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chartsheets/sheet2.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updateLinks="always"/>
  <mc:AlternateContent xmlns:mc="http://schemas.openxmlformats.org/markup-compatibility/2006">
    <mc:Choice Requires="x15">
      <x15ac:absPath xmlns:x15ac="http://schemas.microsoft.com/office/spreadsheetml/2010/11/ac" url="https://d.docs.live.net/3128d52ca9f9a0e7/Desktop/2025 Works/DREAMHOME/TT_20200113-DrH.Ri-P7Q8-DToan-CD.20180718.CD/"/>
    </mc:Choice>
  </mc:AlternateContent>
  <xr:revisionPtr revIDLastSave="55" documentId="13_ncr:1_{6E3855B7-38C2-4A7A-AA0C-C279E88A1C98}" xr6:coauthVersionLast="47" xr6:coauthVersionMax="47" xr10:uidLastSave="{F6824BF8-7CA6-4D4E-A048-D7D921CF51E9}"/>
  <bookViews>
    <workbookView xWindow="-110" yWindow="-110" windowWidth="38620" windowHeight="21100" tabRatio="868" activeTab="2" xr2:uid="{00000000-000D-0000-FFFF-FFFF00000000}"/>
  </bookViews>
  <sheets>
    <sheet name="Chart1" sheetId="12" r:id="rId1"/>
    <sheet name="Chart2" sheetId="13" r:id="rId2"/>
    <sheet name="Tổng hợp " sheetId="3" r:id="rId3"/>
    <sheet name="SMC.D3-TH Giá trị Khối Lượng" sheetId="2" r:id="rId4"/>
    <sheet name="Ardor.D3 Hoàn Thiện GTKL" sheetId="11" r:id="rId5"/>
    <sheet name="Ardor.D3-Giá trị Khối Lượng" sheetId="6" r:id="rId6"/>
    <sheet name="Ardor.D4-Giá trị Khối Lượng" sheetId="7" r:id="rId7"/>
    <sheet name="VIETREE.D3.D4-Giá trị KhốiLượng" sheetId="8" r:id="rId8"/>
    <sheet name="GTECH.D3-Giá trị Khối Lượng" sheetId="9" r:id="rId9"/>
  </sheets>
  <externalReferences>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s>
  <definedNames>
    <definedName name="_Fill" localSheetId="8" hidden="1">#REF!</definedName>
    <definedName name="_Fill" hidden="1">#REF!</definedName>
    <definedName name="_xlnm._FilterDatabase" localSheetId="4" hidden="1">'Ardor.D3 Hoàn Thiện GTKL'!$A$14:$S$138</definedName>
    <definedName name="_xlnm._FilterDatabase" localSheetId="8" hidden="1">'GTECH.D3-Giá trị Khối Lượng'!$A$16:$J$2024</definedName>
    <definedName name="B.06_MA_BOQ" localSheetId="5">'[1]06. GIA_TRI_KHOI_LUONG'!$C$13:$C$349</definedName>
    <definedName name="B.06_MA_BOQ">'[1]06. GIA_TRI_KHOI_LUONG'!$C$13:$C$349</definedName>
    <definedName name="B.06_TT_KYNAY" localSheetId="5">'[1]06. GIA_TRI_KHOI_LUONG'!$T$13:$T$349</definedName>
    <definedName name="B.06_TT_KYNAY">'[1]06. GIA_TRI_KHOI_LUONG'!$T$13:$T$349</definedName>
    <definedName name="B1.LYKHUONG_TT" localSheetId="5">'[2]03. TD_LYKHUONG_THANHTOAN'!$E$20</definedName>
    <definedName name="B1.LYKHUONG_TT">'[2]03. TD_LYKHUONG_THANHTOAN'!$E$20</definedName>
    <definedName name="Bangia_058">[3]Bangia!$B$18:$H$29</definedName>
    <definedName name="bangia_075">[3]Bangia!$B$34:$H$45</definedName>
    <definedName name="Bangia_095">[3]Bangia!$B$50:$H$62</definedName>
    <definedName name="Bangia_115">[3]Bangia!$B$67:$H$78</definedName>
    <definedName name="cap">'[4]He so'!$I$8</definedName>
    <definedName name="CAUKIEN2">OFFSET([5]DATA!$AI$2,,,COUNTIF([5]DATA!$AI:$AI,"*?"))</definedName>
    <definedName name="cdt">'[4]He so'!$G$7</definedName>
    <definedName name="CONGTAC2">OFFSET([5]DATA!$AF$2,,,COUNTIF([5]DATA!$AF:$AF,"*?"))</definedName>
    <definedName name="cpc">'[4]He so'!$G$5</definedName>
    <definedName name="DATA_CDNC_DK">[6]DATA_THEP!$A$19:$A$36</definedName>
    <definedName name="DATA_CDNC_KEO">[6]DATA_THEP!$B$19:$B$36</definedName>
    <definedName name="DATA_TLR_DK">[6]DATA_THEP!$A$1:$A$17</definedName>
    <definedName name="DATA_TLR_NM">[6]DATA_THEP!$C$1:$C$17</definedName>
    <definedName name="DONVI2">OFFSET([5]DATA!$AR$2,,,COUNTIF([5]DATA!$AR:$AR,"*?"))</definedName>
    <definedName name="ghepmicut">[7]data!$C$7</definedName>
    <definedName name="ghepmivuong">[8]data!$C$8</definedName>
    <definedName name="ghepTDC">[8]data!$C$3</definedName>
    <definedName name="HANGMUC2">OFFSET([5]DATA!$AC$2,,,COUNTIF([5]DATA!$AC:$AC,"*?"))</definedName>
    <definedName name="KHOI_LUONG_CHI_TIET">'[9]2.1-KL_Phantho'!$B$3:$O$31007</definedName>
    <definedName name="KHOI_LUONG_CHI_TIET_MA_BOQ">'[9]2.1-KL_Phantho'!$C$3:$C$31007</definedName>
    <definedName name="KHOI_LUONG_CHI_TIET_TIEU_DE">'[9]2.1-KL_Phantho'!$B$3:$O$3</definedName>
    <definedName name="Khung">'[10]DonGia chetao'!$D$26</definedName>
    <definedName name="la">'[10]DonGia chetao'!$D$25</definedName>
    <definedName name="LOAIKHOAN2">OFFSET([5]DATA!$Z$2,,,COUNTIF([5]DATA!$Z:$Z,"*?"))</definedName>
    <definedName name="Moighep_058">[3]Bangia!$B$17:$H$17</definedName>
    <definedName name="Moighep_075">[3]Bangia!$B$33:$H$33</definedName>
    <definedName name="Moighep_095">[3]Bangia!$B$49:$H$49</definedName>
    <definedName name="Moighep_115">[3]Bangia!$B$66:$H$66</definedName>
    <definedName name="nc">'[4]He so'!$I$6</definedName>
    <definedName name="ncvankhuon">#REF!</definedName>
    <definedName name="_xlnm.Print_Area" localSheetId="4">'Ardor.D3 Hoàn Thiện GTKL'!$A$1:$Z$159</definedName>
    <definedName name="_xlnm.Print_Area" localSheetId="5">'Ardor.D3-Giá trị Khối Lượng'!$A$1:$H$90</definedName>
    <definedName name="_xlnm.Print_Area" localSheetId="6">'Ardor.D4-Giá trị Khối Lượng'!$A$27:$S$91</definedName>
    <definedName name="_xlnm.Print_Area" localSheetId="8">'GTECH.D3-Giá trị Khối Lượng'!$M$1:$AB$2039</definedName>
    <definedName name="_xlnm.Print_Area" localSheetId="2">'Tổng hợp '!$A$1:$X$45</definedName>
    <definedName name="_xlnm.Print_Area" localSheetId="7">'VIETREE.D3.D4-Giá trị KhốiLượng'!$A$1:$Q$2094</definedName>
    <definedName name="_xlnm.Print_Titles" localSheetId="4">'Ardor.D3 Hoàn Thiện GTKL'!$14:$16</definedName>
    <definedName name="_xlnm.Print_Titles" localSheetId="8">'GTECH.D3-Giá trị Khối Lượng'!$9:$12</definedName>
    <definedName name="_xlnm.Print_Titles" localSheetId="7">'VIETREE.D3.D4-Giá trị KhốiLượng'!$9:$11</definedName>
    <definedName name="rd">'[4]He so'!$G$8</definedName>
    <definedName name="Rivet">'[10]DonGia VatTuLK'!$D$17</definedName>
    <definedName name="Rockwool">'[10]DonGia VatTuLK'!$D$19</definedName>
    <definedName name="SatV40">'[10]DonGia VatTuLK'!$D$13</definedName>
    <definedName name="TANG2">OFFSET([5]DATA!$AL$2,,,COUNTIF([5]DATA!$AL:$AL,"*?"))</definedName>
    <definedName name="Tole0.58">'[10]DonGia VatTuLK'!$D$7</definedName>
    <definedName name="Tole0.75">'[10]DonGia VatTuLK'!$D$9</definedName>
    <definedName name="Tole0.95">'[10]DonGia VatTuLK'!$D$10</definedName>
    <definedName name="Tole1.15">'[10]DonGia VatTuLK'!$D$11</definedName>
    <definedName name="Tole1.5">'[10]DonGia VatTuLK'!$D$12</definedName>
    <definedName name="ToleSoiLo">'[10]DonGia VatTuLK'!$D$18</definedName>
    <definedName name="Than">'[10]DonGia chetao'!$D$24</definedName>
    <definedName name="VaiThuyTinh">'[10]DonGia VatTuLK'!$D$20</definedName>
    <definedName name="vankhuonmong">#REF!</definedName>
    <definedName name="VATLIEU2">OFFSET([5]DATA!$AO$2,,,COUNTIF([5]DATA!$AO:$AO,"*?"))</definedName>
    <definedName name="VITRI2">OFFSET([5]DATA!$AU$2,,,COUNTIF([5]DATA!$AU:$AU,"*?"))</definedName>
    <definedName name="vt">'[4]He so'!$I$5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2" i="3" l="1"/>
  <c r="S20" i="11" l="1"/>
  <c r="S27" i="11"/>
  <c r="S41" i="11"/>
  <c r="S49" i="11"/>
  <c r="S61" i="11"/>
  <c r="S68" i="11"/>
  <c r="S69" i="11"/>
  <c r="S70" i="11"/>
  <c r="S71" i="11"/>
  <c r="S72" i="11"/>
  <c r="S73" i="11"/>
  <c r="S74" i="11"/>
  <c r="S75" i="11"/>
  <c r="S76" i="11"/>
  <c r="S77" i="11"/>
  <c r="S78" i="11"/>
  <c r="S79" i="11"/>
  <c r="S80" i="11"/>
  <c r="S88" i="11"/>
  <c r="S89" i="11"/>
  <c r="S101" i="11"/>
  <c r="S102" i="11"/>
  <c r="S110" i="11"/>
  <c r="S114" i="11"/>
  <c r="S118" i="11"/>
  <c r="S122" i="11"/>
  <c r="S123" i="11"/>
  <c r="S124" i="11"/>
  <c r="S125" i="11"/>
  <c r="S126" i="11"/>
  <c r="S127" i="11"/>
  <c r="S128" i="11"/>
  <c r="S129" i="11"/>
  <c r="S130" i="11"/>
  <c r="S131" i="11"/>
  <c r="S132" i="11"/>
  <c r="S133" i="11"/>
  <c r="S134" i="11"/>
  <c r="S135" i="11"/>
  <c r="P152" i="11" l="1"/>
  <c r="S138" i="11"/>
  <c r="S137" i="11"/>
  <c r="S136" i="11"/>
  <c r="T135" i="11"/>
  <c r="T134" i="11"/>
  <c r="T133" i="11"/>
  <c r="Y133" i="11"/>
  <c r="T132" i="11"/>
  <c r="V132" i="11"/>
  <c r="U132" i="11"/>
  <c r="T131" i="11"/>
  <c r="Y131" i="11"/>
  <c r="T130" i="11"/>
  <c r="V130" i="11"/>
  <c r="U129" i="11"/>
  <c r="V129" i="11"/>
  <c r="T128" i="11"/>
  <c r="V128" i="11"/>
  <c r="Y128" i="11"/>
  <c r="T127" i="11"/>
  <c r="W127" i="11"/>
  <c r="T126" i="11"/>
  <c r="W126" i="11"/>
  <c r="T123" i="11"/>
  <c r="T122" i="11" s="1"/>
  <c r="X123" i="11"/>
  <c r="X122" i="11" s="1"/>
  <c r="W123" i="11"/>
  <c r="W122" i="11" s="1"/>
  <c r="V123" i="11"/>
  <c r="V122" i="11" s="1"/>
  <c r="T121" i="11"/>
  <c r="Y121" i="11"/>
  <c r="W121" i="11"/>
  <c r="V121" i="11"/>
  <c r="U121" i="11"/>
  <c r="T120" i="11"/>
  <c r="V120" i="11"/>
  <c r="Y120" i="11"/>
  <c r="W120" i="11"/>
  <c r="U120" i="11"/>
  <c r="W119" i="11"/>
  <c r="T119" i="11"/>
  <c r="Y119" i="11"/>
  <c r="V119" i="11"/>
  <c r="U119" i="11"/>
  <c r="T117" i="11"/>
  <c r="Y117" i="11"/>
  <c r="W117" i="11"/>
  <c r="V117" i="11"/>
  <c r="U117" i="11"/>
  <c r="V116" i="11"/>
  <c r="Y116" i="11"/>
  <c r="W116" i="11"/>
  <c r="X115" i="11"/>
  <c r="W115" i="11"/>
  <c r="W114" i="11" s="1"/>
  <c r="T115" i="11"/>
  <c r="Y115" i="11"/>
  <c r="V115" i="11"/>
  <c r="U115" i="11"/>
  <c r="T113" i="11"/>
  <c r="Y113" i="11"/>
  <c r="W113" i="11"/>
  <c r="V113" i="11"/>
  <c r="U113" i="11"/>
  <c r="Y112" i="11"/>
  <c r="W112" i="11"/>
  <c r="V112" i="11"/>
  <c r="U112" i="11"/>
  <c r="Y111" i="11"/>
  <c r="W111" i="11"/>
  <c r="X109" i="11"/>
  <c r="V109" i="11"/>
  <c r="T109" i="11"/>
  <c r="Y109" i="11"/>
  <c r="W109" i="11"/>
  <c r="U109" i="11"/>
  <c r="T108" i="11"/>
  <c r="Y108" i="11"/>
  <c r="W108" i="11"/>
  <c r="V108" i="11"/>
  <c r="U108" i="11"/>
  <c r="V107" i="11"/>
  <c r="U107" i="11"/>
  <c r="T107" i="11"/>
  <c r="Y107" i="11"/>
  <c r="W107" i="11"/>
  <c r="X106" i="11"/>
  <c r="T106" i="11"/>
  <c r="Y106" i="11"/>
  <c r="W106" i="11"/>
  <c r="V106" i="11"/>
  <c r="U106" i="11"/>
  <c r="Y105" i="11"/>
  <c r="W105" i="11"/>
  <c r="V105" i="11"/>
  <c r="U105" i="11"/>
  <c r="X104" i="11"/>
  <c r="W104" i="11"/>
  <c r="V104" i="11"/>
  <c r="T104" i="11"/>
  <c r="Y104" i="11"/>
  <c r="U104" i="11"/>
  <c r="X103" i="11"/>
  <c r="T103" i="11"/>
  <c r="Y103" i="11"/>
  <c r="W103" i="11"/>
  <c r="V103" i="11"/>
  <c r="U103" i="11"/>
  <c r="Y100" i="11"/>
  <c r="X100" i="11"/>
  <c r="T100" i="11"/>
  <c r="W100" i="11"/>
  <c r="V100" i="11"/>
  <c r="U100" i="11"/>
  <c r="Y99" i="11"/>
  <c r="U99" i="11"/>
  <c r="Y98" i="11"/>
  <c r="T97" i="11"/>
  <c r="X97" i="11"/>
  <c r="W97" i="11"/>
  <c r="V97" i="11"/>
  <c r="U97" i="11"/>
  <c r="Y96" i="11"/>
  <c r="W96" i="11"/>
  <c r="V96" i="11"/>
  <c r="U94" i="11"/>
  <c r="T94" i="11"/>
  <c r="Y94" i="11"/>
  <c r="W94" i="11"/>
  <c r="V94" i="11"/>
  <c r="T93" i="11"/>
  <c r="X93" i="11"/>
  <c r="W93" i="11"/>
  <c r="V93" i="11"/>
  <c r="U93" i="11"/>
  <c r="T92" i="11"/>
  <c r="Y92" i="11"/>
  <c r="W92" i="11"/>
  <c r="V92" i="11"/>
  <c r="U92" i="11"/>
  <c r="T91" i="11"/>
  <c r="Y91" i="11"/>
  <c r="W91" i="11"/>
  <c r="V91" i="11"/>
  <c r="U91" i="11"/>
  <c r="X90" i="11"/>
  <c r="W90" i="11"/>
  <c r="V90" i="11"/>
  <c r="U90" i="11"/>
  <c r="X87" i="11"/>
  <c r="T87" i="11"/>
  <c r="W87" i="11"/>
  <c r="V87" i="11"/>
  <c r="U87" i="11"/>
  <c r="T86" i="11"/>
  <c r="X86" i="11"/>
  <c r="W86" i="11"/>
  <c r="V86" i="11"/>
  <c r="U86" i="11"/>
  <c r="T85" i="11"/>
  <c r="X85" i="11"/>
  <c r="W85" i="11"/>
  <c r="V85" i="11"/>
  <c r="U85" i="11"/>
  <c r="V84" i="11"/>
  <c r="U84" i="11"/>
  <c r="T84" i="11"/>
  <c r="X84" i="11"/>
  <c r="W84" i="11"/>
  <c r="X83" i="11"/>
  <c r="T83" i="11"/>
  <c r="W83" i="11"/>
  <c r="V83" i="11"/>
  <c r="U83" i="11"/>
  <c r="T82" i="11"/>
  <c r="X82" i="11"/>
  <c r="W82" i="11"/>
  <c r="V82" i="11"/>
  <c r="U82" i="11"/>
  <c r="T81" i="11"/>
  <c r="X81" i="11"/>
  <c r="W81" i="11"/>
  <c r="V81" i="11"/>
  <c r="U81" i="11"/>
  <c r="U79" i="11"/>
  <c r="Y79" i="11"/>
  <c r="Y78" i="11"/>
  <c r="T78" i="11"/>
  <c r="W78" i="11"/>
  <c r="T77" i="11"/>
  <c r="Y77" i="11"/>
  <c r="V77" i="11"/>
  <c r="U77" i="11"/>
  <c r="T76" i="11"/>
  <c r="Y76" i="11"/>
  <c r="Y75" i="11"/>
  <c r="T75" i="11"/>
  <c r="X75" i="11"/>
  <c r="V75" i="11"/>
  <c r="Y74" i="11"/>
  <c r="U74" i="11"/>
  <c r="W73" i="11"/>
  <c r="V73" i="11"/>
  <c r="T73" i="11"/>
  <c r="Y73" i="11"/>
  <c r="U73" i="11"/>
  <c r="T72" i="11"/>
  <c r="X72" i="11"/>
  <c r="W72" i="11"/>
  <c r="V72" i="11"/>
  <c r="U71" i="11"/>
  <c r="Y71" i="11"/>
  <c r="W71" i="11"/>
  <c r="X70" i="11"/>
  <c r="Y70" i="11"/>
  <c r="X69" i="11"/>
  <c r="T69" i="11"/>
  <c r="Y69" i="11"/>
  <c r="W69" i="11"/>
  <c r="V69" i="11"/>
  <c r="T68" i="11"/>
  <c r="Y68" i="11"/>
  <c r="W68" i="11"/>
  <c r="Y67" i="11"/>
  <c r="V67" i="11"/>
  <c r="T67" i="11"/>
  <c r="X67" i="11"/>
  <c r="W67" i="11"/>
  <c r="U67" i="11"/>
  <c r="Y66" i="11"/>
  <c r="U66" i="11"/>
  <c r="Y65" i="11"/>
  <c r="W65" i="11"/>
  <c r="W64" i="11"/>
  <c r="Y63" i="11"/>
  <c r="U63" i="11"/>
  <c r="X62" i="11"/>
  <c r="T62" i="11"/>
  <c r="Y62" i="11"/>
  <c r="W62" i="11"/>
  <c r="V62" i="11"/>
  <c r="U62" i="11"/>
  <c r="Y60" i="11"/>
  <c r="X60" i="11"/>
  <c r="T60" i="11"/>
  <c r="W60" i="11"/>
  <c r="V60" i="11"/>
  <c r="U60" i="11"/>
  <c r="T59" i="11"/>
  <c r="X59" i="11"/>
  <c r="W59" i="11"/>
  <c r="V59" i="11"/>
  <c r="U59" i="11"/>
  <c r="W58" i="11"/>
  <c r="U58" i="11"/>
  <c r="T58" i="11"/>
  <c r="Y58" i="11"/>
  <c r="V58" i="11"/>
  <c r="W57" i="11"/>
  <c r="T57" i="11"/>
  <c r="X57" i="11"/>
  <c r="V57" i="11"/>
  <c r="U57" i="11"/>
  <c r="U56" i="11"/>
  <c r="T56" i="11"/>
  <c r="Y56" i="11"/>
  <c r="W56" i="11"/>
  <c r="V56" i="11"/>
  <c r="U55" i="11"/>
  <c r="T55" i="11"/>
  <c r="Y55" i="11"/>
  <c r="W55" i="11"/>
  <c r="V55" i="11"/>
  <c r="T54" i="11"/>
  <c r="Y54" i="11"/>
  <c r="W54" i="11"/>
  <c r="V54" i="11"/>
  <c r="U54" i="11"/>
  <c r="T53" i="11"/>
  <c r="Y53" i="11"/>
  <c r="W53" i="11"/>
  <c r="Y52" i="11"/>
  <c r="X52" i="11"/>
  <c r="V52" i="11"/>
  <c r="T52" i="11"/>
  <c r="W52" i="11"/>
  <c r="U52" i="11"/>
  <c r="T51" i="11"/>
  <c r="X51" i="11"/>
  <c r="W51" i="11"/>
  <c r="V51" i="11"/>
  <c r="U51" i="11"/>
  <c r="W50" i="11"/>
  <c r="U50" i="11"/>
  <c r="T50" i="11"/>
  <c r="Y50" i="11"/>
  <c r="V50" i="11"/>
  <c r="W48" i="11"/>
  <c r="T48" i="11"/>
  <c r="Y48" i="11"/>
  <c r="V48" i="11"/>
  <c r="U48" i="11"/>
  <c r="Y47" i="11"/>
  <c r="X47" i="11"/>
  <c r="T47" i="11"/>
  <c r="W47" i="11"/>
  <c r="V47" i="11"/>
  <c r="U47" i="11"/>
  <c r="Y46" i="11"/>
  <c r="Y45" i="11"/>
  <c r="X45" i="11"/>
  <c r="T45" i="11"/>
  <c r="W45" i="11"/>
  <c r="V45" i="11"/>
  <c r="U45" i="11"/>
  <c r="T44" i="11"/>
  <c r="X44" i="11"/>
  <c r="W44" i="11"/>
  <c r="V44" i="11"/>
  <c r="U44" i="11"/>
  <c r="V43" i="11"/>
  <c r="T43" i="11"/>
  <c r="Y43" i="11"/>
  <c r="W43" i="11"/>
  <c r="U43" i="11"/>
  <c r="W42" i="11"/>
  <c r="T42" i="11"/>
  <c r="X42" i="11"/>
  <c r="V42" i="11"/>
  <c r="U42" i="11"/>
  <c r="Y40" i="11"/>
  <c r="T40" i="11"/>
  <c r="X40" i="11"/>
  <c r="W40" i="11"/>
  <c r="V40" i="11"/>
  <c r="U40" i="11"/>
  <c r="Y39" i="11"/>
  <c r="W38" i="11"/>
  <c r="V38" i="11"/>
  <c r="T38" i="11"/>
  <c r="Y38" i="11"/>
  <c r="U38" i="11"/>
  <c r="Y37" i="11"/>
  <c r="T37" i="11"/>
  <c r="U37" i="11"/>
  <c r="X37" i="11"/>
  <c r="W37" i="11"/>
  <c r="V37" i="11"/>
  <c r="U36" i="11"/>
  <c r="T36" i="11"/>
  <c r="Y36" i="11"/>
  <c r="W36" i="11"/>
  <c r="V36" i="11"/>
  <c r="W35" i="11"/>
  <c r="T35" i="11"/>
  <c r="Y35" i="11"/>
  <c r="V35" i="11"/>
  <c r="U35" i="11"/>
  <c r="U34" i="11"/>
  <c r="T34" i="11"/>
  <c r="Y33" i="11"/>
  <c r="X33" i="11"/>
  <c r="U33" i="11"/>
  <c r="T33" i="11"/>
  <c r="W33" i="11"/>
  <c r="V33" i="11"/>
  <c r="Y32" i="11"/>
  <c r="X32" i="11"/>
  <c r="W31" i="11"/>
  <c r="V31" i="11"/>
  <c r="T31" i="11"/>
  <c r="Y31" i="11"/>
  <c r="U31" i="11"/>
  <c r="T30" i="11"/>
  <c r="Y30" i="11"/>
  <c r="W30" i="11"/>
  <c r="V30" i="11"/>
  <c r="U30" i="11"/>
  <c r="T29" i="11"/>
  <c r="U29" i="11"/>
  <c r="X29" i="11"/>
  <c r="W29" i="11"/>
  <c r="V29" i="11"/>
  <c r="X28" i="11"/>
  <c r="W28" i="11"/>
  <c r="T28" i="11"/>
  <c r="Y28" i="11"/>
  <c r="V28" i="11"/>
  <c r="U28" i="11"/>
  <c r="T26" i="11"/>
  <c r="Y26" i="11"/>
  <c r="W26" i="11"/>
  <c r="V26" i="11"/>
  <c r="U26" i="11"/>
  <c r="T25" i="11"/>
  <c r="Y25" i="11"/>
  <c r="W25" i="11"/>
  <c r="V25" i="11"/>
  <c r="T24" i="11"/>
  <c r="W24" i="11"/>
  <c r="X24" i="11"/>
  <c r="U24" i="11"/>
  <c r="V23" i="11"/>
  <c r="T23" i="11"/>
  <c r="Y23" i="11"/>
  <c r="W23" i="11"/>
  <c r="U23" i="11"/>
  <c r="T22" i="11"/>
  <c r="Y22" i="11"/>
  <c r="W22" i="11"/>
  <c r="V22" i="11"/>
  <c r="U22" i="11"/>
  <c r="U21" i="11"/>
  <c r="Y21" i="11"/>
  <c r="Y19" i="11"/>
  <c r="X19" i="11"/>
  <c r="X18" i="11" s="1"/>
  <c r="U19" i="11"/>
  <c r="U18" i="11" s="1"/>
  <c r="S18" i="11"/>
  <c r="S17" i="11"/>
  <c r="A12" i="11"/>
  <c r="A11" i="11"/>
  <c r="A9" i="11"/>
  <c r="A8" i="11"/>
  <c r="A7" i="11"/>
  <c r="A6" i="11"/>
  <c r="A5" i="11"/>
  <c r="A4" i="11"/>
  <c r="A3" i="11"/>
  <c r="A1" i="11"/>
  <c r="V114" i="11" l="1"/>
  <c r="W118" i="11"/>
  <c r="V80" i="11"/>
  <c r="X129" i="11"/>
  <c r="X132" i="11"/>
  <c r="V135" i="11"/>
  <c r="W135" i="11"/>
  <c r="U78" i="11"/>
  <c r="X22" i="11"/>
  <c r="V70" i="11"/>
  <c r="V79" i="11"/>
  <c r="X35" i="11"/>
  <c r="W79" i="11"/>
  <c r="U127" i="11"/>
  <c r="U75" i="11"/>
  <c r="W77" i="11"/>
  <c r="V127" i="11"/>
  <c r="U130" i="11"/>
  <c r="X135" i="11"/>
  <c r="X48" i="11"/>
  <c r="Y51" i="11"/>
  <c r="T70" i="11"/>
  <c r="W75" i="11"/>
  <c r="U123" i="11"/>
  <c r="U122" i="11" s="1"/>
  <c r="X127" i="11"/>
  <c r="W130" i="11"/>
  <c r="V133" i="11"/>
  <c r="U70" i="11"/>
  <c r="X77" i="11"/>
  <c r="Y93" i="11"/>
  <c r="X130" i="11"/>
  <c r="W133" i="11"/>
  <c r="X119" i="11"/>
  <c r="X133" i="11"/>
  <c r="W70" i="11"/>
  <c r="X26" i="11"/>
  <c r="X38" i="11"/>
  <c r="X54" i="11"/>
  <c r="V78" i="11"/>
  <c r="W128" i="11"/>
  <c r="V131" i="11"/>
  <c r="Y29" i="11"/>
  <c r="X113" i="11"/>
  <c r="Y44" i="11"/>
  <c r="Y59" i="11"/>
  <c r="U69" i="11"/>
  <c r="V71" i="11"/>
  <c r="X128" i="11"/>
  <c r="W131" i="11"/>
  <c r="U133" i="11"/>
  <c r="X131" i="11"/>
  <c r="Y134" i="11"/>
  <c r="V134" i="11"/>
  <c r="Y126" i="11"/>
  <c r="U128" i="11"/>
  <c r="U131" i="11"/>
  <c r="W134" i="11"/>
  <c r="U72" i="11"/>
  <c r="V74" i="11"/>
  <c r="W76" i="11"/>
  <c r="X78" i="11"/>
  <c r="X117" i="11"/>
  <c r="V126" i="11"/>
  <c r="Y129" i="11"/>
  <c r="Y132" i="11"/>
  <c r="X134" i="11"/>
  <c r="X98" i="11"/>
  <c r="W74" i="11"/>
  <c r="X55" i="11"/>
  <c r="X74" i="11"/>
  <c r="X126" i="11"/>
  <c r="W129" i="11"/>
  <c r="W132" i="11"/>
  <c r="U135" i="11"/>
  <c r="X111" i="11"/>
  <c r="W110" i="11"/>
  <c r="T111" i="11"/>
  <c r="U111" i="11"/>
  <c r="U110" i="11" s="1"/>
  <c r="V111" i="11"/>
  <c r="V110" i="11" s="1"/>
  <c r="U102" i="11"/>
  <c r="T98" i="11"/>
  <c r="U98" i="11"/>
  <c r="V98" i="11"/>
  <c r="W98" i="11"/>
  <c r="W99" i="11"/>
  <c r="W95" i="11" s="1"/>
  <c r="V99" i="11"/>
  <c r="U89" i="11"/>
  <c r="V89" i="11"/>
  <c r="T80" i="11"/>
  <c r="W63" i="11"/>
  <c r="V63" i="11"/>
  <c r="T64" i="11"/>
  <c r="U64" i="11"/>
  <c r="V64" i="11"/>
  <c r="X64" i="11"/>
  <c r="T65" i="11"/>
  <c r="V65" i="11"/>
  <c r="U65" i="11"/>
  <c r="X66" i="11"/>
  <c r="W66" i="11"/>
  <c r="V66" i="11"/>
  <c r="W49" i="11"/>
  <c r="X23" i="11"/>
  <c r="V34" i="11"/>
  <c r="T46" i="11"/>
  <c r="T41" i="11" s="1"/>
  <c r="V46" i="11"/>
  <c r="U46" i="11"/>
  <c r="T19" i="11"/>
  <c r="T18" i="11" s="1"/>
  <c r="V24" i="11"/>
  <c r="U32" i="11"/>
  <c r="W80" i="11"/>
  <c r="V32" i="11"/>
  <c r="X80" i="11"/>
  <c r="U118" i="11"/>
  <c r="W19" i="11"/>
  <c r="W18" i="11" s="1"/>
  <c r="V21" i="11"/>
  <c r="W21" i="11"/>
  <c r="W20" i="11" s="1"/>
  <c r="Y24" i="11"/>
  <c r="X25" i="11"/>
  <c r="W32" i="11"/>
  <c r="W39" i="11"/>
  <c r="V102" i="11"/>
  <c r="V118" i="11"/>
  <c r="T21" i="11"/>
  <c r="T20" i="11" s="1"/>
  <c r="V19" i="11"/>
  <c r="V18" i="11" s="1"/>
  <c r="X21" i="11"/>
  <c r="U25" i="11"/>
  <c r="U20" i="11" s="1"/>
  <c r="W34" i="11"/>
  <c r="W102" i="11"/>
  <c r="Y34" i="11"/>
  <c r="X34" i="11"/>
  <c r="T39" i="11"/>
  <c r="V39" i="11"/>
  <c r="U39" i="11"/>
  <c r="X30" i="11"/>
  <c r="T32" i="11"/>
  <c r="U41" i="11"/>
  <c r="W46" i="11"/>
  <c r="W41" i="11" s="1"/>
  <c r="W89" i="11"/>
  <c r="V41" i="11"/>
  <c r="T49" i="11"/>
  <c r="U80" i="11"/>
  <c r="T118" i="11"/>
  <c r="Y42" i="11"/>
  <c r="U53" i="11"/>
  <c r="U49" i="11" s="1"/>
  <c r="Y57" i="11"/>
  <c r="T63" i="11"/>
  <c r="Y64" i="11"/>
  <c r="U68" i="11"/>
  <c r="T71" i="11"/>
  <c r="Y72" i="11"/>
  <c r="U76" i="11"/>
  <c r="T79" i="11"/>
  <c r="Y90" i="11"/>
  <c r="T96" i="11"/>
  <c r="Y97" i="11"/>
  <c r="T116" i="11"/>
  <c r="T114" i="11" s="1"/>
  <c r="V53" i="11"/>
  <c r="V49" i="11" s="1"/>
  <c r="T66" i="11"/>
  <c r="V68" i="11"/>
  <c r="T74" i="11"/>
  <c r="V76" i="11"/>
  <c r="U96" i="11"/>
  <c r="T99" i="11"/>
  <c r="T105" i="11"/>
  <c r="T102" i="11" s="1"/>
  <c r="T112" i="11"/>
  <c r="U116" i="11"/>
  <c r="U114" i="11" s="1"/>
  <c r="Y127" i="11"/>
  <c r="Y135" i="11"/>
  <c r="X36" i="11"/>
  <c r="X43" i="11"/>
  <c r="X50" i="11"/>
  <c r="X58" i="11"/>
  <c r="X65" i="11"/>
  <c r="X73" i="11"/>
  <c r="X91" i="11"/>
  <c r="U126" i="11"/>
  <c r="T129" i="11"/>
  <c r="T125" i="11" s="1"/>
  <c r="T124" i="11" s="1"/>
  <c r="Y130" i="11"/>
  <c r="U134" i="11"/>
  <c r="X31" i="11"/>
  <c r="X39" i="11"/>
  <c r="X46" i="11"/>
  <c r="X53" i="11"/>
  <c r="X68" i="11"/>
  <c r="X76" i="11"/>
  <c r="T90" i="11"/>
  <c r="T89" i="11" s="1"/>
  <c r="X94" i="11"/>
  <c r="X107" i="11"/>
  <c r="X120" i="11"/>
  <c r="X56" i="11"/>
  <c r="X63" i="11"/>
  <c r="X71" i="11"/>
  <c r="X79" i="11"/>
  <c r="X96" i="11"/>
  <c r="X116" i="11"/>
  <c r="X92" i="11"/>
  <c r="X99" i="11"/>
  <c r="X105" i="11"/>
  <c r="X112" i="11"/>
  <c r="X110" i="11" s="1"/>
  <c r="X108" i="11"/>
  <c r="X121" i="11"/>
  <c r="X114" i="11" l="1"/>
  <c r="V95" i="11"/>
  <c r="V61" i="11"/>
  <c r="X41" i="11"/>
  <c r="W125" i="11"/>
  <c r="W124" i="11" s="1"/>
  <c r="X125" i="11"/>
  <c r="X124" i="11" s="1"/>
  <c r="V125" i="11"/>
  <c r="V124" i="11" s="1"/>
  <c r="W27" i="11"/>
  <c r="X102" i="11"/>
  <c r="X101" i="11" s="1"/>
  <c r="T110" i="11"/>
  <c r="T101" i="11" s="1"/>
  <c r="U27" i="11"/>
  <c r="X89" i="11"/>
  <c r="V27" i="11"/>
  <c r="W61" i="11"/>
  <c r="U95" i="11"/>
  <c r="W101" i="11"/>
  <c r="W88" i="11" s="1"/>
  <c r="X118" i="11"/>
  <c r="U101" i="11"/>
  <c r="U61" i="11"/>
  <c r="T61" i="11"/>
  <c r="T27" i="11"/>
  <c r="X27" i="11"/>
  <c r="X20" i="11"/>
  <c r="X49" i="11"/>
  <c r="T95" i="11"/>
  <c r="X95" i="11"/>
  <c r="U125" i="11"/>
  <c r="U124" i="11" s="1"/>
  <c r="X61" i="11"/>
  <c r="V101" i="11"/>
  <c r="V20" i="11"/>
  <c r="V88" i="11" l="1"/>
  <c r="W17" i="11"/>
  <c r="W137" i="11" s="1"/>
  <c r="U88" i="11"/>
  <c r="U17" i="11" s="1"/>
  <c r="U137" i="11" s="1"/>
  <c r="T88" i="11"/>
  <c r="T17" i="11" s="1"/>
  <c r="X88" i="11"/>
  <c r="X17" i="11" s="1"/>
  <c r="X137" i="11" s="1"/>
  <c r="V17" i="11"/>
  <c r="V137" i="11" s="1"/>
  <c r="T137" i="11" l="1"/>
  <c r="AA18" i="11"/>
  <c r="Y17" i="11"/>
  <c r="L141" i="11" s="1"/>
  <c r="J2025" i="9"/>
  <c r="AB2024" i="9"/>
  <c r="W2024" i="9"/>
  <c r="AA2024" i="9" s="1"/>
  <c r="I2024" i="9"/>
  <c r="J2024" i="9" s="1"/>
  <c r="AB2023" i="9"/>
  <c r="W2023" i="9"/>
  <c r="AA2023" i="9" s="1"/>
  <c r="I2023" i="9"/>
  <c r="J2023" i="9" s="1"/>
  <c r="AB2022" i="9"/>
  <c r="W2022" i="9"/>
  <c r="AA2022" i="9" s="1"/>
  <c r="I2022" i="9"/>
  <c r="J2022" i="9" s="1"/>
  <c r="AB2021" i="9"/>
  <c r="W2021" i="9"/>
  <c r="AA2021" i="9" s="1"/>
  <c r="I2021" i="9"/>
  <c r="J2021" i="9" s="1"/>
  <c r="AB2020" i="9"/>
  <c r="W2020" i="9"/>
  <c r="AA2020" i="9" s="1"/>
  <c r="I2020" i="9"/>
  <c r="J2020" i="9" s="1"/>
  <c r="AB2019" i="9"/>
  <c r="W2019" i="9"/>
  <c r="AA2019" i="9" s="1"/>
  <c r="I2019" i="9"/>
  <c r="J2019" i="9" s="1"/>
  <c r="AB2018" i="9"/>
  <c r="W2018" i="9"/>
  <c r="AA2018" i="9" s="1"/>
  <c r="I2018" i="9"/>
  <c r="J2018" i="9" s="1"/>
  <c r="AB2017" i="9"/>
  <c r="Z2017" i="9"/>
  <c r="W2017" i="9"/>
  <c r="AA2017" i="9" s="1"/>
  <c r="I2017" i="9"/>
  <c r="J2017" i="9" s="1"/>
  <c r="AB2016" i="9"/>
  <c r="W2016" i="9"/>
  <c r="AA2016" i="9" s="1"/>
  <c r="I2016" i="9"/>
  <c r="J2016" i="9" s="1"/>
  <c r="AB2015" i="9"/>
  <c r="W2015" i="9"/>
  <c r="AA2015" i="9" s="1"/>
  <c r="I2015" i="9"/>
  <c r="J2015" i="9" s="1"/>
  <c r="AB2014" i="9"/>
  <c r="W2014" i="9"/>
  <c r="AA2014" i="9" s="1"/>
  <c r="I2014" i="9"/>
  <c r="J2014" i="9" s="1"/>
  <c r="AB2013" i="9"/>
  <c r="Z2013" i="9"/>
  <c r="W2013" i="9"/>
  <c r="AA2013" i="9" s="1"/>
  <c r="I2013" i="9"/>
  <c r="J2013" i="9" s="1"/>
  <c r="AB2012" i="9"/>
  <c r="W2012" i="9"/>
  <c r="AA2012" i="9" s="1"/>
  <c r="I2012" i="9"/>
  <c r="J2012" i="9" s="1"/>
  <c r="AB2011" i="9"/>
  <c r="W2011" i="9"/>
  <c r="AA2011" i="9" s="1"/>
  <c r="I2011" i="9"/>
  <c r="J2011" i="9" s="1"/>
  <c r="AB2010" i="9"/>
  <c r="W2010" i="9"/>
  <c r="AA2010" i="9" s="1"/>
  <c r="I2010" i="9"/>
  <c r="J2010" i="9" s="1"/>
  <c r="AB2009" i="9"/>
  <c r="W2009" i="9"/>
  <c r="AA2009" i="9" s="1"/>
  <c r="I2009" i="9"/>
  <c r="J2009" i="9" s="1"/>
  <c r="AB2008" i="9"/>
  <c r="W2008" i="9"/>
  <c r="AA2008" i="9" s="1"/>
  <c r="I2008" i="9"/>
  <c r="J2008" i="9" s="1"/>
  <c r="AB2007" i="9"/>
  <c r="W2007" i="9"/>
  <c r="AA2007" i="9" s="1"/>
  <c r="I2007" i="9"/>
  <c r="J2007" i="9" s="1"/>
  <c r="AB2006" i="9"/>
  <c r="W2006" i="9"/>
  <c r="AA2006" i="9" s="1"/>
  <c r="I2006" i="9"/>
  <c r="J2006" i="9" s="1"/>
  <c r="AB2005" i="9"/>
  <c r="W2005" i="9"/>
  <c r="AA2005" i="9" s="1"/>
  <c r="I2005" i="9"/>
  <c r="J2005" i="9" s="1"/>
  <c r="AB2004" i="9"/>
  <c r="W2004" i="9"/>
  <c r="AA2004" i="9" s="1"/>
  <c r="Q2004" i="9"/>
  <c r="I2004" i="9"/>
  <c r="J2004" i="9" s="1"/>
  <c r="E2004" i="9"/>
  <c r="AB2003" i="9"/>
  <c r="W2003" i="9"/>
  <c r="AA2003" i="9" s="1"/>
  <c r="Q2003" i="9"/>
  <c r="E2003" i="9"/>
  <c r="I2003" i="9" s="1"/>
  <c r="J2003" i="9" s="1"/>
  <c r="AB2002" i="9"/>
  <c r="W2002" i="9"/>
  <c r="AA2002" i="9" s="1"/>
  <c r="Q2002" i="9"/>
  <c r="E2002" i="9"/>
  <c r="I2002" i="9" s="1"/>
  <c r="J2002" i="9" s="1"/>
  <c r="AB2001" i="9"/>
  <c r="W2001" i="9"/>
  <c r="Y2001" i="9" s="1"/>
  <c r="I2001" i="9"/>
  <c r="J2001" i="9" s="1"/>
  <c r="AB2000" i="9"/>
  <c r="W2000" i="9"/>
  <c r="Y2000" i="9" s="1"/>
  <c r="I2000" i="9"/>
  <c r="J2000" i="9" s="1"/>
  <c r="AB1999" i="9"/>
  <c r="Z1999" i="9"/>
  <c r="W1999" i="9"/>
  <c r="Y1999" i="9" s="1"/>
  <c r="I1999" i="9"/>
  <c r="J1999" i="9" s="1"/>
  <c r="AB1998" i="9"/>
  <c r="W1998" i="9"/>
  <c r="Y1998" i="9" s="1"/>
  <c r="I1998" i="9"/>
  <c r="J1998" i="9" s="1"/>
  <c r="AB1997" i="9"/>
  <c r="W1997" i="9"/>
  <c r="Y1997" i="9" s="1"/>
  <c r="I1997" i="9"/>
  <c r="J1997" i="9" s="1"/>
  <c r="AB1996" i="9"/>
  <c r="AA1996" i="9"/>
  <c r="W1996" i="9"/>
  <c r="Y1996" i="9" s="1"/>
  <c r="I1996" i="9"/>
  <c r="J1996" i="9" s="1"/>
  <c r="AB1995" i="9"/>
  <c r="W1995" i="9"/>
  <c r="Y1995" i="9" s="1"/>
  <c r="I1995" i="9"/>
  <c r="J1995" i="9" s="1"/>
  <c r="AB1994" i="9"/>
  <c r="W1994" i="9"/>
  <c r="Y1994" i="9" s="1"/>
  <c r="I1994" i="9"/>
  <c r="J1994" i="9" s="1"/>
  <c r="AB1993" i="9"/>
  <c r="W1993" i="9"/>
  <c r="Y1993" i="9" s="1"/>
  <c r="I1993" i="9"/>
  <c r="J1993" i="9" s="1"/>
  <c r="AB1992" i="9"/>
  <c r="W1992" i="9"/>
  <c r="Y1992" i="9" s="1"/>
  <c r="I1992" i="9"/>
  <c r="J1992" i="9" s="1"/>
  <c r="AB1991" i="9"/>
  <c r="W1991" i="9"/>
  <c r="X1991" i="9" s="1"/>
  <c r="R1991" i="9"/>
  <c r="I1991" i="9"/>
  <c r="AB1990" i="9"/>
  <c r="W1990" i="9"/>
  <c r="R1990" i="9"/>
  <c r="I1990" i="9"/>
  <c r="S1990" i="9" s="1"/>
  <c r="AB1989" i="9"/>
  <c r="W1989" i="9"/>
  <c r="X1989" i="9" s="1"/>
  <c r="R1989" i="9"/>
  <c r="I1989" i="9"/>
  <c r="AB1988" i="9"/>
  <c r="W1988" i="9"/>
  <c r="X1988" i="9" s="1"/>
  <c r="R1988" i="9"/>
  <c r="I1988" i="9"/>
  <c r="S1988" i="9" s="1"/>
  <c r="AB1987" i="9"/>
  <c r="R1987" i="9"/>
  <c r="I1987" i="9"/>
  <c r="T1986" i="9"/>
  <c r="S1986" i="9"/>
  <c r="R1986" i="9"/>
  <c r="AB1985" i="9"/>
  <c r="W1985" i="9"/>
  <c r="X1985" i="9" s="1"/>
  <c r="R1985" i="9"/>
  <c r="I1985" i="9"/>
  <c r="J1985" i="9" s="1"/>
  <c r="T1985" i="9" s="1"/>
  <c r="T1984" i="9"/>
  <c r="S1984" i="9"/>
  <c r="R1984" i="9"/>
  <c r="AB1983" i="9"/>
  <c r="W1983" i="9"/>
  <c r="R1983" i="9"/>
  <c r="I1983" i="9"/>
  <c r="S1983" i="9" s="1"/>
  <c r="T1982" i="9"/>
  <c r="S1982" i="9"/>
  <c r="R1982" i="9"/>
  <c r="AB1981" i="9"/>
  <c r="W1981" i="9"/>
  <c r="X1981" i="9" s="1"/>
  <c r="R1981" i="9"/>
  <c r="I1981" i="9"/>
  <c r="J1981" i="9" s="1"/>
  <c r="T1981" i="9" s="1"/>
  <c r="T1980" i="9"/>
  <c r="S1980" i="9"/>
  <c r="R1980" i="9"/>
  <c r="AB1979" i="9"/>
  <c r="W1979" i="9"/>
  <c r="X1979" i="9" s="1"/>
  <c r="R1979" i="9"/>
  <c r="I1979" i="9"/>
  <c r="S1979" i="9" s="1"/>
  <c r="T1978" i="9"/>
  <c r="S1978" i="9"/>
  <c r="R1978" i="9"/>
  <c r="AB1977" i="9"/>
  <c r="W1977" i="9"/>
  <c r="X1977" i="9" s="1"/>
  <c r="R1977" i="9"/>
  <c r="I1977" i="9"/>
  <c r="J1977" i="9" s="1"/>
  <c r="T1977" i="9" s="1"/>
  <c r="T1976" i="9"/>
  <c r="S1976" i="9"/>
  <c r="R1976" i="9"/>
  <c r="AB1975" i="9"/>
  <c r="W1975" i="9"/>
  <c r="X1975" i="9" s="1"/>
  <c r="R1975" i="9"/>
  <c r="I1975" i="9"/>
  <c r="J1975" i="9" s="1"/>
  <c r="T1975" i="9" s="1"/>
  <c r="R1974" i="9"/>
  <c r="I1974" i="9"/>
  <c r="S1974" i="9" s="1"/>
  <c r="AB1973" i="9"/>
  <c r="W1973" i="9"/>
  <c r="X1973" i="9" s="1"/>
  <c r="R1973" i="9"/>
  <c r="I1973" i="9"/>
  <c r="S1973" i="9" s="1"/>
  <c r="AB1972" i="9"/>
  <c r="W1972" i="9"/>
  <c r="R1972" i="9"/>
  <c r="I1972" i="9"/>
  <c r="AB1971" i="9"/>
  <c r="W1971" i="9"/>
  <c r="X1971" i="9" s="1"/>
  <c r="R1971" i="9"/>
  <c r="I1971" i="9"/>
  <c r="S1971" i="9" s="1"/>
  <c r="T1970" i="9"/>
  <c r="S1970" i="9"/>
  <c r="R1970" i="9"/>
  <c r="AB1969" i="9"/>
  <c r="W1969" i="9"/>
  <c r="X1969" i="9" s="1"/>
  <c r="R1969" i="9"/>
  <c r="I1969" i="9"/>
  <c r="S1969" i="9" s="1"/>
  <c r="T1968" i="9"/>
  <c r="S1968" i="9"/>
  <c r="R1968" i="9"/>
  <c r="AB1967" i="9"/>
  <c r="W1967" i="9"/>
  <c r="X1967" i="9" s="1"/>
  <c r="R1967" i="9"/>
  <c r="I1967" i="9"/>
  <c r="S1967" i="9" s="1"/>
  <c r="AB1966" i="9"/>
  <c r="W1966" i="9"/>
  <c r="X1966" i="9" s="1"/>
  <c r="R1966" i="9"/>
  <c r="I1966" i="9"/>
  <c r="S1966" i="9" s="1"/>
  <c r="T1965" i="9"/>
  <c r="S1965" i="9"/>
  <c r="R1965" i="9"/>
  <c r="AB1964" i="9"/>
  <c r="W1964" i="9"/>
  <c r="R1964" i="9"/>
  <c r="I1964" i="9"/>
  <c r="AB1963" i="9"/>
  <c r="W1963" i="9"/>
  <c r="X1963" i="9" s="1"/>
  <c r="R1963" i="9"/>
  <c r="I1963" i="9"/>
  <c r="J1963" i="9" s="1"/>
  <c r="T1963" i="9" s="1"/>
  <c r="AB1962" i="9"/>
  <c r="W1962" i="9"/>
  <c r="X1962" i="9" s="1"/>
  <c r="R1962" i="9"/>
  <c r="I1962" i="9"/>
  <c r="S1962" i="9" s="1"/>
  <c r="T1961" i="9"/>
  <c r="S1961" i="9"/>
  <c r="R1961" i="9"/>
  <c r="AB1960" i="9"/>
  <c r="W1960" i="9"/>
  <c r="X1960" i="9" s="1"/>
  <c r="R1960" i="9"/>
  <c r="I1960" i="9"/>
  <c r="J1960" i="9" s="1"/>
  <c r="T1960" i="9" s="1"/>
  <c r="AB1959" i="9"/>
  <c r="W1959" i="9"/>
  <c r="R1959" i="9"/>
  <c r="I1959" i="9"/>
  <c r="S1959" i="9" s="1"/>
  <c r="AB1958" i="9"/>
  <c r="W1958" i="9"/>
  <c r="X1958" i="9" s="1"/>
  <c r="R1958" i="9"/>
  <c r="I1958" i="9"/>
  <c r="S1958" i="9" s="1"/>
  <c r="R1957" i="9"/>
  <c r="I1957" i="9"/>
  <c r="J1957" i="9" s="1"/>
  <c r="T1957" i="9" s="1"/>
  <c r="AB1956" i="9"/>
  <c r="W1956" i="9"/>
  <c r="X1956" i="9" s="1"/>
  <c r="R1956" i="9"/>
  <c r="I1956" i="9"/>
  <c r="S1956" i="9" s="1"/>
  <c r="T1955" i="9"/>
  <c r="S1955" i="9"/>
  <c r="R1955" i="9"/>
  <c r="AB1954" i="9"/>
  <c r="W1954" i="9"/>
  <c r="X1954" i="9" s="1"/>
  <c r="R1954" i="9"/>
  <c r="I1954" i="9"/>
  <c r="R1953" i="9"/>
  <c r="I1953" i="9"/>
  <c r="J1953" i="9" s="1"/>
  <c r="T1953" i="9" s="1"/>
  <c r="AB1952" i="9"/>
  <c r="W1952" i="9"/>
  <c r="X1952" i="9" s="1"/>
  <c r="R1952" i="9"/>
  <c r="I1952" i="9"/>
  <c r="T1951" i="9"/>
  <c r="S1951" i="9"/>
  <c r="R1951" i="9"/>
  <c r="AB1950" i="9"/>
  <c r="W1950" i="9"/>
  <c r="X1950" i="9" s="1"/>
  <c r="R1950" i="9"/>
  <c r="I1950" i="9"/>
  <c r="S1950" i="9" s="1"/>
  <c r="T1949" i="9"/>
  <c r="S1949" i="9"/>
  <c r="R1949" i="9"/>
  <c r="AB1948" i="9"/>
  <c r="W1948" i="9"/>
  <c r="X1948" i="9" s="1"/>
  <c r="R1948" i="9"/>
  <c r="I1948" i="9"/>
  <c r="J1948" i="9" s="1"/>
  <c r="T1948" i="9" s="1"/>
  <c r="AB1947" i="9"/>
  <c r="W1947" i="9"/>
  <c r="R1947" i="9"/>
  <c r="I1947" i="9"/>
  <c r="J1947" i="9" s="1"/>
  <c r="T1947" i="9" s="1"/>
  <c r="AB1946" i="9"/>
  <c r="W1946" i="9"/>
  <c r="X1946" i="9" s="1"/>
  <c r="R1946" i="9"/>
  <c r="I1946" i="9"/>
  <c r="S1946" i="9" s="1"/>
  <c r="AB1945" i="9"/>
  <c r="W1945" i="9"/>
  <c r="R1945" i="9"/>
  <c r="I1945" i="9"/>
  <c r="J1945" i="9" s="1"/>
  <c r="T1945" i="9" s="1"/>
  <c r="AA1945" i="9" s="1"/>
  <c r="AB1944" i="9"/>
  <c r="W1944" i="9"/>
  <c r="X1944" i="9" s="1"/>
  <c r="R1944" i="9"/>
  <c r="Y1944" i="9" s="1"/>
  <c r="I1944" i="9"/>
  <c r="AB1943" i="9"/>
  <c r="W1943" i="9"/>
  <c r="X1943" i="9" s="1"/>
  <c r="R1943" i="9"/>
  <c r="I1943" i="9"/>
  <c r="S1943" i="9" s="1"/>
  <c r="AB1942" i="9"/>
  <c r="W1942" i="9"/>
  <c r="X1942" i="9" s="1"/>
  <c r="R1942" i="9"/>
  <c r="I1942" i="9"/>
  <c r="S1942" i="9" s="1"/>
  <c r="AB1941" i="9"/>
  <c r="W1941" i="9"/>
  <c r="X1941" i="9" s="1"/>
  <c r="R1941" i="9"/>
  <c r="I1941" i="9"/>
  <c r="S1941" i="9" s="1"/>
  <c r="AB1940" i="9"/>
  <c r="W1940" i="9"/>
  <c r="X1940" i="9" s="1"/>
  <c r="R1940" i="9"/>
  <c r="I1940" i="9"/>
  <c r="J1940" i="9" s="1"/>
  <c r="T1940" i="9" s="1"/>
  <c r="AB1939" i="9"/>
  <c r="W1939" i="9"/>
  <c r="X1939" i="9" s="1"/>
  <c r="R1939" i="9"/>
  <c r="I1939" i="9"/>
  <c r="J1939" i="9" s="1"/>
  <c r="T1939" i="9" s="1"/>
  <c r="AB1938" i="9"/>
  <c r="W1938" i="9"/>
  <c r="X1938" i="9" s="1"/>
  <c r="R1938" i="9"/>
  <c r="I1938" i="9"/>
  <c r="S1938" i="9" s="1"/>
  <c r="AB1937" i="9"/>
  <c r="W1937" i="9"/>
  <c r="R1937" i="9"/>
  <c r="I1937" i="9"/>
  <c r="J1937" i="9" s="1"/>
  <c r="T1937" i="9" s="1"/>
  <c r="AA1937" i="9" s="1"/>
  <c r="AB1936" i="9"/>
  <c r="W1936" i="9"/>
  <c r="X1936" i="9" s="1"/>
  <c r="R1936" i="9"/>
  <c r="I1936" i="9"/>
  <c r="AB1935" i="9"/>
  <c r="W1935" i="9"/>
  <c r="X1935" i="9" s="1"/>
  <c r="R1935" i="9"/>
  <c r="I1935" i="9"/>
  <c r="J1935" i="9" s="1"/>
  <c r="T1935" i="9" s="1"/>
  <c r="AB1934" i="9"/>
  <c r="W1934" i="9"/>
  <c r="X1934" i="9" s="1"/>
  <c r="R1934" i="9"/>
  <c r="I1934" i="9"/>
  <c r="S1934" i="9" s="1"/>
  <c r="AB1933" i="9"/>
  <c r="W1933" i="9"/>
  <c r="X1933" i="9" s="1"/>
  <c r="R1933" i="9"/>
  <c r="I1933" i="9"/>
  <c r="S1933" i="9" s="1"/>
  <c r="AB1932" i="9"/>
  <c r="W1932" i="9"/>
  <c r="X1932" i="9" s="1"/>
  <c r="R1932" i="9"/>
  <c r="Y1932" i="9" s="1"/>
  <c r="I1932" i="9"/>
  <c r="J1932" i="9" s="1"/>
  <c r="T1932" i="9" s="1"/>
  <c r="AB1931" i="9"/>
  <c r="W1931" i="9"/>
  <c r="X1931" i="9" s="1"/>
  <c r="R1931" i="9"/>
  <c r="I1931" i="9"/>
  <c r="S1931" i="9" s="1"/>
  <c r="T1930" i="9"/>
  <c r="S1930" i="9"/>
  <c r="R1930" i="9"/>
  <c r="AB1929" i="9"/>
  <c r="W1929" i="9"/>
  <c r="R1929" i="9"/>
  <c r="I1929" i="9"/>
  <c r="J1929" i="9" s="1"/>
  <c r="T1929" i="9" s="1"/>
  <c r="AB1928" i="9"/>
  <c r="W1928" i="9"/>
  <c r="X1928" i="9" s="1"/>
  <c r="R1928" i="9"/>
  <c r="I1928" i="9"/>
  <c r="T1927" i="9"/>
  <c r="S1927" i="9"/>
  <c r="R1927" i="9"/>
  <c r="AB1926" i="9"/>
  <c r="W1926" i="9"/>
  <c r="X1926" i="9" s="1"/>
  <c r="R1926" i="9"/>
  <c r="I1926" i="9"/>
  <c r="T1925" i="9"/>
  <c r="S1925" i="9"/>
  <c r="R1925" i="9"/>
  <c r="AB1924" i="9"/>
  <c r="W1924" i="9"/>
  <c r="X1924" i="9" s="1"/>
  <c r="R1924" i="9"/>
  <c r="I1924" i="9"/>
  <c r="J1924" i="9" s="1"/>
  <c r="T1924" i="9" s="1"/>
  <c r="AB1923" i="9"/>
  <c r="W1923" i="9"/>
  <c r="X1923" i="9" s="1"/>
  <c r="R1923" i="9"/>
  <c r="I1923" i="9"/>
  <c r="S1923" i="9" s="1"/>
  <c r="AB1922" i="9"/>
  <c r="W1922" i="9"/>
  <c r="X1922" i="9" s="1"/>
  <c r="R1922" i="9"/>
  <c r="I1922" i="9"/>
  <c r="S1922" i="9" s="1"/>
  <c r="AB1921" i="9"/>
  <c r="W1921" i="9"/>
  <c r="X1921" i="9" s="1"/>
  <c r="R1921" i="9"/>
  <c r="Y1921" i="9" s="1"/>
  <c r="I1921" i="9"/>
  <c r="J1921" i="9" s="1"/>
  <c r="T1921" i="9" s="1"/>
  <c r="AB1920" i="9"/>
  <c r="W1920" i="9"/>
  <c r="X1920" i="9" s="1"/>
  <c r="R1920" i="9"/>
  <c r="Y1920" i="9" s="1"/>
  <c r="I1920" i="9"/>
  <c r="AB1919" i="9"/>
  <c r="W1919" i="9"/>
  <c r="R1919" i="9"/>
  <c r="I1919" i="9"/>
  <c r="S1919" i="9" s="1"/>
  <c r="T1918" i="9"/>
  <c r="S1918" i="9"/>
  <c r="R1918" i="9"/>
  <c r="AB1917" i="9"/>
  <c r="W1917" i="9"/>
  <c r="X1917" i="9" s="1"/>
  <c r="R1917" i="9"/>
  <c r="I1917" i="9"/>
  <c r="S1917" i="9" s="1"/>
  <c r="AB1916" i="9"/>
  <c r="W1916" i="9"/>
  <c r="X1916" i="9" s="1"/>
  <c r="T1916" i="9"/>
  <c r="S1916" i="9"/>
  <c r="R1916" i="9"/>
  <c r="AB1915" i="9"/>
  <c r="W1915" i="9"/>
  <c r="X1915" i="9" s="1"/>
  <c r="T1915" i="9"/>
  <c r="S1915" i="9"/>
  <c r="R1915" i="9"/>
  <c r="AB1914" i="9"/>
  <c r="W1914" i="9"/>
  <c r="T1914" i="9"/>
  <c r="S1914" i="9"/>
  <c r="R1914" i="9"/>
  <c r="T1913" i="9"/>
  <c r="S1913" i="9"/>
  <c r="R1913" i="9"/>
  <c r="AB1912" i="9"/>
  <c r="W1912" i="9"/>
  <c r="X1912" i="9" s="1"/>
  <c r="R1912" i="9"/>
  <c r="I1912" i="9"/>
  <c r="S1912" i="9" s="1"/>
  <c r="T1911" i="9"/>
  <c r="S1911" i="9"/>
  <c r="R1911" i="9"/>
  <c r="AB1910" i="9"/>
  <c r="W1910" i="9"/>
  <c r="X1910" i="9" s="1"/>
  <c r="R1910" i="9"/>
  <c r="I1910" i="9"/>
  <c r="T1909" i="9"/>
  <c r="S1909" i="9"/>
  <c r="R1909" i="9"/>
  <c r="AB1908" i="9"/>
  <c r="W1908" i="9"/>
  <c r="S1908" i="9"/>
  <c r="R1908" i="9"/>
  <c r="J1908" i="9"/>
  <c r="T1908" i="9" s="1"/>
  <c r="T1907" i="9"/>
  <c r="S1907" i="9"/>
  <c r="R1907" i="9"/>
  <c r="AB1906" i="9"/>
  <c r="W1906" i="9"/>
  <c r="X1906" i="9" s="1"/>
  <c r="R1906" i="9"/>
  <c r="I1906" i="9"/>
  <c r="J1906" i="9" s="1"/>
  <c r="T1906" i="9" s="1"/>
  <c r="T1905" i="9"/>
  <c r="S1905" i="9"/>
  <c r="R1905" i="9"/>
  <c r="AB1904" i="9"/>
  <c r="W1904" i="9"/>
  <c r="X1904" i="9" s="1"/>
  <c r="R1904" i="9"/>
  <c r="I1904" i="9"/>
  <c r="S1904" i="9" s="1"/>
  <c r="T1903" i="9"/>
  <c r="S1903" i="9"/>
  <c r="R1903" i="9"/>
  <c r="AB1902" i="9"/>
  <c r="W1902" i="9"/>
  <c r="S1902" i="9"/>
  <c r="R1902" i="9"/>
  <c r="J1902" i="9"/>
  <c r="T1902" i="9" s="1"/>
  <c r="R1901" i="9"/>
  <c r="I1901" i="9"/>
  <c r="S1901" i="9" s="1"/>
  <c r="AB1900" i="9"/>
  <c r="W1900" i="9"/>
  <c r="X1900" i="9" s="1"/>
  <c r="S1900" i="9"/>
  <c r="R1900" i="9"/>
  <c r="J1900" i="9"/>
  <c r="T1900" i="9" s="1"/>
  <c r="AB1899" i="9"/>
  <c r="W1899" i="9"/>
  <c r="X1899" i="9" s="1"/>
  <c r="R1899" i="9"/>
  <c r="I1899" i="9"/>
  <c r="AB1898" i="9"/>
  <c r="W1898" i="9"/>
  <c r="X1898" i="9" s="1"/>
  <c r="R1898" i="9"/>
  <c r="I1898" i="9"/>
  <c r="S1898" i="9" s="1"/>
  <c r="AB1897" i="9"/>
  <c r="W1897" i="9"/>
  <c r="X1897" i="9" s="1"/>
  <c r="R1897" i="9"/>
  <c r="I1897" i="9"/>
  <c r="T1896" i="9"/>
  <c r="S1896" i="9"/>
  <c r="R1896" i="9"/>
  <c r="AB1895" i="9"/>
  <c r="W1895" i="9"/>
  <c r="X1895" i="9" s="1"/>
  <c r="R1895" i="9"/>
  <c r="Y1895" i="9" s="1"/>
  <c r="I1895" i="9"/>
  <c r="J1895" i="9" s="1"/>
  <c r="T1895" i="9" s="1"/>
  <c r="R1894" i="9"/>
  <c r="L1894" i="9"/>
  <c r="I1894" i="9"/>
  <c r="J1894" i="9" s="1"/>
  <c r="T1894" i="9" s="1"/>
  <c r="AB1893" i="9"/>
  <c r="W1893" i="9"/>
  <c r="X1893" i="9" s="1"/>
  <c r="R1893" i="9"/>
  <c r="I1893" i="9"/>
  <c r="S1893" i="9" s="1"/>
  <c r="T1892" i="9"/>
  <c r="S1892" i="9"/>
  <c r="R1892" i="9"/>
  <c r="AB1891" i="9"/>
  <c r="W1891" i="9"/>
  <c r="X1891" i="9" s="1"/>
  <c r="R1891" i="9"/>
  <c r="I1891" i="9"/>
  <c r="J1891" i="9" s="1"/>
  <c r="T1891" i="9" s="1"/>
  <c r="T1890" i="9"/>
  <c r="S1890" i="9"/>
  <c r="R1890" i="9"/>
  <c r="AB1889" i="9"/>
  <c r="W1889" i="9"/>
  <c r="R1889" i="9"/>
  <c r="I1889" i="9"/>
  <c r="S1889" i="9" s="1"/>
  <c r="R1888" i="9"/>
  <c r="I1888" i="9"/>
  <c r="S1888" i="9" s="1"/>
  <c r="AB1887" i="9"/>
  <c r="W1887" i="9"/>
  <c r="R1887" i="9"/>
  <c r="I1887" i="9"/>
  <c r="S1887" i="9" s="1"/>
  <c r="R1886" i="9"/>
  <c r="I1886" i="9"/>
  <c r="S1886" i="9" s="1"/>
  <c r="AB1885" i="9"/>
  <c r="W1885" i="9"/>
  <c r="R1885" i="9"/>
  <c r="I1885" i="9"/>
  <c r="S1885" i="9" s="1"/>
  <c r="T1884" i="9"/>
  <c r="S1884" i="9"/>
  <c r="R1884" i="9"/>
  <c r="AB1883" i="9"/>
  <c r="W1883" i="9"/>
  <c r="X1883" i="9" s="1"/>
  <c r="S1883" i="9"/>
  <c r="R1883" i="9"/>
  <c r="I1883" i="9"/>
  <c r="J1883" i="9" s="1"/>
  <c r="T1883" i="9" s="1"/>
  <c r="T1882" i="9"/>
  <c r="S1882" i="9"/>
  <c r="R1882" i="9"/>
  <c r="AB1881" i="9"/>
  <c r="W1881" i="9"/>
  <c r="X1881" i="9" s="1"/>
  <c r="R1881" i="9"/>
  <c r="I1881" i="9"/>
  <c r="S1881" i="9" s="1"/>
  <c r="AB1880" i="9"/>
  <c r="W1880" i="9"/>
  <c r="R1880" i="9"/>
  <c r="I1880" i="9"/>
  <c r="AB1879" i="9"/>
  <c r="W1879" i="9"/>
  <c r="X1879" i="9" s="1"/>
  <c r="R1879" i="9"/>
  <c r="I1879" i="9"/>
  <c r="S1879" i="9" s="1"/>
  <c r="AB1878" i="9"/>
  <c r="W1878" i="9"/>
  <c r="X1878" i="9" s="1"/>
  <c r="R1878" i="9"/>
  <c r="I1878" i="9"/>
  <c r="AB1877" i="9"/>
  <c r="W1877" i="9"/>
  <c r="X1877" i="9" s="1"/>
  <c r="R1877" i="9"/>
  <c r="I1877" i="9"/>
  <c r="S1877" i="9" s="1"/>
  <c r="AB1876" i="9"/>
  <c r="W1876" i="9"/>
  <c r="X1876" i="9" s="1"/>
  <c r="R1876" i="9"/>
  <c r="I1876" i="9"/>
  <c r="S1876" i="9" s="1"/>
  <c r="AB1875" i="9"/>
  <c r="W1875" i="9"/>
  <c r="X1875" i="9" s="1"/>
  <c r="R1875" i="9"/>
  <c r="I1875" i="9"/>
  <c r="S1875" i="9" s="1"/>
  <c r="AB1874" i="9"/>
  <c r="W1874" i="9"/>
  <c r="X1874" i="9" s="1"/>
  <c r="R1874" i="9"/>
  <c r="I1874" i="9"/>
  <c r="AB1873" i="9"/>
  <c r="W1873" i="9"/>
  <c r="X1873" i="9" s="1"/>
  <c r="R1873" i="9"/>
  <c r="I1873" i="9"/>
  <c r="S1873" i="9" s="1"/>
  <c r="AB1872" i="9"/>
  <c r="W1872" i="9"/>
  <c r="X1872" i="9" s="1"/>
  <c r="R1872" i="9"/>
  <c r="I1872" i="9"/>
  <c r="J1872" i="9" s="1"/>
  <c r="T1872" i="9" s="1"/>
  <c r="AB1871" i="9"/>
  <c r="W1871" i="9"/>
  <c r="R1871" i="9"/>
  <c r="I1871" i="9"/>
  <c r="S1871" i="9" s="1"/>
  <c r="AB1870" i="9"/>
  <c r="W1870" i="9"/>
  <c r="X1870" i="9" s="1"/>
  <c r="R1870" i="9"/>
  <c r="I1870" i="9"/>
  <c r="J1870" i="9" s="1"/>
  <c r="T1870" i="9" s="1"/>
  <c r="AB1869" i="9"/>
  <c r="W1869" i="9"/>
  <c r="X1869" i="9" s="1"/>
  <c r="R1869" i="9"/>
  <c r="I1869" i="9"/>
  <c r="J1869" i="9" s="1"/>
  <c r="T1869" i="9" s="1"/>
  <c r="AB1868" i="9"/>
  <c r="W1868" i="9"/>
  <c r="X1868" i="9" s="1"/>
  <c r="R1868" i="9"/>
  <c r="I1868" i="9"/>
  <c r="S1868" i="9" s="1"/>
  <c r="AB1867" i="9"/>
  <c r="W1867" i="9"/>
  <c r="X1867" i="9" s="1"/>
  <c r="R1867" i="9"/>
  <c r="I1867" i="9"/>
  <c r="J1867" i="9" s="1"/>
  <c r="T1867" i="9" s="1"/>
  <c r="AB1866" i="9"/>
  <c r="W1866" i="9"/>
  <c r="R1866" i="9"/>
  <c r="I1866" i="9"/>
  <c r="AB1865" i="9"/>
  <c r="W1865" i="9"/>
  <c r="X1865" i="9" s="1"/>
  <c r="R1865" i="9"/>
  <c r="I1865" i="9"/>
  <c r="S1865" i="9" s="1"/>
  <c r="AB1864" i="9"/>
  <c r="X1864" i="9"/>
  <c r="R1864" i="9"/>
  <c r="Y1864" i="9" s="1"/>
  <c r="I1864" i="9"/>
  <c r="S1864" i="9" s="1"/>
  <c r="Z1864" i="9" s="1"/>
  <c r="AB1863" i="9"/>
  <c r="X1863" i="9"/>
  <c r="R1863" i="9"/>
  <c r="Y1863" i="9" s="1"/>
  <c r="I1863" i="9"/>
  <c r="S1863" i="9" s="1"/>
  <c r="Z1863" i="9" s="1"/>
  <c r="AB1862" i="9"/>
  <c r="W1862" i="9"/>
  <c r="X1862" i="9" s="1"/>
  <c r="R1862" i="9"/>
  <c r="I1862" i="9"/>
  <c r="S1862" i="9" s="1"/>
  <c r="AB1861" i="9"/>
  <c r="W1861" i="9"/>
  <c r="X1861" i="9" s="1"/>
  <c r="R1861" i="9"/>
  <c r="I1861" i="9"/>
  <c r="J1861" i="9" s="1"/>
  <c r="T1861" i="9" s="1"/>
  <c r="AB1860" i="9"/>
  <c r="W1860" i="9"/>
  <c r="X1860" i="9" s="1"/>
  <c r="R1860" i="9"/>
  <c r="I1860" i="9"/>
  <c r="AB1859" i="9"/>
  <c r="W1859" i="9"/>
  <c r="X1859" i="9" s="1"/>
  <c r="R1859" i="9"/>
  <c r="I1859" i="9"/>
  <c r="J1859" i="9" s="1"/>
  <c r="T1859" i="9" s="1"/>
  <c r="AB1858" i="9"/>
  <c r="W1858" i="9"/>
  <c r="X1858" i="9" s="1"/>
  <c r="R1858" i="9"/>
  <c r="I1858" i="9"/>
  <c r="J1858" i="9" s="1"/>
  <c r="T1858" i="9" s="1"/>
  <c r="AB1857" i="9"/>
  <c r="W1857" i="9"/>
  <c r="R1857" i="9"/>
  <c r="I1857" i="9"/>
  <c r="S1857" i="9" s="1"/>
  <c r="AB1856" i="9"/>
  <c r="W1856" i="9"/>
  <c r="X1856" i="9" s="1"/>
  <c r="R1856" i="9"/>
  <c r="I1856" i="9"/>
  <c r="J1856" i="9" s="1"/>
  <c r="T1856" i="9" s="1"/>
  <c r="T1855" i="9"/>
  <c r="S1855" i="9"/>
  <c r="R1855" i="9"/>
  <c r="AB1854" i="9"/>
  <c r="W1854" i="9"/>
  <c r="X1854" i="9" s="1"/>
  <c r="R1854" i="9"/>
  <c r="I1854" i="9"/>
  <c r="S1854" i="9" s="1"/>
  <c r="G1854" i="9"/>
  <c r="T1853" i="9"/>
  <c r="S1853" i="9"/>
  <c r="R1853" i="9"/>
  <c r="AB1852" i="9"/>
  <c r="W1852" i="9"/>
  <c r="X1852" i="9" s="1"/>
  <c r="S1852" i="9"/>
  <c r="R1852" i="9"/>
  <c r="K1852" i="9"/>
  <c r="G1852" i="9" s="1"/>
  <c r="J1852" i="9"/>
  <c r="T1852" i="9" s="1"/>
  <c r="AB1851" i="9"/>
  <c r="W1851" i="9"/>
  <c r="X1851" i="9" s="1"/>
  <c r="R1851" i="9"/>
  <c r="I1851" i="9"/>
  <c r="J1851" i="9" s="1"/>
  <c r="T1851" i="9" s="1"/>
  <c r="AB1850" i="9"/>
  <c r="W1850" i="9"/>
  <c r="X1850" i="9" s="1"/>
  <c r="R1850" i="9"/>
  <c r="I1850" i="9"/>
  <c r="AB1849" i="9"/>
  <c r="W1849" i="9"/>
  <c r="X1849" i="9" s="1"/>
  <c r="R1849" i="9"/>
  <c r="I1849" i="9"/>
  <c r="S1849" i="9" s="1"/>
  <c r="AB1848" i="9"/>
  <c r="W1848" i="9"/>
  <c r="X1848" i="9" s="1"/>
  <c r="R1848" i="9"/>
  <c r="I1848" i="9"/>
  <c r="J1848" i="9" s="1"/>
  <c r="T1848" i="9" s="1"/>
  <c r="AB1847" i="9"/>
  <c r="W1847" i="9"/>
  <c r="X1847" i="9" s="1"/>
  <c r="R1847" i="9"/>
  <c r="I1847" i="9"/>
  <c r="S1847" i="9" s="1"/>
  <c r="AB1846" i="9"/>
  <c r="W1846" i="9"/>
  <c r="X1846" i="9" s="1"/>
  <c r="R1846" i="9"/>
  <c r="I1846" i="9"/>
  <c r="S1846" i="9" s="1"/>
  <c r="AB1845" i="9"/>
  <c r="W1845" i="9"/>
  <c r="R1845" i="9"/>
  <c r="I1845" i="9"/>
  <c r="S1845" i="9" s="1"/>
  <c r="AB1844" i="9"/>
  <c r="W1844" i="9"/>
  <c r="X1844" i="9" s="1"/>
  <c r="R1844" i="9"/>
  <c r="I1844" i="9"/>
  <c r="S1844" i="9" s="1"/>
  <c r="AB1843" i="9"/>
  <c r="W1843" i="9"/>
  <c r="X1843" i="9" s="1"/>
  <c r="R1843" i="9"/>
  <c r="I1843" i="9"/>
  <c r="J1843" i="9" s="1"/>
  <c r="T1843" i="9" s="1"/>
  <c r="AB1842" i="9"/>
  <c r="W1842" i="9"/>
  <c r="X1842" i="9" s="1"/>
  <c r="R1842" i="9"/>
  <c r="I1842" i="9"/>
  <c r="G1842" i="9"/>
  <c r="T1841" i="9"/>
  <c r="R1841" i="9"/>
  <c r="I1841" i="9"/>
  <c r="S1841" i="9" s="1"/>
  <c r="AB1840" i="9"/>
  <c r="W1840" i="9"/>
  <c r="R1840" i="9"/>
  <c r="I1840" i="9"/>
  <c r="G1840" i="9"/>
  <c r="AB1839" i="9"/>
  <c r="W1839" i="9"/>
  <c r="X1839" i="9" s="1"/>
  <c r="R1839" i="9"/>
  <c r="I1839" i="9"/>
  <c r="S1839" i="9" s="1"/>
  <c r="AB1838" i="9"/>
  <c r="W1838" i="9"/>
  <c r="X1838" i="9" s="1"/>
  <c r="R1838" i="9"/>
  <c r="I1838" i="9"/>
  <c r="S1838" i="9" s="1"/>
  <c r="AB1837" i="9"/>
  <c r="W1837" i="9"/>
  <c r="X1837" i="9" s="1"/>
  <c r="R1837" i="9"/>
  <c r="I1837" i="9"/>
  <c r="S1837" i="9" s="1"/>
  <c r="AB1836" i="9"/>
  <c r="W1836" i="9"/>
  <c r="X1836" i="9" s="1"/>
  <c r="R1836" i="9"/>
  <c r="I1836" i="9"/>
  <c r="S1836" i="9" s="1"/>
  <c r="AB1835" i="9"/>
  <c r="W1835" i="9"/>
  <c r="R1835" i="9"/>
  <c r="I1835" i="9"/>
  <c r="AB1834" i="9"/>
  <c r="W1834" i="9"/>
  <c r="X1834" i="9" s="1"/>
  <c r="R1834" i="9"/>
  <c r="I1834" i="9"/>
  <c r="S1834" i="9" s="1"/>
  <c r="AB1833" i="9"/>
  <c r="W1833" i="9"/>
  <c r="X1833" i="9" s="1"/>
  <c r="R1833" i="9"/>
  <c r="I1833" i="9"/>
  <c r="J1833" i="9" s="1"/>
  <c r="T1833" i="9" s="1"/>
  <c r="AB1832" i="9"/>
  <c r="W1832" i="9"/>
  <c r="R1832" i="9"/>
  <c r="I1832" i="9"/>
  <c r="S1832" i="9" s="1"/>
  <c r="AB1831" i="9"/>
  <c r="W1831" i="9"/>
  <c r="X1831" i="9" s="1"/>
  <c r="R1831" i="9"/>
  <c r="I1831" i="9"/>
  <c r="S1831" i="9" s="1"/>
  <c r="AB1830" i="9"/>
  <c r="W1830" i="9"/>
  <c r="X1830" i="9" s="1"/>
  <c r="R1830" i="9"/>
  <c r="I1830" i="9"/>
  <c r="J1830" i="9" s="1"/>
  <c r="T1830" i="9" s="1"/>
  <c r="AB1829" i="9"/>
  <c r="W1829" i="9"/>
  <c r="R1829" i="9"/>
  <c r="I1829" i="9"/>
  <c r="S1829" i="9" s="1"/>
  <c r="AB1828" i="9"/>
  <c r="W1828" i="9"/>
  <c r="X1828" i="9" s="1"/>
  <c r="R1828" i="9"/>
  <c r="I1828" i="9"/>
  <c r="S1828" i="9" s="1"/>
  <c r="AB1827" i="9"/>
  <c r="W1827" i="9"/>
  <c r="X1827" i="9" s="1"/>
  <c r="R1827" i="9"/>
  <c r="I1827" i="9"/>
  <c r="S1827" i="9" s="1"/>
  <c r="AB1826" i="9"/>
  <c r="W1826" i="9"/>
  <c r="X1826" i="9" s="1"/>
  <c r="R1826" i="9"/>
  <c r="I1826" i="9"/>
  <c r="S1826" i="9" s="1"/>
  <c r="AB1825" i="9"/>
  <c r="W1825" i="9"/>
  <c r="X1825" i="9" s="1"/>
  <c r="R1825" i="9"/>
  <c r="I1825" i="9"/>
  <c r="J1825" i="9" s="1"/>
  <c r="T1825" i="9" s="1"/>
  <c r="AB1824" i="9"/>
  <c r="W1824" i="9"/>
  <c r="X1824" i="9" s="1"/>
  <c r="R1824" i="9"/>
  <c r="I1824" i="9"/>
  <c r="S1824" i="9" s="1"/>
  <c r="AB1823" i="9"/>
  <c r="W1823" i="9"/>
  <c r="X1823" i="9" s="1"/>
  <c r="R1823" i="9"/>
  <c r="I1823" i="9"/>
  <c r="S1823" i="9" s="1"/>
  <c r="AB1822" i="9"/>
  <c r="W1822" i="9"/>
  <c r="X1822" i="9" s="1"/>
  <c r="R1822" i="9"/>
  <c r="I1822" i="9"/>
  <c r="S1822" i="9" s="1"/>
  <c r="AB1821" i="9"/>
  <c r="W1821" i="9"/>
  <c r="X1821" i="9" s="1"/>
  <c r="R1821" i="9"/>
  <c r="I1821" i="9"/>
  <c r="S1821" i="9" s="1"/>
  <c r="AB1820" i="9"/>
  <c r="W1820" i="9"/>
  <c r="X1820" i="9" s="1"/>
  <c r="R1820" i="9"/>
  <c r="I1820" i="9"/>
  <c r="J1820" i="9" s="1"/>
  <c r="T1820" i="9" s="1"/>
  <c r="AA1820" i="9" s="1"/>
  <c r="AB1819" i="9"/>
  <c r="W1819" i="9"/>
  <c r="X1819" i="9" s="1"/>
  <c r="R1819" i="9"/>
  <c r="I1819" i="9"/>
  <c r="S1819" i="9" s="1"/>
  <c r="AB1818" i="9"/>
  <c r="R1818" i="9"/>
  <c r="I1818" i="9"/>
  <c r="AB1817" i="9"/>
  <c r="R1817" i="9"/>
  <c r="I1817" i="9"/>
  <c r="J1817" i="9" s="1"/>
  <c r="T1817" i="9" s="1"/>
  <c r="AB1816" i="9"/>
  <c r="I1816" i="9"/>
  <c r="J1816" i="9" s="1"/>
  <c r="AB1815" i="9"/>
  <c r="W1815" i="9"/>
  <c r="X1815" i="9" s="1"/>
  <c r="R1815" i="9"/>
  <c r="I1815" i="9"/>
  <c r="J1815" i="9" s="1"/>
  <c r="T1815" i="9" s="1"/>
  <c r="AB1814" i="9"/>
  <c r="W1814" i="9"/>
  <c r="X1814" i="9" s="1"/>
  <c r="R1814" i="9"/>
  <c r="I1814" i="9"/>
  <c r="T1813" i="9"/>
  <c r="S1813" i="9"/>
  <c r="R1813" i="9"/>
  <c r="AB1812" i="9"/>
  <c r="W1812" i="9"/>
  <c r="X1812" i="9" s="1"/>
  <c r="R1812" i="9"/>
  <c r="I1812" i="9"/>
  <c r="J1812" i="9" s="1"/>
  <c r="T1812" i="9" s="1"/>
  <c r="G1812" i="9"/>
  <c r="AB1811" i="9"/>
  <c r="W1811" i="9"/>
  <c r="X1811" i="9" s="1"/>
  <c r="R1811" i="9"/>
  <c r="I1811" i="9"/>
  <c r="S1811" i="9" s="1"/>
  <c r="AB1810" i="9"/>
  <c r="W1810" i="9"/>
  <c r="R1810" i="9"/>
  <c r="I1810" i="9"/>
  <c r="J1810" i="9" s="1"/>
  <c r="T1810" i="9" s="1"/>
  <c r="AB1809" i="9"/>
  <c r="W1809" i="9"/>
  <c r="X1809" i="9" s="1"/>
  <c r="R1809" i="9"/>
  <c r="I1809" i="9"/>
  <c r="S1809" i="9" s="1"/>
  <c r="AB1808" i="9"/>
  <c r="W1808" i="9"/>
  <c r="X1808" i="9" s="1"/>
  <c r="R1808" i="9"/>
  <c r="I1808" i="9"/>
  <c r="J1808" i="9" s="1"/>
  <c r="T1808" i="9" s="1"/>
  <c r="AB1807" i="9"/>
  <c r="W1807" i="9"/>
  <c r="X1807" i="9" s="1"/>
  <c r="R1807" i="9"/>
  <c r="I1807" i="9"/>
  <c r="S1807" i="9" s="1"/>
  <c r="Z1807" i="9" s="1"/>
  <c r="AB1806" i="9"/>
  <c r="W1806" i="9"/>
  <c r="X1806" i="9" s="1"/>
  <c r="R1806" i="9"/>
  <c r="I1806" i="9"/>
  <c r="S1806" i="9" s="1"/>
  <c r="AB1805" i="9"/>
  <c r="W1805" i="9"/>
  <c r="X1805" i="9" s="1"/>
  <c r="R1805" i="9"/>
  <c r="I1805" i="9"/>
  <c r="AB1804" i="9"/>
  <c r="W1804" i="9"/>
  <c r="X1804" i="9" s="1"/>
  <c r="R1804" i="9"/>
  <c r="I1804" i="9"/>
  <c r="AB1803" i="9"/>
  <c r="W1803" i="9"/>
  <c r="X1803" i="9" s="1"/>
  <c r="R1803" i="9"/>
  <c r="I1803" i="9"/>
  <c r="J1803" i="9" s="1"/>
  <c r="T1803" i="9" s="1"/>
  <c r="AB1802" i="9"/>
  <c r="W1802" i="9"/>
  <c r="R1802" i="9"/>
  <c r="I1802" i="9"/>
  <c r="J1802" i="9" s="1"/>
  <c r="T1802" i="9" s="1"/>
  <c r="AB1801" i="9"/>
  <c r="W1801" i="9"/>
  <c r="X1801" i="9" s="1"/>
  <c r="R1801" i="9"/>
  <c r="I1801" i="9"/>
  <c r="S1801" i="9" s="1"/>
  <c r="AB1800" i="9"/>
  <c r="W1800" i="9"/>
  <c r="X1800" i="9" s="1"/>
  <c r="R1800" i="9"/>
  <c r="I1800" i="9"/>
  <c r="AB1799" i="9"/>
  <c r="W1799" i="9"/>
  <c r="X1799" i="9" s="1"/>
  <c r="R1799" i="9"/>
  <c r="I1799" i="9"/>
  <c r="J1799" i="9" s="1"/>
  <c r="T1799" i="9" s="1"/>
  <c r="AB1798" i="9"/>
  <c r="R1798" i="9"/>
  <c r="I1798" i="9"/>
  <c r="S1798" i="9" s="1"/>
  <c r="AB1797" i="9"/>
  <c r="I1797" i="9"/>
  <c r="J1797" i="9" s="1"/>
  <c r="AB1796" i="9"/>
  <c r="W1796" i="9"/>
  <c r="X1796" i="9" s="1"/>
  <c r="R1796" i="9"/>
  <c r="I1796" i="9"/>
  <c r="J1796" i="9" s="1"/>
  <c r="T1796" i="9" s="1"/>
  <c r="AB1795" i="9"/>
  <c r="W1795" i="9"/>
  <c r="X1795" i="9" s="1"/>
  <c r="R1795" i="9"/>
  <c r="I1795" i="9"/>
  <c r="R1794" i="9"/>
  <c r="I1794" i="9"/>
  <c r="AB1793" i="9"/>
  <c r="W1793" i="9"/>
  <c r="X1793" i="9" s="1"/>
  <c r="R1793" i="9"/>
  <c r="K1793" i="9"/>
  <c r="I1793" i="9" s="1"/>
  <c r="AB1792" i="9"/>
  <c r="W1792" i="9"/>
  <c r="X1792" i="9" s="1"/>
  <c r="R1792" i="9"/>
  <c r="I1792" i="9"/>
  <c r="S1792" i="9" s="1"/>
  <c r="AB1791" i="9"/>
  <c r="W1791" i="9"/>
  <c r="X1791" i="9" s="1"/>
  <c r="R1791" i="9"/>
  <c r="I1791" i="9"/>
  <c r="S1791" i="9" s="1"/>
  <c r="AB1790" i="9"/>
  <c r="W1790" i="9"/>
  <c r="X1790" i="9" s="1"/>
  <c r="R1790" i="9"/>
  <c r="I1790" i="9"/>
  <c r="S1790" i="9" s="1"/>
  <c r="AB1789" i="9"/>
  <c r="W1789" i="9"/>
  <c r="X1789" i="9" s="1"/>
  <c r="R1789" i="9"/>
  <c r="I1789" i="9"/>
  <c r="AB1788" i="9"/>
  <c r="W1788" i="9"/>
  <c r="X1788" i="9" s="1"/>
  <c r="R1788" i="9"/>
  <c r="I1788" i="9"/>
  <c r="J1788" i="9" s="1"/>
  <c r="T1788" i="9" s="1"/>
  <c r="AB1787" i="9"/>
  <c r="W1787" i="9"/>
  <c r="X1787" i="9" s="1"/>
  <c r="R1787" i="9"/>
  <c r="I1787" i="9"/>
  <c r="AB1786" i="9"/>
  <c r="W1786" i="9"/>
  <c r="X1786" i="9" s="1"/>
  <c r="R1786" i="9"/>
  <c r="I1786" i="9"/>
  <c r="S1786" i="9" s="1"/>
  <c r="AB1785" i="9"/>
  <c r="W1785" i="9"/>
  <c r="R1785" i="9"/>
  <c r="I1785" i="9"/>
  <c r="J1785" i="9" s="1"/>
  <c r="T1785" i="9" s="1"/>
  <c r="AB1784" i="9"/>
  <c r="W1784" i="9"/>
  <c r="X1784" i="9" s="1"/>
  <c r="R1784" i="9"/>
  <c r="I1784" i="9"/>
  <c r="AB1783" i="9"/>
  <c r="W1783" i="9"/>
  <c r="X1783" i="9" s="1"/>
  <c r="R1783" i="9"/>
  <c r="I1783" i="9"/>
  <c r="J1783" i="9" s="1"/>
  <c r="T1783" i="9" s="1"/>
  <c r="AB1782" i="9"/>
  <c r="W1782" i="9"/>
  <c r="X1782" i="9" s="1"/>
  <c r="R1782" i="9"/>
  <c r="I1782" i="9"/>
  <c r="S1782" i="9" s="1"/>
  <c r="AB1781" i="9"/>
  <c r="W1781" i="9"/>
  <c r="X1781" i="9" s="1"/>
  <c r="R1781" i="9"/>
  <c r="I1781" i="9"/>
  <c r="AB1780" i="9"/>
  <c r="W1780" i="9"/>
  <c r="X1780" i="9" s="1"/>
  <c r="R1780" i="9"/>
  <c r="I1780" i="9"/>
  <c r="J1780" i="9" s="1"/>
  <c r="T1780" i="9" s="1"/>
  <c r="AB1779" i="9"/>
  <c r="R1779" i="9"/>
  <c r="I1779" i="9"/>
  <c r="S1779" i="9" s="1"/>
  <c r="AB1778" i="9"/>
  <c r="I1778" i="9"/>
  <c r="J1778" i="9" s="1"/>
  <c r="AB1777" i="9"/>
  <c r="W1777" i="9"/>
  <c r="X1777" i="9" s="1"/>
  <c r="R1777" i="9"/>
  <c r="I1777" i="9"/>
  <c r="J1777" i="9" s="1"/>
  <c r="T1777" i="9" s="1"/>
  <c r="AB1776" i="9"/>
  <c r="W1776" i="9"/>
  <c r="X1776" i="9" s="1"/>
  <c r="R1776" i="9"/>
  <c r="I1776" i="9"/>
  <c r="J1776" i="9" s="1"/>
  <c r="T1776" i="9" s="1"/>
  <c r="AB1775" i="9"/>
  <c r="W1775" i="9"/>
  <c r="X1775" i="9" s="1"/>
  <c r="R1775" i="9"/>
  <c r="I1775" i="9"/>
  <c r="S1775" i="9" s="1"/>
  <c r="AB1774" i="9"/>
  <c r="W1774" i="9"/>
  <c r="X1774" i="9" s="1"/>
  <c r="R1774" i="9"/>
  <c r="I1774" i="9"/>
  <c r="S1774" i="9" s="1"/>
  <c r="AB1773" i="9"/>
  <c r="W1773" i="9"/>
  <c r="R1773" i="9"/>
  <c r="I1773" i="9"/>
  <c r="S1773" i="9" s="1"/>
  <c r="AB1772" i="9"/>
  <c r="W1772" i="9"/>
  <c r="X1772" i="9" s="1"/>
  <c r="R1772" i="9"/>
  <c r="I1772" i="9"/>
  <c r="AB1771" i="9"/>
  <c r="W1771" i="9"/>
  <c r="X1771" i="9" s="1"/>
  <c r="R1771" i="9"/>
  <c r="I1771" i="9"/>
  <c r="S1771" i="9" s="1"/>
  <c r="AB1770" i="9"/>
  <c r="W1770" i="9"/>
  <c r="X1770" i="9" s="1"/>
  <c r="R1770" i="9"/>
  <c r="I1770" i="9"/>
  <c r="AB1769" i="9"/>
  <c r="W1769" i="9"/>
  <c r="X1769" i="9" s="1"/>
  <c r="R1769" i="9"/>
  <c r="I1769" i="9"/>
  <c r="AB1768" i="9"/>
  <c r="W1768" i="9"/>
  <c r="R1768" i="9"/>
  <c r="Q1768" i="9"/>
  <c r="E1768" i="9"/>
  <c r="I1768" i="9" s="1"/>
  <c r="J1768" i="9" s="1"/>
  <c r="T1768" i="9" s="1"/>
  <c r="AB1767" i="9"/>
  <c r="W1767" i="9"/>
  <c r="X1767" i="9" s="1"/>
  <c r="R1767" i="9"/>
  <c r="I1767" i="9"/>
  <c r="AB1766" i="9"/>
  <c r="W1766" i="9"/>
  <c r="X1766" i="9" s="1"/>
  <c r="R1766" i="9"/>
  <c r="I1766" i="9"/>
  <c r="J1766" i="9" s="1"/>
  <c r="T1766" i="9" s="1"/>
  <c r="AB1765" i="9"/>
  <c r="W1765" i="9"/>
  <c r="X1765" i="9" s="1"/>
  <c r="R1765" i="9"/>
  <c r="I1765" i="9"/>
  <c r="J1765" i="9" s="1"/>
  <c r="T1765" i="9" s="1"/>
  <c r="AB1764" i="9"/>
  <c r="W1764" i="9"/>
  <c r="R1764" i="9"/>
  <c r="I1764" i="9"/>
  <c r="S1764" i="9" s="1"/>
  <c r="AB1763" i="9"/>
  <c r="W1763" i="9"/>
  <c r="X1763" i="9" s="1"/>
  <c r="R1763" i="9"/>
  <c r="I1763" i="9"/>
  <c r="J1763" i="9" s="1"/>
  <c r="T1763" i="9" s="1"/>
  <c r="AB1762" i="9"/>
  <c r="W1762" i="9"/>
  <c r="R1762" i="9"/>
  <c r="I1762" i="9"/>
  <c r="AB1761" i="9"/>
  <c r="W1761" i="9"/>
  <c r="X1761" i="9" s="1"/>
  <c r="R1761" i="9"/>
  <c r="I1761" i="9"/>
  <c r="S1761" i="9" s="1"/>
  <c r="AB1760" i="9"/>
  <c r="W1760" i="9"/>
  <c r="X1760" i="9" s="1"/>
  <c r="R1760" i="9"/>
  <c r="I1760" i="9"/>
  <c r="S1760" i="9" s="1"/>
  <c r="AB1759" i="9"/>
  <c r="W1759" i="9"/>
  <c r="X1759" i="9" s="1"/>
  <c r="R1759" i="9"/>
  <c r="I1759" i="9"/>
  <c r="AB1758" i="9"/>
  <c r="W1758" i="9"/>
  <c r="X1758" i="9" s="1"/>
  <c r="R1758" i="9"/>
  <c r="I1758" i="9"/>
  <c r="AB1757" i="9"/>
  <c r="W1757" i="9"/>
  <c r="X1757" i="9" s="1"/>
  <c r="R1757" i="9"/>
  <c r="I1757" i="9"/>
  <c r="J1757" i="9" s="1"/>
  <c r="T1757" i="9" s="1"/>
  <c r="AB1756" i="9"/>
  <c r="W1756" i="9"/>
  <c r="R1756" i="9"/>
  <c r="I1756" i="9"/>
  <c r="S1756" i="9" s="1"/>
  <c r="AB1755" i="9"/>
  <c r="I1755" i="9"/>
  <c r="J1755" i="9" s="1"/>
  <c r="AB1754" i="9"/>
  <c r="W1754" i="9"/>
  <c r="X1754" i="9" s="1"/>
  <c r="R1754" i="9"/>
  <c r="I1754" i="9"/>
  <c r="S1754" i="9" s="1"/>
  <c r="AB1753" i="9"/>
  <c r="W1753" i="9"/>
  <c r="X1753" i="9" s="1"/>
  <c r="R1753" i="9"/>
  <c r="I1753" i="9"/>
  <c r="S1753" i="9" s="1"/>
  <c r="AB1752" i="9"/>
  <c r="W1752" i="9"/>
  <c r="X1752" i="9" s="1"/>
  <c r="R1752" i="9"/>
  <c r="I1752" i="9"/>
  <c r="J1752" i="9" s="1"/>
  <c r="T1752" i="9" s="1"/>
  <c r="AB1751" i="9"/>
  <c r="W1751" i="9"/>
  <c r="R1751" i="9"/>
  <c r="I1751" i="9"/>
  <c r="AB1750" i="9"/>
  <c r="W1750" i="9"/>
  <c r="X1750" i="9" s="1"/>
  <c r="R1750" i="9"/>
  <c r="I1750" i="9"/>
  <c r="AB1749" i="9"/>
  <c r="W1749" i="9"/>
  <c r="R1749" i="9"/>
  <c r="I1749" i="9"/>
  <c r="AB1748" i="9"/>
  <c r="W1748" i="9"/>
  <c r="X1748" i="9" s="1"/>
  <c r="R1748" i="9"/>
  <c r="I1748" i="9"/>
  <c r="AB1747" i="9"/>
  <c r="W1747" i="9"/>
  <c r="X1747" i="9" s="1"/>
  <c r="R1747" i="9"/>
  <c r="I1747" i="9"/>
  <c r="S1747" i="9" s="1"/>
  <c r="AB1746" i="9"/>
  <c r="W1746" i="9"/>
  <c r="R1746" i="9"/>
  <c r="I1746" i="9"/>
  <c r="S1746" i="9" s="1"/>
  <c r="AB1745" i="9"/>
  <c r="W1745" i="9"/>
  <c r="X1745" i="9" s="1"/>
  <c r="R1745" i="9"/>
  <c r="I1745" i="9"/>
  <c r="S1745" i="9" s="1"/>
  <c r="AB1744" i="9"/>
  <c r="W1744" i="9"/>
  <c r="X1744" i="9" s="1"/>
  <c r="R1744" i="9"/>
  <c r="I1744" i="9"/>
  <c r="J1744" i="9" s="1"/>
  <c r="T1744" i="9" s="1"/>
  <c r="AB1743" i="9"/>
  <c r="W1743" i="9"/>
  <c r="X1743" i="9" s="1"/>
  <c r="R1743" i="9"/>
  <c r="I1743" i="9"/>
  <c r="J1743" i="9" s="1"/>
  <c r="T1743" i="9" s="1"/>
  <c r="AB1742" i="9"/>
  <c r="W1742" i="9"/>
  <c r="X1742" i="9" s="1"/>
  <c r="R1742" i="9"/>
  <c r="I1742" i="9"/>
  <c r="AB1741" i="9"/>
  <c r="W1741" i="9"/>
  <c r="X1741" i="9" s="1"/>
  <c r="R1741" i="9"/>
  <c r="I1741" i="9"/>
  <c r="S1741" i="9" s="1"/>
  <c r="AB1740" i="9"/>
  <c r="W1740" i="9"/>
  <c r="R1740" i="9"/>
  <c r="I1740" i="9"/>
  <c r="AB1739" i="9"/>
  <c r="W1739" i="9"/>
  <c r="X1739" i="9" s="1"/>
  <c r="R1739" i="9"/>
  <c r="I1739" i="9"/>
  <c r="S1739" i="9" s="1"/>
  <c r="AB1738" i="9"/>
  <c r="I1738" i="9"/>
  <c r="J1738" i="9" s="1"/>
  <c r="AB1737" i="9"/>
  <c r="I1737" i="9"/>
  <c r="J1737" i="9" s="1"/>
  <c r="AB1736" i="9"/>
  <c r="W1736" i="9"/>
  <c r="X1736" i="9" s="1"/>
  <c r="R1736" i="9"/>
  <c r="I1736" i="9"/>
  <c r="J1736" i="9" s="1"/>
  <c r="T1736" i="9" s="1"/>
  <c r="AB1735" i="9"/>
  <c r="W1735" i="9"/>
  <c r="X1735" i="9" s="1"/>
  <c r="R1735" i="9"/>
  <c r="I1735" i="9"/>
  <c r="S1735" i="9" s="1"/>
  <c r="AB1734" i="9"/>
  <c r="W1734" i="9"/>
  <c r="R1734" i="9"/>
  <c r="I1734" i="9"/>
  <c r="AB1733" i="9"/>
  <c r="W1733" i="9"/>
  <c r="X1733" i="9" s="1"/>
  <c r="R1733" i="9"/>
  <c r="I1733" i="9"/>
  <c r="AB1732" i="9"/>
  <c r="W1732" i="9"/>
  <c r="X1732" i="9" s="1"/>
  <c r="R1732" i="9"/>
  <c r="I1732" i="9"/>
  <c r="AB1731" i="9"/>
  <c r="W1731" i="9"/>
  <c r="X1731" i="9" s="1"/>
  <c r="R1731" i="9"/>
  <c r="I1731" i="9"/>
  <c r="AB1730" i="9"/>
  <c r="W1730" i="9"/>
  <c r="X1730" i="9" s="1"/>
  <c r="R1730" i="9"/>
  <c r="I1730" i="9"/>
  <c r="AB1729" i="9"/>
  <c r="W1729" i="9"/>
  <c r="X1729" i="9" s="1"/>
  <c r="R1729" i="9"/>
  <c r="I1729" i="9"/>
  <c r="AB1728" i="9"/>
  <c r="W1728" i="9"/>
  <c r="X1728" i="9" s="1"/>
  <c r="R1728" i="9"/>
  <c r="I1728" i="9"/>
  <c r="J1728" i="9" s="1"/>
  <c r="T1728" i="9" s="1"/>
  <c r="AB1727" i="9"/>
  <c r="W1727" i="9"/>
  <c r="X1727" i="9" s="1"/>
  <c r="R1727" i="9"/>
  <c r="I1727" i="9"/>
  <c r="AB1726" i="9"/>
  <c r="W1726" i="9"/>
  <c r="R1726" i="9"/>
  <c r="I1726" i="9"/>
  <c r="AB1725" i="9"/>
  <c r="W1725" i="9"/>
  <c r="X1725" i="9" s="1"/>
  <c r="R1725" i="9"/>
  <c r="I1725" i="9"/>
  <c r="J1725" i="9" s="1"/>
  <c r="T1725" i="9" s="1"/>
  <c r="AB1724" i="9"/>
  <c r="W1724" i="9"/>
  <c r="X1724" i="9" s="1"/>
  <c r="R1724" i="9"/>
  <c r="I1724" i="9"/>
  <c r="AB1723" i="9"/>
  <c r="W1723" i="9"/>
  <c r="X1723" i="9" s="1"/>
  <c r="R1723" i="9"/>
  <c r="I1723" i="9"/>
  <c r="AB1722" i="9"/>
  <c r="W1722" i="9"/>
  <c r="R1722" i="9"/>
  <c r="I1722" i="9"/>
  <c r="S1722" i="9" s="1"/>
  <c r="AB1721" i="9"/>
  <c r="W1721" i="9"/>
  <c r="X1721" i="9" s="1"/>
  <c r="R1721" i="9"/>
  <c r="I1721" i="9"/>
  <c r="S1721" i="9" s="1"/>
  <c r="AB1720" i="9"/>
  <c r="W1720" i="9"/>
  <c r="X1720" i="9" s="1"/>
  <c r="R1720" i="9"/>
  <c r="I1720" i="9"/>
  <c r="S1720" i="9" s="1"/>
  <c r="AB1719" i="9"/>
  <c r="W1719" i="9"/>
  <c r="X1719" i="9" s="1"/>
  <c r="R1719" i="9"/>
  <c r="I1719" i="9"/>
  <c r="AB1718" i="9"/>
  <c r="W1718" i="9"/>
  <c r="X1718" i="9" s="1"/>
  <c r="R1718" i="9"/>
  <c r="I1718" i="9"/>
  <c r="J1718" i="9" s="1"/>
  <c r="T1718" i="9" s="1"/>
  <c r="AB1717" i="9"/>
  <c r="W1717" i="9"/>
  <c r="X1717" i="9" s="1"/>
  <c r="R1717" i="9"/>
  <c r="I1717" i="9"/>
  <c r="AB1716" i="9"/>
  <c r="W1716" i="9"/>
  <c r="R1716" i="9"/>
  <c r="I1716" i="9"/>
  <c r="AB1715" i="9"/>
  <c r="W1715" i="9"/>
  <c r="X1715" i="9" s="1"/>
  <c r="R1715" i="9"/>
  <c r="I1715" i="9"/>
  <c r="J1715" i="9" s="1"/>
  <c r="T1715" i="9" s="1"/>
  <c r="AB1714" i="9"/>
  <c r="W1714" i="9"/>
  <c r="X1714" i="9" s="1"/>
  <c r="R1714" i="9"/>
  <c r="I1714" i="9"/>
  <c r="S1714" i="9" s="1"/>
  <c r="AB1713" i="9"/>
  <c r="W1713" i="9"/>
  <c r="X1713" i="9" s="1"/>
  <c r="R1713" i="9"/>
  <c r="I1713" i="9"/>
  <c r="S1713" i="9" s="1"/>
  <c r="AB1712" i="9"/>
  <c r="W1712" i="9"/>
  <c r="X1712" i="9" s="1"/>
  <c r="R1712" i="9"/>
  <c r="I1712" i="9"/>
  <c r="S1712" i="9" s="1"/>
  <c r="AB1711" i="9"/>
  <c r="W1711" i="9"/>
  <c r="R1711" i="9"/>
  <c r="I1711" i="9"/>
  <c r="AB1710" i="9"/>
  <c r="W1710" i="9"/>
  <c r="X1710" i="9" s="1"/>
  <c r="R1710" i="9"/>
  <c r="I1710" i="9"/>
  <c r="J1710" i="9" s="1"/>
  <c r="T1710" i="9" s="1"/>
  <c r="AB1709" i="9"/>
  <c r="W1709" i="9"/>
  <c r="X1709" i="9" s="1"/>
  <c r="R1709" i="9"/>
  <c r="I1709" i="9"/>
  <c r="AB1708" i="9"/>
  <c r="W1708" i="9"/>
  <c r="X1708" i="9" s="1"/>
  <c r="R1708" i="9"/>
  <c r="I1708" i="9"/>
  <c r="AB1707" i="9"/>
  <c r="W1707" i="9"/>
  <c r="X1707" i="9" s="1"/>
  <c r="R1707" i="9"/>
  <c r="I1707" i="9"/>
  <c r="S1707" i="9" s="1"/>
  <c r="AB1706" i="9"/>
  <c r="W1706" i="9"/>
  <c r="X1706" i="9" s="1"/>
  <c r="R1706" i="9"/>
  <c r="I1706" i="9"/>
  <c r="J1706" i="9" s="1"/>
  <c r="T1706" i="9" s="1"/>
  <c r="AB1705" i="9"/>
  <c r="W1705" i="9"/>
  <c r="X1705" i="9" s="1"/>
  <c r="R1705" i="9"/>
  <c r="I1705" i="9"/>
  <c r="S1705" i="9" s="1"/>
  <c r="AB1704" i="9"/>
  <c r="W1704" i="9"/>
  <c r="X1704" i="9" s="1"/>
  <c r="R1704" i="9"/>
  <c r="I1704" i="9"/>
  <c r="S1704" i="9" s="1"/>
  <c r="AB1703" i="9"/>
  <c r="W1703" i="9"/>
  <c r="X1703" i="9" s="1"/>
  <c r="R1703" i="9"/>
  <c r="I1703" i="9"/>
  <c r="S1703" i="9" s="1"/>
  <c r="AB1702" i="9"/>
  <c r="W1702" i="9"/>
  <c r="X1702" i="9" s="1"/>
  <c r="R1702" i="9"/>
  <c r="I1702" i="9"/>
  <c r="J1702" i="9" s="1"/>
  <c r="T1702" i="9" s="1"/>
  <c r="AB1701" i="9"/>
  <c r="W1701" i="9"/>
  <c r="R1701" i="9"/>
  <c r="I1701" i="9"/>
  <c r="AB1700" i="9"/>
  <c r="W1700" i="9"/>
  <c r="R1700" i="9"/>
  <c r="I1700" i="9"/>
  <c r="J1700" i="9" s="1"/>
  <c r="T1700" i="9" s="1"/>
  <c r="AB1699" i="9"/>
  <c r="W1699" i="9"/>
  <c r="X1699" i="9" s="1"/>
  <c r="R1699" i="9"/>
  <c r="I1699" i="9"/>
  <c r="AB1698" i="9"/>
  <c r="W1698" i="9"/>
  <c r="R1698" i="9"/>
  <c r="I1698" i="9"/>
  <c r="AB1697" i="9"/>
  <c r="W1697" i="9"/>
  <c r="X1697" i="9" s="1"/>
  <c r="R1697" i="9"/>
  <c r="I1697" i="9"/>
  <c r="J1697" i="9" s="1"/>
  <c r="T1697" i="9" s="1"/>
  <c r="AB1696" i="9"/>
  <c r="W1696" i="9"/>
  <c r="R1696" i="9"/>
  <c r="I1696" i="9"/>
  <c r="AB1695" i="9"/>
  <c r="W1695" i="9"/>
  <c r="X1695" i="9" s="1"/>
  <c r="R1695" i="9"/>
  <c r="I1695" i="9"/>
  <c r="J1695" i="9" s="1"/>
  <c r="T1695" i="9" s="1"/>
  <c r="AB1694" i="9"/>
  <c r="W1694" i="9"/>
  <c r="X1694" i="9" s="1"/>
  <c r="R1694" i="9"/>
  <c r="I1694" i="9"/>
  <c r="S1694" i="9" s="1"/>
  <c r="AB1693" i="9"/>
  <c r="W1693" i="9"/>
  <c r="X1693" i="9" s="1"/>
  <c r="R1693" i="9"/>
  <c r="I1693" i="9"/>
  <c r="S1693" i="9" s="1"/>
  <c r="AB1692" i="9"/>
  <c r="W1692" i="9"/>
  <c r="X1692" i="9" s="1"/>
  <c r="R1692" i="9"/>
  <c r="I1692" i="9"/>
  <c r="J1692" i="9" s="1"/>
  <c r="T1692" i="9" s="1"/>
  <c r="AB1691" i="9"/>
  <c r="W1691" i="9"/>
  <c r="X1691" i="9" s="1"/>
  <c r="R1691" i="9"/>
  <c r="I1691" i="9"/>
  <c r="AB1690" i="9"/>
  <c r="W1690" i="9"/>
  <c r="R1690" i="9"/>
  <c r="I1690" i="9"/>
  <c r="S1690" i="9" s="1"/>
  <c r="AB1689" i="9"/>
  <c r="W1689" i="9"/>
  <c r="X1689" i="9" s="1"/>
  <c r="R1689" i="9"/>
  <c r="I1689" i="9"/>
  <c r="J1689" i="9" s="1"/>
  <c r="T1689" i="9" s="1"/>
  <c r="AB1688" i="9"/>
  <c r="W1688" i="9"/>
  <c r="X1688" i="9" s="1"/>
  <c r="R1688" i="9"/>
  <c r="I1688" i="9"/>
  <c r="S1688" i="9" s="1"/>
  <c r="AB1687" i="9"/>
  <c r="W1687" i="9"/>
  <c r="X1687" i="9" s="1"/>
  <c r="R1687" i="9"/>
  <c r="I1687" i="9"/>
  <c r="J1687" i="9" s="1"/>
  <c r="T1687" i="9" s="1"/>
  <c r="AB1686" i="9"/>
  <c r="W1686" i="9"/>
  <c r="X1686" i="9" s="1"/>
  <c r="R1686" i="9"/>
  <c r="I1686" i="9"/>
  <c r="S1686" i="9" s="1"/>
  <c r="AB1685" i="9"/>
  <c r="W1685" i="9"/>
  <c r="X1685" i="9" s="1"/>
  <c r="R1685" i="9"/>
  <c r="I1685" i="9"/>
  <c r="S1685" i="9" s="1"/>
  <c r="AB1684" i="9"/>
  <c r="W1684" i="9"/>
  <c r="X1684" i="9" s="1"/>
  <c r="R1684" i="9"/>
  <c r="I1684" i="9"/>
  <c r="J1684" i="9" s="1"/>
  <c r="T1684" i="9" s="1"/>
  <c r="AB1683" i="9"/>
  <c r="W1683" i="9"/>
  <c r="X1683" i="9" s="1"/>
  <c r="R1683" i="9"/>
  <c r="I1683" i="9"/>
  <c r="AB1682" i="9"/>
  <c r="W1682" i="9"/>
  <c r="R1682" i="9"/>
  <c r="I1682" i="9"/>
  <c r="S1682" i="9" s="1"/>
  <c r="AB1681" i="9"/>
  <c r="W1681" i="9"/>
  <c r="X1681" i="9" s="1"/>
  <c r="R1681" i="9"/>
  <c r="I1681" i="9"/>
  <c r="J1681" i="9" s="1"/>
  <c r="T1681" i="9" s="1"/>
  <c r="AB1680" i="9"/>
  <c r="W1680" i="9"/>
  <c r="X1680" i="9" s="1"/>
  <c r="R1680" i="9"/>
  <c r="I1680" i="9"/>
  <c r="J1680" i="9" s="1"/>
  <c r="T1680" i="9" s="1"/>
  <c r="AB1679" i="9"/>
  <c r="W1679" i="9"/>
  <c r="X1679" i="9" s="1"/>
  <c r="R1679" i="9"/>
  <c r="I1679" i="9"/>
  <c r="AB1678" i="9"/>
  <c r="W1678" i="9"/>
  <c r="X1678" i="9" s="1"/>
  <c r="R1678" i="9"/>
  <c r="I1678" i="9"/>
  <c r="AB1677" i="9"/>
  <c r="W1677" i="9"/>
  <c r="X1677" i="9" s="1"/>
  <c r="R1677" i="9"/>
  <c r="I1677" i="9"/>
  <c r="J1677" i="9" s="1"/>
  <c r="T1677" i="9" s="1"/>
  <c r="AB1676" i="9"/>
  <c r="W1676" i="9"/>
  <c r="X1676" i="9" s="1"/>
  <c r="R1676" i="9"/>
  <c r="I1676" i="9"/>
  <c r="J1676" i="9" s="1"/>
  <c r="T1676" i="9" s="1"/>
  <c r="AB1675" i="9"/>
  <c r="W1675" i="9"/>
  <c r="X1675" i="9" s="1"/>
  <c r="R1675" i="9"/>
  <c r="I1675" i="9"/>
  <c r="S1675" i="9" s="1"/>
  <c r="AB1674" i="9"/>
  <c r="W1674" i="9"/>
  <c r="X1674" i="9" s="1"/>
  <c r="R1674" i="9"/>
  <c r="I1674" i="9"/>
  <c r="J1674" i="9" s="1"/>
  <c r="T1674" i="9" s="1"/>
  <c r="AB1673" i="9"/>
  <c r="W1673" i="9"/>
  <c r="X1673" i="9" s="1"/>
  <c r="R1673" i="9"/>
  <c r="I1673" i="9"/>
  <c r="S1673" i="9" s="1"/>
  <c r="AB1672" i="9"/>
  <c r="W1672" i="9"/>
  <c r="R1672" i="9"/>
  <c r="I1672" i="9"/>
  <c r="AB1671" i="9"/>
  <c r="W1671" i="9"/>
  <c r="X1671" i="9" s="1"/>
  <c r="R1671" i="9"/>
  <c r="I1671" i="9"/>
  <c r="J1671" i="9" s="1"/>
  <c r="T1671" i="9" s="1"/>
  <c r="AB1670" i="9"/>
  <c r="W1670" i="9"/>
  <c r="X1670" i="9" s="1"/>
  <c r="R1670" i="9"/>
  <c r="I1670" i="9"/>
  <c r="AB1669" i="9"/>
  <c r="W1669" i="9"/>
  <c r="X1669" i="9" s="1"/>
  <c r="R1669" i="9"/>
  <c r="I1669" i="9"/>
  <c r="AB1668" i="9"/>
  <c r="W1668" i="9"/>
  <c r="X1668" i="9" s="1"/>
  <c r="R1668" i="9"/>
  <c r="I1668" i="9"/>
  <c r="S1668" i="9" s="1"/>
  <c r="AB1667" i="9"/>
  <c r="W1667" i="9"/>
  <c r="X1667" i="9" s="1"/>
  <c r="R1667" i="9"/>
  <c r="I1667" i="9"/>
  <c r="AB1666" i="9"/>
  <c r="W1666" i="9"/>
  <c r="X1666" i="9" s="1"/>
  <c r="R1666" i="9"/>
  <c r="I1666" i="9"/>
  <c r="J1666" i="9" s="1"/>
  <c r="T1666" i="9" s="1"/>
  <c r="AB1665" i="9"/>
  <c r="W1665" i="9"/>
  <c r="X1665" i="9" s="1"/>
  <c r="R1665" i="9"/>
  <c r="I1665" i="9"/>
  <c r="AB1664" i="9"/>
  <c r="W1664" i="9"/>
  <c r="X1664" i="9" s="1"/>
  <c r="R1664" i="9"/>
  <c r="I1664" i="9"/>
  <c r="J1664" i="9" s="1"/>
  <c r="T1664" i="9" s="1"/>
  <c r="AB1663" i="9"/>
  <c r="W1663" i="9"/>
  <c r="X1663" i="9" s="1"/>
  <c r="R1663" i="9"/>
  <c r="I1663" i="9"/>
  <c r="AB1662" i="9"/>
  <c r="W1662" i="9"/>
  <c r="R1662" i="9"/>
  <c r="I1662" i="9"/>
  <c r="S1662" i="9" s="1"/>
  <c r="AB1661" i="9"/>
  <c r="W1661" i="9"/>
  <c r="X1661" i="9" s="1"/>
  <c r="R1661" i="9"/>
  <c r="I1661" i="9"/>
  <c r="J1661" i="9" s="1"/>
  <c r="T1661" i="9" s="1"/>
  <c r="AB1660" i="9"/>
  <c r="W1660" i="9"/>
  <c r="X1660" i="9" s="1"/>
  <c r="R1660" i="9"/>
  <c r="I1660" i="9"/>
  <c r="AB1659" i="9"/>
  <c r="W1659" i="9"/>
  <c r="X1659" i="9" s="1"/>
  <c r="R1659" i="9"/>
  <c r="I1659" i="9"/>
  <c r="J1659" i="9" s="1"/>
  <c r="T1659" i="9" s="1"/>
  <c r="AB1658" i="9"/>
  <c r="W1658" i="9"/>
  <c r="X1658" i="9" s="1"/>
  <c r="R1658" i="9"/>
  <c r="I1658" i="9"/>
  <c r="S1658" i="9" s="1"/>
  <c r="AB1657" i="9"/>
  <c r="W1657" i="9"/>
  <c r="R1657" i="9"/>
  <c r="I1657" i="9"/>
  <c r="AB1656" i="9"/>
  <c r="W1656" i="9"/>
  <c r="X1656" i="9" s="1"/>
  <c r="R1656" i="9"/>
  <c r="I1656" i="9"/>
  <c r="J1656" i="9" s="1"/>
  <c r="T1656" i="9" s="1"/>
  <c r="AB1655" i="9"/>
  <c r="W1655" i="9"/>
  <c r="X1655" i="9" s="1"/>
  <c r="R1655" i="9"/>
  <c r="I1655" i="9"/>
  <c r="AB1654" i="9"/>
  <c r="W1654" i="9"/>
  <c r="X1654" i="9" s="1"/>
  <c r="R1654" i="9"/>
  <c r="I1654" i="9"/>
  <c r="J1654" i="9" s="1"/>
  <c r="T1654" i="9" s="1"/>
  <c r="AB1653" i="9"/>
  <c r="W1653" i="9"/>
  <c r="X1653" i="9" s="1"/>
  <c r="R1653" i="9"/>
  <c r="I1653" i="9"/>
  <c r="J1653" i="9" s="1"/>
  <c r="T1653" i="9" s="1"/>
  <c r="AB1652" i="9"/>
  <c r="W1652" i="9"/>
  <c r="R1652" i="9"/>
  <c r="I1652" i="9"/>
  <c r="S1652" i="9" s="1"/>
  <c r="AB1651" i="9"/>
  <c r="W1651" i="9"/>
  <c r="X1651" i="9" s="1"/>
  <c r="R1651" i="9"/>
  <c r="I1651" i="9"/>
  <c r="J1651" i="9" s="1"/>
  <c r="T1651" i="9" s="1"/>
  <c r="AA1651" i="9" s="1"/>
  <c r="AB1650" i="9"/>
  <c r="W1650" i="9"/>
  <c r="X1650" i="9" s="1"/>
  <c r="R1650" i="9"/>
  <c r="I1650" i="9"/>
  <c r="J1650" i="9" s="1"/>
  <c r="T1650" i="9" s="1"/>
  <c r="AB1649" i="9"/>
  <c r="W1649" i="9"/>
  <c r="X1649" i="9" s="1"/>
  <c r="R1649" i="9"/>
  <c r="I1649" i="9"/>
  <c r="AB1648" i="9"/>
  <c r="W1648" i="9"/>
  <c r="X1648" i="9" s="1"/>
  <c r="R1648" i="9"/>
  <c r="I1648" i="9"/>
  <c r="S1648" i="9" s="1"/>
  <c r="AB1647" i="9"/>
  <c r="W1647" i="9"/>
  <c r="X1647" i="9" s="1"/>
  <c r="R1647" i="9"/>
  <c r="I1647" i="9"/>
  <c r="AB1646" i="9"/>
  <c r="W1646" i="9"/>
  <c r="X1646" i="9" s="1"/>
  <c r="R1646" i="9"/>
  <c r="I1646" i="9"/>
  <c r="J1646" i="9" s="1"/>
  <c r="T1646" i="9" s="1"/>
  <c r="AB1645" i="9"/>
  <c r="W1645" i="9"/>
  <c r="X1645" i="9" s="1"/>
  <c r="R1645" i="9"/>
  <c r="I1645" i="9"/>
  <c r="AB1644" i="9"/>
  <c r="W1644" i="9"/>
  <c r="R1644" i="9"/>
  <c r="I1644" i="9"/>
  <c r="S1644" i="9" s="1"/>
  <c r="AB1643" i="9"/>
  <c r="W1643" i="9"/>
  <c r="X1643" i="9" s="1"/>
  <c r="R1643" i="9"/>
  <c r="I1643" i="9"/>
  <c r="AB1642" i="9"/>
  <c r="W1642" i="9"/>
  <c r="X1642" i="9" s="1"/>
  <c r="R1642" i="9"/>
  <c r="I1642" i="9"/>
  <c r="S1642" i="9" s="1"/>
  <c r="AB1641" i="9"/>
  <c r="W1641" i="9"/>
  <c r="R1641" i="9"/>
  <c r="I1641" i="9"/>
  <c r="J1641" i="9" s="1"/>
  <c r="T1641" i="9" s="1"/>
  <c r="AB1640" i="9"/>
  <c r="W1640" i="9"/>
  <c r="X1640" i="9" s="1"/>
  <c r="R1640" i="9"/>
  <c r="I1640" i="9"/>
  <c r="J1640" i="9" s="1"/>
  <c r="T1640" i="9" s="1"/>
  <c r="AB1639" i="9"/>
  <c r="W1639" i="9"/>
  <c r="X1639" i="9" s="1"/>
  <c r="R1639" i="9"/>
  <c r="I1639" i="9"/>
  <c r="J1639" i="9" s="1"/>
  <c r="T1639" i="9" s="1"/>
  <c r="AB1638" i="9"/>
  <c r="W1638" i="9"/>
  <c r="X1638" i="9" s="1"/>
  <c r="R1638" i="9"/>
  <c r="I1638" i="9"/>
  <c r="S1638" i="9" s="1"/>
  <c r="AB1637" i="9"/>
  <c r="W1637" i="9"/>
  <c r="X1637" i="9" s="1"/>
  <c r="R1637" i="9"/>
  <c r="I1637" i="9"/>
  <c r="J1637" i="9" s="1"/>
  <c r="T1637" i="9" s="1"/>
  <c r="AB1636" i="9"/>
  <c r="W1636" i="9"/>
  <c r="X1636" i="9" s="1"/>
  <c r="R1636" i="9"/>
  <c r="I1636" i="9"/>
  <c r="S1636" i="9" s="1"/>
  <c r="AB1635" i="9"/>
  <c r="W1635" i="9"/>
  <c r="X1635" i="9" s="1"/>
  <c r="R1635" i="9"/>
  <c r="I1635" i="9"/>
  <c r="S1635" i="9" s="1"/>
  <c r="AB1634" i="9"/>
  <c r="W1634" i="9"/>
  <c r="X1634" i="9" s="1"/>
  <c r="R1634" i="9"/>
  <c r="I1634" i="9"/>
  <c r="S1634" i="9" s="1"/>
  <c r="AB1633" i="9"/>
  <c r="W1633" i="9"/>
  <c r="X1633" i="9" s="1"/>
  <c r="R1633" i="9"/>
  <c r="I1633" i="9"/>
  <c r="J1633" i="9" s="1"/>
  <c r="T1633" i="9" s="1"/>
  <c r="AB1632" i="9"/>
  <c r="W1632" i="9"/>
  <c r="X1632" i="9" s="1"/>
  <c r="R1632" i="9"/>
  <c r="I1632" i="9"/>
  <c r="S1632" i="9" s="1"/>
  <c r="AB1631" i="9"/>
  <c r="W1631" i="9"/>
  <c r="X1631" i="9" s="1"/>
  <c r="R1631" i="9"/>
  <c r="I1631" i="9"/>
  <c r="AB1630" i="9"/>
  <c r="W1630" i="9"/>
  <c r="X1630" i="9" s="1"/>
  <c r="R1630" i="9"/>
  <c r="I1630" i="9"/>
  <c r="S1630" i="9" s="1"/>
  <c r="AB1629" i="9"/>
  <c r="W1629" i="9"/>
  <c r="X1629" i="9" s="1"/>
  <c r="R1629" i="9"/>
  <c r="I1629" i="9"/>
  <c r="AB1628" i="9"/>
  <c r="W1628" i="9"/>
  <c r="X1628" i="9" s="1"/>
  <c r="R1628" i="9"/>
  <c r="I1628" i="9"/>
  <c r="S1628" i="9" s="1"/>
  <c r="AB1627" i="9"/>
  <c r="W1627" i="9"/>
  <c r="X1627" i="9" s="1"/>
  <c r="R1627" i="9"/>
  <c r="I1627" i="9"/>
  <c r="J1627" i="9" s="1"/>
  <c r="T1627" i="9" s="1"/>
  <c r="AB1626" i="9"/>
  <c r="W1626" i="9"/>
  <c r="X1626" i="9" s="1"/>
  <c r="R1626" i="9"/>
  <c r="I1626" i="9"/>
  <c r="S1626" i="9" s="1"/>
  <c r="AB1625" i="9"/>
  <c r="W1625" i="9"/>
  <c r="X1625" i="9" s="1"/>
  <c r="R1625" i="9"/>
  <c r="I1625" i="9"/>
  <c r="S1625" i="9" s="1"/>
  <c r="AB1624" i="9"/>
  <c r="W1624" i="9"/>
  <c r="X1624" i="9" s="1"/>
  <c r="R1624" i="9"/>
  <c r="I1624" i="9"/>
  <c r="J1624" i="9" s="1"/>
  <c r="T1624" i="9" s="1"/>
  <c r="AB1623" i="9"/>
  <c r="W1623" i="9"/>
  <c r="X1623" i="9" s="1"/>
  <c r="R1623" i="9"/>
  <c r="I1623" i="9"/>
  <c r="S1623" i="9" s="1"/>
  <c r="AB1622" i="9"/>
  <c r="W1622" i="9"/>
  <c r="X1622" i="9" s="1"/>
  <c r="R1622" i="9"/>
  <c r="I1622" i="9"/>
  <c r="J1622" i="9" s="1"/>
  <c r="T1622" i="9" s="1"/>
  <c r="AB1621" i="9"/>
  <c r="W1621" i="9"/>
  <c r="X1621" i="9" s="1"/>
  <c r="R1621" i="9"/>
  <c r="I1621" i="9"/>
  <c r="S1621" i="9" s="1"/>
  <c r="AB1620" i="9"/>
  <c r="W1620" i="9"/>
  <c r="X1620" i="9" s="1"/>
  <c r="R1620" i="9"/>
  <c r="I1620" i="9"/>
  <c r="S1620" i="9" s="1"/>
  <c r="AB1619" i="9"/>
  <c r="W1619" i="9"/>
  <c r="X1619" i="9" s="1"/>
  <c r="R1619" i="9"/>
  <c r="I1619" i="9"/>
  <c r="AB1618" i="9"/>
  <c r="W1618" i="9"/>
  <c r="R1618" i="9"/>
  <c r="I1618" i="9"/>
  <c r="S1618" i="9" s="1"/>
  <c r="AB1617" i="9"/>
  <c r="W1617" i="9"/>
  <c r="X1617" i="9" s="1"/>
  <c r="R1617" i="9"/>
  <c r="I1617" i="9"/>
  <c r="J1617" i="9" s="1"/>
  <c r="T1617" i="9" s="1"/>
  <c r="AB1616" i="9"/>
  <c r="W1616" i="9"/>
  <c r="X1616" i="9" s="1"/>
  <c r="R1616" i="9"/>
  <c r="I1616" i="9"/>
  <c r="S1616" i="9" s="1"/>
  <c r="AB1615" i="9"/>
  <c r="W1615" i="9"/>
  <c r="X1615" i="9" s="1"/>
  <c r="R1615" i="9"/>
  <c r="I1615" i="9"/>
  <c r="AB1614" i="9"/>
  <c r="W1614" i="9"/>
  <c r="X1614" i="9" s="1"/>
  <c r="R1614" i="9"/>
  <c r="I1614" i="9"/>
  <c r="AB1613" i="9"/>
  <c r="W1613" i="9"/>
  <c r="X1613" i="9" s="1"/>
  <c r="R1613" i="9"/>
  <c r="I1613" i="9"/>
  <c r="AB1612" i="9"/>
  <c r="W1612" i="9"/>
  <c r="X1612" i="9" s="1"/>
  <c r="R1612" i="9"/>
  <c r="M1612" i="9"/>
  <c r="M1615" i="9" s="1"/>
  <c r="M1616" i="9" s="1"/>
  <c r="M1617" i="9" s="1"/>
  <c r="M1618" i="9" s="1"/>
  <c r="M1619" i="9" s="1"/>
  <c r="M1620" i="9" s="1"/>
  <c r="M1622" i="9" s="1"/>
  <c r="M1623" i="9" s="1"/>
  <c r="M1624" i="9" s="1"/>
  <c r="M1625" i="9" s="1"/>
  <c r="M1626" i="9" s="1"/>
  <c r="M1627" i="9" s="1"/>
  <c r="M1628" i="9" s="1"/>
  <c r="M1629" i="9" s="1"/>
  <c r="M1631" i="9" s="1"/>
  <c r="M1632" i="9" s="1"/>
  <c r="M1633" i="9" s="1"/>
  <c r="M1634" i="9" s="1"/>
  <c r="M1635" i="9" s="1"/>
  <c r="M1636" i="9" s="1"/>
  <c r="M1637" i="9" s="1"/>
  <c r="M1638" i="9" s="1"/>
  <c r="M1639" i="9" s="1"/>
  <c r="M1640" i="9" s="1"/>
  <c r="M1641" i="9" s="1"/>
  <c r="M1642" i="9" s="1"/>
  <c r="M1644" i="9" s="1"/>
  <c r="M1645" i="9" s="1"/>
  <c r="M1646" i="9" s="1"/>
  <c r="M1647" i="9" s="1"/>
  <c r="M1648" i="9" s="1"/>
  <c r="M1649" i="9" s="1"/>
  <c r="M1650" i="9" s="1"/>
  <c r="M1651" i="9" s="1"/>
  <c r="M1652" i="9" s="1"/>
  <c r="M1653" i="9" s="1"/>
  <c r="M1654" i="9" s="1"/>
  <c r="M1655" i="9" s="1"/>
  <c r="M1657" i="9" s="1"/>
  <c r="M1658" i="9" s="1"/>
  <c r="M1659" i="9" s="1"/>
  <c r="M1660" i="9" s="1"/>
  <c r="M1661" i="9" s="1"/>
  <c r="M1662" i="9" s="1"/>
  <c r="M1663" i="9" s="1"/>
  <c r="M1664" i="9" s="1"/>
  <c r="M1665" i="9" s="1"/>
  <c r="M1666" i="9" s="1"/>
  <c r="M1668" i="9" s="1"/>
  <c r="M1669" i="9" s="1"/>
  <c r="M1670" i="9" s="1"/>
  <c r="M1671" i="9" s="1"/>
  <c r="M1672" i="9" s="1"/>
  <c r="M1673" i="9" s="1"/>
  <c r="M1674" i="9" s="1"/>
  <c r="M1675" i="9" s="1"/>
  <c r="M1676" i="9" s="1"/>
  <c r="M1677" i="9" s="1"/>
  <c r="M1678" i="9" s="1"/>
  <c r="M1679" i="9" s="1"/>
  <c r="M1681" i="9" s="1"/>
  <c r="M1682" i="9" s="1"/>
  <c r="M1683" i="9" s="1"/>
  <c r="M1684" i="9" s="1"/>
  <c r="M1685" i="9" s="1"/>
  <c r="M1686" i="9" s="1"/>
  <c r="M1687" i="9" s="1"/>
  <c r="M1688" i="9" s="1"/>
  <c r="M1689" i="9" s="1"/>
  <c r="M1690" i="9" s="1"/>
  <c r="M1691" i="9" s="1"/>
  <c r="M1692" i="9" s="1"/>
  <c r="M1693" i="9" s="1"/>
  <c r="M1694" i="9" s="1"/>
  <c r="M1696" i="9" s="1"/>
  <c r="M1697" i="9" s="1"/>
  <c r="M1698" i="9" s="1"/>
  <c r="M1699" i="9" s="1"/>
  <c r="M1700" i="9" s="1"/>
  <c r="M1701" i="9" s="1"/>
  <c r="M1702" i="9" s="1"/>
  <c r="M1703" i="9" s="1"/>
  <c r="M1704" i="9" s="1"/>
  <c r="M1705" i="9" s="1"/>
  <c r="M1706" i="9" s="1"/>
  <c r="M1707" i="9" s="1"/>
  <c r="M1708" i="9" s="1"/>
  <c r="M1710" i="9" s="1"/>
  <c r="M1711" i="9" s="1"/>
  <c r="M1712" i="9" s="1"/>
  <c r="M1713" i="9" s="1"/>
  <c r="M1714" i="9" s="1"/>
  <c r="M1715" i="9" s="1"/>
  <c r="M1716" i="9" s="1"/>
  <c r="M1717" i="9" s="1"/>
  <c r="M1718" i="9" s="1"/>
  <c r="M1719" i="9" s="1"/>
  <c r="M1720" i="9" s="1"/>
  <c r="M1721" i="9" s="1"/>
  <c r="M1722" i="9" s="1"/>
  <c r="M1724" i="9" s="1"/>
  <c r="M1725" i="9" s="1"/>
  <c r="M1726" i="9" s="1"/>
  <c r="M1727" i="9" s="1"/>
  <c r="M1728" i="9" s="1"/>
  <c r="M1729" i="9" s="1"/>
  <c r="M1730" i="9" s="1"/>
  <c r="M1731" i="9" s="1"/>
  <c r="M1732" i="9" s="1"/>
  <c r="M1733" i="9" s="1"/>
  <c r="M1734" i="9" s="1"/>
  <c r="M1735" i="9" s="1"/>
  <c r="M1736" i="9" s="1"/>
  <c r="I1612" i="9"/>
  <c r="J1612" i="9" s="1"/>
  <c r="T1612" i="9" s="1"/>
  <c r="A1612" i="9"/>
  <c r="A1613" i="9" s="1"/>
  <c r="A1614" i="9" s="1"/>
  <c r="AB1611" i="9"/>
  <c r="W1611" i="9"/>
  <c r="X1611" i="9" s="1"/>
  <c r="R1611" i="9"/>
  <c r="I1611" i="9"/>
  <c r="S1611" i="9" s="1"/>
  <c r="AB1610" i="9"/>
  <c r="W1610" i="9"/>
  <c r="X1610" i="9" s="1"/>
  <c r="R1610" i="9"/>
  <c r="I1610" i="9"/>
  <c r="AB1609" i="9"/>
  <c r="W1609" i="9"/>
  <c r="R1609" i="9"/>
  <c r="I1609" i="9"/>
  <c r="S1609" i="9" s="1"/>
  <c r="AB1608" i="9"/>
  <c r="W1608" i="9"/>
  <c r="R1608" i="9"/>
  <c r="I1608" i="9"/>
  <c r="S1608" i="9" s="1"/>
  <c r="AB1607" i="9"/>
  <c r="W1607" i="9"/>
  <c r="X1607" i="9" s="1"/>
  <c r="R1607" i="9"/>
  <c r="I1607" i="9"/>
  <c r="S1607" i="9" s="1"/>
  <c r="AB1606" i="9"/>
  <c r="W1606" i="9"/>
  <c r="X1606" i="9" s="1"/>
  <c r="R1606" i="9"/>
  <c r="I1606" i="9"/>
  <c r="S1606" i="9" s="1"/>
  <c r="AB1605" i="9"/>
  <c r="W1605" i="9"/>
  <c r="X1605" i="9" s="1"/>
  <c r="R1605" i="9"/>
  <c r="I1605" i="9"/>
  <c r="J1605" i="9" s="1"/>
  <c r="T1605" i="9" s="1"/>
  <c r="AB1604" i="9"/>
  <c r="W1604" i="9"/>
  <c r="R1604" i="9"/>
  <c r="I1604" i="9"/>
  <c r="S1604" i="9" s="1"/>
  <c r="AB1603" i="9"/>
  <c r="W1603" i="9"/>
  <c r="X1603" i="9" s="1"/>
  <c r="R1603" i="9"/>
  <c r="I1603" i="9"/>
  <c r="S1603" i="9" s="1"/>
  <c r="AB1602" i="9"/>
  <c r="W1602" i="9"/>
  <c r="X1602" i="9" s="1"/>
  <c r="R1602" i="9"/>
  <c r="I1602" i="9"/>
  <c r="J1602" i="9" s="1"/>
  <c r="T1602" i="9" s="1"/>
  <c r="AB1601" i="9"/>
  <c r="W1601" i="9"/>
  <c r="X1601" i="9" s="1"/>
  <c r="R1601" i="9"/>
  <c r="I1601" i="9"/>
  <c r="S1601" i="9" s="1"/>
  <c r="AB1600" i="9"/>
  <c r="W1600" i="9"/>
  <c r="X1600" i="9" s="1"/>
  <c r="R1600" i="9"/>
  <c r="I1600" i="9"/>
  <c r="J1600" i="9" s="1"/>
  <c r="T1600" i="9" s="1"/>
  <c r="AB1599" i="9"/>
  <c r="W1599" i="9"/>
  <c r="X1599" i="9" s="1"/>
  <c r="R1599" i="9"/>
  <c r="I1599" i="9"/>
  <c r="J1599" i="9" s="1"/>
  <c r="T1599" i="9" s="1"/>
  <c r="AB1598" i="9"/>
  <c r="W1598" i="9"/>
  <c r="R1598" i="9"/>
  <c r="I1598" i="9"/>
  <c r="S1598" i="9" s="1"/>
  <c r="AB1597" i="9"/>
  <c r="W1597" i="9"/>
  <c r="X1597" i="9" s="1"/>
  <c r="R1597" i="9"/>
  <c r="I1597" i="9"/>
  <c r="J1597" i="9" s="1"/>
  <c r="T1597" i="9" s="1"/>
  <c r="AB1596" i="9"/>
  <c r="W1596" i="9"/>
  <c r="R1596" i="9"/>
  <c r="I1596" i="9"/>
  <c r="J1596" i="9" s="1"/>
  <c r="T1596" i="9" s="1"/>
  <c r="AB1595" i="9"/>
  <c r="W1595" i="9"/>
  <c r="X1595" i="9" s="1"/>
  <c r="R1595" i="9"/>
  <c r="I1595" i="9"/>
  <c r="S1595" i="9" s="1"/>
  <c r="AB1594" i="9"/>
  <c r="W1594" i="9"/>
  <c r="X1594" i="9" s="1"/>
  <c r="R1594" i="9"/>
  <c r="I1594" i="9"/>
  <c r="J1594" i="9" s="1"/>
  <c r="T1594" i="9" s="1"/>
  <c r="AB1593" i="9"/>
  <c r="W1593" i="9"/>
  <c r="X1593" i="9" s="1"/>
  <c r="R1593" i="9"/>
  <c r="I1593" i="9"/>
  <c r="S1593" i="9" s="1"/>
  <c r="AB1592" i="9"/>
  <c r="W1592" i="9"/>
  <c r="X1592" i="9" s="1"/>
  <c r="R1592" i="9"/>
  <c r="I1592" i="9"/>
  <c r="S1592" i="9" s="1"/>
  <c r="AB1591" i="9"/>
  <c r="W1591" i="9"/>
  <c r="X1591" i="9" s="1"/>
  <c r="R1591" i="9"/>
  <c r="I1591" i="9"/>
  <c r="S1591" i="9" s="1"/>
  <c r="AB1590" i="9"/>
  <c r="W1590" i="9"/>
  <c r="R1590" i="9"/>
  <c r="I1590" i="9"/>
  <c r="S1590" i="9" s="1"/>
  <c r="AB1589" i="9"/>
  <c r="W1589" i="9"/>
  <c r="X1589" i="9" s="1"/>
  <c r="R1589" i="9"/>
  <c r="I1589" i="9"/>
  <c r="J1589" i="9" s="1"/>
  <c r="T1589" i="9" s="1"/>
  <c r="AB1588" i="9"/>
  <c r="W1588" i="9"/>
  <c r="R1588" i="9"/>
  <c r="I1588" i="9"/>
  <c r="S1588" i="9" s="1"/>
  <c r="AB1587" i="9"/>
  <c r="W1587" i="9"/>
  <c r="X1587" i="9" s="1"/>
  <c r="R1587" i="9"/>
  <c r="I1587" i="9"/>
  <c r="S1587" i="9" s="1"/>
  <c r="AB1586" i="9"/>
  <c r="W1586" i="9"/>
  <c r="X1586" i="9" s="1"/>
  <c r="R1586" i="9"/>
  <c r="I1586" i="9"/>
  <c r="J1586" i="9" s="1"/>
  <c r="T1586" i="9" s="1"/>
  <c r="AB1585" i="9"/>
  <c r="W1585" i="9"/>
  <c r="R1585" i="9"/>
  <c r="I1585" i="9"/>
  <c r="S1585" i="9" s="1"/>
  <c r="AB1584" i="9"/>
  <c r="W1584" i="9"/>
  <c r="X1584" i="9" s="1"/>
  <c r="R1584" i="9"/>
  <c r="I1584" i="9"/>
  <c r="S1584" i="9" s="1"/>
  <c r="AB1583" i="9"/>
  <c r="W1583" i="9"/>
  <c r="X1583" i="9" s="1"/>
  <c r="R1583" i="9"/>
  <c r="I1583" i="9"/>
  <c r="J1583" i="9" s="1"/>
  <c r="T1583" i="9" s="1"/>
  <c r="AB1582" i="9"/>
  <c r="W1582" i="9"/>
  <c r="X1582" i="9" s="1"/>
  <c r="R1582" i="9"/>
  <c r="I1582" i="9"/>
  <c r="S1582" i="9" s="1"/>
  <c r="AB1581" i="9"/>
  <c r="W1581" i="9"/>
  <c r="X1581" i="9" s="1"/>
  <c r="R1581" i="9"/>
  <c r="I1581" i="9"/>
  <c r="J1581" i="9" s="1"/>
  <c r="T1581" i="9" s="1"/>
  <c r="AB1580" i="9"/>
  <c r="W1580" i="9"/>
  <c r="R1580" i="9"/>
  <c r="I1580" i="9"/>
  <c r="J1580" i="9" s="1"/>
  <c r="T1580" i="9" s="1"/>
  <c r="AB1579" i="9"/>
  <c r="W1579" i="9"/>
  <c r="X1579" i="9" s="1"/>
  <c r="R1579" i="9"/>
  <c r="I1579" i="9"/>
  <c r="S1579" i="9" s="1"/>
  <c r="AB1578" i="9"/>
  <c r="W1578" i="9"/>
  <c r="X1578" i="9" s="1"/>
  <c r="R1578" i="9"/>
  <c r="I1578" i="9"/>
  <c r="S1578" i="9" s="1"/>
  <c r="AB1577" i="9"/>
  <c r="W1577" i="9"/>
  <c r="R1577" i="9"/>
  <c r="I1577" i="9"/>
  <c r="S1577" i="9" s="1"/>
  <c r="AB1576" i="9"/>
  <c r="W1576" i="9"/>
  <c r="X1576" i="9" s="1"/>
  <c r="R1576" i="9"/>
  <c r="I1576" i="9"/>
  <c r="S1576" i="9" s="1"/>
  <c r="AB1575" i="9"/>
  <c r="W1575" i="9"/>
  <c r="X1575" i="9" s="1"/>
  <c r="R1575" i="9"/>
  <c r="I1575" i="9"/>
  <c r="J1575" i="9" s="1"/>
  <c r="T1575" i="9" s="1"/>
  <c r="AB1574" i="9"/>
  <c r="W1574" i="9"/>
  <c r="X1574" i="9" s="1"/>
  <c r="R1574" i="9"/>
  <c r="I1574" i="9"/>
  <c r="S1574" i="9" s="1"/>
  <c r="AB1573" i="9"/>
  <c r="W1573" i="9"/>
  <c r="X1573" i="9" s="1"/>
  <c r="R1573" i="9"/>
  <c r="I1573" i="9"/>
  <c r="J1573" i="9" s="1"/>
  <c r="T1573" i="9" s="1"/>
  <c r="AB1572" i="9"/>
  <c r="W1572" i="9"/>
  <c r="R1572" i="9"/>
  <c r="I1572" i="9"/>
  <c r="S1572" i="9" s="1"/>
  <c r="AB1571" i="9"/>
  <c r="W1571" i="9"/>
  <c r="X1571" i="9" s="1"/>
  <c r="R1571" i="9"/>
  <c r="I1571" i="9"/>
  <c r="S1571" i="9" s="1"/>
  <c r="AB1570" i="9"/>
  <c r="W1570" i="9"/>
  <c r="X1570" i="9" s="1"/>
  <c r="R1570" i="9"/>
  <c r="I1570" i="9"/>
  <c r="AB1569" i="9"/>
  <c r="W1569" i="9"/>
  <c r="X1569" i="9" s="1"/>
  <c r="R1569" i="9"/>
  <c r="I1569" i="9"/>
  <c r="S1569" i="9" s="1"/>
  <c r="AB1568" i="9"/>
  <c r="W1568" i="9"/>
  <c r="R1568" i="9"/>
  <c r="I1568" i="9"/>
  <c r="J1568" i="9" s="1"/>
  <c r="T1568" i="9" s="1"/>
  <c r="AB1567" i="9"/>
  <c r="W1567" i="9"/>
  <c r="X1567" i="9" s="1"/>
  <c r="R1567" i="9"/>
  <c r="I1567" i="9"/>
  <c r="J1567" i="9" s="1"/>
  <c r="T1567" i="9" s="1"/>
  <c r="AB1566" i="9"/>
  <c r="W1566" i="9"/>
  <c r="X1566" i="9" s="1"/>
  <c r="R1566" i="9"/>
  <c r="I1566" i="9"/>
  <c r="AB1565" i="9"/>
  <c r="W1565" i="9"/>
  <c r="X1565" i="9" s="1"/>
  <c r="R1565" i="9"/>
  <c r="I1565" i="9"/>
  <c r="J1565" i="9" s="1"/>
  <c r="T1565" i="9" s="1"/>
  <c r="AB1564" i="9"/>
  <c r="W1564" i="9"/>
  <c r="R1564" i="9"/>
  <c r="I1564" i="9"/>
  <c r="J1564" i="9" s="1"/>
  <c r="T1564" i="9" s="1"/>
  <c r="AB1563" i="9"/>
  <c r="W1563" i="9"/>
  <c r="X1563" i="9" s="1"/>
  <c r="R1563" i="9"/>
  <c r="I1563" i="9"/>
  <c r="S1563" i="9" s="1"/>
  <c r="AB1562" i="9"/>
  <c r="W1562" i="9"/>
  <c r="X1562" i="9" s="1"/>
  <c r="R1562" i="9"/>
  <c r="I1562" i="9"/>
  <c r="S1562" i="9" s="1"/>
  <c r="AB1561" i="9"/>
  <c r="W1561" i="9"/>
  <c r="R1561" i="9"/>
  <c r="I1561" i="9"/>
  <c r="S1561" i="9" s="1"/>
  <c r="AB1560" i="9"/>
  <c r="W1560" i="9"/>
  <c r="X1560" i="9" s="1"/>
  <c r="R1560" i="9"/>
  <c r="I1560" i="9"/>
  <c r="AB1559" i="9"/>
  <c r="W1559" i="9"/>
  <c r="X1559" i="9" s="1"/>
  <c r="R1559" i="9"/>
  <c r="I1559" i="9"/>
  <c r="S1559" i="9" s="1"/>
  <c r="AB1558" i="9"/>
  <c r="W1558" i="9"/>
  <c r="X1558" i="9" s="1"/>
  <c r="R1558" i="9"/>
  <c r="I1558" i="9"/>
  <c r="S1558" i="9" s="1"/>
  <c r="AB1557" i="9"/>
  <c r="W1557" i="9"/>
  <c r="X1557" i="9" s="1"/>
  <c r="R1557" i="9"/>
  <c r="I1557" i="9"/>
  <c r="J1557" i="9" s="1"/>
  <c r="T1557" i="9" s="1"/>
  <c r="AB1556" i="9"/>
  <c r="W1556" i="9"/>
  <c r="R1556" i="9"/>
  <c r="I1556" i="9"/>
  <c r="S1556" i="9" s="1"/>
  <c r="AB1555" i="9"/>
  <c r="W1555" i="9"/>
  <c r="X1555" i="9" s="1"/>
  <c r="R1555" i="9"/>
  <c r="I1555" i="9"/>
  <c r="S1555" i="9" s="1"/>
  <c r="AB1554" i="9"/>
  <c r="W1554" i="9"/>
  <c r="X1554" i="9" s="1"/>
  <c r="R1554" i="9"/>
  <c r="I1554" i="9"/>
  <c r="S1554" i="9" s="1"/>
  <c r="AB1553" i="9"/>
  <c r="W1553" i="9"/>
  <c r="R1553" i="9"/>
  <c r="I1553" i="9"/>
  <c r="S1553" i="9" s="1"/>
  <c r="AB1552" i="9"/>
  <c r="W1552" i="9"/>
  <c r="X1552" i="9" s="1"/>
  <c r="R1552" i="9"/>
  <c r="I1552" i="9"/>
  <c r="J1552" i="9" s="1"/>
  <c r="T1552" i="9" s="1"/>
  <c r="AB1551" i="9"/>
  <c r="W1551" i="9"/>
  <c r="X1551" i="9" s="1"/>
  <c r="R1551" i="9"/>
  <c r="I1551" i="9"/>
  <c r="S1551" i="9" s="1"/>
  <c r="AB1550" i="9"/>
  <c r="W1550" i="9"/>
  <c r="X1550" i="9" s="1"/>
  <c r="R1550" i="9"/>
  <c r="I1550" i="9"/>
  <c r="S1550" i="9" s="1"/>
  <c r="AB1549" i="9"/>
  <c r="W1549" i="9"/>
  <c r="X1549" i="9" s="1"/>
  <c r="R1549" i="9"/>
  <c r="I1549" i="9"/>
  <c r="J1549" i="9" s="1"/>
  <c r="T1549" i="9" s="1"/>
  <c r="AB1548" i="9"/>
  <c r="W1548" i="9"/>
  <c r="R1548" i="9"/>
  <c r="I1548" i="9"/>
  <c r="S1548" i="9" s="1"/>
  <c r="AB1547" i="9"/>
  <c r="W1547" i="9"/>
  <c r="X1547" i="9" s="1"/>
  <c r="R1547" i="9"/>
  <c r="I1547" i="9"/>
  <c r="AB1546" i="9"/>
  <c r="W1546" i="9"/>
  <c r="X1546" i="9" s="1"/>
  <c r="R1546" i="9"/>
  <c r="I1546" i="9"/>
  <c r="S1546" i="9" s="1"/>
  <c r="AB1545" i="9"/>
  <c r="W1545" i="9"/>
  <c r="R1545" i="9"/>
  <c r="I1545" i="9"/>
  <c r="S1545" i="9" s="1"/>
  <c r="AB1544" i="9"/>
  <c r="W1544" i="9"/>
  <c r="R1544" i="9"/>
  <c r="I1544" i="9"/>
  <c r="AB1543" i="9"/>
  <c r="W1543" i="9"/>
  <c r="X1543" i="9" s="1"/>
  <c r="R1543" i="9"/>
  <c r="I1543" i="9"/>
  <c r="S1543" i="9" s="1"/>
  <c r="AB1542" i="9"/>
  <c r="W1542" i="9"/>
  <c r="X1542" i="9" s="1"/>
  <c r="R1542" i="9"/>
  <c r="I1542" i="9"/>
  <c r="S1542" i="9" s="1"/>
  <c r="AB1541" i="9"/>
  <c r="W1541" i="9"/>
  <c r="X1541" i="9" s="1"/>
  <c r="R1541" i="9"/>
  <c r="I1541" i="9"/>
  <c r="J1541" i="9" s="1"/>
  <c r="T1541" i="9" s="1"/>
  <c r="AB1540" i="9"/>
  <c r="W1540" i="9"/>
  <c r="R1540" i="9"/>
  <c r="I1540" i="9"/>
  <c r="S1540" i="9" s="1"/>
  <c r="AB1539" i="9"/>
  <c r="W1539" i="9"/>
  <c r="X1539" i="9" s="1"/>
  <c r="R1539" i="9"/>
  <c r="I1539" i="9"/>
  <c r="AB1538" i="9"/>
  <c r="W1538" i="9"/>
  <c r="X1538" i="9" s="1"/>
  <c r="R1538" i="9"/>
  <c r="I1538" i="9"/>
  <c r="J1538" i="9" s="1"/>
  <c r="T1538" i="9" s="1"/>
  <c r="AB1537" i="9"/>
  <c r="W1537" i="9"/>
  <c r="R1537" i="9"/>
  <c r="I1537" i="9"/>
  <c r="S1537" i="9" s="1"/>
  <c r="AB1536" i="9"/>
  <c r="W1536" i="9"/>
  <c r="X1536" i="9" s="1"/>
  <c r="R1536" i="9"/>
  <c r="I1536" i="9"/>
  <c r="S1536" i="9" s="1"/>
  <c r="AB1535" i="9"/>
  <c r="W1535" i="9"/>
  <c r="X1535" i="9" s="1"/>
  <c r="R1535" i="9"/>
  <c r="I1535" i="9"/>
  <c r="J1535" i="9" s="1"/>
  <c r="T1535" i="9" s="1"/>
  <c r="AB1534" i="9"/>
  <c r="W1534" i="9"/>
  <c r="X1534" i="9" s="1"/>
  <c r="R1534" i="9"/>
  <c r="I1534" i="9"/>
  <c r="S1534" i="9" s="1"/>
  <c r="AB1533" i="9"/>
  <c r="W1533" i="9"/>
  <c r="X1533" i="9" s="1"/>
  <c r="R1533" i="9"/>
  <c r="I1533" i="9"/>
  <c r="J1533" i="9" s="1"/>
  <c r="T1533" i="9" s="1"/>
  <c r="AB1532" i="9"/>
  <c r="W1532" i="9"/>
  <c r="R1532" i="9"/>
  <c r="I1532" i="9"/>
  <c r="S1532" i="9" s="1"/>
  <c r="AB1531" i="9"/>
  <c r="W1531" i="9"/>
  <c r="X1531" i="9" s="1"/>
  <c r="R1531" i="9"/>
  <c r="I1531" i="9"/>
  <c r="AB1530" i="9"/>
  <c r="W1530" i="9"/>
  <c r="X1530" i="9" s="1"/>
  <c r="R1530" i="9"/>
  <c r="I1530" i="9"/>
  <c r="J1530" i="9" s="1"/>
  <c r="T1530" i="9" s="1"/>
  <c r="AB1529" i="9"/>
  <c r="W1529" i="9"/>
  <c r="R1529" i="9"/>
  <c r="I1529" i="9"/>
  <c r="AB1528" i="9"/>
  <c r="W1528" i="9"/>
  <c r="R1528" i="9"/>
  <c r="I1528" i="9"/>
  <c r="AB1527" i="9"/>
  <c r="W1527" i="9"/>
  <c r="X1527" i="9" s="1"/>
  <c r="R1527" i="9"/>
  <c r="I1527" i="9"/>
  <c r="J1527" i="9" s="1"/>
  <c r="T1527" i="9" s="1"/>
  <c r="AB1526" i="9"/>
  <c r="W1526" i="9"/>
  <c r="X1526" i="9" s="1"/>
  <c r="R1526" i="9"/>
  <c r="I1526" i="9"/>
  <c r="S1526" i="9" s="1"/>
  <c r="AB1525" i="9"/>
  <c r="W1525" i="9"/>
  <c r="X1525" i="9" s="1"/>
  <c r="R1525" i="9"/>
  <c r="I1525" i="9"/>
  <c r="AB1524" i="9"/>
  <c r="W1524" i="9"/>
  <c r="X1524" i="9" s="1"/>
  <c r="R1524" i="9"/>
  <c r="I1524" i="9"/>
  <c r="AB1523" i="9"/>
  <c r="W1523" i="9"/>
  <c r="X1523" i="9" s="1"/>
  <c r="R1523" i="9"/>
  <c r="I1523" i="9"/>
  <c r="AB1522" i="9"/>
  <c r="W1522" i="9"/>
  <c r="X1522" i="9" s="1"/>
  <c r="R1522" i="9"/>
  <c r="I1522" i="9"/>
  <c r="S1522" i="9" s="1"/>
  <c r="AB1521" i="9"/>
  <c r="W1521" i="9"/>
  <c r="R1521" i="9"/>
  <c r="I1521" i="9"/>
  <c r="J1521" i="9" s="1"/>
  <c r="T1521" i="9" s="1"/>
  <c r="AB1520" i="9"/>
  <c r="W1520" i="9"/>
  <c r="X1520" i="9" s="1"/>
  <c r="R1520" i="9"/>
  <c r="I1520" i="9"/>
  <c r="S1520" i="9" s="1"/>
  <c r="AB1519" i="9"/>
  <c r="W1519" i="9"/>
  <c r="X1519" i="9" s="1"/>
  <c r="R1519" i="9"/>
  <c r="I1519" i="9"/>
  <c r="S1519" i="9" s="1"/>
  <c r="AB1518" i="9"/>
  <c r="W1518" i="9"/>
  <c r="R1518" i="9"/>
  <c r="I1518" i="9"/>
  <c r="AB1517" i="9"/>
  <c r="W1517" i="9"/>
  <c r="X1517" i="9" s="1"/>
  <c r="R1517" i="9"/>
  <c r="I1517" i="9"/>
  <c r="S1517" i="9" s="1"/>
  <c r="AB1516" i="9"/>
  <c r="W1516" i="9"/>
  <c r="X1516" i="9" s="1"/>
  <c r="R1516" i="9"/>
  <c r="I1516" i="9"/>
  <c r="J1516" i="9" s="1"/>
  <c r="T1516" i="9" s="1"/>
  <c r="AB1515" i="9"/>
  <c r="W1515" i="9"/>
  <c r="X1515" i="9" s="1"/>
  <c r="R1515" i="9"/>
  <c r="I1515" i="9"/>
  <c r="AB1514" i="9"/>
  <c r="W1514" i="9"/>
  <c r="X1514" i="9" s="1"/>
  <c r="R1514" i="9"/>
  <c r="I1514" i="9"/>
  <c r="S1514" i="9" s="1"/>
  <c r="AB1513" i="9"/>
  <c r="W1513" i="9"/>
  <c r="R1513" i="9"/>
  <c r="I1513" i="9"/>
  <c r="J1513" i="9" s="1"/>
  <c r="T1513" i="9" s="1"/>
  <c r="AB1512" i="9"/>
  <c r="W1512" i="9"/>
  <c r="X1512" i="9" s="1"/>
  <c r="R1512" i="9"/>
  <c r="I1512" i="9"/>
  <c r="J1512" i="9" s="1"/>
  <c r="T1512" i="9" s="1"/>
  <c r="AB1511" i="9"/>
  <c r="W1511" i="9"/>
  <c r="X1511" i="9" s="1"/>
  <c r="R1511" i="9"/>
  <c r="I1511" i="9"/>
  <c r="S1511" i="9" s="1"/>
  <c r="AB1510" i="9"/>
  <c r="W1510" i="9"/>
  <c r="X1510" i="9" s="1"/>
  <c r="R1510" i="9"/>
  <c r="I1510" i="9"/>
  <c r="S1510" i="9" s="1"/>
  <c r="AB1509" i="9"/>
  <c r="W1509" i="9"/>
  <c r="X1509" i="9" s="1"/>
  <c r="R1509" i="9"/>
  <c r="I1509" i="9"/>
  <c r="S1509" i="9" s="1"/>
  <c r="AB1508" i="9"/>
  <c r="W1508" i="9"/>
  <c r="R1508" i="9"/>
  <c r="I1508" i="9"/>
  <c r="AB1507" i="9"/>
  <c r="W1507" i="9"/>
  <c r="X1507" i="9" s="1"/>
  <c r="R1507" i="9"/>
  <c r="I1507" i="9"/>
  <c r="S1507" i="9" s="1"/>
  <c r="AB1506" i="9"/>
  <c r="W1506" i="9"/>
  <c r="X1506" i="9" s="1"/>
  <c r="R1506" i="9"/>
  <c r="I1506" i="9"/>
  <c r="S1506" i="9" s="1"/>
  <c r="AB1505" i="9"/>
  <c r="W1505" i="9"/>
  <c r="X1505" i="9" s="1"/>
  <c r="R1505" i="9"/>
  <c r="I1505" i="9"/>
  <c r="AB1504" i="9"/>
  <c r="W1504" i="9"/>
  <c r="X1504" i="9" s="1"/>
  <c r="R1504" i="9"/>
  <c r="I1504" i="9"/>
  <c r="J1504" i="9" s="1"/>
  <c r="T1504" i="9" s="1"/>
  <c r="AB1503" i="9"/>
  <c r="W1503" i="9"/>
  <c r="X1503" i="9" s="1"/>
  <c r="R1503" i="9"/>
  <c r="I1503" i="9"/>
  <c r="S1503" i="9" s="1"/>
  <c r="AB1502" i="9"/>
  <c r="W1502" i="9"/>
  <c r="X1502" i="9" s="1"/>
  <c r="R1502" i="9"/>
  <c r="I1502" i="9"/>
  <c r="S1502" i="9" s="1"/>
  <c r="AB1501" i="9"/>
  <c r="W1501" i="9"/>
  <c r="X1501" i="9" s="1"/>
  <c r="R1501" i="9"/>
  <c r="I1501" i="9"/>
  <c r="S1501" i="9" s="1"/>
  <c r="AB1500" i="9"/>
  <c r="W1500" i="9"/>
  <c r="X1500" i="9" s="1"/>
  <c r="R1500" i="9"/>
  <c r="I1500" i="9"/>
  <c r="J1500" i="9" s="1"/>
  <c r="T1500" i="9" s="1"/>
  <c r="AB1499" i="9"/>
  <c r="W1499" i="9"/>
  <c r="R1499" i="9"/>
  <c r="I1499" i="9"/>
  <c r="S1499" i="9" s="1"/>
  <c r="AB1498" i="9"/>
  <c r="W1498" i="9"/>
  <c r="X1498" i="9" s="1"/>
  <c r="R1498" i="9"/>
  <c r="I1498" i="9"/>
  <c r="S1498" i="9" s="1"/>
  <c r="AB1497" i="9"/>
  <c r="W1497" i="9"/>
  <c r="X1497" i="9" s="1"/>
  <c r="R1497" i="9"/>
  <c r="I1497" i="9"/>
  <c r="AB1496" i="9"/>
  <c r="W1496" i="9"/>
  <c r="X1496" i="9" s="1"/>
  <c r="R1496" i="9"/>
  <c r="I1496" i="9"/>
  <c r="J1496" i="9" s="1"/>
  <c r="T1496" i="9" s="1"/>
  <c r="AB1495" i="9"/>
  <c r="W1495" i="9"/>
  <c r="X1495" i="9" s="1"/>
  <c r="R1495" i="9"/>
  <c r="I1495" i="9"/>
  <c r="S1495" i="9" s="1"/>
  <c r="AB1494" i="9"/>
  <c r="W1494" i="9"/>
  <c r="X1494" i="9" s="1"/>
  <c r="R1494" i="9"/>
  <c r="I1494" i="9"/>
  <c r="S1494" i="9" s="1"/>
  <c r="AB1493" i="9"/>
  <c r="W1493" i="9"/>
  <c r="X1493" i="9" s="1"/>
  <c r="R1493" i="9"/>
  <c r="I1493" i="9"/>
  <c r="S1493" i="9" s="1"/>
  <c r="AB1492" i="9"/>
  <c r="W1492" i="9"/>
  <c r="X1492" i="9" s="1"/>
  <c r="R1492" i="9"/>
  <c r="I1492" i="9"/>
  <c r="AB1491" i="9"/>
  <c r="W1491" i="9"/>
  <c r="R1491" i="9"/>
  <c r="I1491" i="9"/>
  <c r="S1491" i="9" s="1"/>
  <c r="AB1490" i="9"/>
  <c r="W1490" i="9"/>
  <c r="X1490" i="9" s="1"/>
  <c r="R1490" i="9"/>
  <c r="I1490" i="9"/>
  <c r="S1490" i="9" s="1"/>
  <c r="AB1489" i="9"/>
  <c r="W1489" i="9"/>
  <c r="X1489" i="9" s="1"/>
  <c r="R1489" i="9"/>
  <c r="I1489" i="9"/>
  <c r="J1489" i="9" s="1"/>
  <c r="T1489" i="9" s="1"/>
  <c r="AB1488" i="9"/>
  <c r="W1488" i="9"/>
  <c r="R1488" i="9"/>
  <c r="I1488" i="9"/>
  <c r="J1488" i="9" s="1"/>
  <c r="T1488" i="9" s="1"/>
  <c r="AB1487" i="9"/>
  <c r="W1487" i="9"/>
  <c r="X1487" i="9" s="1"/>
  <c r="R1487" i="9"/>
  <c r="I1487" i="9"/>
  <c r="J1487" i="9" s="1"/>
  <c r="T1487" i="9" s="1"/>
  <c r="AB1486" i="9"/>
  <c r="W1486" i="9"/>
  <c r="R1486" i="9"/>
  <c r="I1486" i="9"/>
  <c r="S1486" i="9" s="1"/>
  <c r="AB1485" i="9"/>
  <c r="W1485" i="9"/>
  <c r="X1485" i="9" s="1"/>
  <c r="R1485" i="9"/>
  <c r="I1485" i="9"/>
  <c r="AB1484" i="9"/>
  <c r="W1484" i="9"/>
  <c r="X1484" i="9" s="1"/>
  <c r="R1484" i="9"/>
  <c r="I1484" i="9"/>
  <c r="AB1483" i="9"/>
  <c r="W1483" i="9"/>
  <c r="X1483" i="9" s="1"/>
  <c r="R1483" i="9"/>
  <c r="I1483" i="9"/>
  <c r="S1483" i="9" s="1"/>
  <c r="AB1482" i="9"/>
  <c r="W1482" i="9"/>
  <c r="X1482" i="9" s="1"/>
  <c r="R1482" i="9"/>
  <c r="I1482" i="9"/>
  <c r="S1482" i="9" s="1"/>
  <c r="AB1481" i="9"/>
  <c r="W1481" i="9"/>
  <c r="X1481" i="9" s="1"/>
  <c r="R1481" i="9"/>
  <c r="I1481" i="9"/>
  <c r="J1481" i="9" s="1"/>
  <c r="T1481" i="9" s="1"/>
  <c r="AB1480" i="9"/>
  <c r="W1480" i="9"/>
  <c r="X1480" i="9" s="1"/>
  <c r="R1480" i="9"/>
  <c r="I1480" i="9"/>
  <c r="S1480" i="9" s="1"/>
  <c r="AB1479" i="9"/>
  <c r="W1479" i="9"/>
  <c r="X1479" i="9" s="1"/>
  <c r="R1479" i="9"/>
  <c r="I1479" i="9"/>
  <c r="J1479" i="9" s="1"/>
  <c r="T1479" i="9" s="1"/>
  <c r="AB1478" i="9"/>
  <c r="W1478" i="9"/>
  <c r="X1478" i="9" s="1"/>
  <c r="R1478" i="9"/>
  <c r="I1478" i="9"/>
  <c r="S1478" i="9" s="1"/>
  <c r="AB1477" i="9"/>
  <c r="W1477" i="9"/>
  <c r="X1477" i="9" s="1"/>
  <c r="R1477" i="9"/>
  <c r="I1477" i="9"/>
  <c r="S1477" i="9" s="1"/>
  <c r="AB1476" i="9"/>
  <c r="W1476" i="9"/>
  <c r="X1476" i="9" s="1"/>
  <c r="R1476" i="9"/>
  <c r="I1476" i="9"/>
  <c r="S1476" i="9" s="1"/>
  <c r="AB1475" i="9"/>
  <c r="W1475" i="9"/>
  <c r="X1475" i="9" s="1"/>
  <c r="R1475" i="9"/>
  <c r="I1475" i="9"/>
  <c r="J1475" i="9" s="1"/>
  <c r="T1475" i="9" s="1"/>
  <c r="AB1474" i="9"/>
  <c r="W1474" i="9"/>
  <c r="X1474" i="9" s="1"/>
  <c r="R1474" i="9"/>
  <c r="I1474" i="9"/>
  <c r="J1474" i="9" s="1"/>
  <c r="T1474" i="9" s="1"/>
  <c r="AB1473" i="9"/>
  <c r="W1473" i="9"/>
  <c r="X1473" i="9" s="1"/>
  <c r="R1473" i="9"/>
  <c r="I1473" i="9"/>
  <c r="S1473" i="9" s="1"/>
  <c r="AB1472" i="9"/>
  <c r="W1472" i="9"/>
  <c r="X1472" i="9" s="1"/>
  <c r="R1472" i="9"/>
  <c r="I1472" i="9"/>
  <c r="J1472" i="9" s="1"/>
  <c r="T1472" i="9" s="1"/>
  <c r="AB1471" i="9"/>
  <c r="W1471" i="9"/>
  <c r="X1471" i="9" s="1"/>
  <c r="R1471" i="9"/>
  <c r="I1471" i="9"/>
  <c r="J1471" i="9" s="1"/>
  <c r="T1471" i="9" s="1"/>
  <c r="AB1470" i="9"/>
  <c r="W1470" i="9"/>
  <c r="X1470" i="9" s="1"/>
  <c r="R1470" i="9"/>
  <c r="I1470" i="9"/>
  <c r="J1470" i="9" s="1"/>
  <c r="T1470" i="9" s="1"/>
  <c r="AB1469" i="9"/>
  <c r="W1469" i="9"/>
  <c r="X1469" i="9" s="1"/>
  <c r="R1469" i="9"/>
  <c r="I1469" i="9"/>
  <c r="S1469" i="9" s="1"/>
  <c r="AB1468" i="9"/>
  <c r="W1468" i="9"/>
  <c r="X1468" i="9" s="1"/>
  <c r="R1468" i="9"/>
  <c r="I1468" i="9"/>
  <c r="S1468" i="9" s="1"/>
  <c r="AB1467" i="9"/>
  <c r="W1467" i="9"/>
  <c r="X1467" i="9" s="1"/>
  <c r="R1467" i="9"/>
  <c r="I1467" i="9"/>
  <c r="J1467" i="9" s="1"/>
  <c r="T1467" i="9" s="1"/>
  <c r="AB1466" i="9"/>
  <c r="W1466" i="9"/>
  <c r="X1466" i="9" s="1"/>
  <c r="R1466" i="9"/>
  <c r="I1466" i="9"/>
  <c r="S1466" i="9" s="1"/>
  <c r="AB1465" i="9"/>
  <c r="W1465" i="9"/>
  <c r="X1465" i="9" s="1"/>
  <c r="R1465" i="9"/>
  <c r="I1465" i="9"/>
  <c r="S1465" i="9" s="1"/>
  <c r="AB1464" i="9"/>
  <c r="W1464" i="9"/>
  <c r="X1464" i="9" s="1"/>
  <c r="R1464" i="9"/>
  <c r="I1464" i="9"/>
  <c r="AB1463" i="9"/>
  <c r="W1463" i="9"/>
  <c r="X1463" i="9" s="1"/>
  <c r="R1463" i="9"/>
  <c r="I1463" i="9"/>
  <c r="J1463" i="9" s="1"/>
  <c r="T1463" i="9" s="1"/>
  <c r="AB1462" i="9"/>
  <c r="W1462" i="9"/>
  <c r="X1462" i="9" s="1"/>
  <c r="R1462" i="9"/>
  <c r="I1462" i="9"/>
  <c r="S1462" i="9" s="1"/>
  <c r="AB1461" i="9"/>
  <c r="W1461" i="9"/>
  <c r="X1461" i="9" s="1"/>
  <c r="R1461" i="9"/>
  <c r="I1461" i="9"/>
  <c r="AB1460" i="9"/>
  <c r="W1460" i="9"/>
  <c r="X1460" i="9" s="1"/>
  <c r="R1460" i="9"/>
  <c r="I1460" i="9"/>
  <c r="S1460" i="9" s="1"/>
  <c r="AB1459" i="9"/>
  <c r="W1459" i="9"/>
  <c r="X1459" i="9" s="1"/>
  <c r="R1459" i="9"/>
  <c r="I1459" i="9"/>
  <c r="J1459" i="9" s="1"/>
  <c r="T1459" i="9" s="1"/>
  <c r="AB1458" i="9"/>
  <c r="W1458" i="9"/>
  <c r="X1458" i="9" s="1"/>
  <c r="R1458" i="9"/>
  <c r="I1458" i="9"/>
  <c r="S1458" i="9" s="1"/>
  <c r="AB1457" i="9"/>
  <c r="W1457" i="9"/>
  <c r="X1457" i="9" s="1"/>
  <c r="R1457" i="9"/>
  <c r="I1457" i="9"/>
  <c r="S1457" i="9" s="1"/>
  <c r="AB1456" i="9"/>
  <c r="W1456" i="9"/>
  <c r="X1456" i="9" s="1"/>
  <c r="R1456" i="9"/>
  <c r="I1456" i="9"/>
  <c r="J1456" i="9" s="1"/>
  <c r="T1456" i="9" s="1"/>
  <c r="AB1455" i="9"/>
  <c r="W1455" i="9"/>
  <c r="X1455" i="9" s="1"/>
  <c r="R1455" i="9"/>
  <c r="I1455" i="9"/>
  <c r="J1455" i="9" s="1"/>
  <c r="T1455" i="9" s="1"/>
  <c r="AB1454" i="9"/>
  <c r="W1454" i="9"/>
  <c r="X1454" i="9" s="1"/>
  <c r="R1454" i="9"/>
  <c r="I1454" i="9"/>
  <c r="J1454" i="9" s="1"/>
  <c r="T1454" i="9" s="1"/>
  <c r="AB1453" i="9"/>
  <c r="W1453" i="9"/>
  <c r="X1453" i="9" s="1"/>
  <c r="R1453" i="9"/>
  <c r="I1453" i="9"/>
  <c r="S1453" i="9" s="1"/>
  <c r="AB1452" i="9"/>
  <c r="W1452" i="9"/>
  <c r="X1452" i="9" s="1"/>
  <c r="R1452" i="9"/>
  <c r="I1452" i="9"/>
  <c r="S1452" i="9" s="1"/>
  <c r="AB1451" i="9"/>
  <c r="W1451" i="9"/>
  <c r="X1451" i="9" s="1"/>
  <c r="R1451" i="9"/>
  <c r="I1451" i="9"/>
  <c r="AB1450" i="9"/>
  <c r="W1450" i="9"/>
  <c r="X1450" i="9" s="1"/>
  <c r="R1450" i="9"/>
  <c r="I1450" i="9"/>
  <c r="J1450" i="9" s="1"/>
  <c r="T1450" i="9" s="1"/>
  <c r="AB1449" i="9"/>
  <c r="W1449" i="9"/>
  <c r="X1449" i="9" s="1"/>
  <c r="R1449" i="9"/>
  <c r="I1449" i="9"/>
  <c r="S1449" i="9" s="1"/>
  <c r="AB1448" i="9"/>
  <c r="W1448" i="9"/>
  <c r="X1448" i="9" s="1"/>
  <c r="R1448" i="9"/>
  <c r="I1448" i="9"/>
  <c r="AB1447" i="9"/>
  <c r="W1447" i="9"/>
  <c r="X1447" i="9" s="1"/>
  <c r="R1447" i="9"/>
  <c r="I1447" i="9"/>
  <c r="J1447" i="9" s="1"/>
  <c r="T1447" i="9" s="1"/>
  <c r="AB1446" i="9"/>
  <c r="W1446" i="9"/>
  <c r="X1446" i="9" s="1"/>
  <c r="R1446" i="9"/>
  <c r="I1446" i="9"/>
  <c r="S1446" i="9" s="1"/>
  <c r="AB1445" i="9"/>
  <c r="W1445" i="9"/>
  <c r="X1445" i="9" s="1"/>
  <c r="R1445" i="9"/>
  <c r="I1445" i="9"/>
  <c r="S1445" i="9" s="1"/>
  <c r="AB1444" i="9"/>
  <c r="W1444" i="9"/>
  <c r="X1444" i="9" s="1"/>
  <c r="R1444" i="9"/>
  <c r="I1444" i="9"/>
  <c r="AB1443" i="9"/>
  <c r="W1443" i="9"/>
  <c r="X1443" i="9" s="1"/>
  <c r="R1443" i="9"/>
  <c r="I1443" i="9"/>
  <c r="AB1442" i="9"/>
  <c r="W1442" i="9"/>
  <c r="X1442" i="9" s="1"/>
  <c r="R1442" i="9"/>
  <c r="I1442" i="9"/>
  <c r="S1442" i="9" s="1"/>
  <c r="AB1441" i="9"/>
  <c r="W1441" i="9"/>
  <c r="X1441" i="9" s="1"/>
  <c r="R1441" i="9"/>
  <c r="I1441" i="9"/>
  <c r="S1441" i="9" s="1"/>
  <c r="AB1440" i="9"/>
  <c r="W1440" i="9"/>
  <c r="X1440" i="9" s="1"/>
  <c r="R1440" i="9"/>
  <c r="I1440" i="9"/>
  <c r="J1440" i="9" s="1"/>
  <c r="T1440" i="9" s="1"/>
  <c r="AB1439" i="9"/>
  <c r="W1439" i="9"/>
  <c r="X1439" i="9" s="1"/>
  <c r="R1439" i="9"/>
  <c r="I1439" i="9"/>
  <c r="J1439" i="9" s="1"/>
  <c r="T1439" i="9" s="1"/>
  <c r="AB1438" i="9"/>
  <c r="W1438" i="9"/>
  <c r="X1438" i="9" s="1"/>
  <c r="R1438" i="9"/>
  <c r="I1438" i="9"/>
  <c r="AB1437" i="9"/>
  <c r="W1437" i="9"/>
  <c r="X1437" i="9" s="1"/>
  <c r="R1437" i="9"/>
  <c r="I1437" i="9"/>
  <c r="S1437" i="9" s="1"/>
  <c r="AB1436" i="9"/>
  <c r="W1436" i="9"/>
  <c r="X1436" i="9" s="1"/>
  <c r="R1436" i="9"/>
  <c r="I1436" i="9"/>
  <c r="S1436" i="9" s="1"/>
  <c r="AB1435" i="9"/>
  <c r="W1435" i="9"/>
  <c r="X1435" i="9" s="1"/>
  <c r="R1435" i="9"/>
  <c r="I1435" i="9"/>
  <c r="J1435" i="9" s="1"/>
  <c r="T1435" i="9" s="1"/>
  <c r="AB1434" i="9"/>
  <c r="W1434" i="9"/>
  <c r="X1434" i="9" s="1"/>
  <c r="R1434" i="9"/>
  <c r="I1434" i="9"/>
  <c r="J1434" i="9" s="1"/>
  <c r="T1434" i="9" s="1"/>
  <c r="AB1433" i="9"/>
  <c r="W1433" i="9"/>
  <c r="X1433" i="9" s="1"/>
  <c r="R1433" i="9"/>
  <c r="I1433" i="9"/>
  <c r="S1433" i="9" s="1"/>
  <c r="AB1432" i="9"/>
  <c r="W1432" i="9"/>
  <c r="X1432" i="9" s="1"/>
  <c r="R1432" i="9"/>
  <c r="I1432" i="9"/>
  <c r="J1432" i="9" s="1"/>
  <c r="T1432" i="9" s="1"/>
  <c r="AB1431" i="9"/>
  <c r="W1431" i="9"/>
  <c r="X1431" i="9" s="1"/>
  <c r="R1431" i="9"/>
  <c r="I1431" i="9"/>
  <c r="J1431" i="9" s="1"/>
  <c r="T1431" i="9" s="1"/>
  <c r="AB1430" i="9"/>
  <c r="W1430" i="9"/>
  <c r="X1430" i="9" s="1"/>
  <c r="R1430" i="9"/>
  <c r="I1430" i="9"/>
  <c r="S1430" i="9" s="1"/>
  <c r="AB1429" i="9"/>
  <c r="W1429" i="9"/>
  <c r="X1429" i="9" s="1"/>
  <c r="R1429" i="9"/>
  <c r="I1429" i="9"/>
  <c r="S1429" i="9" s="1"/>
  <c r="AB1428" i="9"/>
  <c r="W1428" i="9"/>
  <c r="X1428" i="9" s="1"/>
  <c r="R1428" i="9"/>
  <c r="I1428" i="9"/>
  <c r="S1428" i="9" s="1"/>
  <c r="AB1427" i="9"/>
  <c r="W1427" i="9"/>
  <c r="X1427" i="9" s="1"/>
  <c r="R1427" i="9"/>
  <c r="I1427" i="9"/>
  <c r="J1427" i="9" s="1"/>
  <c r="T1427" i="9" s="1"/>
  <c r="AB1426" i="9"/>
  <c r="W1426" i="9"/>
  <c r="X1426" i="9" s="1"/>
  <c r="R1426" i="9"/>
  <c r="I1426" i="9"/>
  <c r="S1426" i="9" s="1"/>
  <c r="AB1425" i="9"/>
  <c r="W1425" i="9"/>
  <c r="X1425" i="9" s="1"/>
  <c r="R1425" i="9"/>
  <c r="I1425" i="9"/>
  <c r="AB1424" i="9"/>
  <c r="W1424" i="9"/>
  <c r="R1424" i="9"/>
  <c r="I1424" i="9"/>
  <c r="AB1423" i="9"/>
  <c r="W1423" i="9"/>
  <c r="X1423" i="9" s="1"/>
  <c r="R1423" i="9"/>
  <c r="I1423" i="9"/>
  <c r="AB1422" i="9"/>
  <c r="W1422" i="9"/>
  <c r="X1422" i="9" s="1"/>
  <c r="R1422" i="9"/>
  <c r="I1422" i="9"/>
  <c r="S1422" i="9" s="1"/>
  <c r="AB1421" i="9"/>
  <c r="W1421" i="9"/>
  <c r="X1421" i="9" s="1"/>
  <c r="R1421" i="9"/>
  <c r="I1421" i="9"/>
  <c r="AB1420" i="9"/>
  <c r="W1420" i="9"/>
  <c r="X1420" i="9" s="1"/>
  <c r="R1420" i="9"/>
  <c r="I1420" i="9"/>
  <c r="S1420" i="9" s="1"/>
  <c r="AB1419" i="9"/>
  <c r="W1419" i="9"/>
  <c r="X1419" i="9" s="1"/>
  <c r="R1419" i="9"/>
  <c r="I1419" i="9"/>
  <c r="J1419" i="9" s="1"/>
  <c r="T1419" i="9" s="1"/>
  <c r="AB1418" i="9"/>
  <c r="W1418" i="9"/>
  <c r="X1418" i="9" s="1"/>
  <c r="R1418" i="9"/>
  <c r="I1418" i="9"/>
  <c r="S1418" i="9" s="1"/>
  <c r="AB1417" i="9"/>
  <c r="W1417" i="9"/>
  <c r="X1417" i="9" s="1"/>
  <c r="R1417" i="9"/>
  <c r="I1417" i="9"/>
  <c r="S1417" i="9" s="1"/>
  <c r="AB1416" i="9"/>
  <c r="W1416" i="9"/>
  <c r="R1416" i="9"/>
  <c r="I1416" i="9"/>
  <c r="AB1415" i="9"/>
  <c r="W1415" i="9"/>
  <c r="X1415" i="9" s="1"/>
  <c r="R1415" i="9"/>
  <c r="I1415" i="9"/>
  <c r="J1415" i="9" s="1"/>
  <c r="T1415" i="9" s="1"/>
  <c r="AB1414" i="9"/>
  <c r="W1414" i="9"/>
  <c r="X1414" i="9" s="1"/>
  <c r="R1414" i="9"/>
  <c r="I1414" i="9"/>
  <c r="S1414" i="9" s="1"/>
  <c r="AB1413" i="9"/>
  <c r="W1413" i="9"/>
  <c r="X1413" i="9" s="1"/>
  <c r="R1413" i="9"/>
  <c r="I1413" i="9"/>
  <c r="AB1412" i="9"/>
  <c r="W1412" i="9"/>
  <c r="X1412" i="9" s="1"/>
  <c r="R1412" i="9"/>
  <c r="I1412" i="9"/>
  <c r="S1412" i="9" s="1"/>
  <c r="AB1411" i="9"/>
  <c r="W1411" i="9"/>
  <c r="X1411" i="9" s="1"/>
  <c r="R1411" i="9"/>
  <c r="I1411" i="9"/>
  <c r="AB1410" i="9"/>
  <c r="W1410" i="9"/>
  <c r="X1410" i="9" s="1"/>
  <c r="R1410" i="9"/>
  <c r="I1410" i="9"/>
  <c r="S1410" i="9" s="1"/>
  <c r="AB1409" i="9"/>
  <c r="W1409" i="9"/>
  <c r="R1409" i="9"/>
  <c r="I1409" i="9"/>
  <c r="S1409" i="9" s="1"/>
  <c r="AB1408" i="9"/>
  <c r="W1408" i="9"/>
  <c r="R1408" i="9"/>
  <c r="I1408" i="9"/>
  <c r="J1408" i="9" s="1"/>
  <c r="T1408" i="9" s="1"/>
  <c r="AB1407" i="9"/>
  <c r="W1407" i="9"/>
  <c r="X1407" i="9" s="1"/>
  <c r="R1407" i="9"/>
  <c r="I1407" i="9"/>
  <c r="J1407" i="9" s="1"/>
  <c r="T1407" i="9" s="1"/>
  <c r="AB1406" i="9"/>
  <c r="W1406" i="9"/>
  <c r="R1406" i="9"/>
  <c r="I1406" i="9"/>
  <c r="J1406" i="9" s="1"/>
  <c r="T1406" i="9" s="1"/>
  <c r="AB1405" i="9"/>
  <c r="W1405" i="9"/>
  <c r="X1405" i="9" s="1"/>
  <c r="R1405" i="9"/>
  <c r="I1405" i="9"/>
  <c r="S1405" i="9" s="1"/>
  <c r="AB1404" i="9"/>
  <c r="W1404" i="9"/>
  <c r="X1404" i="9" s="1"/>
  <c r="R1404" i="9"/>
  <c r="I1404" i="9"/>
  <c r="J1404" i="9" s="1"/>
  <c r="T1404" i="9" s="1"/>
  <c r="AB1403" i="9"/>
  <c r="W1403" i="9"/>
  <c r="X1403" i="9" s="1"/>
  <c r="R1403" i="9"/>
  <c r="I1403" i="9"/>
  <c r="J1403" i="9" s="1"/>
  <c r="T1403" i="9" s="1"/>
  <c r="AB1402" i="9"/>
  <c r="W1402" i="9"/>
  <c r="X1402" i="9" s="1"/>
  <c r="R1402" i="9"/>
  <c r="I1402" i="9"/>
  <c r="S1402" i="9" s="1"/>
  <c r="AB1401" i="9"/>
  <c r="W1401" i="9"/>
  <c r="X1401" i="9" s="1"/>
  <c r="R1401" i="9"/>
  <c r="I1401" i="9"/>
  <c r="S1401" i="9" s="1"/>
  <c r="AB1400" i="9"/>
  <c r="W1400" i="9"/>
  <c r="X1400" i="9" s="1"/>
  <c r="R1400" i="9"/>
  <c r="I1400" i="9"/>
  <c r="S1400" i="9" s="1"/>
  <c r="AB1399" i="9"/>
  <c r="W1399" i="9"/>
  <c r="X1399" i="9" s="1"/>
  <c r="R1399" i="9"/>
  <c r="I1399" i="9"/>
  <c r="J1399" i="9" s="1"/>
  <c r="T1399" i="9" s="1"/>
  <c r="AB1398" i="9"/>
  <c r="W1398" i="9"/>
  <c r="X1398" i="9" s="1"/>
  <c r="R1398" i="9"/>
  <c r="I1398" i="9"/>
  <c r="J1398" i="9" s="1"/>
  <c r="T1398" i="9" s="1"/>
  <c r="AB1397" i="9"/>
  <c r="W1397" i="9"/>
  <c r="X1397" i="9" s="1"/>
  <c r="R1397" i="9"/>
  <c r="I1397" i="9"/>
  <c r="S1397" i="9" s="1"/>
  <c r="AB1396" i="9"/>
  <c r="W1396" i="9"/>
  <c r="X1396" i="9" s="1"/>
  <c r="R1396" i="9"/>
  <c r="I1396" i="9"/>
  <c r="S1396" i="9" s="1"/>
  <c r="AB1395" i="9"/>
  <c r="W1395" i="9"/>
  <c r="X1395" i="9" s="1"/>
  <c r="R1395" i="9"/>
  <c r="I1395" i="9"/>
  <c r="J1395" i="9" s="1"/>
  <c r="T1395" i="9" s="1"/>
  <c r="AB1394" i="9"/>
  <c r="W1394" i="9"/>
  <c r="X1394" i="9" s="1"/>
  <c r="R1394" i="9"/>
  <c r="I1394" i="9"/>
  <c r="S1394" i="9" s="1"/>
  <c r="AB1393" i="9"/>
  <c r="W1393" i="9"/>
  <c r="X1393" i="9" s="1"/>
  <c r="R1393" i="9"/>
  <c r="I1393" i="9"/>
  <c r="S1393" i="9" s="1"/>
  <c r="AB1392" i="9"/>
  <c r="W1392" i="9"/>
  <c r="X1392" i="9" s="1"/>
  <c r="R1392" i="9"/>
  <c r="I1392" i="9"/>
  <c r="S1392" i="9" s="1"/>
  <c r="AB1391" i="9"/>
  <c r="W1391" i="9"/>
  <c r="X1391" i="9" s="1"/>
  <c r="R1391" i="9"/>
  <c r="I1391" i="9"/>
  <c r="S1391" i="9" s="1"/>
  <c r="AB1390" i="9"/>
  <c r="W1390" i="9"/>
  <c r="X1390" i="9" s="1"/>
  <c r="R1390" i="9"/>
  <c r="I1390" i="9"/>
  <c r="S1390" i="9" s="1"/>
  <c r="AB1389" i="9"/>
  <c r="W1389" i="9"/>
  <c r="X1389" i="9" s="1"/>
  <c r="R1389" i="9"/>
  <c r="I1389" i="9"/>
  <c r="S1389" i="9" s="1"/>
  <c r="AB1388" i="9"/>
  <c r="W1388" i="9"/>
  <c r="X1388" i="9" s="1"/>
  <c r="R1388" i="9"/>
  <c r="I1388" i="9"/>
  <c r="AB1387" i="9"/>
  <c r="W1387" i="9"/>
  <c r="R1387" i="9"/>
  <c r="I1387" i="9"/>
  <c r="J1387" i="9" s="1"/>
  <c r="T1387" i="9" s="1"/>
  <c r="AB1386" i="9"/>
  <c r="W1386" i="9"/>
  <c r="X1386" i="9" s="1"/>
  <c r="R1386" i="9"/>
  <c r="I1386" i="9"/>
  <c r="S1386" i="9" s="1"/>
  <c r="AB1385" i="9"/>
  <c r="W1385" i="9"/>
  <c r="X1385" i="9" s="1"/>
  <c r="R1385" i="9"/>
  <c r="I1385" i="9"/>
  <c r="J1385" i="9" s="1"/>
  <c r="T1385" i="9" s="1"/>
  <c r="AB1384" i="9"/>
  <c r="W1384" i="9"/>
  <c r="R1384" i="9"/>
  <c r="I1384" i="9"/>
  <c r="AB1383" i="9"/>
  <c r="W1383" i="9"/>
  <c r="X1383" i="9" s="1"/>
  <c r="R1383" i="9"/>
  <c r="I1383" i="9"/>
  <c r="S1383" i="9" s="1"/>
  <c r="AB1382" i="9"/>
  <c r="W1382" i="9"/>
  <c r="X1382" i="9" s="1"/>
  <c r="R1382" i="9"/>
  <c r="I1382" i="9"/>
  <c r="S1382" i="9" s="1"/>
  <c r="AB1381" i="9"/>
  <c r="W1381" i="9"/>
  <c r="R1381" i="9"/>
  <c r="I1381" i="9"/>
  <c r="S1381" i="9" s="1"/>
  <c r="AB1380" i="9"/>
  <c r="W1380" i="9"/>
  <c r="X1380" i="9" s="1"/>
  <c r="R1380" i="9"/>
  <c r="I1380" i="9"/>
  <c r="S1380" i="9" s="1"/>
  <c r="AB1379" i="9"/>
  <c r="W1379" i="9"/>
  <c r="X1379" i="9" s="1"/>
  <c r="R1379" i="9"/>
  <c r="I1379" i="9"/>
  <c r="J1379" i="9" s="1"/>
  <c r="T1379" i="9" s="1"/>
  <c r="AB1378" i="9"/>
  <c r="W1378" i="9"/>
  <c r="X1378" i="9" s="1"/>
  <c r="R1378" i="9"/>
  <c r="I1378" i="9"/>
  <c r="S1378" i="9" s="1"/>
  <c r="AB1377" i="9"/>
  <c r="W1377" i="9"/>
  <c r="X1377" i="9" s="1"/>
  <c r="R1377" i="9"/>
  <c r="I1377" i="9"/>
  <c r="J1377" i="9" s="1"/>
  <c r="T1377" i="9" s="1"/>
  <c r="AB1376" i="9"/>
  <c r="W1376" i="9"/>
  <c r="R1376" i="9"/>
  <c r="I1376" i="9"/>
  <c r="S1376" i="9" s="1"/>
  <c r="AB1375" i="9"/>
  <c r="W1375" i="9"/>
  <c r="X1375" i="9" s="1"/>
  <c r="R1375" i="9"/>
  <c r="I1375" i="9"/>
  <c r="S1375" i="9" s="1"/>
  <c r="AB1374" i="9"/>
  <c r="W1374" i="9"/>
  <c r="X1374" i="9" s="1"/>
  <c r="R1374" i="9"/>
  <c r="I1374" i="9"/>
  <c r="J1374" i="9" s="1"/>
  <c r="T1374" i="9" s="1"/>
  <c r="AB1373" i="9"/>
  <c r="W1373" i="9"/>
  <c r="R1373" i="9"/>
  <c r="I1373" i="9"/>
  <c r="S1373" i="9" s="1"/>
  <c r="AB1372" i="9"/>
  <c r="W1372" i="9"/>
  <c r="X1372" i="9" s="1"/>
  <c r="R1372" i="9"/>
  <c r="I1372" i="9"/>
  <c r="J1372" i="9" s="1"/>
  <c r="T1372" i="9" s="1"/>
  <c r="AB1371" i="9"/>
  <c r="W1371" i="9"/>
  <c r="X1371" i="9" s="1"/>
  <c r="R1371" i="9"/>
  <c r="I1371" i="9"/>
  <c r="J1371" i="9" s="1"/>
  <c r="T1371" i="9" s="1"/>
  <c r="AB1370" i="9"/>
  <c r="W1370" i="9"/>
  <c r="R1370" i="9"/>
  <c r="I1370" i="9"/>
  <c r="S1370" i="9" s="1"/>
  <c r="AB1369" i="9"/>
  <c r="W1369" i="9"/>
  <c r="X1369" i="9" s="1"/>
  <c r="R1369" i="9"/>
  <c r="I1369" i="9"/>
  <c r="S1369" i="9" s="1"/>
  <c r="AB1368" i="9"/>
  <c r="W1368" i="9"/>
  <c r="R1368" i="9"/>
  <c r="I1368" i="9"/>
  <c r="S1368" i="9" s="1"/>
  <c r="AB1367" i="9"/>
  <c r="W1367" i="9"/>
  <c r="R1367" i="9"/>
  <c r="I1367" i="9"/>
  <c r="S1367" i="9" s="1"/>
  <c r="AB1366" i="9"/>
  <c r="W1366" i="9"/>
  <c r="X1366" i="9" s="1"/>
  <c r="R1366" i="9"/>
  <c r="I1366" i="9"/>
  <c r="J1366" i="9" s="1"/>
  <c r="T1366" i="9" s="1"/>
  <c r="AB1365" i="9"/>
  <c r="W1365" i="9"/>
  <c r="R1365" i="9"/>
  <c r="I1365" i="9"/>
  <c r="S1365" i="9" s="1"/>
  <c r="AB1364" i="9"/>
  <c r="W1364" i="9"/>
  <c r="X1364" i="9" s="1"/>
  <c r="R1364" i="9"/>
  <c r="I1364" i="9"/>
  <c r="J1364" i="9" s="1"/>
  <c r="T1364" i="9" s="1"/>
  <c r="AB1363" i="9"/>
  <c r="W1363" i="9"/>
  <c r="X1363" i="9" s="1"/>
  <c r="R1363" i="9"/>
  <c r="I1363" i="9"/>
  <c r="J1363" i="9" s="1"/>
  <c r="T1363" i="9" s="1"/>
  <c r="AB1362" i="9"/>
  <c r="W1362" i="9"/>
  <c r="X1362" i="9" s="1"/>
  <c r="R1362" i="9"/>
  <c r="I1362" i="9"/>
  <c r="S1362" i="9" s="1"/>
  <c r="AB1361" i="9"/>
  <c r="W1361" i="9"/>
  <c r="X1361" i="9" s="1"/>
  <c r="R1361" i="9"/>
  <c r="I1361" i="9"/>
  <c r="S1361" i="9" s="1"/>
  <c r="AB1360" i="9"/>
  <c r="W1360" i="9"/>
  <c r="X1360" i="9" s="1"/>
  <c r="R1360" i="9"/>
  <c r="I1360" i="9"/>
  <c r="J1360" i="9" s="1"/>
  <c r="T1360" i="9" s="1"/>
  <c r="AB1359" i="9"/>
  <c r="W1359" i="9"/>
  <c r="X1359" i="9" s="1"/>
  <c r="R1359" i="9"/>
  <c r="I1359" i="9"/>
  <c r="S1359" i="9" s="1"/>
  <c r="AB1358" i="9"/>
  <c r="W1358" i="9"/>
  <c r="X1358" i="9" s="1"/>
  <c r="R1358" i="9"/>
  <c r="I1358" i="9"/>
  <c r="S1358" i="9" s="1"/>
  <c r="AB1357" i="9"/>
  <c r="W1357" i="9"/>
  <c r="R1357" i="9"/>
  <c r="I1357" i="9"/>
  <c r="S1357" i="9" s="1"/>
  <c r="AB1356" i="9"/>
  <c r="W1356" i="9"/>
  <c r="X1356" i="9" s="1"/>
  <c r="R1356" i="9"/>
  <c r="I1356" i="9"/>
  <c r="J1356" i="9" s="1"/>
  <c r="T1356" i="9" s="1"/>
  <c r="AB1355" i="9"/>
  <c r="W1355" i="9"/>
  <c r="X1355" i="9" s="1"/>
  <c r="R1355" i="9"/>
  <c r="I1355" i="9"/>
  <c r="J1355" i="9" s="1"/>
  <c r="T1355" i="9" s="1"/>
  <c r="AB1354" i="9"/>
  <c r="W1354" i="9"/>
  <c r="R1354" i="9"/>
  <c r="I1354" i="9"/>
  <c r="S1354" i="9" s="1"/>
  <c r="AB1353" i="9"/>
  <c r="W1353" i="9"/>
  <c r="X1353" i="9" s="1"/>
  <c r="R1353" i="9"/>
  <c r="I1353" i="9"/>
  <c r="S1353" i="9" s="1"/>
  <c r="AB1352" i="9"/>
  <c r="W1352" i="9"/>
  <c r="X1352" i="9" s="1"/>
  <c r="R1352" i="9"/>
  <c r="I1352" i="9"/>
  <c r="S1352" i="9" s="1"/>
  <c r="AB1351" i="9"/>
  <c r="W1351" i="9"/>
  <c r="X1351" i="9" s="1"/>
  <c r="R1351" i="9"/>
  <c r="I1351" i="9"/>
  <c r="S1351" i="9" s="1"/>
  <c r="AB1350" i="9"/>
  <c r="W1350" i="9"/>
  <c r="X1350" i="9" s="1"/>
  <c r="R1350" i="9"/>
  <c r="I1350" i="9"/>
  <c r="S1350" i="9" s="1"/>
  <c r="AB1349" i="9"/>
  <c r="W1349" i="9"/>
  <c r="R1349" i="9"/>
  <c r="I1349" i="9"/>
  <c r="S1349" i="9" s="1"/>
  <c r="AB1348" i="9"/>
  <c r="W1348" i="9"/>
  <c r="X1348" i="9" s="1"/>
  <c r="R1348" i="9"/>
  <c r="I1348" i="9"/>
  <c r="J1348" i="9" s="1"/>
  <c r="T1348" i="9" s="1"/>
  <c r="AB1347" i="9"/>
  <c r="W1347" i="9"/>
  <c r="X1347" i="9" s="1"/>
  <c r="R1347" i="9"/>
  <c r="I1347" i="9"/>
  <c r="J1347" i="9" s="1"/>
  <c r="T1347" i="9" s="1"/>
  <c r="AB1346" i="9"/>
  <c r="W1346" i="9"/>
  <c r="R1346" i="9"/>
  <c r="I1346" i="9"/>
  <c r="S1346" i="9" s="1"/>
  <c r="AB1345" i="9"/>
  <c r="W1345" i="9"/>
  <c r="X1345" i="9" s="1"/>
  <c r="R1345" i="9"/>
  <c r="I1345" i="9"/>
  <c r="S1345" i="9" s="1"/>
  <c r="AB1344" i="9"/>
  <c r="W1344" i="9"/>
  <c r="X1344" i="9" s="1"/>
  <c r="R1344" i="9"/>
  <c r="I1344" i="9"/>
  <c r="S1344" i="9" s="1"/>
  <c r="AB1343" i="9"/>
  <c r="W1343" i="9"/>
  <c r="X1343" i="9" s="1"/>
  <c r="R1343" i="9"/>
  <c r="I1343" i="9"/>
  <c r="S1343" i="9" s="1"/>
  <c r="AB1342" i="9"/>
  <c r="W1342" i="9"/>
  <c r="X1342" i="9" s="1"/>
  <c r="R1342" i="9"/>
  <c r="I1342" i="9"/>
  <c r="S1342" i="9" s="1"/>
  <c r="AB1341" i="9"/>
  <c r="W1341" i="9"/>
  <c r="R1341" i="9"/>
  <c r="I1341" i="9"/>
  <c r="S1341" i="9" s="1"/>
  <c r="Z1341" i="9" s="1"/>
  <c r="AB1340" i="9"/>
  <c r="W1340" i="9"/>
  <c r="X1340" i="9" s="1"/>
  <c r="R1340" i="9"/>
  <c r="I1340" i="9"/>
  <c r="J1340" i="9" s="1"/>
  <c r="T1340" i="9" s="1"/>
  <c r="AB1339" i="9"/>
  <c r="W1339" i="9"/>
  <c r="X1339" i="9" s="1"/>
  <c r="R1339" i="9"/>
  <c r="I1339" i="9"/>
  <c r="J1339" i="9" s="1"/>
  <c r="T1339" i="9" s="1"/>
  <c r="AB1338" i="9"/>
  <c r="W1338" i="9"/>
  <c r="R1338" i="9"/>
  <c r="I1338" i="9"/>
  <c r="S1338" i="9" s="1"/>
  <c r="AB1337" i="9"/>
  <c r="W1337" i="9"/>
  <c r="X1337" i="9" s="1"/>
  <c r="R1337" i="9"/>
  <c r="I1337" i="9"/>
  <c r="S1337" i="9" s="1"/>
  <c r="AB1336" i="9"/>
  <c r="W1336" i="9"/>
  <c r="X1336" i="9" s="1"/>
  <c r="R1336" i="9"/>
  <c r="I1336" i="9"/>
  <c r="S1336" i="9" s="1"/>
  <c r="AB1335" i="9"/>
  <c r="W1335" i="9"/>
  <c r="X1335" i="9" s="1"/>
  <c r="R1335" i="9"/>
  <c r="I1335" i="9"/>
  <c r="S1335" i="9" s="1"/>
  <c r="AB1334" i="9"/>
  <c r="W1334" i="9"/>
  <c r="X1334" i="9" s="1"/>
  <c r="R1334" i="9"/>
  <c r="I1334" i="9"/>
  <c r="AB1333" i="9"/>
  <c r="W1333" i="9"/>
  <c r="R1333" i="9"/>
  <c r="I1333" i="9"/>
  <c r="S1333" i="9" s="1"/>
  <c r="AB1332" i="9"/>
  <c r="W1332" i="9"/>
  <c r="X1332" i="9" s="1"/>
  <c r="R1332" i="9"/>
  <c r="I1332" i="9"/>
  <c r="J1332" i="9" s="1"/>
  <c r="T1332" i="9" s="1"/>
  <c r="AB1331" i="9"/>
  <c r="W1331" i="9"/>
  <c r="X1331" i="9" s="1"/>
  <c r="R1331" i="9"/>
  <c r="I1331" i="9"/>
  <c r="J1331" i="9" s="1"/>
  <c r="T1331" i="9" s="1"/>
  <c r="AB1330" i="9"/>
  <c r="W1330" i="9"/>
  <c r="R1330" i="9"/>
  <c r="I1330" i="9"/>
  <c r="S1330" i="9" s="1"/>
  <c r="AB1329" i="9"/>
  <c r="W1329" i="9"/>
  <c r="X1329" i="9" s="1"/>
  <c r="R1329" i="9"/>
  <c r="I1329" i="9"/>
  <c r="S1329" i="9" s="1"/>
  <c r="AB1328" i="9"/>
  <c r="W1328" i="9"/>
  <c r="X1328" i="9" s="1"/>
  <c r="R1328" i="9"/>
  <c r="I1328" i="9"/>
  <c r="S1328" i="9" s="1"/>
  <c r="AB1327" i="9"/>
  <c r="W1327" i="9"/>
  <c r="X1327" i="9" s="1"/>
  <c r="R1327" i="9"/>
  <c r="I1327" i="9"/>
  <c r="S1327" i="9" s="1"/>
  <c r="AB1326" i="9"/>
  <c r="W1326" i="9"/>
  <c r="X1326" i="9" s="1"/>
  <c r="R1326" i="9"/>
  <c r="I1326" i="9"/>
  <c r="S1326" i="9" s="1"/>
  <c r="AB1325" i="9"/>
  <c r="W1325" i="9"/>
  <c r="R1325" i="9"/>
  <c r="I1325" i="9"/>
  <c r="S1325" i="9" s="1"/>
  <c r="AB1324" i="9"/>
  <c r="W1324" i="9"/>
  <c r="X1324" i="9" s="1"/>
  <c r="R1324" i="9"/>
  <c r="I1324" i="9"/>
  <c r="J1324" i="9" s="1"/>
  <c r="T1324" i="9" s="1"/>
  <c r="AB1323" i="9"/>
  <c r="W1323" i="9"/>
  <c r="X1323" i="9" s="1"/>
  <c r="R1323" i="9"/>
  <c r="I1323" i="9"/>
  <c r="J1323" i="9" s="1"/>
  <c r="T1323" i="9" s="1"/>
  <c r="AB1322" i="9"/>
  <c r="W1322" i="9"/>
  <c r="X1322" i="9" s="1"/>
  <c r="R1322" i="9"/>
  <c r="I1322" i="9"/>
  <c r="S1322" i="9" s="1"/>
  <c r="AB1321" i="9"/>
  <c r="W1321" i="9"/>
  <c r="X1321" i="9" s="1"/>
  <c r="R1321" i="9"/>
  <c r="I1321" i="9"/>
  <c r="S1321" i="9" s="1"/>
  <c r="AB1320" i="9"/>
  <c r="W1320" i="9"/>
  <c r="X1320" i="9" s="1"/>
  <c r="R1320" i="9"/>
  <c r="I1320" i="9"/>
  <c r="J1320" i="9" s="1"/>
  <c r="T1320" i="9" s="1"/>
  <c r="AB1319" i="9"/>
  <c r="W1319" i="9"/>
  <c r="R1319" i="9"/>
  <c r="I1319" i="9"/>
  <c r="S1319" i="9" s="1"/>
  <c r="AB1318" i="9"/>
  <c r="W1318" i="9"/>
  <c r="X1318" i="9" s="1"/>
  <c r="R1318" i="9"/>
  <c r="I1318" i="9"/>
  <c r="S1318" i="9" s="1"/>
  <c r="AB1317" i="9"/>
  <c r="W1317" i="9"/>
  <c r="R1317" i="9"/>
  <c r="I1317" i="9"/>
  <c r="S1317" i="9" s="1"/>
  <c r="Z1317" i="9" s="1"/>
  <c r="AB1316" i="9"/>
  <c r="W1316" i="9"/>
  <c r="X1316" i="9" s="1"/>
  <c r="R1316" i="9"/>
  <c r="I1316" i="9"/>
  <c r="AB1315" i="9"/>
  <c r="W1315" i="9"/>
  <c r="X1315" i="9" s="1"/>
  <c r="R1315" i="9"/>
  <c r="I1315" i="9"/>
  <c r="J1315" i="9" s="1"/>
  <c r="T1315" i="9" s="1"/>
  <c r="AB1314" i="9"/>
  <c r="W1314" i="9"/>
  <c r="X1314" i="9" s="1"/>
  <c r="R1314" i="9"/>
  <c r="I1314" i="9"/>
  <c r="AB1313" i="9"/>
  <c r="W1313" i="9"/>
  <c r="X1313" i="9" s="1"/>
  <c r="R1313" i="9"/>
  <c r="Y1313" i="9" s="1"/>
  <c r="I1313" i="9"/>
  <c r="S1313" i="9" s="1"/>
  <c r="AB1312" i="9"/>
  <c r="W1312" i="9"/>
  <c r="X1312" i="9" s="1"/>
  <c r="R1312" i="9"/>
  <c r="I1312" i="9"/>
  <c r="S1312" i="9" s="1"/>
  <c r="AB1311" i="9"/>
  <c r="W1311" i="9"/>
  <c r="X1311" i="9" s="1"/>
  <c r="R1311" i="9"/>
  <c r="I1311" i="9"/>
  <c r="S1311" i="9" s="1"/>
  <c r="AB1310" i="9"/>
  <c r="W1310" i="9"/>
  <c r="X1310" i="9" s="1"/>
  <c r="R1310" i="9"/>
  <c r="I1310" i="9"/>
  <c r="S1310" i="9" s="1"/>
  <c r="AB1309" i="9"/>
  <c r="W1309" i="9"/>
  <c r="X1309" i="9" s="1"/>
  <c r="R1309" i="9"/>
  <c r="Y1309" i="9" s="1"/>
  <c r="I1309" i="9"/>
  <c r="S1309" i="9" s="1"/>
  <c r="AB1308" i="9"/>
  <c r="W1308" i="9"/>
  <c r="X1308" i="9" s="1"/>
  <c r="R1308" i="9"/>
  <c r="I1308" i="9"/>
  <c r="AB1307" i="9"/>
  <c r="W1307" i="9"/>
  <c r="X1307" i="9" s="1"/>
  <c r="R1307" i="9"/>
  <c r="I1307" i="9"/>
  <c r="J1307" i="9" s="1"/>
  <c r="T1307" i="9" s="1"/>
  <c r="AB1306" i="9"/>
  <c r="W1306" i="9"/>
  <c r="R1306" i="9"/>
  <c r="I1306" i="9"/>
  <c r="AB1305" i="9"/>
  <c r="W1305" i="9"/>
  <c r="X1305" i="9" s="1"/>
  <c r="R1305" i="9"/>
  <c r="I1305" i="9"/>
  <c r="S1305" i="9" s="1"/>
  <c r="AB1304" i="9"/>
  <c r="W1304" i="9"/>
  <c r="X1304" i="9" s="1"/>
  <c r="R1304" i="9"/>
  <c r="I1304" i="9"/>
  <c r="J1304" i="9" s="1"/>
  <c r="T1304" i="9" s="1"/>
  <c r="AB1303" i="9"/>
  <c r="W1303" i="9"/>
  <c r="X1303" i="9" s="1"/>
  <c r="R1303" i="9"/>
  <c r="I1303" i="9"/>
  <c r="S1303" i="9" s="1"/>
  <c r="AB1302" i="9"/>
  <c r="W1302" i="9"/>
  <c r="X1302" i="9" s="1"/>
  <c r="R1302" i="9"/>
  <c r="I1302" i="9"/>
  <c r="AB1301" i="9"/>
  <c r="W1301" i="9"/>
  <c r="X1301" i="9" s="1"/>
  <c r="R1301" i="9"/>
  <c r="Y1301" i="9" s="1"/>
  <c r="I1301" i="9"/>
  <c r="AB1300" i="9"/>
  <c r="W1300" i="9"/>
  <c r="X1300" i="9" s="1"/>
  <c r="R1300" i="9"/>
  <c r="I1300" i="9"/>
  <c r="J1300" i="9" s="1"/>
  <c r="T1300" i="9" s="1"/>
  <c r="AB1299" i="9"/>
  <c r="W1299" i="9"/>
  <c r="X1299" i="9" s="1"/>
  <c r="R1299" i="9"/>
  <c r="I1299" i="9"/>
  <c r="J1299" i="9" s="1"/>
  <c r="T1299" i="9" s="1"/>
  <c r="AB1298" i="9"/>
  <c r="W1298" i="9"/>
  <c r="R1298" i="9"/>
  <c r="I1298" i="9"/>
  <c r="S1298" i="9" s="1"/>
  <c r="AB1297" i="9"/>
  <c r="W1297" i="9"/>
  <c r="X1297" i="9" s="1"/>
  <c r="R1297" i="9"/>
  <c r="I1297" i="9"/>
  <c r="J1297" i="9" s="1"/>
  <c r="T1297" i="9" s="1"/>
  <c r="AB1296" i="9"/>
  <c r="W1296" i="9"/>
  <c r="X1296" i="9" s="1"/>
  <c r="R1296" i="9"/>
  <c r="I1296" i="9"/>
  <c r="AB1295" i="9"/>
  <c r="W1295" i="9"/>
  <c r="X1295" i="9" s="1"/>
  <c r="R1295" i="9"/>
  <c r="I1295" i="9"/>
  <c r="S1295" i="9" s="1"/>
  <c r="AB1294" i="9"/>
  <c r="W1294" i="9"/>
  <c r="X1294" i="9" s="1"/>
  <c r="R1294" i="9"/>
  <c r="I1294" i="9"/>
  <c r="S1294" i="9" s="1"/>
  <c r="AB1293" i="9"/>
  <c r="W1293" i="9"/>
  <c r="X1293" i="9" s="1"/>
  <c r="R1293" i="9"/>
  <c r="I1293" i="9"/>
  <c r="AB1292" i="9"/>
  <c r="W1292" i="9"/>
  <c r="X1292" i="9" s="1"/>
  <c r="R1292" i="9"/>
  <c r="I1292" i="9"/>
  <c r="J1292" i="9" s="1"/>
  <c r="T1292" i="9" s="1"/>
  <c r="AB1291" i="9"/>
  <c r="W1291" i="9"/>
  <c r="X1291" i="9" s="1"/>
  <c r="R1291" i="9"/>
  <c r="I1291" i="9"/>
  <c r="J1291" i="9" s="1"/>
  <c r="T1291" i="9" s="1"/>
  <c r="AB1290" i="9"/>
  <c r="W1290" i="9"/>
  <c r="X1290" i="9" s="1"/>
  <c r="R1290" i="9"/>
  <c r="I1290" i="9"/>
  <c r="J1290" i="9" s="1"/>
  <c r="T1290" i="9" s="1"/>
  <c r="AB1289" i="9"/>
  <c r="W1289" i="9"/>
  <c r="X1289" i="9" s="1"/>
  <c r="R1289" i="9"/>
  <c r="I1289" i="9"/>
  <c r="S1289" i="9" s="1"/>
  <c r="AB1288" i="9"/>
  <c r="W1288" i="9"/>
  <c r="X1288" i="9" s="1"/>
  <c r="R1288" i="9"/>
  <c r="I1288" i="9"/>
  <c r="S1288" i="9" s="1"/>
  <c r="AB1287" i="9"/>
  <c r="W1287" i="9"/>
  <c r="R1287" i="9"/>
  <c r="I1287" i="9"/>
  <c r="S1287" i="9" s="1"/>
  <c r="AB1286" i="9"/>
  <c r="W1286" i="9"/>
  <c r="X1286" i="9" s="1"/>
  <c r="R1286" i="9"/>
  <c r="I1286" i="9"/>
  <c r="J1286" i="9" s="1"/>
  <c r="T1286" i="9" s="1"/>
  <c r="AB1285" i="9"/>
  <c r="W1285" i="9"/>
  <c r="X1285" i="9" s="1"/>
  <c r="R1285" i="9"/>
  <c r="I1285" i="9"/>
  <c r="J1285" i="9" s="1"/>
  <c r="T1285" i="9" s="1"/>
  <c r="AB1284" i="9"/>
  <c r="W1284" i="9"/>
  <c r="X1284" i="9" s="1"/>
  <c r="R1284" i="9"/>
  <c r="I1284" i="9"/>
  <c r="J1284" i="9" s="1"/>
  <c r="T1284" i="9" s="1"/>
  <c r="AB1283" i="9"/>
  <c r="W1283" i="9"/>
  <c r="X1283" i="9" s="1"/>
  <c r="R1283" i="9"/>
  <c r="I1283" i="9"/>
  <c r="S1283" i="9" s="1"/>
  <c r="AB1282" i="9"/>
  <c r="W1282" i="9"/>
  <c r="X1282" i="9" s="1"/>
  <c r="R1282" i="9"/>
  <c r="I1282" i="9"/>
  <c r="S1282" i="9" s="1"/>
  <c r="AB1281" i="9"/>
  <c r="W1281" i="9"/>
  <c r="X1281" i="9" s="1"/>
  <c r="R1281" i="9"/>
  <c r="I1281" i="9"/>
  <c r="J1281" i="9" s="1"/>
  <c r="T1281" i="9" s="1"/>
  <c r="AB1280" i="9"/>
  <c r="W1280" i="9"/>
  <c r="X1280" i="9" s="1"/>
  <c r="R1280" i="9"/>
  <c r="I1280" i="9"/>
  <c r="S1280" i="9" s="1"/>
  <c r="AB1279" i="9"/>
  <c r="W1279" i="9"/>
  <c r="X1279" i="9" s="1"/>
  <c r="R1279" i="9"/>
  <c r="I1279" i="9"/>
  <c r="S1279" i="9" s="1"/>
  <c r="AB1278" i="9"/>
  <c r="W1278" i="9"/>
  <c r="X1278" i="9" s="1"/>
  <c r="R1278" i="9"/>
  <c r="I1278" i="9"/>
  <c r="J1278" i="9" s="1"/>
  <c r="T1278" i="9" s="1"/>
  <c r="AB1277" i="9"/>
  <c r="W1277" i="9"/>
  <c r="X1277" i="9" s="1"/>
  <c r="R1277" i="9"/>
  <c r="I1277" i="9"/>
  <c r="J1277" i="9" s="1"/>
  <c r="T1277" i="9" s="1"/>
  <c r="AB1276" i="9"/>
  <c r="W1276" i="9"/>
  <c r="X1276" i="9" s="1"/>
  <c r="R1276" i="9"/>
  <c r="I1276" i="9"/>
  <c r="S1276" i="9" s="1"/>
  <c r="AB1275" i="9"/>
  <c r="W1275" i="9"/>
  <c r="X1275" i="9" s="1"/>
  <c r="R1275" i="9"/>
  <c r="I1275" i="9"/>
  <c r="S1275" i="9" s="1"/>
  <c r="AB1274" i="9"/>
  <c r="W1274" i="9"/>
  <c r="X1274" i="9" s="1"/>
  <c r="R1274" i="9"/>
  <c r="I1274" i="9"/>
  <c r="S1274" i="9" s="1"/>
  <c r="AB1273" i="9"/>
  <c r="W1273" i="9"/>
  <c r="X1273" i="9" s="1"/>
  <c r="R1273" i="9"/>
  <c r="I1273" i="9"/>
  <c r="J1273" i="9" s="1"/>
  <c r="T1273" i="9" s="1"/>
  <c r="AB1272" i="9"/>
  <c r="W1272" i="9"/>
  <c r="X1272" i="9" s="1"/>
  <c r="R1272" i="9"/>
  <c r="I1272" i="9"/>
  <c r="S1272" i="9" s="1"/>
  <c r="AB1271" i="9"/>
  <c r="W1271" i="9"/>
  <c r="X1271" i="9" s="1"/>
  <c r="R1271" i="9"/>
  <c r="I1271" i="9"/>
  <c r="S1271" i="9" s="1"/>
  <c r="AB1270" i="9"/>
  <c r="W1270" i="9"/>
  <c r="X1270" i="9" s="1"/>
  <c r="R1270" i="9"/>
  <c r="I1270" i="9"/>
  <c r="J1270" i="9" s="1"/>
  <c r="T1270" i="9" s="1"/>
  <c r="AB1269" i="9"/>
  <c r="W1269" i="9"/>
  <c r="X1269" i="9" s="1"/>
  <c r="R1269" i="9"/>
  <c r="I1269" i="9"/>
  <c r="J1269" i="9" s="1"/>
  <c r="T1269" i="9" s="1"/>
  <c r="AB1268" i="9"/>
  <c r="W1268" i="9"/>
  <c r="X1268" i="9" s="1"/>
  <c r="R1268" i="9"/>
  <c r="I1268" i="9"/>
  <c r="AB1267" i="9"/>
  <c r="W1267" i="9"/>
  <c r="X1267" i="9" s="1"/>
  <c r="R1267" i="9"/>
  <c r="I1267" i="9"/>
  <c r="S1267" i="9" s="1"/>
  <c r="AB1266" i="9"/>
  <c r="W1266" i="9"/>
  <c r="X1266" i="9" s="1"/>
  <c r="R1266" i="9"/>
  <c r="I1266" i="9"/>
  <c r="S1266" i="9" s="1"/>
  <c r="AB1265" i="9"/>
  <c r="W1265" i="9"/>
  <c r="X1265" i="9" s="1"/>
  <c r="R1265" i="9"/>
  <c r="I1265" i="9"/>
  <c r="J1265" i="9" s="1"/>
  <c r="T1265" i="9" s="1"/>
  <c r="AB1264" i="9"/>
  <c r="W1264" i="9"/>
  <c r="X1264" i="9" s="1"/>
  <c r="R1264" i="9"/>
  <c r="I1264" i="9"/>
  <c r="J1264" i="9" s="1"/>
  <c r="T1264" i="9" s="1"/>
  <c r="AB1263" i="9"/>
  <c r="W1263" i="9"/>
  <c r="X1263" i="9" s="1"/>
  <c r="R1263" i="9"/>
  <c r="I1263" i="9"/>
  <c r="S1263" i="9" s="1"/>
  <c r="AB1262" i="9"/>
  <c r="W1262" i="9"/>
  <c r="X1262" i="9" s="1"/>
  <c r="R1262" i="9"/>
  <c r="I1262" i="9"/>
  <c r="J1262" i="9" s="1"/>
  <c r="T1262" i="9" s="1"/>
  <c r="AB1261" i="9"/>
  <c r="W1261" i="9"/>
  <c r="X1261" i="9" s="1"/>
  <c r="R1261" i="9"/>
  <c r="I1261" i="9"/>
  <c r="J1261" i="9" s="1"/>
  <c r="T1261" i="9" s="1"/>
  <c r="AB1260" i="9"/>
  <c r="W1260" i="9"/>
  <c r="X1260" i="9" s="1"/>
  <c r="R1260" i="9"/>
  <c r="I1260" i="9"/>
  <c r="S1260" i="9" s="1"/>
  <c r="AB1259" i="9"/>
  <c r="W1259" i="9"/>
  <c r="X1259" i="9" s="1"/>
  <c r="R1259" i="9"/>
  <c r="I1259" i="9"/>
  <c r="S1259" i="9" s="1"/>
  <c r="AB1258" i="9"/>
  <c r="W1258" i="9"/>
  <c r="X1258" i="9" s="1"/>
  <c r="R1258" i="9"/>
  <c r="I1258" i="9"/>
  <c r="AB1257" i="9"/>
  <c r="W1257" i="9"/>
  <c r="X1257" i="9" s="1"/>
  <c r="R1257" i="9"/>
  <c r="I1257" i="9"/>
  <c r="J1257" i="9" s="1"/>
  <c r="T1257" i="9" s="1"/>
  <c r="AB1256" i="9"/>
  <c r="W1256" i="9"/>
  <c r="X1256" i="9" s="1"/>
  <c r="R1256" i="9"/>
  <c r="I1256" i="9"/>
  <c r="S1256" i="9" s="1"/>
  <c r="AB1255" i="9"/>
  <c r="W1255" i="9"/>
  <c r="X1255" i="9" s="1"/>
  <c r="R1255" i="9"/>
  <c r="I1255" i="9"/>
  <c r="S1255" i="9" s="1"/>
  <c r="AB1254" i="9"/>
  <c r="W1254" i="9"/>
  <c r="X1254" i="9" s="1"/>
  <c r="R1254" i="9"/>
  <c r="I1254" i="9"/>
  <c r="J1254" i="9" s="1"/>
  <c r="T1254" i="9" s="1"/>
  <c r="AB1253" i="9"/>
  <c r="W1253" i="9"/>
  <c r="X1253" i="9" s="1"/>
  <c r="R1253" i="9"/>
  <c r="I1253" i="9"/>
  <c r="J1253" i="9" s="1"/>
  <c r="T1253" i="9" s="1"/>
  <c r="AB1252" i="9"/>
  <c r="W1252" i="9"/>
  <c r="X1252" i="9" s="1"/>
  <c r="R1252" i="9"/>
  <c r="I1252" i="9"/>
  <c r="S1252" i="9" s="1"/>
  <c r="AB1251" i="9"/>
  <c r="W1251" i="9"/>
  <c r="X1251" i="9" s="1"/>
  <c r="R1251" i="9"/>
  <c r="I1251" i="9"/>
  <c r="J1251" i="9" s="1"/>
  <c r="T1251" i="9" s="1"/>
  <c r="AB1250" i="9"/>
  <c r="W1250" i="9"/>
  <c r="X1250" i="9" s="1"/>
  <c r="R1250" i="9"/>
  <c r="I1250" i="9"/>
  <c r="S1250" i="9" s="1"/>
  <c r="AB1249" i="9"/>
  <c r="W1249" i="9"/>
  <c r="X1249" i="9" s="1"/>
  <c r="R1249" i="9"/>
  <c r="I1249" i="9"/>
  <c r="J1249" i="9" s="1"/>
  <c r="T1249" i="9" s="1"/>
  <c r="AB1248" i="9"/>
  <c r="W1248" i="9"/>
  <c r="X1248" i="9" s="1"/>
  <c r="R1248" i="9"/>
  <c r="I1248" i="9"/>
  <c r="S1248" i="9" s="1"/>
  <c r="AB1247" i="9"/>
  <c r="W1247" i="9"/>
  <c r="X1247" i="9" s="1"/>
  <c r="R1247" i="9"/>
  <c r="I1247" i="9"/>
  <c r="S1247" i="9" s="1"/>
  <c r="AB1246" i="9"/>
  <c r="W1246" i="9"/>
  <c r="X1246" i="9" s="1"/>
  <c r="R1246" i="9"/>
  <c r="I1246" i="9"/>
  <c r="J1246" i="9" s="1"/>
  <c r="T1246" i="9" s="1"/>
  <c r="AB1245" i="9"/>
  <c r="W1245" i="9"/>
  <c r="X1245" i="9" s="1"/>
  <c r="R1245" i="9"/>
  <c r="Y1245" i="9" s="1"/>
  <c r="I1245" i="9"/>
  <c r="J1245" i="9" s="1"/>
  <c r="T1245" i="9" s="1"/>
  <c r="AB1244" i="9"/>
  <c r="W1244" i="9"/>
  <c r="X1244" i="9" s="1"/>
  <c r="R1244" i="9"/>
  <c r="I1244" i="9"/>
  <c r="S1244" i="9" s="1"/>
  <c r="AB1243" i="9"/>
  <c r="W1243" i="9"/>
  <c r="X1243" i="9" s="1"/>
  <c r="R1243" i="9"/>
  <c r="I1243" i="9"/>
  <c r="S1243" i="9" s="1"/>
  <c r="AB1242" i="9"/>
  <c r="W1242" i="9"/>
  <c r="X1242" i="9" s="1"/>
  <c r="R1242" i="9"/>
  <c r="I1242" i="9"/>
  <c r="J1242" i="9" s="1"/>
  <c r="T1242" i="9" s="1"/>
  <c r="AB1241" i="9"/>
  <c r="W1241" i="9"/>
  <c r="X1241" i="9" s="1"/>
  <c r="R1241" i="9"/>
  <c r="I1241" i="9"/>
  <c r="J1241" i="9" s="1"/>
  <c r="T1241" i="9" s="1"/>
  <c r="AB1240" i="9"/>
  <c r="W1240" i="9"/>
  <c r="X1240" i="9" s="1"/>
  <c r="R1240" i="9"/>
  <c r="I1240" i="9"/>
  <c r="S1240" i="9" s="1"/>
  <c r="AB1239" i="9"/>
  <c r="W1239" i="9"/>
  <c r="X1239" i="9" s="1"/>
  <c r="R1239" i="9"/>
  <c r="I1239" i="9"/>
  <c r="S1239" i="9" s="1"/>
  <c r="AB1238" i="9"/>
  <c r="W1238" i="9"/>
  <c r="X1238" i="9" s="1"/>
  <c r="R1238" i="9"/>
  <c r="I1238" i="9"/>
  <c r="J1238" i="9" s="1"/>
  <c r="T1238" i="9" s="1"/>
  <c r="AB1237" i="9"/>
  <c r="W1237" i="9"/>
  <c r="X1237" i="9" s="1"/>
  <c r="R1237" i="9"/>
  <c r="I1237" i="9"/>
  <c r="J1237" i="9" s="1"/>
  <c r="T1237" i="9" s="1"/>
  <c r="AB1236" i="9"/>
  <c r="W1236" i="9"/>
  <c r="X1236" i="9" s="1"/>
  <c r="R1236" i="9"/>
  <c r="I1236" i="9"/>
  <c r="S1236" i="9" s="1"/>
  <c r="AB1235" i="9"/>
  <c r="W1235" i="9"/>
  <c r="X1235" i="9" s="1"/>
  <c r="R1235" i="9"/>
  <c r="I1235" i="9"/>
  <c r="S1235" i="9" s="1"/>
  <c r="AB1234" i="9"/>
  <c r="W1234" i="9"/>
  <c r="X1234" i="9" s="1"/>
  <c r="R1234" i="9"/>
  <c r="I1234" i="9"/>
  <c r="S1234" i="9" s="1"/>
  <c r="AB1233" i="9"/>
  <c r="W1233" i="9"/>
  <c r="X1233" i="9" s="1"/>
  <c r="R1233" i="9"/>
  <c r="I1233" i="9"/>
  <c r="J1233" i="9" s="1"/>
  <c r="T1233" i="9" s="1"/>
  <c r="AB1232" i="9"/>
  <c r="W1232" i="9"/>
  <c r="X1232" i="9" s="1"/>
  <c r="R1232" i="9"/>
  <c r="I1232" i="9"/>
  <c r="AB1231" i="9"/>
  <c r="W1231" i="9"/>
  <c r="X1231" i="9" s="1"/>
  <c r="R1231" i="9"/>
  <c r="I1231" i="9"/>
  <c r="S1231" i="9" s="1"/>
  <c r="AB1230" i="9"/>
  <c r="W1230" i="9"/>
  <c r="X1230" i="9" s="1"/>
  <c r="R1230" i="9"/>
  <c r="I1230" i="9"/>
  <c r="J1230" i="9" s="1"/>
  <c r="T1230" i="9" s="1"/>
  <c r="AB1229" i="9"/>
  <c r="W1229" i="9"/>
  <c r="X1229" i="9" s="1"/>
  <c r="R1229" i="9"/>
  <c r="Y1229" i="9" s="1"/>
  <c r="I1229" i="9"/>
  <c r="J1229" i="9" s="1"/>
  <c r="T1229" i="9" s="1"/>
  <c r="AB1228" i="9"/>
  <c r="W1228" i="9"/>
  <c r="R1228" i="9"/>
  <c r="I1228" i="9"/>
  <c r="AB1227" i="9"/>
  <c r="W1227" i="9"/>
  <c r="X1227" i="9" s="1"/>
  <c r="R1227" i="9"/>
  <c r="I1227" i="9"/>
  <c r="J1227" i="9" s="1"/>
  <c r="T1227" i="9" s="1"/>
  <c r="AB1226" i="9"/>
  <c r="W1226" i="9"/>
  <c r="X1226" i="9" s="1"/>
  <c r="R1226" i="9"/>
  <c r="I1226" i="9"/>
  <c r="AB1225" i="9"/>
  <c r="W1225" i="9"/>
  <c r="X1225" i="9" s="1"/>
  <c r="R1225" i="9"/>
  <c r="I1225" i="9"/>
  <c r="J1225" i="9" s="1"/>
  <c r="T1225" i="9" s="1"/>
  <c r="AB1224" i="9"/>
  <c r="W1224" i="9"/>
  <c r="X1224" i="9" s="1"/>
  <c r="R1224" i="9"/>
  <c r="I1224" i="9"/>
  <c r="S1224" i="9" s="1"/>
  <c r="AB1223" i="9"/>
  <c r="W1223" i="9"/>
  <c r="X1223" i="9" s="1"/>
  <c r="R1223" i="9"/>
  <c r="I1223" i="9"/>
  <c r="S1223" i="9" s="1"/>
  <c r="AB1222" i="9"/>
  <c r="W1222" i="9"/>
  <c r="X1222" i="9" s="1"/>
  <c r="R1222" i="9"/>
  <c r="I1222" i="9"/>
  <c r="J1222" i="9" s="1"/>
  <c r="T1222" i="9" s="1"/>
  <c r="AB1221" i="9"/>
  <c r="W1221" i="9"/>
  <c r="X1221" i="9" s="1"/>
  <c r="R1221" i="9"/>
  <c r="I1221" i="9"/>
  <c r="J1221" i="9" s="1"/>
  <c r="T1221" i="9" s="1"/>
  <c r="AB1220" i="9"/>
  <c r="W1220" i="9"/>
  <c r="X1220" i="9" s="1"/>
  <c r="R1220" i="9"/>
  <c r="I1220" i="9"/>
  <c r="S1220" i="9" s="1"/>
  <c r="AB1219" i="9"/>
  <c r="W1219" i="9"/>
  <c r="X1219" i="9" s="1"/>
  <c r="R1219" i="9"/>
  <c r="I1219" i="9"/>
  <c r="AB1218" i="9"/>
  <c r="W1218" i="9"/>
  <c r="X1218" i="9" s="1"/>
  <c r="R1218" i="9"/>
  <c r="I1218" i="9"/>
  <c r="S1218" i="9" s="1"/>
  <c r="AB1217" i="9"/>
  <c r="W1217" i="9"/>
  <c r="X1217" i="9" s="1"/>
  <c r="R1217" i="9"/>
  <c r="I1217" i="9"/>
  <c r="J1217" i="9" s="1"/>
  <c r="T1217" i="9" s="1"/>
  <c r="AB1216" i="9"/>
  <c r="W1216" i="9"/>
  <c r="X1216" i="9" s="1"/>
  <c r="R1216" i="9"/>
  <c r="I1216" i="9"/>
  <c r="S1216" i="9" s="1"/>
  <c r="AB1215" i="9"/>
  <c r="W1215" i="9"/>
  <c r="X1215" i="9" s="1"/>
  <c r="R1215" i="9"/>
  <c r="I1215" i="9"/>
  <c r="S1215" i="9" s="1"/>
  <c r="AB1214" i="9"/>
  <c r="W1214" i="9"/>
  <c r="X1214" i="9" s="1"/>
  <c r="R1214" i="9"/>
  <c r="I1214" i="9"/>
  <c r="J1214" i="9" s="1"/>
  <c r="T1214" i="9" s="1"/>
  <c r="AB1213" i="9"/>
  <c r="W1213" i="9"/>
  <c r="X1213" i="9" s="1"/>
  <c r="R1213" i="9"/>
  <c r="I1213" i="9"/>
  <c r="J1213" i="9" s="1"/>
  <c r="T1213" i="9" s="1"/>
  <c r="AB1212" i="9"/>
  <c r="W1212" i="9"/>
  <c r="X1212" i="9" s="1"/>
  <c r="R1212" i="9"/>
  <c r="I1212" i="9"/>
  <c r="S1212" i="9" s="1"/>
  <c r="AB1211" i="9"/>
  <c r="W1211" i="9"/>
  <c r="X1211" i="9" s="1"/>
  <c r="R1211" i="9"/>
  <c r="I1211" i="9"/>
  <c r="J1211" i="9" s="1"/>
  <c r="T1211" i="9" s="1"/>
  <c r="AB1210" i="9"/>
  <c r="W1210" i="9"/>
  <c r="X1210" i="9" s="1"/>
  <c r="R1210" i="9"/>
  <c r="I1210" i="9"/>
  <c r="S1210" i="9" s="1"/>
  <c r="AB1209" i="9"/>
  <c r="W1209" i="9"/>
  <c r="X1209" i="9" s="1"/>
  <c r="R1209" i="9"/>
  <c r="I1209" i="9"/>
  <c r="J1209" i="9" s="1"/>
  <c r="T1209" i="9" s="1"/>
  <c r="AB1208" i="9"/>
  <c r="W1208" i="9"/>
  <c r="X1208" i="9" s="1"/>
  <c r="R1208" i="9"/>
  <c r="I1208" i="9"/>
  <c r="S1208" i="9" s="1"/>
  <c r="AB1207" i="9"/>
  <c r="W1207" i="9"/>
  <c r="X1207" i="9" s="1"/>
  <c r="R1207" i="9"/>
  <c r="I1207" i="9"/>
  <c r="S1207" i="9" s="1"/>
  <c r="AB1206" i="9"/>
  <c r="W1206" i="9"/>
  <c r="X1206" i="9" s="1"/>
  <c r="R1206" i="9"/>
  <c r="I1206" i="9"/>
  <c r="AB1205" i="9"/>
  <c r="W1205" i="9"/>
  <c r="X1205" i="9" s="1"/>
  <c r="R1205" i="9"/>
  <c r="I1205" i="9"/>
  <c r="AB1204" i="9"/>
  <c r="W1204" i="9"/>
  <c r="X1204" i="9" s="1"/>
  <c r="R1204" i="9"/>
  <c r="I1204" i="9"/>
  <c r="S1204" i="9" s="1"/>
  <c r="AB1203" i="9"/>
  <c r="W1203" i="9"/>
  <c r="X1203" i="9" s="1"/>
  <c r="R1203" i="9"/>
  <c r="I1203" i="9"/>
  <c r="AB1202" i="9"/>
  <c r="W1202" i="9"/>
  <c r="X1202" i="9" s="1"/>
  <c r="R1202" i="9"/>
  <c r="I1202" i="9"/>
  <c r="S1202" i="9" s="1"/>
  <c r="AB1201" i="9"/>
  <c r="W1201" i="9"/>
  <c r="X1201" i="9" s="1"/>
  <c r="R1201" i="9"/>
  <c r="I1201" i="9"/>
  <c r="J1201" i="9" s="1"/>
  <c r="T1201" i="9" s="1"/>
  <c r="AB1200" i="9"/>
  <c r="I1200" i="9"/>
  <c r="J1200" i="9" s="1"/>
  <c r="AB1199" i="9"/>
  <c r="W1199" i="9"/>
  <c r="X1199" i="9" s="1"/>
  <c r="R1199" i="9"/>
  <c r="I1199" i="9"/>
  <c r="J1199" i="9" s="1"/>
  <c r="T1199" i="9" s="1"/>
  <c r="AB1198" i="9"/>
  <c r="W1198" i="9"/>
  <c r="X1198" i="9" s="1"/>
  <c r="R1198" i="9"/>
  <c r="M1198" i="9"/>
  <c r="M1199" i="9" s="1"/>
  <c r="I1198" i="9"/>
  <c r="S1198" i="9" s="1"/>
  <c r="A1198" i="9"/>
  <c r="A1199" i="9" s="1"/>
  <c r="AB1197" i="9"/>
  <c r="W1197" i="9"/>
  <c r="X1197" i="9" s="1"/>
  <c r="R1197" i="9"/>
  <c r="I1197" i="9"/>
  <c r="J1197" i="9" s="1"/>
  <c r="T1197" i="9" s="1"/>
  <c r="AB1196" i="9"/>
  <c r="R1196" i="9"/>
  <c r="I1196" i="9"/>
  <c r="S1196" i="9" s="1"/>
  <c r="AB1195" i="9"/>
  <c r="W1195" i="9"/>
  <c r="X1195" i="9" s="1"/>
  <c r="R1195" i="9"/>
  <c r="I1195" i="9"/>
  <c r="S1195" i="9" s="1"/>
  <c r="AB1194" i="9"/>
  <c r="W1194" i="9"/>
  <c r="R1194" i="9"/>
  <c r="I1194" i="9"/>
  <c r="J1194" i="9" s="1"/>
  <c r="T1194" i="9" s="1"/>
  <c r="AB1193" i="9"/>
  <c r="R1193" i="9"/>
  <c r="I1193" i="9"/>
  <c r="AB1192" i="9"/>
  <c r="W1192" i="9"/>
  <c r="X1192" i="9" s="1"/>
  <c r="R1192" i="9"/>
  <c r="I1192" i="9"/>
  <c r="S1192" i="9" s="1"/>
  <c r="AB1191" i="9"/>
  <c r="W1191" i="9"/>
  <c r="R1191" i="9"/>
  <c r="I1191" i="9"/>
  <c r="AB1190" i="9"/>
  <c r="W1190" i="9"/>
  <c r="X1190" i="9" s="1"/>
  <c r="R1190" i="9"/>
  <c r="M1190" i="9"/>
  <c r="M1192" i="9" s="1"/>
  <c r="M1194" i="9" s="1"/>
  <c r="M1195" i="9" s="1"/>
  <c r="I1190" i="9"/>
  <c r="J1190" i="9" s="1"/>
  <c r="T1190" i="9" s="1"/>
  <c r="A1190" i="9"/>
  <c r="A1192" i="9" s="1"/>
  <c r="A1194" i="9" s="1"/>
  <c r="A1195" i="9" s="1"/>
  <c r="AB1189" i="9"/>
  <c r="W1189" i="9"/>
  <c r="X1189" i="9" s="1"/>
  <c r="R1189" i="9"/>
  <c r="I1189" i="9"/>
  <c r="S1189" i="9" s="1"/>
  <c r="AB1188" i="9"/>
  <c r="R1188" i="9"/>
  <c r="I1188" i="9"/>
  <c r="J1188" i="9" s="1"/>
  <c r="T1188" i="9" s="1"/>
  <c r="T1187" i="9"/>
  <c r="S1187" i="9"/>
  <c r="R1187" i="9"/>
  <c r="AB1186" i="9"/>
  <c r="R1186" i="9"/>
  <c r="I1186" i="9"/>
  <c r="S1186" i="9" s="1"/>
  <c r="AB1185" i="9"/>
  <c r="R1185" i="9"/>
  <c r="I1185" i="9"/>
  <c r="J1185" i="9" s="1"/>
  <c r="T1185" i="9" s="1"/>
  <c r="AB1184" i="9"/>
  <c r="W1184" i="9"/>
  <c r="X1184" i="9" s="1"/>
  <c r="R1184" i="9"/>
  <c r="Y1184" i="9" s="1"/>
  <c r="I1184" i="9"/>
  <c r="S1184" i="9" s="1"/>
  <c r="AB1183" i="9"/>
  <c r="W1183" i="9"/>
  <c r="X1183" i="9" s="1"/>
  <c r="R1183" i="9"/>
  <c r="I1183" i="9"/>
  <c r="S1183" i="9" s="1"/>
  <c r="AB1182" i="9"/>
  <c r="W1182" i="9"/>
  <c r="X1182" i="9" s="1"/>
  <c r="R1182" i="9"/>
  <c r="I1182" i="9"/>
  <c r="S1182" i="9" s="1"/>
  <c r="AB1181" i="9"/>
  <c r="R1181" i="9"/>
  <c r="I1181" i="9"/>
  <c r="S1181" i="9" s="1"/>
  <c r="AB1180" i="9"/>
  <c r="W1180" i="9"/>
  <c r="X1180" i="9" s="1"/>
  <c r="R1180" i="9"/>
  <c r="I1180" i="9"/>
  <c r="S1180" i="9" s="1"/>
  <c r="AB1179" i="9"/>
  <c r="W1179" i="9"/>
  <c r="X1179" i="9" s="1"/>
  <c r="R1179" i="9"/>
  <c r="I1179" i="9"/>
  <c r="J1179" i="9" s="1"/>
  <c r="T1179" i="9" s="1"/>
  <c r="AB1178" i="9"/>
  <c r="R1178" i="9"/>
  <c r="I1178" i="9"/>
  <c r="J1178" i="9" s="1"/>
  <c r="T1178" i="9" s="1"/>
  <c r="AB1177" i="9"/>
  <c r="W1177" i="9"/>
  <c r="R1177" i="9"/>
  <c r="I1177" i="9"/>
  <c r="S1177" i="9" s="1"/>
  <c r="AB1176" i="9"/>
  <c r="R1176" i="9"/>
  <c r="I1176" i="9"/>
  <c r="S1176" i="9" s="1"/>
  <c r="AB1175" i="9"/>
  <c r="W1175" i="9"/>
  <c r="X1175" i="9" s="1"/>
  <c r="R1175" i="9"/>
  <c r="I1175" i="9"/>
  <c r="J1175" i="9" s="1"/>
  <c r="T1175" i="9" s="1"/>
  <c r="AB1174" i="9"/>
  <c r="W1174" i="9"/>
  <c r="X1174" i="9" s="1"/>
  <c r="R1174" i="9"/>
  <c r="I1174" i="9"/>
  <c r="S1174" i="9" s="1"/>
  <c r="AB1173" i="9"/>
  <c r="W1173" i="9"/>
  <c r="X1173" i="9" s="1"/>
  <c r="R1173" i="9"/>
  <c r="M1173" i="9"/>
  <c r="M1174" i="9" s="1"/>
  <c r="M1175" i="9" s="1"/>
  <c r="M1177" i="9" s="1"/>
  <c r="M1179" i="9" s="1"/>
  <c r="M1180" i="9" s="1"/>
  <c r="I1173" i="9"/>
  <c r="J1173" i="9" s="1"/>
  <c r="T1173" i="9" s="1"/>
  <c r="A1173" i="9"/>
  <c r="A1174" i="9" s="1"/>
  <c r="A1175" i="9" s="1"/>
  <c r="A1177" i="9" s="1"/>
  <c r="A1179" i="9" s="1"/>
  <c r="A1180" i="9" s="1"/>
  <c r="AB1172" i="9"/>
  <c r="W1172" i="9"/>
  <c r="X1172" i="9" s="1"/>
  <c r="R1172" i="9"/>
  <c r="I1172" i="9"/>
  <c r="J1172" i="9" s="1"/>
  <c r="T1172" i="9" s="1"/>
  <c r="AB1171" i="9"/>
  <c r="R1171" i="9"/>
  <c r="I1171" i="9"/>
  <c r="S1171" i="9" s="1"/>
  <c r="AB1170" i="9"/>
  <c r="R1170" i="9"/>
  <c r="I1170" i="9"/>
  <c r="AB1169" i="9"/>
  <c r="R1169" i="9"/>
  <c r="I1169" i="9"/>
  <c r="S1169" i="9" s="1"/>
  <c r="AB1168" i="9"/>
  <c r="W1168" i="9"/>
  <c r="X1168" i="9" s="1"/>
  <c r="R1168" i="9"/>
  <c r="I1168" i="9"/>
  <c r="S1168" i="9" s="1"/>
  <c r="AB1167" i="9"/>
  <c r="W1167" i="9"/>
  <c r="X1167" i="9" s="1"/>
  <c r="R1167" i="9"/>
  <c r="M1167" i="9"/>
  <c r="M1168" i="9" s="1"/>
  <c r="I1167" i="9"/>
  <c r="J1167" i="9" s="1"/>
  <c r="T1167" i="9" s="1"/>
  <c r="A1167" i="9"/>
  <c r="A1168" i="9" s="1"/>
  <c r="AB1166" i="9"/>
  <c r="W1166" i="9"/>
  <c r="X1166" i="9" s="1"/>
  <c r="R1166" i="9"/>
  <c r="I1166" i="9"/>
  <c r="S1166" i="9" s="1"/>
  <c r="AB1165" i="9"/>
  <c r="T1165" i="9"/>
  <c r="S1165" i="9"/>
  <c r="R1165" i="9"/>
  <c r="AB1164" i="9"/>
  <c r="W1164" i="9"/>
  <c r="X1164" i="9" s="1"/>
  <c r="R1164" i="9"/>
  <c r="I1164" i="9"/>
  <c r="S1164" i="9" s="1"/>
  <c r="G1164" i="9"/>
  <c r="AB1163" i="9"/>
  <c r="W1163" i="9"/>
  <c r="X1163" i="9" s="1"/>
  <c r="R1163" i="9"/>
  <c r="Y1163" i="9" s="1"/>
  <c r="I1163" i="9"/>
  <c r="J1163" i="9" s="1"/>
  <c r="T1163" i="9" s="1"/>
  <c r="G1163" i="9"/>
  <c r="AB1162" i="9"/>
  <c r="T1162" i="9"/>
  <c r="S1162" i="9"/>
  <c r="R1162" i="9"/>
  <c r="AB1161" i="9"/>
  <c r="W1161" i="9"/>
  <c r="X1161" i="9" s="1"/>
  <c r="R1161" i="9"/>
  <c r="I1161" i="9"/>
  <c r="S1161" i="9" s="1"/>
  <c r="G1161" i="9"/>
  <c r="AB1160" i="9"/>
  <c r="T1160" i="9"/>
  <c r="S1160" i="9"/>
  <c r="R1160" i="9"/>
  <c r="AB1159" i="9"/>
  <c r="W1159" i="9"/>
  <c r="X1159" i="9" s="1"/>
  <c r="R1159" i="9"/>
  <c r="M1159" i="9"/>
  <c r="M1161" i="9" s="1"/>
  <c r="M1163" i="9" s="1"/>
  <c r="M1164" i="9" s="1"/>
  <c r="I1159" i="9"/>
  <c r="S1159" i="9" s="1"/>
  <c r="G1159" i="9"/>
  <c r="A1159" i="9"/>
  <c r="A1161" i="9" s="1"/>
  <c r="A1163" i="9" s="1"/>
  <c r="A1164" i="9" s="1"/>
  <c r="AB1158" i="9"/>
  <c r="W1158" i="9"/>
  <c r="X1158" i="9" s="1"/>
  <c r="R1158" i="9"/>
  <c r="I1158" i="9"/>
  <c r="S1158" i="9" s="1"/>
  <c r="G1158" i="9"/>
  <c r="AB1157" i="9"/>
  <c r="T1157" i="9"/>
  <c r="S1157" i="9"/>
  <c r="R1157" i="9"/>
  <c r="T1156" i="9"/>
  <c r="S1156" i="9"/>
  <c r="R1156" i="9"/>
  <c r="AB1155" i="9"/>
  <c r="T1155" i="9"/>
  <c r="S1155" i="9"/>
  <c r="R1155" i="9"/>
  <c r="AB1154" i="9"/>
  <c r="T1154" i="9"/>
  <c r="S1154" i="9"/>
  <c r="R1154" i="9"/>
  <c r="AB1153" i="9"/>
  <c r="W1153" i="9"/>
  <c r="X1153" i="9" s="1"/>
  <c r="R1153" i="9"/>
  <c r="I1153" i="9"/>
  <c r="S1153" i="9" s="1"/>
  <c r="AB1152" i="9"/>
  <c r="W1152" i="9"/>
  <c r="X1152" i="9" s="1"/>
  <c r="R1152" i="9"/>
  <c r="I1152" i="9"/>
  <c r="S1152" i="9" s="1"/>
  <c r="AB1151" i="9"/>
  <c r="W1151" i="9"/>
  <c r="X1151" i="9" s="1"/>
  <c r="R1151" i="9"/>
  <c r="I1151" i="9"/>
  <c r="S1151" i="9" s="1"/>
  <c r="AB1150" i="9"/>
  <c r="W1150" i="9"/>
  <c r="X1150" i="9" s="1"/>
  <c r="R1150" i="9"/>
  <c r="I1150" i="9"/>
  <c r="S1150" i="9" s="1"/>
  <c r="AB1149" i="9"/>
  <c r="W1149" i="9"/>
  <c r="R1149" i="9"/>
  <c r="I1149" i="9"/>
  <c r="S1149" i="9" s="1"/>
  <c r="AB1148" i="9"/>
  <c r="W1148" i="9"/>
  <c r="R1148" i="9"/>
  <c r="I1148" i="9"/>
  <c r="J1148" i="9" s="1"/>
  <c r="T1148" i="9" s="1"/>
  <c r="AB1147" i="9"/>
  <c r="R1147" i="9"/>
  <c r="I1147" i="9"/>
  <c r="S1147" i="9" s="1"/>
  <c r="AB1146" i="9"/>
  <c r="W1146" i="9"/>
  <c r="R1146" i="9"/>
  <c r="I1146" i="9"/>
  <c r="S1146" i="9" s="1"/>
  <c r="AB1145" i="9"/>
  <c r="R1145" i="9"/>
  <c r="I1145" i="9"/>
  <c r="S1145" i="9" s="1"/>
  <c r="AB1144" i="9"/>
  <c r="W1144" i="9"/>
  <c r="X1144" i="9" s="1"/>
  <c r="R1144" i="9"/>
  <c r="I1144" i="9"/>
  <c r="S1144" i="9" s="1"/>
  <c r="AB1143" i="9"/>
  <c r="W1143" i="9"/>
  <c r="R1143" i="9"/>
  <c r="I1143" i="9"/>
  <c r="S1143" i="9" s="1"/>
  <c r="AB1142" i="9"/>
  <c r="W1142" i="9"/>
  <c r="X1142" i="9" s="1"/>
  <c r="R1142" i="9"/>
  <c r="M1142" i="9"/>
  <c r="M1143" i="9" s="1"/>
  <c r="M1144" i="9" s="1"/>
  <c r="M1146" i="9" s="1"/>
  <c r="M1148" i="9" s="1"/>
  <c r="M1149" i="9" s="1"/>
  <c r="I1142" i="9"/>
  <c r="S1142" i="9" s="1"/>
  <c r="A1142" i="9"/>
  <c r="A1143" i="9" s="1"/>
  <c r="A1144" i="9" s="1"/>
  <c r="A1146" i="9" s="1"/>
  <c r="A1148" i="9" s="1"/>
  <c r="A1149" i="9" s="1"/>
  <c r="AB1141" i="9"/>
  <c r="W1141" i="9"/>
  <c r="X1141" i="9" s="1"/>
  <c r="R1141" i="9"/>
  <c r="I1141" i="9"/>
  <c r="S1141" i="9" s="1"/>
  <c r="AB1140" i="9"/>
  <c r="R1140" i="9"/>
  <c r="I1140" i="9"/>
  <c r="AB1139" i="9"/>
  <c r="R1139" i="9"/>
  <c r="I1139" i="9"/>
  <c r="S1139" i="9" s="1"/>
  <c r="AB1138" i="9"/>
  <c r="R1138" i="9"/>
  <c r="I1138" i="9"/>
  <c r="S1138" i="9" s="1"/>
  <c r="AB1137" i="9"/>
  <c r="I1137" i="9"/>
  <c r="J1137" i="9" s="1"/>
  <c r="AB1136" i="9"/>
  <c r="W1136" i="9"/>
  <c r="X1136" i="9" s="1"/>
  <c r="R1136" i="9"/>
  <c r="I1136" i="9"/>
  <c r="J1136" i="9" s="1"/>
  <c r="T1136" i="9" s="1"/>
  <c r="AB1135" i="9"/>
  <c r="W1135" i="9"/>
  <c r="X1135" i="9" s="1"/>
  <c r="R1135" i="9"/>
  <c r="I1135" i="9"/>
  <c r="S1135" i="9" s="1"/>
  <c r="AB1134" i="9"/>
  <c r="W1134" i="9"/>
  <c r="X1134" i="9" s="1"/>
  <c r="R1134" i="9"/>
  <c r="I1134" i="9"/>
  <c r="S1134" i="9" s="1"/>
  <c r="AB1133" i="9"/>
  <c r="W1133" i="9"/>
  <c r="X1133" i="9" s="1"/>
  <c r="R1133" i="9"/>
  <c r="I1133" i="9"/>
  <c r="S1133" i="9" s="1"/>
  <c r="AB1132" i="9"/>
  <c r="W1132" i="9"/>
  <c r="X1132" i="9" s="1"/>
  <c r="R1132" i="9"/>
  <c r="I1132" i="9"/>
  <c r="J1132" i="9" s="1"/>
  <c r="T1132" i="9" s="1"/>
  <c r="AB1131" i="9"/>
  <c r="W1131" i="9"/>
  <c r="X1131" i="9" s="1"/>
  <c r="R1131" i="9"/>
  <c r="I1131" i="9"/>
  <c r="J1131" i="9" s="1"/>
  <c r="T1131" i="9" s="1"/>
  <c r="AB1130" i="9"/>
  <c r="W1130" i="9"/>
  <c r="R1130" i="9"/>
  <c r="I1130" i="9"/>
  <c r="AB1129" i="9"/>
  <c r="W1129" i="9"/>
  <c r="X1129" i="9" s="1"/>
  <c r="R1129" i="9"/>
  <c r="I1129" i="9"/>
  <c r="AB1128" i="9"/>
  <c r="W1128" i="9"/>
  <c r="X1128" i="9" s="1"/>
  <c r="R1128" i="9"/>
  <c r="I1128" i="9"/>
  <c r="J1128" i="9" s="1"/>
  <c r="T1128" i="9" s="1"/>
  <c r="AB1127" i="9"/>
  <c r="W1127" i="9"/>
  <c r="X1127" i="9" s="1"/>
  <c r="R1127" i="9"/>
  <c r="I1127" i="9"/>
  <c r="S1127" i="9" s="1"/>
  <c r="AB1126" i="9"/>
  <c r="W1126" i="9"/>
  <c r="X1126" i="9" s="1"/>
  <c r="R1126" i="9"/>
  <c r="I1126" i="9"/>
  <c r="S1126" i="9" s="1"/>
  <c r="AB1125" i="9"/>
  <c r="W1125" i="9"/>
  <c r="X1125" i="9" s="1"/>
  <c r="R1125" i="9"/>
  <c r="I1125" i="9"/>
  <c r="S1125" i="9" s="1"/>
  <c r="AB1124" i="9"/>
  <c r="W1124" i="9"/>
  <c r="X1124" i="9" s="1"/>
  <c r="R1124" i="9"/>
  <c r="I1124" i="9"/>
  <c r="AB1123" i="9"/>
  <c r="W1123" i="9"/>
  <c r="X1123" i="9" s="1"/>
  <c r="R1123" i="9"/>
  <c r="I1123" i="9"/>
  <c r="AB1122" i="9"/>
  <c r="W1122" i="9"/>
  <c r="X1122" i="9" s="1"/>
  <c r="R1122" i="9"/>
  <c r="I1122" i="9"/>
  <c r="J1122" i="9" s="1"/>
  <c r="T1122" i="9" s="1"/>
  <c r="AB1121" i="9"/>
  <c r="W1121" i="9"/>
  <c r="X1121" i="9" s="1"/>
  <c r="R1121" i="9"/>
  <c r="I1121" i="9"/>
  <c r="S1121" i="9" s="1"/>
  <c r="AB1120" i="9"/>
  <c r="W1120" i="9"/>
  <c r="X1120" i="9" s="1"/>
  <c r="R1120" i="9"/>
  <c r="I1120" i="9"/>
  <c r="J1120" i="9" s="1"/>
  <c r="T1120" i="9" s="1"/>
  <c r="AB1119" i="9"/>
  <c r="W1119" i="9"/>
  <c r="X1119" i="9" s="1"/>
  <c r="R1119" i="9"/>
  <c r="I1119" i="9"/>
  <c r="AB1118" i="9"/>
  <c r="W1118" i="9"/>
  <c r="X1118" i="9" s="1"/>
  <c r="R1118" i="9"/>
  <c r="I1118" i="9"/>
  <c r="J1118" i="9" s="1"/>
  <c r="T1118" i="9" s="1"/>
  <c r="AB1117" i="9"/>
  <c r="W1117" i="9"/>
  <c r="X1117" i="9" s="1"/>
  <c r="R1117" i="9"/>
  <c r="I1117" i="9"/>
  <c r="S1117" i="9" s="1"/>
  <c r="AB1116" i="9"/>
  <c r="W1116" i="9"/>
  <c r="R1116" i="9"/>
  <c r="I1116" i="9"/>
  <c r="AB1115" i="9"/>
  <c r="W1115" i="9"/>
  <c r="X1115" i="9" s="1"/>
  <c r="R1115" i="9"/>
  <c r="I1115" i="9"/>
  <c r="S1115" i="9" s="1"/>
  <c r="AB1114" i="9"/>
  <c r="W1114" i="9"/>
  <c r="R1114" i="9"/>
  <c r="I1114" i="9"/>
  <c r="AB1113" i="9"/>
  <c r="W1113" i="9"/>
  <c r="X1113" i="9" s="1"/>
  <c r="R1113" i="9"/>
  <c r="I1113" i="9"/>
  <c r="J1113" i="9" s="1"/>
  <c r="T1113" i="9" s="1"/>
  <c r="AB1112" i="9"/>
  <c r="W1112" i="9"/>
  <c r="R1112" i="9"/>
  <c r="M1112" i="9"/>
  <c r="M1113" i="9" s="1"/>
  <c r="M1114" i="9" s="1"/>
  <c r="M1116" i="9" s="1"/>
  <c r="M1117" i="9" s="1"/>
  <c r="M1118" i="9" s="1"/>
  <c r="M1119" i="9" s="1"/>
  <c r="M1120" i="9" s="1"/>
  <c r="M1122" i="9" s="1"/>
  <c r="M1123" i="9" s="1"/>
  <c r="M1124" i="9" s="1"/>
  <c r="I1112" i="9"/>
  <c r="S1112" i="9" s="1"/>
  <c r="A1112" i="9"/>
  <c r="A1113" i="9" s="1"/>
  <c r="A1114" i="9" s="1"/>
  <c r="A1116" i="9" s="1"/>
  <c r="A1117" i="9" s="1"/>
  <c r="A1118" i="9" s="1"/>
  <c r="A1119" i="9" s="1"/>
  <c r="A1120" i="9" s="1"/>
  <c r="A1122" i="9" s="1"/>
  <c r="A1123" i="9" s="1"/>
  <c r="A1124" i="9" s="1"/>
  <c r="AB1111" i="9"/>
  <c r="W1111" i="9"/>
  <c r="X1111" i="9" s="1"/>
  <c r="R1111" i="9"/>
  <c r="I1111" i="9"/>
  <c r="AB1110" i="9"/>
  <c r="W1110" i="9"/>
  <c r="X1110" i="9" s="1"/>
  <c r="R1110" i="9"/>
  <c r="I1110" i="9"/>
  <c r="J1110" i="9" s="1"/>
  <c r="T1110" i="9" s="1"/>
  <c r="AB1109" i="9"/>
  <c r="W1109" i="9"/>
  <c r="X1109" i="9" s="1"/>
  <c r="R1109" i="9"/>
  <c r="I1109" i="9"/>
  <c r="AB1108" i="9"/>
  <c r="W1108" i="9"/>
  <c r="X1108" i="9" s="1"/>
  <c r="R1108" i="9"/>
  <c r="I1108" i="9"/>
  <c r="S1108" i="9" s="1"/>
  <c r="AB1107" i="9"/>
  <c r="W1107" i="9"/>
  <c r="X1107" i="9" s="1"/>
  <c r="R1107" i="9"/>
  <c r="I1107" i="9"/>
  <c r="S1107" i="9" s="1"/>
  <c r="AB1106" i="9"/>
  <c r="W1106" i="9"/>
  <c r="X1106" i="9" s="1"/>
  <c r="R1106" i="9"/>
  <c r="I1106" i="9"/>
  <c r="S1106" i="9" s="1"/>
  <c r="AB1105" i="9"/>
  <c r="W1105" i="9"/>
  <c r="X1105" i="9" s="1"/>
  <c r="R1105" i="9"/>
  <c r="I1105" i="9"/>
  <c r="AB1104" i="9"/>
  <c r="W1104" i="9"/>
  <c r="X1104" i="9" s="1"/>
  <c r="R1104" i="9"/>
  <c r="I1104" i="9"/>
  <c r="AB1103" i="9"/>
  <c r="W1103" i="9"/>
  <c r="X1103" i="9" s="1"/>
  <c r="R1103" i="9"/>
  <c r="I1103" i="9"/>
  <c r="AB1102" i="9"/>
  <c r="W1102" i="9"/>
  <c r="R1102" i="9"/>
  <c r="I1102" i="9"/>
  <c r="S1102" i="9" s="1"/>
  <c r="AB1101" i="9"/>
  <c r="W1101" i="9"/>
  <c r="X1101" i="9" s="1"/>
  <c r="R1101" i="9"/>
  <c r="I1101" i="9"/>
  <c r="S1101" i="9" s="1"/>
  <c r="AB1100" i="9"/>
  <c r="W1100" i="9"/>
  <c r="X1100" i="9" s="1"/>
  <c r="R1100" i="9"/>
  <c r="M1100" i="9"/>
  <c r="M1101" i="9" s="1"/>
  <c r="M1102" i="9" s="1"/>
  <c r="M1104" i="9" s="1"/>
  <c r="M1106" i="9" s="1"/>
  <c r="M1107" i="9" s="1"/>
  <c r="M1108" i="9" s="1"/>
  <c r="I1100" i="9"/>
  <c r="A1100" i="9"/>
  <c r="A1101" i="9" s="1"/>
  <c r="A1102" i="9" s="1"/>
  <c r="A1104" i="9" s="1"/>
  <c r="A1106" i="9" s="1"/>
  <c r="A1107" i="9" s="1"/>
  <c r="A1108" i="9" s="1"/>
  <c r="AB1099" i="9"/>
  <c r="W1099" i="9"/>
  <c r="X1099" i="9" s="1"/>
  <c r="R1099" i="9"/>
  <c r="I1099" i="9"/>
  <c r="S1099" i="9" s="1"/>
  <c r="AB1098" i="9"/>
  <c r="W1098" i="9"/>
  <c r="X1098" i="9" s="1"/>
  <c r="R1098" i="9"/>
  <c r="I1098" i="9"/>
  <c r="S1098" i="9" s="1"/>
  <c r="AB1097" i="9"/>
  <c r="W1097" i="9"/>
  <c r="X1097" i="9" s="1"/>
  <c r="R1097" i="9"/>
  <c r="I1097" i="9"/>
  <c r="AB1096" i="9"/>
  <c r="W1096" i="9"/>
  <c r="X1096" i="9" s="1"/>
  <c r="R1096" i="9"/>
  <c r="I1096" i="9"/>
  <c r="J1096" i="9" s="1"/>
  <c r="T1096" i="9" s="1"/>
  <c r="AB1095" i="9"/>
  <c r="W1095" i="9"/>
  <c r="X1095" i="9" s="1"/>
  <c r="R1095" i="9"/>
  <c r="I1095" i="9"/>
  <c r="J1095" i="9" s="1"/>
  <c r="T1095" i="9" s="1"/>
  <c r="AB1094" i="9"/>
  <c r="W1094" i="9"/>
  <c r="R1094" i="9"/>
  <c r="I1094" i="9"/>
  <c r="S1094" i="9" s="1"/>
  <c r="AB1093" i="9"/>
  <c r="W1093" i="9"/>
  <c r="X1093" i="9" s="1"/>
  <c r="R1093" i="9"/>
  <c r="I1093" i="9"/>
  <c r="J1093" i="9" s="1"/>
  <c r="T1093" i="9" s="1"/>
  <c r="AB1092" i="9"/>
  <c r="W1092" i="9"/>
  <c r="X1092" i="9" s="1"/>
  <c r="R1092" i="9"/>
  <c r="I1092" i="9"/>
  <c r="S1092" i="9" s="1"/>
  <c r="AB1091" i="9"/>
  <c r="W1091" i="9"/>
  <c r="R1091" i="9"/>
  <c r="I1091" i="9"/>
  <c r="S1091" i="9" s="1"/>
  <c r="AB1090" i="9"/>
  <c r="W1090" i="9"/>
  <c r="X1090" i="9" s="1"/>
  <c r="R1090" i="9"/>
  <c r="I1090" i="9"/>
  <c r="J1090" i="9" s="1"/>
  <c r="T1090" i="9" s="1"/>
  <c r="AB1089" i="9"/>
  <c r="W1089" i="9"/>
  <c r="X1089" i="9" s="1"/>
  <c r="R1089" i="9"/>
  <c r="M1089" i="9"/>
  <c r="M1090" i="9" s="1"/>
  <c r="M1091" i="9" s="1"/>
  <c r="M1092" i="9" s="1"/>
  <c r="M1093" i="9" s="1"/>
  <c r="M1094" i="9" s="1"/>
  <c r="I1089" i="9"/>
  <c r="S1089" i="9" s="1"/>
  <c r="A1089" i="9"/>
  <c r="A1090" i="9" s="1"/>
  <c r="A1091" i="9" s="1"/>
  <c r="A1092" i="9" s="1"/>
  <c r="A1093" i="9" s="1"/>
  <c r="A1094" i="9" s="1"/>
  <c r="AB1088" i="9"/>
  <c r="W1088" i="9"/>
  <c r="X1088" i="9" s="1"/>
  <c r="R1088" i="9"/>
  <c r="I1088" i="9"/>
  <c r="S1088" i="9" s="1"/>
  <c r="AB1087" i="9"/>
  <c r="W1087" i="9"/>
  <c r="X1087" i="9" s="1"/>
  <c r="R1087" i="9"/>
  <c r="I1087" i="9"/>
  <c r="AB1086" i="9"/>
  <c r="W1086" i="9"/>
  <c r="X1086" i="9" s="1"/>
  <c r="R1086" i="9"/>
  <c r="I1086" i="9"/>
  <c r="J1086" i="9" s="1"/>
  <c r="T1086" i="9" s="1"/>
  <c r="AB1085" i="9"/>
  <c r="W1085" i="9"/>
  <c r="X1085" i="9" s="1"/>
  <c r="R1085" i="9"/>
  <c r="I1085" i="9"/>
  <c r="S1085" i="9" s="1"/>
  <c r="AB1084" i="9"/>
  <c r="W1084" i="9"/>
  <c r="X1084" i="9" s="1"/>
  <c r="R1084" i="9"/>
  <c r="I1084" i="9"/>
  <c r="J1084" i="9" s="1"/>
  <c r="T1084" i="9" s="1"/>
  <c r="AB1083" i="9"/>
  <c r="W1083" i="9"/>
  <c r="X1083" i="9" s="1"/>
  <c r="R1083" i="9"/>
  <c r="I1083" i="9"/>
  <c r="J1083" i="9" s="1"/>
  <c r="T1083" i="9" s="1"/>
  <c r="AB1082" i="9"/>
  <c r="W1082" i="9"/>
  <c r="X1082" i="9" s="1"/>
  <c r="R1082" i="9"/>
  <c r="I1082" i="9"/>
  <c r="J1082" i="9" s="1"/>
  <c r="T1082" i="9" s="1"/>
  <c r="AB1081" i="9"/>
  <c r="W1081" i="9"/>
  <c r="X1081" i="9" s="1"/>
  <c r="R1081" i="9"/>
  <c r="I1081" i="9"/>
  <c r="S1081" i="9" s="1"/>
  <c r="AB1080" i="9"/>
  <c r="W1080" i="9"/>
  <c r="X1080" i="9" s="1"/>
  <c r="R1080" i="9"/>
  <c r="M1080" i="9"/>
  <c r="M1082" i="9" s="1"/>
  <c r="M1083" i="9" s="1"/>
  <c r="M1084" i="9" s="1"/>
  <c r="M1085" i="9" s="1"/>
  <c r="M1086" i="9" s="1"/>
  <c r="I1080" i="9"/>
  <c r="A1080" i="9"/>
  <c r="A1082" i="9" s="1"/>
  <c r="A1083" i="9" s="1"/>
  <c r="A1084" i="9" s="1"/>
  <c r="A1085" i="9" s="1"/>
  <c r="A1086" i="9" s="1"/>
  <c r="AB1079" i="9"/>
  <c r="W1079" i="9"/>
  <c r="X1079" i="9" s="1"/>
  <c r="R1079" i="9"/>
  <c r="I1079" i="9"/>
  <c r="S1079" i="9" s="1"/>
  <c r="AB1078" i="9"/>
  <c r="W1078" i="9"/>
  <c r="X1078" i="9" s="1"/>
  <c r="R1078" i="9"/>
  <c r="I1078" i="9"/>
  <c r="S1078" i="9" s="1"/>
  <c r="AB1077" i="9"/>
  <c r="W1077" i="9"/>
  <c r="X1077" i="9" s="1"/>
  <c r="R1077" i="9"/>
  <c r="I1077" i="9"/>
  <c r="J1077" i="9" s="1"/>
  <c r="T1077" i="9" s="1"/>
  <c r="AB1076" i="9"/>
  <c r="W1076" i="9"/>
  <c r="X1076" i="9" s="1"/>
  <c r="R1076" i="9"/>
  <c r="I1076" i="9"/>
  <c r="S1076" i="9" s="1"/>
  <c r="AB1075" i="9"/>
  <c r="W1075" i="9"/>
  <c r="X1075" i="9" s="1"/>
  <c r="R1075" i="9"/>
  <c r="M1075" i="9"/>
  <c r="M1076" i="9" s="1"/>
  <c r="I1075" i="9"/>
  <c r="A1075" i="9"/>
  <c r="A1076" i="9" s="1"/>
  <c r="AB1074" i="9"/>
  <c r="W1074" i="9"/>
  <c r="X1074" i="9" s="1"/>
  <c r="R1074" i="9"/>
  <c r="I1074" i="9"/>
  <c r="S1074" i="9" s="1"/>
  <c r="AB1073" i="9"/>
  <c r="W1073" i="9"/>
  <c r="X1073" i="9" s="1"/>
  <c r="R1073" i="9"/>
  <c r="I1073" i="9"/>
  <c r="J1073" i="9" s="1"/>
  <c r="T1073" i="9" s="1"/>
  <c r="AB1072" i="9"/>
  <c r="W1072" i="9"/>
  <c r="X1072" i="9" s="1"/>
  <c r="R1072" i="9"/>
  <c r="I1072" i="9"/>
  <c r="S1072" i="9" s="1"/>
  <c r="AB1071" i="9"/>
  <c r="W1071" i="9"/>
  <c r="X1071" i="9" s="1"/>
  <c r="R1071" i="9"/>
  <c r="I1071" i="9"/>
  <c r="S1071" i="9" s="1"/>
  <c r="AB1070" i="9"/>
  <c r="W1070" i="9"/>
  <c r="X1070" i="9" s="1"/>
  <c r="R1070" i="9"/>
  <c r="I1070" i="9"/>
  <c r="J1070" i="9" s="1"/>
  <c r="T1070" i="9" s="1"/>
  <c r="AB1069" i="9"/>
  <c r="W1069" i="9"/>
  <c r="X1069" i="9" s="1"/>
  <c r="R1069" i="9"/>
  <c r="I1069" i="9"/>
  <c r="S1069" i="9" s="1"/>
  <c r="AB1068" i="9"/>
  <c r="W1068" i="9"/>
  <c r="X1068" i="9" s="1"/>
  <c r="R1068" i="9"/>
  <c r="I1068" i="9"/>
  <c r="J1068" i="9" s="1"/>
  <c r="T1068" i="9" s="1"/>
  <c r="AB1067" i="9"/>
  <c r="W1067" i="9"/>
  <c r="X1067" i="9" s="1"/>
  <c r="R1067" i="9"/>
  <c r="I1067" i="9"/>
  <c r="S1067" i="9" s="1"/>
  <c r="AB1066" i="9"/>
  <c r="W1066" i="9"/>
  <c r="X1066" i="9" s="1"/>
  <c r="R1066" i="9"/>
  <c r="I1066" i="9"/>
  <c r="S1066" i="9" s="1"/>
  <c r="AB1065" i="9"/>
  <c r="W1065" i="9"/>
  <c r="X1065" i="9" s="1"/>
  <c r="R1065" i="9"/>
  <c r="I1065" i="9"/>
  <c r="J1065" i="9" s="1"/>
  <c r="T1065" i="9" s="1"/>
  <c r="AB1064" i="9"/>
  <c r="W1064" i="9"/>
  <c r="X1064" i="9" s="1"/>
  <c r="R1064" i="9"/>
  <c r="I1064" i="9"/>
  <c r="S1064" i="9" s="1"/>
  <c r="AB1063" i="9"/>
  <c r="W1063" i="9"/>
  <c r="X1063" i="9" s="1"/>
  <c r="R1063" i="9"/>
  <c r="I1063" i="9"/>
  <c r="S1063" i="9" s="1"/>
  <c r="AB1062" i="9"/>
  <c r="W1062" i="9"/>
  <c r="X1062" i="9" s="1"/>
  <c r="R1062" i="9"/>
  <c r="I1062" i="9"/>
  <c r="S1062" i="9" s="1"/>
  <c r="AB1061" i="9"/>
  <c r="W1061" i="9"/>
  <c r="R1061" i="9"/>
  <c r="I1061" i="9"/>
  <c r="S1061" i="9" s="1"/>
  <c r="AB1060" i="9"/>
  <c r="W1060" i="9"/>
  <c r="X1060" i="9" s="1"/>
  <c r="R1060" i="9"/>
  <c r="M1060" i="9"/>
  <c r="M1061" i="9" s="1"/>
  <c r="M1062" i="9" s="1"/>
  <c r="M1063" i="9" s="1"/>
  <c r="M1064" i="9" s="1"/>
  <c r="M1065" i="9" s="1"/>
  <c r="M1066" i="9" s="1"/>
  <c r="M1067" i="9" s="1"/>
  <c r="M1068" i="9" s="1"/>
  <c r="I1060" i="9"/>
  <c r="J1060" i="9" s="1"/>
  <c r="T1060" i="9" s="1"/>
  <c r="A1060" i="9"/>
  <c r="A1061" i="9" s="1"/>
  <c r="A1062" i="9" s="1"/>
  <c r="A1063" i="9" s="1"/>
  <c r="A1064" i="9" s="1"/>
  <c r="A1065" i="9" s="1"/>
  <c r="A1066" i="9" s="1"/>
  <c r="A1067" i="9" s="1"/>
  <c r="A1068" i="9" s="1"/>
  <c r="AB1059" i="9"/>
  <c r="W1059" i="9"/>
  <c r="X1059" i="9" s="1"/>
  <c r="R1059" i="9"/>
  <c r="I1059" i="9"/>
  <c r="S1059" i="9" s="1"/>
  <c r="AB1058" i="9"/>
  <c r="W1058" i="9"/>
  <c r="X1058" i="9" s="1"/>
  <c r="R1058" i="9"/>
  <c r="I1058" i="9"/>
  <c r="S1058" i="9" s="1"/>
  <c r="AB1057" i="9"/>
  <c r="W1057" i="9"/>
  <c r="X1057" i="9" s="1"/>
  <c r="R1057" i="9"/>
  <c r="I1057" i="9"/>
  <c r="S1057" i="9" s="1"/>
  <c r="AB1056" i="9"/>
  <c r="W1056" i="9"/>
  <c r="X1056" i="9" s="1"/>
  <c r="R1056" i="9"/>
  <c r="I1056" i="9"/>
  <c r="S1056" i="9" s="1"/>
  <c r="AB1055" i="9"/>
  <c r="W1055" i="9"/>
  <c r="X1055" i="9" s="1"/>
  <c r="R1055" i="9"/>
  <c r="I1055" i="9"/>
  <c r="S1055" i="9" s="1"/>
  <c r="AB1054" i="9"/>
  <c r="W1054" i="9"/>
  <c r="X1054" i="9" s="1"/>
  <c r="R1054" i="9"/>
  <c r="I1054" i="9"/>
  <c r="J1054" i="9" s="1"/>
  <c r="T1054" i="9" s="1"/>
  <c r="AB1053" i="9"/>
  <c r="W1053" i="9"/>
  <c r="X1053" i="9" s="1"/>
  <c r="R1053" i="9"/>
  <c r="I1053" i="9"/>
  <c r="J1053" i="9" s="1"/>
  <c r="T1053" i="9" s="1"/>
  <c r="AB1052" i="9"/>
  <c r="W1052" i="9"/>
  <c r="X1052" i="9" s="1"/>
  <c r="R1052" i="9"/>
  <c r="I1052" i="9"/>
  <c r="J1052" i="9" s="1"/>
  <c r="T1052" i="9" s="1"/>
  <c r="AB1051" i="9"/>
  <c r="W1051" i="9"/>
  <c r="X1051" i="9" s="1"/>
  <c r="R1051" i="9"/>
  <c r="Y1051" i="9" s="1"/>
  <c r="I1051" i="9"/>
  <c r="J1051" i="9" s="1"/>
  <c r="T1051" i="9" s="1"/>
  <c r="AB1050" i="9"/>
  <c r="W1050" i="9"/>
  <c r="X1050" i="9" s="1"/>
  <c r="R1050" i="9"/>
  <c r="I1050" i="9"/>
  <c r="S1050" i="9" s="1"/>
  <c r="AB1049" i="9"/>
  <c r="W1049" i="9"/>
  <c r="X1049" i="9" s="1"/>
  <c r="R1049" i="9"/>
  <c r="I1049" i="9"/>
  <c r="S1049" i="9" s="1"/>
  <c r="AB1048" i="9"/>
  <c r="W1048" i="9"/>
  <c r="X1048" i="9" s="1"/>
  <c r="R1048" i="9"/>
  <c r="I1048" i="9"/>
  <c r="AB1047" i="9"/>
  <c r="W1047" i="9"/>
  <c r="X1047" i="9" s="1"/>
  <c r="R1047" i="9"/>
  <c r="I1047" i="9"/>
  <c r="S1047" i="9" s="1"/>
  <c r="AB1046" i="9"/>
  <c r="W1046" i="9"/>
  <c r="X1046" i="9" s="1"/>
  <c r="R1046" i="9"/>
  <c r="I1046" i="9"/>
  <c r="J1046" i="9" s="1"/>
  <c r="T1046" i="9" s="1"/>
  <c r="AB1045" i="9"/>
  <c r="W1045" i="9"/>
  <c r="X1045" i="9" s="1"/>
  <c r="R1045" i="9"/>
  <c r="I1045" i="9"/>
  <c r="J1045" i="9" s="1"/>
  <c r="T1045" i="9" s="1"/>
  <c r="AB1044" i="9"/>
  <c r="W1044" i="9"/>
  <c r="X1044" i="9" s="1"/>
  <c r="R1044" i="9"/>
  <c r="I1044" i="9"/>
  <c r="S1044" i="9" s="1"/>
  <c r="AB1043" i="9"/>
  <c r="W1043" i="9"/>
  <c r="X1043" i="9" s="1"/>
  <c r="R1043" i="9"/>
  <c r="I1043" i="9"/>
  <c r="J1043" i="9" s="1"/>
  <c r="T1043" i="9" s="1"/>
  <c r="AB1042" i="9"/>
  <c r="W1042" i="9"/>
  <c r="X1042" i="9" s="1"/>
  <c r="R1042" i="9"/>
  <c r="I1042" i="9"/>
  <c r="S1042" i="9" s="1"/>
  <c r="AB1041" i="9"/>
  <c r="W1041" i="9"/>
  <c r="X1041" i="9" s="1"/>
  <c r="R1041" i="9"/>
  <c r="I1041" i="9"/>
  <c r="S1041" i="9" s="1"/>
  <c r="AB1040" i="9"/>
  <c r="W1040" i="9"/>
  <c r="X1040" i="9" s="1"/>
  <c r="R1040" i="9"/>
  <c r="I1040" i="9"/>
  <c r="S1040" i="9" s="1"/>
  <c r="AB1039" i="9"/>
  <c r="W1039" i="9"/>
  <c r="X1039" i="9" s="1"/>
  <c r="R1039" i="9"/>
  <c r="I1039" i="9"/>
  <c r="S1039" i="9" s="1"/>
  <c r="AB1038" i="9"/>
  <c r="W1038" i="9"/>
  <c r="X1038" i="9" s="1"/>
  <c r="R1038" i="9"/>
  <c r="I1038" i="9"/>
  <c r="J1038" i="9" s="1"/>
  <c r="T1038" i="9" s="1"/>
  <c r="AB1037" i="9"/>
  <c r="W1037" i="9"/>
  <c r="X1037" i="9" s="1"/>
  <c r="R1037" i="9"/>
  <c r="I1037" i="9"/>
  <c r="J1037" i="9" s="1"/>
  <c r="T1037" i="9" s="1"/>
  <c r="AB1036" i="9"/>
  <c r="W1036" i="9"/>
  <c r="X1036" i="9" s="1"/>
  <c r="R1036" i="9"/>
  <c r="I1036" i="9"/>
  <c r="S1036" i="9" s="1"/>
  <c r="AB1035" i="9"/>
  <c r="W1035" i="9"/>
  <c r="X1035" i="9" s="1"/>
  <c r="R1035" i="9"/>
  <c r="I1035" i="9"/>
  <c r="J1035" i="9" s="1"/>
  <c r="T1035" i="9" s="1"/>
  <c r="AB1034" i="9"/>
  <c r="W1034" i="9"/>
  <c r="X1034" i="9" s="1"/>
  <c r="R1034" i="9"/>
  <c r="I1034" i="9"/>
  <c r="S1034" i="9" s="1"/>
  <c r="AB1033" i="9"/>
  <c r="W1033" i="9"/>
  <c r="X1033" i="9" s="1"/>
  <c r="R1033" i="9"/>
  <c r="I1033" i="9"/>
  <c r="J1033" i="9" s="1"/>
  <c r="T1033" i="9" s="1"/>
  <c r="AB1032" i="9"/>
  <c r="W1032" i="9"/>
  <c r="X1032" i="9" s="1"/>
  <c r="R1032" i="9"/>
  <c r="I1032" i="9"/>
  <c r="S1032" i="9" s="1"/>
  <c r="AB1031" i="9"/>
  <c r="W1031" i="9"/>
  <c r="X1031" i="9" s="1"/>
  <c r="R1031" i="9"/>
  <c r="I1031" i="9"/>
  <c r="S1031" i="9" s="1"/>
  <c r="AB1030" i="9"/>
  <c r="W1030" i="9"/>
  <c r="X1030" i="9" s="1"/>
  <c r="R1030" i="9"/>
  <c r="I1030" i="9"/>
  <c r="S1030" i="9" s="1"/>
  <c r="AB1029" i="9"/>
  <c r="W1029" i="9"/>
  <c r="X1029" i="9" s="1"/>
  <c r="R1029" i="9"/>
  <c r="I1029" i="9"/>
  <c r="S1029" i="9" s="1"/>
  <c r="AB1028" i="9"/>
  <c r="W1028" i="9"/>
  <c r="X1028" i="9" s="1"/>
  <c r="R1028" i="9"/>
  <c r="I1028" i="9"/>
  <c r="J1028" i="9" s="1"/>
  <c r="T1028" i="9" s="1"/>
  <c r="AB1027" i="9"/>
  <c r="W1027" i="9"/>
  <c r="X1027" i="9" s="1"/>
  <c r="R1027" i="9"/>
  <c r="I1027" i="9"/>
  <c r="J1027" i="9" s="1"/>
  <c r="T1027" i="9" s="1"/>
  <c r="AB1026" i="9"/>
  <c r="W1026" i="9"/>
  <c r="X1026" i="9" s="1"/>
  <c r="R1026" i="9"/>
  <c r="I1026" i="9"/>
  <c r="J1026" i="9" s="1"/>
  <c r="T1026" i="9" s="1"/>
  <c r="AB1025" i="9"/>
  <c r="W1025" i="9"/>
  <c r="X1025" i="9" s="1"/>
  <c r="R1025" i="9"/>
  <c r="I1025" i="9"/>
  <c r="S1025" i="9" s="1"/>
  <c r="AB1024" i="9"/>
  <c r="W1024" i="9"/>
  <c r="X1024" i="9" s="1"/>
  <c r="R1024" i="9"/>
  <c r="I1024" i="9"/>
  <c r="S1024" i="9" s="1"/>
  <c r="AB1023" i="9"/>
  <c r="W1023" i="9"/>
  <c r="X1023" i="9" s="1"/>
  <c r="R1023" i="9"/>
  <c r="I1023" i="9"/>
  <c r="S1023" i="9" s="1"/>
  <c r="Z1023" i="9" s="1"/>
  <c r="AB1022" i="9"/>
  <c r="W1022" i="9"/>
  <c r="X1022" i="9" s="1"/>
  <c r="R1022" i="9"/>
  <c r="I1022" i="9"/>
  <c r="S1022" i="9" s="1"/>
  <c r="AB1021" i="9"/>
  <c r="W1021" i="9"/>
  <c r="X1021" i="9" s="1"/>
  <c r="R1021" i="9"/>
  <c r="I1021" i="9"/>
  <c r="S1021" i="9" s="1"/>
  <c r="AB1020" i="9"/>
  <c r="W1020" i="9"/>
  <c r="X1020" i="9" s="1"/>
  <c r="R1020" i="9"/>
  <c r="I1020" i="9"/>
  <c r="J1020" i="9" s="1"/>
  <c r="T1020" i="9" s="1"/>
  <c r="AB1019" i="9"/>
  <c r="W1019" i="9"/>
  <c r="R1019" i="9"/>
  <c r="I1019" i="9"/>
  <c r="J1019" i="9" s="1"/>
  <c r="T1019" i="9" s="1"/>
  <c r="AB1018" i="9"/>
  <c r="W1018" i="9"/>
  <c r="X1018" i="9" s="1"/>
  <c r="R1018" i="9"/>
  <c r="I1018" i="9"/>
  <c r="AB1017" i="9"/>
  <c r="W1017" i="9"/>
  <c r="X1017" i="9" s="1"/>
  <c r="R1017" i="9"/>
  <c r="I1017" i="9"/>
  <c r="J1017" i="9" s="1"/>
  <c r="T1017" i="9" s="1"/>
  <c r="AB1016" i="9"/>
  <c r="W1016" i="9"/>
  <c r="X1016" i="9" s="1"/>
  <c r="R1016" i="9"/>
  <c r="I1016" i="9"/>
  <c r="S1016" i="9" s="1"/>
  <c r="AB1015" i="9"/>
  <c r="W1015" i="9"/>
  <c r="X1015" i="9" s="1"/>
  <c r="R1015" i="9"/>
  <c r="I1015" i="9"/>
  <c r="J1015" i="9" s="1"/>
  <c r="T1015" i="9" s="1"/>
  <c r="AB1014" i="9"/>
  <c r="W1014" i="9"/>
  <c r="R1014" i="9"/>
  <c r="I1014" i="9"/>
  <c r="J1014" i="9" s="1"/>
  <c r="T1014" i="9" s="1"/>
  <c r="AB1013" i="9"/>
  <c r="W1013" i="9"/>
  <c r="X1013" i="9" s="1"/>
  <c r="R1013" i="9"/>
  <c r="I1013" i="9"/>
  <c r="J1013" i="9" s="1"/>
  <c r="T1013" i="9" s="1"/>
  <c r="AB1012" i="9"/>
  <c r="W1012" i="9"/>
  <c r="X1012" i="9" s="1"/>
  <c r="R1012" i="9"/>
  <c r="I1012" i="9"/>
  <c r="AB1011" i="9"/>
  <c r="W1011" i="9"/>
  <c r="X1011" i="9" s="1"/>
  <c r="R1011" i="9"/>
  <c r="I1011" i="9"/>
  <c r="J1011" i="9" s="1"/>
  <c r="T1011" i="9" s="1"/>
  <c r="AB1010" i="9"/>
  <c r="W1010" i="9"/>
  <c r="X1010" i="9" s="1"/>
  <c r="R1010" i="9"/>
  <c r="I1010" i="9"/>
  <c r="S1010" i="9" s="1"/>
  <c r="AB1009" i="9"/>
  <c r="W1009" i="9"/>
  <c r="X1009" i="9" s="1"/>
  <c r="R1009" i="9"/>
  <c r="I1009" i="9"/>
  <c r="S1009" i="9" s="1"/>
  <c r="AB1008" i="9"/>
  <c r="W1008" i="9"/>
  <c r="X1008" i="9" s="1"/>
  <c r="R1008" i="9"/>
  <c r="I1008" i="9"/>
  <c r="J1008" i="9" s="1"/>
  <c r="T1008" i="9" s="1"/>
  <c r="AB1007" i="9"/>
  <c r="W1007" i="9"/>
  <c r="R1007" i="9"/>
  <c r="I1007" i="9"/>
  <c r="S1007" i="9" s="1"/>
  <c r="AB1006" i="9"/>
  <c r="W1006" i="9"/>
  <c r="R1006" i="9"/>
  <c r="I1006" i="9"/>
  <c r="S1006" i="9" s="1"/>
  <c r="AB1005" i="9"/>
  <c r="W1005" i="9"/>
  <c r="X1005" i="9" s="1"/>
  <c r="R1005" i="9"/>
  <c r="M1005" i="9"/>
  <c r="M1006" i="9" s="1"/>
  <c r="M1007" i="9" s="1"/>
  <c r="M1008" i="9" s="1"/>
  <c r="M1009" i="9" s="1"/>
  <c r="M1010" i="9" s="1"/>
  <c r="M1011" i="9" s="1"/>
  <c r="M1012" i="9" s="1"/>
  <c r="M1013" i="9" s="1"/>
  <c r="M1015" i="9" s="1"/>
  <c r="M1016" i="9" s="1"/>
  <c r="M1017" i="9" s="1"/>
  <c r="M1019" i="9" s="1"/>
  <c r="M1020" i="9" s="1"/>
  <c r="M1021" i="9" s="1"/>
  <c r="M1022" i="9" s="1"/>
  <c r="M1023" i="9" s="1"/>
  <c r="M1024" i="9" s="1"/>
  <c r="M1025" i="9" s="1"/>
  <c r="M1026" i="9" s="1"/>
  <c r="M1027" i="9" s="1"/>
  <c r="M1028" i="9" s="1"/>
  <c r="M1029" i="9" s="1"/>
  <c r="M1030" i="9" s="1"/>
  <c r="M1031" i="9" s="1"/>
  <c r="M1032" i="9" s="1"/>
  <c r="M1034" i="9" s="1"/>
  <c r="M1035" i="9" s="1"/>
  <c r="M1036" i="9" s="1"/>
  <c r="M1037" i="9" s="1"/>
  <c r="M1038" i="9" s="1"/>
  <c r="M1039" i="9" s="1"/>
  <c r="M1040" i="9" s="1"/>
  <c r="M1041" i="9" s="1"/>
  <c r="M1042" i="9" s="1"/>
  <c r="M1043" i="9" s="1"/>
  <c r="M1044" i="9" s="1"/>
  <c r="M1045" i="9" s="1"/>
  <c r="M1046" i="9" s="1"/>
  <c r="M1047" i="9" s="1"/>
  <c r="M1048" i="9" s="1"/>
  <c r="M1049" i="9" s="1"/>
  <c r="M1050" i="9" s="1"/>
  <c r="M1051" i="9" s="1"/>
  <c r="M1052" i="9" s="1"/>
  <c r="M1053" i="9" s="1"/>
  <c r="M1054" i="9" s="1"/>
  <c r="M1055" i="9" s="1"/>
  <c r="M1056" i="9" s="1"/>
  <c r="I1005" i="9"/>
  <c r="J1005" i="9" s="1"/>
  <c r="T1005" i="9" s="1"/>
  <c r="A1005" i="9"/>
  <c r="A1006" i="9" s="1"/>
  <c r="A1007" i="9" s="1"/>
  <c r="A1008" i="9" s="1"/>
  <c r="A1009" i="9" s="1"/>
  <c r="A1010" i="9" s="1"/>
  <c r="A1011" i="9" s="1"/>
  <c r="A1012" i="9" s="1"/>
  <c r="A1013" i="9" s="1"/>
  <c r="A1015" i="9" s="1"/>
  <c r="A1016" i="9" s="1"/>
  <c r="A1017" i="9" s="1"/>
  <c r="A1019" i="9" s="1"/>
  <c r="A1020" i="9" s="1"/>
  <c r="A1021" i="9" s="1"/>
  <c r="A1022" i="9" s="1"/>
  <c r="A1023" i="9" s="1"/>
  <c r="A1024" i="9" s="1"/>
  <c r="A1025" i="9" s="1"/>
  <c r="A1026" i="9" s="1"/>
  <c r="A1027" i="9" s="1"/>
  <c r="A1028" i="9" s="1"/>
  <c r="A1029" i="9" s="1"/>
  <c r="A1030" i="9" s="1"/>
  <c r="A1031" i="9" s="1"/>
  <c r="A1032" i="9" s="1"/>
  <c r="A1034" i="9" s="1"/>
  <c r="A1035" i="9" s="1"/>
  <c r="A1036" i="9" s="1"/>
  <c r="A1037" i="9" s="1"/>
  <c r="A1038" i="9" s="1"/>
  <c r="A1039" i="9" s="1"/>
  <c r="A1040" i="9" s="1"/>
  <c r="A1041" i="9" s="1"/>
  <c r="A1042" i="9" s="1"/>
  <c r="A1043" i="9" s="1"/>
  <c r="A1044" i="9" s="1"/>
  <c r="A1045" i="9" s="1"/>
  <c r="A1046" i="9" s="1"/>
  <c r="A1047" i="9" s="1"/>
  <c r="A1048" i="9" s="1"/>
  <c r="A1049" i="9" s="1"/>
  <c r="A1050" i="9" s="1"/>
  <c r="A1051" i="9" s="1"/>
  <c r="A1052" i="9" s="1"/>
  <c r="A1053" i="9" s="1"/>
  <c r="A1054" i="9" s="1"/>
  <c r="A1055" i="9" s="1"/>
  <c r="A1056" i="9" s="1"/>
  <c r="AB1004" i="9"/>
  <c r="W1004" i="9"/>
  <c r="X1004" i="9" s="1"/>
  <c r="R1004" i="9"/>
  <c r="I1004" i="9"/>
  <c r="J1004" i="9" s="1"/>
  <c r="T1004" i="9" s="1"/>
  <c r="AB1003" i="9"/>
  <c r="W1003" i="9"/>
  <c r="X1003" i="9" s="1"/>
  <c r="R1003" i="9"/>
  <c r="I1003" i="9"/>
  <c r="J1003" i="9" s="1"/>
  <c r="T1003" i="9" s="1"/>
  <c r="AB1002" i="9"/>
  <c r="W1002" i="9"/>
  <c r="X1002" i="9" s="1"/>
  <c r="R1002" i="9"/>
  <c r="I1002" i="9"/>
  <c r="S1002" i="9" s="1"/>
  <c r="AB1001" i="9"/>
  <c r="W1001" i="9"/>
  <c r="X1001" i="9" s="1"/>
  <c r="R1001" i="9"/>
  <c r="I1001" i="9"/>
  <c r="S1001" i="9" s="1"/>
  <c r="AB1000" i="9"/>
  <c r="W1000" i="9"/>
  <c r="R1000" i="9"/>
  <c r="I1000" i="9"/>
  <c r="S1000" i="9" s="1"/>
  <c r="AB999" i="9"/>
  <c r="W999" i="9"/>
  <c r="X999" i="9" s="1"/>
  <c r="R999" i="9"/>
  <c r="I999" i="9"/>
  <c r="J999" i="9" s="1"/>
  <c r="T999" i="9" s="1"/>
  <c r="AB998" i="9"/>
  <c r="W998" i="9"/>
  <c r="X998" i="9" s="1"/>
  <c r="R998" i="9"/>
  <c r="I998" i="9"/>
  <c r="AB997" i="9"/>
  <c r="W997" i="9"/>
  <c r="X997" i="9" s="1"/>
  <c r="R997" i="9"/>
  <c r="I997" i="9"/>
  <c r="J997" i="9" s="1"/>
  <c r="T997" i="9" s="1"/>
  <c r="AB996" i="9"/>
  <c r="W996" i="9"/>
  <c r="X996" i="9" s="1"/>
  <c r="R996" i="9"/>
  <c r="I996" i="9"/>
  <c r="S996" i="9" s="1"/>
  <c r="AB995" i="9"/>
  <c r="W995" i="9"/>
  <c r="X995" i="9" s="1"/>
  <c r="R995" i="9"/>
  <c r="I995" i="9"/>
  <c r="J995" i="9" s="1"/>
  <c r="T995" i="9" s="1"/>
  <c r="AB994" i="9"/>
  <c r="W994" i="9"/>
  <c r="X994" i="9" s="1"/>
  <c r="R994" i="9"/>
  <c r="I994" i="9"/>
  <c r="J994" i="9" s="1"/>
  <c r="T994" i="9" s="1"/>
  <c r="AB993" i="9"/>
  <c r="W993" i="9"/>
  <c r="X993" i="9" s="1"/>
  <c r="R993" i="9"/>
  <c r="I993" i="9"/>
  <c r="S993" i="9" s="1"/>
  <c r="AB992" i="9"/>
  <c r="W992" i="9"/>
  <c r="R992" i="9"/>
  <c r="I992" i="9"/>
  <c r="S992" i="9" s="1"/>
  <c r="AB991" i="9"/>
  <c r="W991" i="9"/>
  <c r="X991" i="9" s="1"/>
  <c r="R991" i="9"/>
  <c r="I991" i="9"/>
  <c r="J991" i="9" s="1"/>
  <c r="T991" i="9" s="1"/>
  <c r="AB990" i="9"/>
  <c r="W990" i="9"/>
  <c r="X990" i="9" s="1"/>
  <c r="R990" i="9"/>
  <c r="I990" i="9"/>
  <c r="AB989" i="9"/>
  <c r="W989" i="9"/>
  <c r="X989" i="9" s="1"/>
  <c r="R989" i="9"/>
  <c r="I989" i="9"/>
  <c r="J989" i="9" s="1"/>
  <c r="T989" i="9" s="1"/>
  <c r="AB988" i="9"/>
  <c r="W988" i="9"/>
  <c r="X988" i="9" s="1"/>
  <c r="R988" i="9"/>
  <c r="I988" i="9"/>
  <c r="S988" i="9" s="1"/>
  <c r="AB987" i="9"/>
  <c r="W987" i="9"/>
  <c r="X987" i="9" s="1"/>
  <c r="R987" i="9"/>
  <c r="I987" i="9"/>
  <c r="J987" i="9" s="1"/>
  <c r="T987" i="9" s="1"/>
  <c r="AB986" i="9"/>
  <c r="W986" i="9"/>
  <c r="X986" i="9" s="1"/>
  <c r="R986" i="9"/>
  <c r="I986" i="9"/>
  <c r="S986" i="9" s="1"/>
  <c r="AB985" i="9"/>
  <c r="W985" i="9"/>
  <c r="R985" i="9"/>
  <c r="I985" i="9"/>
  <c r="S985" i="9" s="1"/>
  <c r="AB984" i="9"/>
  <c r="W984" i="9"/>
  <c r="X984" i="9" s="1"/>
  <c r="R984" i="9"/>
  <c r="I984" i="9"/>
  <c r="S984" i="9" s="1"/>
  <c r="AB983" i="9"/>
  <c r="W983" i="9"/>
  <c r="X983" i="9" s="1"/>
  <c r="R983" i="9"/>
  <c r="I983" i="9"/>
  <c r="S983" i="9" s="1"/>
  <c r="AB982" i="9"/>
  <c r="W982" i="9"/>
  <c r="R982" i="9"/>
  <c r="I982" i="9"/>
  <c r="S982" i="9" s="1"/>
  <c r="AB981" i="9"/>
  <c r="W981" i="9"/>
  <c r="R981" i="9"/>
  <c r="I981" i="9"/>
  <c r="J981" i="9" s="1"/>
  <c r="T981" i="9" s="1"/>
  <c r="AB980" i="9"/>
  <c r="W980" i="9"/>
  <c r="X980" i="9" s="1"/>
  <c r="R980" i="9"/>
  <c r="I980" i="9"/>
  <c r="S980" i="9" s="1"/>
  <c r="AB979" i="9"/>
  <c r="W979" i="9"/>
  <c r="X979" i="9" s="1"/>
  <c r="R979" i="9"/>
  <c r="I979" i="9"/>
  <c r="J979" i="9" s="1"/>
  <c r="T979" i="9" s="1"/>
  <c r="AB978" i="9"/>
  <c r="W978" i="9"/>
  <c r="R978" i="9"/>
  <c r="I978" i="9"/>
  <c r="AB977" i="9"/>
  <c r="W977" i="9"/>
  <c r="X977" i="9" s="1"/>
  <c r="R977" i="9"/>
  <c r="I977" i="9"/>
  <c r="S977" i="9" s="1"/>
  <c r="AB976" i="9"/>
  <c r="W976" i="9"/>
  <c r="X976" i="9" s="1"/>
  <c r="R976" i="9"/>
  <c r="I976" i="9"/>
  <c r="AB975" i="9"/>
  <c r="W975" i="9"/>
  <c r="X975" i="9" s="1"/>
  <c r="R975" i="9"/>
  <c r="I975" i="9"/>
  <c r="J975" i="9" s="1"/>
  <c r="T975" i="9" s="1"/>
  <c r="AB974" i="9"/>
  <c r="W974" i="9"/>
  <c r="X974" i="9" s="1"/>
  <c r="R974" i="9"/>
  <c r="I974" i="9"/>
  <c r="S974" i="9" s="1"/>
  <c r="AB973" i="9"/>
  <c r="W973" i="9"/>
  <c r="R973" i="9"/>
  <c r="I973" i="9"/>
  <c r="S973" i="9" s="1"/>
  <c r="AB972" i="9"/>
  <c r="W972" i="9"/>
  <c r="X972" i="9" s="1"/>
  <c r="R972" i="9"/>
  <c r="I972" i="9"/>
  <c r="J972" i="9" s="1"/>
  <c r="T972" i="9" s="1"/>
  <c r="AB971" i="9"/>
  <c r="W971" i="9"/>
  <c r="X971" i="9" s="1"/>
  <c r="R971" i="9"/>
  <c r="Y971" i="9" s="1"/>
  <c r="M971" i="9"/>
  <c r="M972" i="9" s="1"/>
  <c r="M973" i="9" s="1"/>
  <c r="M974" i="9" s="1"/>
  <c r="M975" i="9" s="1"/>
  <c r="M976" i="9" s="1"/>
  <c r="M978" i="9" s="1"/>
  <c r="M979" i="9" s="1"/>
  <c r="M981" i="9" s="1"/>
  <c r="M982" i="9" s="1"/>
  <c r="M983" i="9" s="1"/>
  <c r="M984" i="9" s="1"/>
  <c r="M985" i="9" s="1"/>
  <c r="M986" i="9" s="1"/>
  <c r="M987" i="9" s="1"/>
  <c r="M989" i="9" s="1"/>
  <c r="M990" i="9" s="1"/>
  <c r="M991" i="9" s="1"/>
  <c r="M992" i="9" s="1"/>
  <c r="M993" i="9" s="1"/>
  <c r="M994" i="9" s="1"/>
  <c r="M995" i="9" s="1"/>
  <c r="M996" i="9" s="1"/>
  <c r="M997" i="9" s="1"/>
  <c r="M998" i="9" s="1"/>
  <c r="M999" i="9" s="1"/>
  <c r="M1000" i="9" s="1"/>
  <c r="M1001" i="9" s="1"/>
  <c r="I971" i="9"/>
  <c r="S971" i="9" s="1"/>
  <c r="A971" i="9"/>
  <c r="A972" i="9" s="1"/>
  <c r="A973" i="9" s="1"/>
  <c r="A974" i="9" s="1"/>
  <c r="A975" i="9" s="1"/>
  <c r="A976" i="9" s="1"/>
  <c r="A978" i="9" s="1"/>
  <c r="A979" i="9" s="1"/>
  <c r="A981" i="9" s="1"/>
  <c r="A982" i="9" s="1"/>
  <c r="A983" i="9" s="1"/>
  <c r="A984" i="9" s="1"/>
  <c r="A985" i="9" s="1"/>
  <c r="A986" i="9" s="1"/>
  <c r="A987" i="9" s="1"/>
  <c r="A989" i="9" s="1"/>
  <c r="A990" i="9" s="1"/>
  <c r="A991" i="9" s="1"/>
  <c r="A992" i="9" s="1"/>
  <c r="A993" i="9" s="1"/>
  <c r="A994" i="9" s="1"/>
  <c r="A995" i="9" s="1"/>
  <c r="A996" i="9" s="1"/>
  <c r="A997" i="9" s="1"/>
  <c r="A998" i="9" s="1"/>
  <c r="A999" i="9" s="1"/>
  <c r="A1000" i="9" s="1"/>
  <c r="A1001" i="9" s="1"/>
  <c r="AB970" i="9"/>
  <c r="W970" i="9"/>
  <c r="X970" i="9" s="1"/>
  <c r="R970" i="9"/>
  <c r="I970" i="9"/>
  <c r="S970" i="9" s="1"/>
  <c r="AB969" i="9"/>
  <c r="R969" i="9"/>
  <c r="I969" i="9"/>
  <c r="AB968" i="9"/>
  <c r="R968" i="9"/>
  <c r="I968" i="9"/>
  <c r="AB967" i="9"/>
  <c r="R967" i="9"/>
  <c r="I967" i="9"/>
  <c r="AB966" i="9"/>
  <c r="R966" i="9"/>
  <c r="I966" i="9"/>
  <c r="S966" i="9" s="1"/>
  <c r="AB965" i="9"/>
  <c r="I965" i="9"/>
  <c r="J965" i="9" s="1"/>
  <c r="AB964" i="9"/>
  <c r="W964" i="9"/>
  <c r="X964" i="9" s="1"/>
  <c r="R964" i="9"/>
  <c r="I964" i="9"/>
  <c r="J964" i="9" s="1"/>
  <c r="T964" i="9" s="1"/>
  <c r="AB963" i="9"/>
  <c r="W963" i="9"/>
  <c r="X963" i="9" s="1"/>
  <c r="R963" i="9"/>
  <c r="I963" i="9"/>
  <c r="S963" i="9" s="1"/>
  <c r="AB962" i="9"/>
  <c r="W962" i="9"/>
  <c r="X962" i="9" s="1"/>
  <c r="R962" i="9"/>
  <c r="I962" i="9"/>
  <c r="AB961" i="9"/>
  <c r="W961" i="9"/>
  <c r="X961" i="9" s="1"/>
  <c r="R961" i="9"/>
  <c r="I961" i="9"/>
  <c r="AB960" i="9"/>
  <c r="W960" i="9"/>
  <c r="X960" i="9" s="1"/>
  <c r="R960" i="9"/>
  <c r="I960" i="9"/>
  <c r="J960" i="9" s="1"/>
  <c r="T960" i="9" s="1"/>
  <c r="AB959" i="9"/>
  <c r="W959" i="9"/>
  <c r="X959" i="9" s="1"/>
  <c r="R959" i="9"/>
  <c r="I959" i="9"/>
  <c r="S959" i="9" s="1"/>
  <c r="AB958" i="9"/>
  <c r="W958" i="9"/>
  <c r="R958" i="9"/>
  <c r="I958" i="9"/>
  <c r="S958" i="9" s="1"/>
  <c r="AB957" i="9"/>
  <c r="W957" i="9"/>
  <c r="X957" i="9" s="1"/>
  <c r="R957" i="9"/>
  <c r="I957" i="9"/>
  <c r="S957" i="9" s="1"/>
  <c r="AB956" i="9"/>
  <c r="W956" i="9"/>
  <c r="X956" i="9" s="1"/>
  <c r="R956" i="9"/>
  <c r="I956" i="9"/>
  <c r="AB955" i="9"/>
  <c r="W955" i="9"/>
  <c r="X955" i="9" s="1"/>
  <c r="R955" i="9"/>
  <c r="I955" i="9"/>
  <c r="S955" i="9" s="1"/>
  <c r="AB954" i="9"/>
  <c r="W954" i="9"/>
  <c r="X954" i="9" s="1"/>
  <c r="R954" i="9"/>
  <c r="I954" i="9"/>
  <c r="J954" i="9" s="1"/>
  <c r="T954" i="9" s="1"/>
  <c r="AB953" i="9"/>
  <c r="W953" i="9"/>
  <c r="X953" i="9" s="1"/>
  <c r="R953" i="9"/>
  <c r="I953" i="9"/>
  <c r="J953" i="9" s="1"/>
  <c r="T953" i="9" s="1"/>
  <c r="AB952" i="9"/>
  <c r="W952" i="9"/>
  <c r="X952" i="9" s="1"/>
  <c r="R952" i="9"/>
  <c r="I952" i="9"/>
  <c r="J952" i="9" s="1"/>
  <c r="T952" i="9" s="1"/>
  <c r="AB951" i="9"/>
  <c r="W951" i="9"/>
  <c r="X951" i="9" s="1"/>
  <c r="R951" i="9"/>
  <c r="I951" i="9"/>
  <c r="S951" i="9" s="1"/>
  <c r="AB950" i="9"/>
  <c r="W950" i="9"/>
  <c r="X950" i="9" s="1"/>
  <c r="R950" i="9"/>
  <c r="I950" i="9"/>
  <c r="S950" i="9" s="1"/>
  <c r="AB949" i="9"/>
  <c r="W949" i="9"/>
  <c r="X949" i="9" s="1"/>
  <c r="R949" i="9"/>
  <c r="I949" i="9"/>
  <c r="J949" i="9" s="1"/>
  <c r="T949" i="9" s="1"/>
  <c r="AB948" i="9"/>
  <c r="W948" i="9"/>
  <c r="X948" i="9" s="1"/>
  <c r="R948" i="9"/>
  <c r="I948" i="9"/>
  <c r="J948" i="9" s="1"/>
  <c r="T948" i="9" s="1"/>
  <c r="AB947" i="9"/>
  <c r="W947" i="9"/>
  <c r="R947" i="9"/>
  <c r="I947" i="9"/>
  <c r="J947" i="9" s="1"/>
  <c r="T947" i="9" s="1"/>
  <c r="AB946" i="9"/>
  <c r="W946" i="9"/>
  <c r="X946" i="9" s="1"/>
  <c r="R946" i="9"/>
  <c r="I946" i="9"/>
  <c r="S946" i="9" s="1"/>
  <c r="AB945" i="9"/>
  <c r="W945" i="9"/>
  <c r="R945" i="9"/>
  <c r="I945" i="9"/>
  <c r="S945" i="9" s="1"/>
  <c r="AB944" i="9"/>
  <c r="W944" i="9"/>
  <c r="X944" i="9" s="1"/>
  <c r="R944" i="9"/>
  <c r="I944" i="9"/>
  <c r="J944" i="9" s="1"/>
  <c r="T944" i="9" s="1"/>
  <c r="AB943" i="9"/>
  <c r="W943" i="9"/>
  <c r="X943" i="9" s="1"/>
  <c r="R943" i="9"/>
  <c r="I943" i="9"/>
  <c r="S943" i="9" s="1"/>
  <c r="AB942" i="9"/>
  <c r="W942" i="9"/>
  <c r="X942" i="9" s="1"/>
  <c r="R942" i="9"/>
  <c r="I942" i="9"/>
  <c r="S942" i="9" s="1"/>
  <c r="AB941" i="9"/>
  <c r="W941" i="9"/>
  <c r="X941" i="9" s="1"/>
  <c r="R941" i="9"/>
  <c r="I941" i="9"/>
  <c r="AB940" i="9"/>
  <c r="W940" i="9"/>
  <c r="X940" i="9" s="1"/>
  <c r="R940" i="9"/>
  <c r="I940" i="9"/>
  <c r="J940" i="9" s="1"/>
  <c r="T940" i="9" s="1"/>
  <c r="AB939" i="9"/>
  <c r="W939" i="9"/>
  <c r="X939" i="9" s="1"/>
  <c r="R939" i="9"/>
  <c r="I939" i="9"/>
  <c r="S939" i="9" s="1"/>
  <c r="AB938" i="9"/>
  <c r="W938" i="9"/>
  <c r="X938" i="9" s="1"/>
  <c r="R938" i="9"/>
  <c r="I938" i="9"/>
  <c r="J938" i="9" s="1"/>
  <c r="T938" i="9" s="1"/>
  <c r="AB937" i="9"/>
  <c r="W937" i="9"/>
  <c r="X937" i="9" s="1"/>
  <c r="R937" i="9"/>
  <c r="I937" i="9"/>
  <c r="J937" i="9" s="1"/>
  <c r="T937" i="9" s="1"/>
  <c r="AB936" i="9"/>
  <c r="W936" i="9"/>
  <c r="X936" i="9" s="1"/>
  <c r="R936" i="9"/>
  <c r="I936" i="9"/>
  <c r="S936" i="9" s="1"/>
  <c r="AB935" i="9"/>
  <c r="W935" i="9"/>
  <c r="X935" i="9" s="1"/>
  <c r="R935" i="9"/>
  <c r="I935" i="9"/>
  <c r="AB934" i="9"/>
  <c r="W934" i="9"/>
  <c r="X934" i="9" s="1"/>
  <c r="R934" i="9"/>
  <c r="I934" i="9"/>
  <c r="J934" i="9" s="1"/>
  <c r="T934" i="9" s="1"/>
  <c r="AB933" i="9"/>
  <c r="W933" i="9"/>
  <c r="X933" i="9" s="1"/>
  <c r="R933" i="9"/>
  <c r="I933" i="9"/>
  <c r="S933" i="9" s="1"/>
  <c r="AB932" i="9"/>
  <c r="W932" i="9"/>
  <c r="X932" i="9" s="1"/>
  <c r="R932" i="9"/>
  <c r="I932" i="9"/>
  <c r="J932" i="9" s="1"/>
  <c r="T932" i="9" s="1"/>
  <c r="AB931" i="9"/>
  <c r="W931" i="9"/>
  <c r="X931" i="9" s="1"/>
  <c r="R931" i="9"/>
  <c r="I931" i="9"/>
  <c r="S931" i="9" s="1"/>
  <c r="AB930" i="9"/>
  <c r="W930" i="9"/>
  <c r="X930" i="9" s="1"/>
  <c r="R930" i="9"/>
  <c r="I930" i="9"/>
  <c r="S930" i="9" s="1"/>
  <c r="AB929" i="9"/>
  <c r="W929" i="9"/>
  <c r="X929" i="9" s="1"/>
  <c r="R929" i="9"/>
  <c r="I929" i="9"/>
  <c r="AB928" i="9"/>
  <c r="W928" i="9"/>
  <c r="X928" i="9" s="1"/>
  <c r="R928" i="9"/>
  <c r="I928" i="9"/>
  <c r="S928" i="9" s="1"/>
  <c r="AB927" i="9"/>
  <c r="W927" i="9"/>
  <c r="X927" i="9" s="1"/>
  <c r="R927" i="9"/>
  <c r="I927" i="9"/>
  <c r="S927" i="9" s="1"/>
  <c r="AB926" i="9"/>
  <c r="W926" i="9"/>
  <c r="X926" i="9" s="1"/>
  <c r="R926" i="9"/>
  <c r="I926" i="9"/>
  <c r="J926" i="9" s="1"/>
  <c r="T926" i="9" s="1"/>
  <c r="AB925" i="9"/>
  <c r="W925" i="9"/>
  <c r="X925" i="9" s="1"/>
  <c r="R925" i="9"/>
  <c r="I925" i="9"/>
  <c r="S925" i="9" s="1"/>
  <c r="AB924" i="9"/>
  <c r="W924" i="9"/>
  <c r="X924" i="9" s="1"/>
  <c r="R924" i="9"/>
  <c r="I924" i="9"/>
  <c r="J924" i="9" s="1"/>
  <c r="T924" i="9" s="1"/>
  <c r="AB923" i="9"/>
  <c r="W923" i="9"/>
  <c r="X923" i="9" s="1"/>
  <c r="R923" i="9"/>
  <c r="I923" i="9"/>
  <c r="S923" i="9" s="1"/>
  <c r="AB922" i="9"/>
  <c r="W922" i="9"/>
  <c r="X922" i="9" s="1"/>
  <c r="R922" i="9"/>
  <c r="I922" i="9"/>
  <c r="S922" i="9" s="1"/>
  <c r="AB921" i="9"/>
  <c r="W921" i="9"/>
  <c r="X921" i="9" s="1"/>
  <c r="R921" i="9"/>
  <c r="I921" i="9"/>
  <c r="J921" i="9" s="1"/>
  <c r="T921" i="9" s="1"/>
  <c r="AB920" i="9"/>
  <c r="W920" i="9"/>
  <c r="R920" i="9"/>
  <c r="I920" i="9"/>
  <c r="S920" i="9" s="1"/>
  <c r="AB919" i="9"/>
  <c r="W919" i="9"/>
  <c r="X919" i="9" s="1"/>
  <c r="R919" i="9"/>
  <c r="I919" i="9"/>
  <c r="S919" i="9" s="1"/>
  <c r="AB918" i="9"/>
  <c r="W918" i="9"/>
  <c r="X918" i="9" s="1"/>
  <c r="R918" i="9"/>
  <c r="I918" i="9"/>
  <c r="J918" i="9" s="1"/>
  <c r="T918" i="9" s="1"/>
  <c r="AB917" i="9"/>
  <c r="W917" i="9"/>
  <c r="X917" i="9" s="1"/>
  <c r="R917" i="9"/>
  <c r="I917" i="9"/>
  <c r="S917" i="9" s="1"/>
  <c r="AB916" i="9"/>
  <c r="W916" i="9"/>
  <c r="X916" i="9" s="1"/>
  <c r="R916" i="9"/>
  <c r="I916" i="9"/>
  <c r="AB915" i="9"/>
  <c r="W915" i="9"/>
  <c r="X915" i="9" s="1"/>
  <c r="R915" i="9"/>
  <c r="I915" i="9"/>
  <c r="S915" i="9" s="1"/>
  <c r="AB914" i="9"/>
  <c r="W914" i="9"/>
  <c r="X914" i="9" s="1"/>
  <c r="R914" i="9"/>
  <c r="I914" i="9"/>
  <c r="S914" i="9" s="1"/>
  <c r="AB913" i="9"/>
  <c r="W913" i="9"/>
  <c r="R913" i="9"/>
  <c r="I913" i="9"/>
  <c r="J913" i="9" s="1"/>
  <c r="T913" i="9" s="1"/>
  <c r="AB912" i="9"/>
  <c r="W912" i="9"/>
  <c r="X912" i="9" s="1"/>
  <c r="R912" i="9"/>
  <c r="I912" i="9"/>
  <c r="S912" i="9" s="1"/>
  <c r="AB911" i="9"/>
  <c r="W911" i="9"/>
  <c r="X911" i="9" s="1"/>
  <c r="R911" i="9"/>
  <c r="I911" i="9"/>
  <c r="AB910" i="9"/>
  <c r="W910" i="9"/>
  <c r="X910" i="9" s="1"/>
  <c r="R910" i="9"/>
  <c r="I910" i="9"/>
  <c r="J910" i="9" s="1"/>
  <c r="T910" i="9" s="1"/>
  <c r="AB909" i="9"/>
  <c r="W909" i="9"/>
  <c r="X909" i="9" s="1"/>
  <c r="R909" i="9"/>
  <c r="I909" i="9"/>
  <c r="S909" i="9" s="1"/>
  <c r="AB908" i="9"/>
  <c r="W908" i="9"/>
  <c r="X908" i="9" s="1"/>
  <c r="R908" i="9"/>
  <c r="I908" i="9"/>
  <c r="J908" i="9" s="1"/>
  <c r="T908" i="9" s="1"/>
  <c r="AB907" i="9"/>
  <c r="W907" i="9"/>
  <c r="X907" i="9" s="1"/>
  <c r="R907" i="9"/>
  <c r="I907" i="9"/>
  <c r="S907" i="9" s="1"/>
  <c r="AB906" i="9"/>
  <c r="W906" i="9"/>
  <c r="X906" i="9" s="1"/>
  <c r="R906" i="9"/>
  <c r="I906" i="9"/>
  <c r="AB905" i="9"/>
  <c r="W905" i="9"/>
  <c r="X905" i="9" s="1"/>
  <c r="R905" i="9"/>
  <c r="I905" i="9"/>
  <c r="J905" i="9" s="1"/>
  <c r="T905" i="9" s="1"/>
  <c r="AB904" i="9"/>
  <c r="W904" i="9"/>
  <c r="X904" i="9" s="1"/>
  <c r="R904" i="9"/>
  <c r="I904" i="9"/>
  <c r="S904" i="9" s="1"/>
  <c r="AB903" i="9"/>
  <c r="W903" i="9"/>
  <c r="X903" i="9" s="1"/>
  <c r="R903" i="9"/>
  <c r="I903" i="9"/>
  <c r="S903" i="9" s="1"/>
  <c r="AB902" i="9"/>
  <c r="W902" i="9"/>
  <c r="X902" i="9" s="1"/>
  <c r="R902" i="9"/>
  <c r="I902" i="9"/>
  <c r="J902" i="9" s="1"/>
  <c r="T902" i="9" s="1"/>
  <c r="AB901" i="9"/>
  <c r="W901" i="9"/>
  <c r="X901" i="9" s="1"/>
  <c r="R901" i="9"/>
  <c r="I901" i="9"/>
  <c r="S901" i="9" s="1"/>
  <c r="AB900" i="9"/>
  <c r="R900" i="9"/>
  <c r="I900" i="9"/>
  <c r="S900" i="9" s="1"/>
  <c r="AB899" i="9"/>
  <c r="R899" i="9"/>
  <c r="I899" i="9"/>
  <c r="AB898" i="9"/>
  <c r="I898" i="9"/>
  <c r="J898" i="9" s="1"/>
  <c r="AB897" i="9"/>
  <c r="W897" i="9"/>
  <c r="X897" i="9" s="1"/>
  <c r="R897" i="9"/>
  <c r="I897" i="9"/>
  <c r="S897" i="9" s="1"/>
  <c r="AB896" i="9"/>
  <c r="W896" i="9"/>
  <c r="X896" i="9" s="1"/>
  <c r="R896" i="9"/>
  <c r="I896" i="9"/>
  <c r="S896" i="9" s="1"/>
  <c r="AB895" i="9"/>
  <c r="W895" i="9"/>
  <c r="X895" i="9" s="1"/>
  <c r="R895" i="9"/>
  <c r="I895" i="9"/>
  <c r="J895" i="9" s="1"/>
  <c r="T895" i="9" s="1"/>
  <c r="AB894" i="9"/>
  <c r="W894" i="9"/>
  <c r="X894" i="9" s="1"/>
  <c r="R894" i="9"/>
  <c r="I894" i="9"/>
  <c r="AB893" i="9"/>
  <c r="W893" i="9"/>
  <c r="X893" i="9" s="1"/>
  <c r="R893" i="9"/>
  <c r="I893" i="9"/>
  <c r="J893" i="9" s="1"/>
  <c r="T893" i="9" s="1"/>
  <c r="AB892" i="9"/>
  <c r="W892" i="9"/>
  <c r="X892" i="9" s="1"/>
  <c r="R892" i="9"/>
  <c r="I892" i="9"/>
  <c r="J892" i="9" s="1"/>
  <c r="T892" i="9" s="1"/>
  <c r="AB891" i="9"/>
  <c r="R891" i="9"/>
  <c r="I891" i="9"/>
  <c r="J891" i="9" s="1"/>
  <c r="T891" i="9" s="1"/>
  <c r="AB890" i="9"/>
  <c r="W890" i="9"/>
  <c r="X890" i="9" s="1"/>
  <c r="R890" i="9"/>
  <c r="I890" i="9"/>
  <c r="S890" i="9" s="1"/>
  <c r="AB889" i="9"/>
  <c r="W889" i="9"/>
  <c r="X889" i="9" s="1"/>
  <c r="R889" i="9"/>
  <c r="I889" i="9"/>
  <c r="AB888" i="9"/>
  <c r="W888" i="9"/>
  <c r="X888" i="9" s="1"/>
  <c r="R888" i="9"/>
  <c r="I888" i="9"/>
  <c r="J888" i="9" s="1"/>
  <c r="T888" i="9" s="1"/>
  <c r="AB887" i="9"/>
  <c r="R887" i="9"/>
  <c r="I887" i="9"/>
  <c r="J887" i="9" s="1"/>
  <c r="T887" i="9" s="1"/>
  <c r="AB886" i="9"/>
  <c r="W886" i="9"/>
  <c r="X886" i="9" s="1"/>
  <c r="R886" i="9"/>
  <c r="I886" i="9"/>
  <c r="J886" i="9" s="1"/>
  <c r="T886" i="9" s="1"/>
  <c r="AB885" i="9"/>
  <c r="W885" i="9"/>
  <c r="X885" i="9" s="1"/>
  <c r="R885" i="9"/>
  <c r="Y885" i="9" s="1"/>
  <c r="I885" i="9"/>
  <c r="J885" i="9" s="1"/>
  <c r="T885" i="9" s="1"/>
  <c r="AB884" i="9"/>
  <c r="W884" i="9"/>
  <c r="R884" i="9"/>
  <c r="I884" i="9"/>
  <c r="J884" i="9" s="1"/>
  <c r="T884" i="9" s="1"/>
  <c r="AB883" i="9"/>
  <c r="W883" i="9"/>
  <c r="X883" i="9" s="1"/>
  <c r="R883" i="9"/>
  <c r="I883" i="9"/>
  <c r="S883" i="9" s="1"/>
  <c r="AB882" i="9"/>
  <c r="W882" i="9"/>
  <c r="X882" i="9" s="1"/>
  <c r="R882" i="9"/>
  <c r="I882" i="9"/>
  <c r="AB881" i="9"/>
  <c r="W881" i="9"/>
  <c r="R881" i="9"/>
  <c r="I881" i="9"/>
  <c r="J881" i="9" s="1"/>
  <c r="T881" i="9" s="1"/>
  <c r="AB880" i="9"/>
  <c r="W880" i="9"/>
  <c r="X880" i="9" s="1"/>
  <c r="R880" i="9"/>
  <c r="I880" i="9"/>
  <c r="AB879" i="9"/>
  <c r="R879" i="9"/>
  <c r="I879" i="9"/>
  <c r="J879" i="9" s="1"/>
  <c r="T879" i="9" s="1"/>
  <c r="AB878" i="9"/>
  <c r="R878" i="9"/>
  <c r="I878" i="9"/>
  <c r="J878" i="9" s="1"/>
  <c r="T878" i="9" s="1"/>
  <c r="AB877" i="9"/>
  <c r="W877" i="9"/>
  <c r="X877" i="9" s="1"/>
  <c r="R877" i="9"/>
  <c r="I877" i="9"/>
  <c r="S877" i="9" s="1"/>
  <c r="AB876" i="9"/>
  <c r="W876" i="9"/>
  <c r="X876" i="9" s="1"/>
  <c r="R876" i="9"/>
  <c r="I876" i="9"/>
  <c r="AB875" i="9"/>
  <c r="W875" i="9"/>
  <c r="X875" i="9" s="1"/>
  <c r="R875" i="9"/>
  <c r="I875" i="9"/>
  <c r="J875" i="9" s="1"/>
  <c r="T875" i="9" s="1"/>
  <c r="AB874" i="9"/>
  <c r="W874" i="9"/>
  <c r="X874" i="9" s="1"/>
  <c r="R874" i="9"/>
  <c r="I874" i="9"/>
  <c r="S874" i="9" s="1"/>
  <c r="AB873" i="9"/>
  <c r="W873" i="9"/>
  <c r="X873" i="9" s="1"/>
  <c r="R873" i="9"/>
  <c r="I873" i="9"/>
  <c r="J873" i="9" s="1"/>
  <c r="T873" i="9" s="1"/>
  <c r="AB872" i="9"/>
  <c r="W872" i="9"/>
  <c r="X872" i="9" s="1"/>
  <c r="R872" i="9"/>
  <c r="I872" i="9"/>
  <c r="J872" i="9" s="1"/>
  <c r="T872" i="9" s="1"/>
  <c r="AB871" i="9"/>
  <c r="T871" i="9"/>
  <c r="S871" i="9"/>
  <c r="R871" i="9"/>
  <c r="AB870" i="9"/>
  <c r="W870" i="9"/>
  <c r="X870" i="9" s="1"/>
  <c r="R870" i="9"/>
  <c r="K870" i="9"/>
  <c r="I870" i="9"/>
  <c r="J870" i="9" s="1"/>
  <c r="T870" i="9" s="1"/>
  <c r="G870" i="9"/>
  <c r="AB869" i="9"/>
  <c r="W869" i="9"/>
  <c r="X869" i="9" s="1"/>
  <c r="R869" i="9"/>
  <c r="Y869" i="9" s="1"/>
  <c r="K869" i="9"/>
  <c r="G869" i="9" s="1"/>
  <c r="AB868" i="9"/>
  <c r="W868" i="9"/>
  <c r="X868" i="9" s="1"/>
  <c r="R868" i="9"/>
  <c r="K868" i="9"/>
  <c r="I868" i="9" s="1"/>
  <c r="T867" i="9"/>
  <c r="S867" i="9"/>
  <c r="R867" i="9"/>
  <c r="AB866" i="9"/>
  <c r="T866" i="9"/>
  <c r="S866" i="9"/>
  <c r="R866" i="9"/>
  <c r="AB865" i="9"/>
  <c r="W865" i="9"/>
  <c r="X865" i="9" s="1"/>
  <c r="R865" i="9"/>
  <c r="I865" i="9"/>
  <c r="J865" i="9" s="1"/>
  <c r="T865" i="9" s="1"/>
  <c r="AB864" i="9"/>
  <c r="W864" i="9"/>
  <c r="X864" i="9" s="1"/>
  <c r="R864" i="9"/>
  <c r="I864" i="9"/>
  <c r="J864" i="9" s="1"/>
  <c r="T864" i="9" s="1"/>
  <c r="AB863" i="9"/>
  <c r="W863" i="9"/>
  <c r="X863" i="9" s="1"/>
  <c r="R863" i="9"/>
  <c r="I863" i="9"/>
  <c r="J863" i="9" s="1"/>
  <c r="T863" i="9" s="1"/>
  <c r="AB862" i="9"/>
  <c r="W862" i="9"/>
  <c r="R862" i="9"/>
  <c r="I862" i="9"/>
  <c r="J862" i="9" s="1"/>
  <c r="T862" i="9" s="1"/>
  <c r="AB861" i="9"/>
  <c r="W861" i="9"/>
  <c r="X861" i="9" s="1"/>
  <c r="R861" i="9"/>
  <c r="I861" i="9"/>
  <c r="S861" i="9" s="1"/>
  <c r="AB860" i="9"/>
  <c r="W860" i="9"/>
  <c r="X860" i="9" s="1"/>
  <c r="R860" i="9"/>
  <c r="I860" i="9"/>
  <c r="S860" i="9" s="1"/>
  <c r="AB859" i="9"/>
  <c r="W859" i="9"/>
  <c r="X859" i="9" s="1"/>
  <c r="R859" i="9"/>
  <c r="I859" i="9"/>
  <c r="J859" i="9" s="1"/>
  <c r="T859" i="9" s="1"/>
  <c r="AB858" i="9"/>
  <c r="T858" i="9"/>
  <c r="S858" i="9"/>
  <c r="R858" i="9"/>
  <c r="AB857" i="9"/>
  <c r="T857" i="9"/>
  <c r="S857" i="9"/>
  <c r="R857" i="9"/>
  <c r="AB856" i="9"/>
  <c r="AB855" i="9"/>
  <c r="W855" i="9"/>
  <c r="T855" i="9"/>
  <c r="S855" i="9"/>
  <c r="R855" i="9"/>
  <c r="AB854" i="9"/>
  <c r="W854" i="9"/>
  <c r="X854" i="9" s="1"/>
  <c r="T854" i="9"/>
  <c r="S854" i="9"/>
  <c r="R854" i="9"/>
  <c r="AB853" i="9"/>
  <c r="W853" i="9"/>
  <c r="T853" i="9"/>
  <c r="S853" i="9"/>
  <c r="R853" i="9"/>
  <c r="AB852" i="9"/>
  <c r="W852" i="9"/>
  <c r="T852" i="9"/>
  <c r="S852" i="9"/>
  <c r="R852" i="9"/>
  <c r="AB851" i="9"/>
  <c r="W851" i="9"/>
  <c r="X851" i="9" s="1"/>
  <c r="T851" i="9"/>
  <c r="S851" i="9"/>
  <c r="R851" i="9"/>
  <c r="AB850" i="9"/>
  <c r="W850" i="9"/>
  <c r="X850" i="9" s="1"/>
  <c r="T850" i="9"/>
  <c r="S850" i="9"/>
  <c r="R850" i="9"/>
  <c r="AB849" i="9"/>
  <c r="W849" i="9"/>
  <c r="X849" i="9" s="1"/>
  <c r="T849" i="9"/>
  <c r="S849" i="9"/>
  <c r="R849" i="9"/>
  <c r="AB848" i="9"/>
  <c r="W848" i="9"/>
  <c r="T848" i="9"/>
  <c r="S848" i="9"/>
  <c r="R848" i="9"/>
  <c r="AB847" i="9"/>
  <c r="W847" i="9"/>
  <c r="T847" i="9"/>
  <c r="S847" i="9"/>
  <c r="R847" i="9"/>
  <c r="AB846" i="9"/>
  <c r="W846" i="9"/>
  <c r="T846" i="9"/>
  <c r="S846" i="9"/>
  <c r="R846" i="9"/>
  <c r="AB845" i="9"/>
  <c r="W845" i="9"/>
  <c r="X845" i="9" s="1"/>
  <c r="T845" i="9"/>
  <c r="S845" i="9"/>
  <c r="R845" i="9"/>
  <c r="AB844" i="9"/>
  <c r="W844" i="9"/>
  <c r="X844" i="9" s="1"/>
  <c r="T844" i="9"/>
  <c r="S844" i="9"/>
  <c r="R844" i="9"/>
  <c r="AB843" i="9"/>
  <c r="W843" i="9"/>
  <c r="X843" i="9" s="1"/>
  <c r="T843" i="9"/>
  <c r="S843" i="9"/>
  <c r="R843" i="9"/>
  <c r="AB842" i="9"/>
  <c r="W842" i="9"/>
  <c r="X842" i="9" s="1"/>
  <c r="T842" i="9"/>
  <c r="S842" i="9"/>
  <c r="R842" i="9"/>
  <c r="AB841" i="9"/>
  <c r="W841" i="9"/>
  <c r="X841" i="9" s="1"/>
  <c r="T841" i="9"/>
  <c r="S841" i="9"/>
  <c r="R841" i="9"/>
  <c r="AB840" i="9"/>
  <c r="W840" i="9"/>
  <c r="T840" i="9"/>
  <c r="S840" i="9"/>
  <c r="R840" i="9"/>
  <c r="AB839" i="9"/>
  <c r="AB838" i="9"/>
  <c r="W838" i="9"/>
  <c r="X838" i="9" s="1"/>
  <c r="T838" i="9"/>
  <c r="S838" i="9"/>
  <c r="R838" i="9"/>
  <c r="AB837" i="9"/>
  <c r="W837" i="9"/>
  <c r="X837" i="9" s="1"/>
  <c r="T837" i="9"/>
  <c r="S837" i="9"/>
  <c r="R837" i="9"/>
  <c r="AB836" i="9"/>
  <c r="W836" i="9"/>
  <c r="T836" i="9"/>
  <c r="S836" i="9"/>
  <c r="R836" i="9"/>
  <c r="AB835" i="9"/>
  <c r="W835" i="9"/>
  <c r="T835" i="9"/>
  <c r="S835" i="9"/>
  <c r="R835" i="9"/>
  <c r="AB834" i="9"/>
  <c r="W834" i="9"/>
  <c r="T834" i="9"/>
  <c r="S834" i="9"/>
  <c r="R834" i="9"/>
  <c r="AB833" i="9"/>
  <c r="W833" i="9"/>
  <c r="X833" i="9" s="1"/>
  <c r="T833" i="9"/>
  <c r="S833" i="9"/>
  <c r="R833" i="9"/>
  <c r="AB832" i="9"/>
  <c r="W832" i="9"/>
  <c r="X832" i="9" s="1"/>
  <c r="T832" i="9"/>
  <c r="S832" i="9"/>
  <c r="R832" i="9"/>
  <c r="AB831" i="9"/>
  <c r="W831" i="9"/>
  <c r="X831" i="9" s="1"/>
  <c r="T831" i="9"/>
  <c r="S831" i="9"/>
  <c r="R831" i="9"/>
  <c r="AB830" i="9"/>
  <c r="W830" i="9"/>
  <c r="X830" i="9" s="1"/>
  <c r="T830" i="9"/>
  <c r="S830" i="9"/>
  <c r="R830" i="9"/>
  <c r="AB829" i="9"/>
  <c r="W829" i="9"/>
  <c r="X829" i="9" s="1"/>
  <c r="T829" i="9"/>
  <c r="S829" i="9"/>
  <c r="R829" i="9"/>
  <c r="AB828" i="9"/>
  <c r="W828" i="9"/>
  <c r="T828" i="9"/>
  <c r="S828" i="9"/>
  <c r="R828" i="9"/>
  <c r="AB827" i="9"/>
  <c r="W827" i="9"/>
  <c r="T827" i="9"/>
  <c r="S827" i="9"/>
  <c r="R827" i="9"/>
  <c r="AB826" i="9"/>
  <c r="W826" i="9"/>
  <c r="T826" i="9"/>
  <c r="S826" i="9"/>
  <c r="R826" i="9"/>
  <c r="AB825" i="9"/>
  <c r="W825" i="9"/>
  <c r="T825" i="9"/>
  <c r="S825" i="9"/>
  <c r="R825" i="9"/>
  <c r="AB824" i="9"/>
  <c r="W824" i="9"/>
  <c r="X824" i="9" s="1"/>
  <c r="T824" i="9"/>
  <c r="S824" i="9"/>
  <c r="R824" i="9"/>
  <c r="AB823" i="9"/>
  <c r="W823" i="9"/>
  <c r="X823" i="9" s="1"/>
  <c r="T823" i="9"/>
  <c r="S823" i="9"/>
  <c r="R823" i="9"/>
  <c r="AB822" i="9"/>
  <c r="W822" i="9"/>
  <c r="X822" i="9" s="1"/>
  <c r="T822" i="9"/>
  <c r="S822" i="9"/>
  <c r="R822" i="9"/>
  <c r="AB821" i="9"/>
  <c r="W821" i="9"/>
  <c r="X821" i="9" s="1"/>
  <c r="T821" i="9"/>
  <c r="S821" i="9"/>
  <c r="R821" i="9"/>
  <c r="AB820" i="9"/>
  <c r="W820" i="9"/>
  <c r="T820" i="9"/>
  <c r="S820" i="9"/>
  <c r="R820" i="9"/>
  <c r="AB819" i="9"/>
  <c r="T819" i="9"/>
  <c r="S819" i="9"/>
  <c r="R819" i="9"/>
  <c r="AB818" i="9"/>
  <c r="W818" i="9"/>
  <c r="X818" i="9" s="1"/>
  <c r="T818" i="9"/>
  <c r="S818" i="9"/>
  <c r="R818" i="9"/>
  <c r="AB817" i="9"/>
  <c r="W817" i="9"/>
  <c r="X817" i="9" s="1"/>
  <c r="T817" i="9"/>
  <c r="S817" i="9"/>
  <c r="R817" i="9"/>
  <c r="AB816" i="9"/>
  <c r="W816" i="9"/>
  <c r="X816" i="9" s="1"/>
  <c r="T816" i="9"/>
  <c r="S816" i="9"/>
  <c r="R816" i="9"/>
  <c r="AB815" i="9"/>
  <c r="W815" i="9"/>
  <c r="T815" i="9"/>
  <c r="S815" i="9"/>
  <c r="R815" i="9"/>
  <c r="AB814" i="9"/>
  <c r="W814" i="9"/>
  <c r="X814" i="9" s="1"/>
  <c r="T814" i="9"/>
  <c r="S814" i="9"/>
  <c r="R814" i="9"/>
  <c r="AB813" i="9"/>
  <c r="W813" i="9"/>
  <c r="X813" i="9" s="1"/>
  <c r="T813" i="9"/>
  <c r="S813" i="9"/>
  <c r="R813" i="9"/>
  <c r="AB812" i="9"/>
  <c r="W812" i="9"/>
  <c r="T812" i="9"/>
  <c r="S812" i="9"/>
  <c r="R812" i="9"/>
  <c r="AB811" i="9"/>
  <c r="W811" i="9"/>
  <c r="X811" i="9" s="1"/>
  <c r="T811" i="9"/>
  <c r="S811" i="9"/>
  <c r="R811" i="9"/>
  <c r="AB810" i="9"/>
  <c r="W810" i="9"/>
  <c r="T810" i="9"/>
  <c r="S810" i="9"/>
  <c r="R810" i="9"/>
  <c r="AB809" i="9"/>
  <c r="W809" i="9"/>
  <c r="X809" i="9" s="1"/>
  <c r="T809" i="9"/>
  <c r="S809" i="9"/>
  <c r="R809" i="9"/>
  <c r="AB808" i="9"/>
  <c r="W808" i="9"/>
  <c r="X808" i="9" s="1"/>
  <c r="T808" i="9"/>
  <c r="S808" i="9"/>
  <c r="R808" i="9"/>
  <c r="AB807" i="9"/>
  <c r="W807" i="9"/>
  <c r="T807" i="9"/>
  <c r="S807" i="9"/>
  <c r="R807" i="9"/>
  <c r="AB806" i="9"/>
  <c r="W806" i="9"/>
  <c r="T806" i="9"/>
  <c r="S806" i="9"/>
  <c r="R806" i="9"/>
  <c r="AB805" i="9"/>
  <c r="W805" i="9"/>
  <c r="T805" i="9"/>
  <c r="S805" i="9"/>
  <c r="R805" i="9"/>
  <c r="AB804" i="9"/>
  <c r="W804" i="9"/>
  <c r="X804" i="9" s="1"/>
  <c r="T804" i="9"/>
  <c r="S804" i="9"/>
  <c r="R804" i="9"/>
  <c r="AB803" i="9"/>
  <c r="W803" i="9"/>
  <c r="X803" i="9" s="1"/>
  <c r="T803" i="9"/>
  <c r="S803" i="9"/>
  <c r="R803" i="9"/>
  <c r="AB802" i="9"/>
  <c r="W802" i="9"/>
  <c r="X802" i="9" s="1"/>
  <c r="T802" i="9"/>
  <c r="S802" i="9"/>
  <c r="R802" i="9"/>
  <c r="AB801" i="9"/>
  <c r="W801" i="9"/>
  <c r="X801" i="9" s="1"/>
  <c r="T801" i="9"/>
  <c r="S801" i="9"/>
  <c r="R801" i="9"/>
  <c r="AB800" i="9"/>
  <c r="W800" i="9"/>
  <c r="X800" i="9" s="1"/>
  <c r="T800" i="9"/>
  <c r="AA800" i="9" s="1"/>
  <c r="S800" i="9"/>
  <c r="R800" i="9"/>
  <c r="AB799" i="9"/>
  <c r="W799" i="9"/>
  <c r="T799" i="9"/>
  <c r="S799" i="9"/>
  <c r="R799" i="9"/>
  <c r="AB798" i="9"/>
  <c r="AB797" i="9"/>
  <c r="W797" i="9"/>
  <c r="X797" i="9" s="1"/>
  <c r="R797" i="9"/>
  <c r="I797" i="9"/>
  <c r="S797" i="9" s="1"/>
  <c r="AB796" i="9"/>
  <c r="W796" i="9"/>
  <c r="X796" i="9" s="1"/>
  <c r="R796" i="9"/>
  <c r="I796" i="9"/>
  <c r="J796" i="9" s="1"/>
  <c r="T796" i="9" s="1"/>
  <c r="AB795" i="9"/>
  <c r="W795" i="9"/>
  <c r="X795" i="9" s="1"/>
  <c r="R795" i="9"/>
  <c r="I795" i="9"/>
  <c r="AB794" i="9"/>
  <c r="W794" i="9"/>
  <c r="X794" i="9" s="1"/>
  <c r="R794" i="9"/>
  <c r="I794" i="9"/>
  <c r="J794" i="9" s="1"/>
  <c r="T794" i="9" s="1"/>
  <c r="AB793" i="9"/>
  <c r="W793" i="9"/>
  <c r="X793" i="9" s="1"/>
  <c r="T793" i="9"/>
  <c r="S793" i="9"/>
  <c r="R793" i="9"/>
  <c r="AB792" i="9"/>
  <c r="W792" i="9"/>
  <c r="X792" i="9" s="1"/>
  <c r="R792" i="9"/>
  <c r="I792" i="9"/>
  <c r="S792" i="9" s="1"/>
  <c r="AB791" i="9"/>
  <c r="W791" i="9"/>
  <c r="X791" i="9" s="1"/>
  <c r="R791" i="9"/>
  <c r="I791" i="9"/>
  <c r="S791" i="9" s="1"/>
  <c r="AB790" i="9"/>
  <c r="W790" i="9"/>
  <c r="X790" i="9" s="1"/>
  <c r="R790" i="9"/>
  <c r="I790" i="9"/>
  <c r="J790" i="9" s="1"/>
  <c r="T790" i="9" s="1"/>
  <c r="AB789" i="9"/>
  <c r="W789" i="9"/>
  <c r="X789" i="9" s="1"/>
  <c r="R789" i="9"/>
  <c r="I789" i="9"/>
  <c r="S789" i="9" s="1"/>
  <c r="AB788" i="9"/>
  <c r="W788" i="9"/>
  <c r="X788" i="9" s="1"/>
  <c r="R788" i="9"/>
  <c r="I788" i="9"/>
  <c r="J788" i="9" s="1"/>
  <c r="T788" i="9" s="1"/>
  <c r="AB787" i="9"/>
  <c r="W787" i="9"/>
  <c r="X787" i="9" s="1"/>
  <c r="R787" i="9"/>
  <c r="I787" i="9"/>
  <c r="J787" i="9" s="1"/>
  <c r="T787" i="9" s="1"/>
  <c r="AB786" i="9"/>
  <c r="W786" i="9"/>
  <c r="X786" i="9" s="1"/>
  <c r="R786" i="9"/>
  <c r="I786" i="9"/>
  <c r="AB785" i="9"/>
  <c r="W785" i="9"/>
  <c r="R785" i="9"/>
  <c r="I785" i="9"/>
  <c r="J785" i="9" s="1"/>
  <c r="T785" i="9" s="1"/>
  <c r="AB784" i="9"/>
  <c r="W784" i="9"/>
  <c r="X784" i="9" s="1"/>
  <c r="R784" i="9"/>
  <c r="I784" i="9"/>
  <c r="S784" i="9" s="1"/>
  <c r="T783" i="9"/>
  <c r="S783" i="9"/>
  <c r="R783" i="9"/>
  <c r="AB782" i="9"/>
  <c r="R782" i="9"/>
  <c r="I782" i="9"/>
  <c r="S782" i="9" s="1"/>
  <c r="AB781" i="9"/>
  <c r="R781" i="9"/>
  <c r="I781" i="9"/>
  <c r="AB780" i="9"/>
  <c r="W780" i="9"/>
  <c r="X780" i="9" s="1"/>
  <c r="R780" i="9"/>
  <c r="I780" i="9"/>
  <c r="S780" i="9" s="1"/>
  <c r="AB779" i="9"/>
  <c r="W779" i="9"/>
  <c r="R779" i="9"/>
  <c r="I779" i="9"/>
  <c r="S779" i="9" s="1"/>
  <c r="AB778" i="9"/>
  <c r="W778" i="9"/>
  <c r="X778" i="9" s="1"/>
  <c r="R778" i="9"/>
  <c r="I778" i="9"/>
  <c r="AB777" i="9"/>
  <c r="W777" i="9"/>
  <c r="X777" i="9" s="1"/>
  <c r="R777" i="9"/>
  <c r="I777" i="9"/>
  <c r="J777" i="9" s="1"/>
  <c r="T777" i="9" s="1"/>
  <c r="AB776" i="9"/>
  <c r="R776" i="9"/>
  <c r="I776" i="9"/>
  <c r="S776" i="9" s="1"/>
  <c r="AB775" i="9"/>
  <c r="W775" i="9"/>
  <c r="X775" i="9" s="1"/>
  <c r="R775" i="9"/>
  <c r="I775" i="9"/>
  <c r="S775" i="9" s="1"/>
  <c r="AB774" i="9"/>
  <c r="W774" i="9"/>
  <c r="X774" i="9" s="1"/>
  <c r="R774" i="9"/>
  <c r="I774" i="9"/>
  <c r="J774" i="9" s="1"/>
  <c r="T774" i="9" s="1"/>
  <c r="AB773" i="9"/>
  <c r="W773" i="9"/>
  <c r="X773" i="9" s="1"/>
  <c r="R773" i="9"/>
  <c r="I773" i="9"/>
  <c r="S773" i="9" s="1"/>
  <c r="AB772" i="9"/>
  <c r="R772" i="9"/>
  <c r="I772" i="9"/>
  <c r="AB771" i="9"/>
  <c r="W771" i="9"/>
  <c r="X771" i="9" s="1"/>
  <c r="R771" i="9"/>
  <c r="I771" i="9"/>
  <c r="S771" i="9" s="1"/>
  <c r="AB770" i="9"/>
  <c r="W770" i="9"/>
  <c r="X770" i="9" s="1"/>
  <c r="R770" i="9"/>
  <c r="K770" i="9"/>
  <c r="I770" i="9"/>
  <c r="J770" i="9" s="1"/>
  <c r="T770" i="9" s="1"/>
  <c r="G770" i="9"/>
  <c r="AB769" i="9"/>
  <c r="W769" i="9"/>
  <c r="X769" i="9" s="1"/>
  <c r="R769" i="9"/>
  <c r="K769" i="9"/>
  <c r="G769" i="9" s="1"/>
  <c r="AB768" i="9"/>
  <c r="W768" i="9"/>
  <c r="X768" i="9" s="1"/>
  <c r="R768" i="9"/>
  <c r="K768" i="9"/>
  <c r="G768" i="9" s="1"/>
  <c r="I768" i="9"/>
  <c r="S768" i="9" s="1"/>
  <c r="AB767" i="9"/>
  <c r="W767" i="9"/>
  <c r="R767" i="9"/>
  <c r="K767" i="9"/>
  <c r="AB765" i="9"/>
  <c r="AB764" i="9"/>
  <c r="AB763" i="9"/>
  <c r="AB762" i="9"/>
  <c r="W762" i="9"/>
  <c r="AB761" i="9"/>
  <c r="W761" i="9"/>
  <c r="X761" i="9" s="1"/>
  <c r="AB760" i="9"/>
  <c r="W760" i="9"/>
  <c r="AA760" i="9" s="1"/>
  <c r="AB759" i="9"/>
  <c r="W759" i="9"/>
  <c r="X759" i="9" s="1"/>
  <c r="AB758" i="9"/>
  <c r="W758" i="9"/>
  <c r="X758" i="9" s="1"/>
  <c r="AB757" i="9"/>
  <c r="W757" i="9"/>
  <c r="AB756" i="9"/>
  <c r="W756" i="9"/>
  <c r="X756" i="9" s="1"/>
  <c r="AB755" i="9"/>
  <c r="W755" i="9"/>
  <c r="AB754" i="9"/>
  <c r="W754" i="9"/>
  <c r="X754" i="9" s="1"/>
  <c r="AB753" i="9"/>
  <c r="W753" i="9"/>
  <c r="AA753" i="9" s="1"/>
  <c r="AB752" i="9"/>
  <c r="W752" i="9"/>
  <c r="X752" i="9" s="1"/>
  <c r="AB751" i="9"/>
  <c r="W751" i="9"/>
  <c r="X751" i="9" s="1"/>
  <c r="AB750" i="9"/>
  <c r="W750" i="9"/>
  <c r="X750" i="9" s="1"/>
  <c r="AB749" i="9"/>
  <c r="W749" i="9"/>
  <c r="AB748" i="9"/>
  <c r="W748" i="9"/>
  <c r="AB747" i="9"/>
  <c r="W747" i="9"/>
  <c r="Z747" i="9" s="1"/>
  <c r="AB746" i="9"/>
  <c r="W746" i="9"/>
  <c r="Y746" i="9" s="1"/>
  <c r="AB745" i="9"/>
  <c r="W745" i="9"/>
  <c r="AA745" i="9" s="1"/>
  <c r="AB744" i="9"/>
  <c r="W744" i="9"/>
  <c r="AA744" i="9" s="1"/>
  <c r="AB743" i="9"/>
  <c r="W743" i="9"/>
  <c r="AA743" i="9" s="1"/>
  <c r="AB742" i="9"/>
  <c r="W742" i="9"/>
  <c r="X742" i="9" s="1"/>
  <c r="AB741" i="9"/>
  <c r="W741" i="9"/>
  <c r="AB740" i="9"/>
  <c r="W740" i="9"/>
  <c r="AB739" i="9"/>
  <c r="W739" i="9"/>
  <c r="AA739" i="9" s="1"/>
  <c r="AB738" i="9"/>
  <c r="W738" i="9"/>
  <c r="AA738" i="9" s="1"/>
  <c r="AB737" i="9"/>
  <c r="W737" i="9"/>
  <c r="AA737" i="9" s="1"/>
  <c r="AB736" i="9"/>
  <c r="W736" i="9"/>
  <c r="Y736" i="9" s="1"/>
  <c r="AB735" i="9"/>
  <c r="W735" i="9"/>
  <c r="AA735" i="9" s="1"/>
  <c r="AB734" i="9"/>
  <c r="W734" i="9"/>
  <c r="Y734" i="9" s="1"/>
  <c r="AB733" i="9"/>
  <c r="W733" i="9"/>
  <c r="AB732" i="9"/>
  <c r="W732" i="9"/>
  <c r="Y732" i="9" s="1"/>
  <c r="AB731" i="9"/>
  <c r="W731" i="9"/>
  <c r="Y731" i="9" s="1"/>
  <c r="AB730" i="9"/>
  <c r="W730" i="9"/>
  <c r="AA730" i="9" s="1"/>
  <c r="AB729" i="9"/>
  <c r="W729" i="9"/>
  <c r="AA729" i="9" s="1"/>
  <c r="AB728" i="9"/>
  <c r="W728" i="9"/>
  <c r="Y728" i="9" s="1"/>
  <c r="AB727" i="9"/>
  <c r="W727" i="9"/>
  <c r="AB726" i="9"/>
  <c r="W726" i="9"/>
  <c r="X726" i="9" s="1"/>
  <c r="AB725" i="9"/>
  <c r="W725" i="9"/>
  <c r="AA725" i="9" s="1"/>
  <c r="AB724" i="9"/>
  <c r="W724" i="9"/>
  <c r="Y724" i="9" s="1"/>
  <c r="AB723" i="9"/>
  <c r="W723" i="9"/>
  <c r="Y723" i="9" s="1"/>
  <c r="AB722" i="9"/>
  <c r="W722" i="9"/>
  <c r="AB721" i="9"/>
  <c r="W721" i="9"/>
  <c r="AB720" i="9"/>
  <c r="W720" i="9"/>
  <c r="Y720" i="9" s="1"/>
  <c r="AB719" i="9"/>
  <c r="W719" i="9"/>
  <c r="AA719" i="9" s="1"/>
  <c r="AB718" i="9"/>
  <c r="W718" i="9"/>
  <c r="Y718" i="9" s="1"/>
  <c r="AB717" i="9"/>
  <c r="W717" i="9"/>
  <c r="AA717" i="9" s="1"/>
  <c r="AB716" i="9"/>
  <c r="W716" i="9"/>
  <c r="Y716" i="9" s="1"/>
  <c r="AB715" i="9"/>
  <c r="W715" i="9"/>
  <c r="AA715" i="9" s="1"/>
  <c r="AB714" i="9"/>
  <c r="W714" i="9"/>
  <c r="AA714" i="9" s="1"/>
  <c r="AB713" i="9"/>
  <c r="W713" i="9"/>
  <c r="AA713" i="9" s="1"/>
  <c r="AB712" i="9"/>
  <c r="W712" i="9"/>
  <c r="X712" i="9" s="1"/>
  <c r="AB711" i="9"/>
  <c r="W711" i="9"/>
  <c r="Z711" i="9" s="1"/>
  <c r="AB710" i="9"/>
  <c r="W710" i="9"/>
  <c r="AA710" i="9" s="1"/>
  <c r="AB709" i="9"/>
  <c r="W709" i="9"/>
  <c r="AA709" i="9" s="1"/>
  <c r="AB708" i="9"/>
  <c r="W708" i="9"/>
  <c r="Y708" i="9" s="1"/>
  <c r="AB707" i="9"/>
  <c r="W707" i="9"/>
  <c r="Z707" i="9" s="1"/>
  <c r="AB706" i="9"/>
  <c r="W706" i="9"/>
  <c r="AA706" i="9" s="1"/>
  <c r="AB705" i="9"/>
  <c r="W705" i="9"/>
  <c r="AA705" i="9" s="1"/>
  <c r="AB704" i="9"/>
  <c r="W704" i="9"/>
  <c r="AB703" i="9"/>
  <c r="W703" i="9"/>
  <c r="X703" i="9" s="1"/>
  <c r="AB702" i="9"/>
  <c r="W702" i="9"/>
  <c r="X702" i="9" s="1"/>
  <c r="AB701" i="9"/>
  <c r="W701" i="9"/>
  <c r="AA701" i="9" s="1"/>
  <c r="AB700" i="9"/>
  <c r="W700" i="9"/>
  <c r="Y700" i="9" s="1"/>
  <c r="AB699" i="9"/>
  <c r="W699" i="9"/>
  <c r="Z699" i="9" s="1"/>
  <c r="AB698" i="9"/>
  <c r="W698" i="9"/>
  <c r="AA698" i="9" s="1"/>
  <c r="AB697" i="9"/>
  <c r="W697" i="9"/>
  <c r="AA697" i="9" s="1"/>
  <c r="AB696" i="9"/>
  <c r="W696" i="9"/>
  <c r="Y696" i="9" s="1"/>
  <c r="AB695" i="9"/>
  <c r="W695" i="9"/>
  <c r="Z695" i="9" s="1"/>
  <c r="AB694" i="9"/>
  <c r="W694" i="9"/>
  <c r="AA694" i="9" s="1"/>
  <c r="AB693" i="9"/>
  <c r="W693" i="9"/>
  <c r="AA693" i="9" s="1"/>
  <c r="AB692" i="9"/>
  <c r="W692" i="9"/>
  <c r="Y692" i="9" s="1"/>
  <c r="AB691" i="9"/>
  <c r="W691" i="9"/>
  <c r="AA691" i="9" s="1"/>
  <c r="AB690" i="9"/>
  <c r="W690" i="9"/>
  <c r="AA690" i="9" s="1"/>
  <c r="AB689" i="9"/>
  <c r="W689" i="9"/>
  <c r="AA689" i="9" s="1"/>
  <c r="AB688" i="9"/>
  <c r="W688" i="9"/>
  <c r="AA688" i="9" s="1"/>
  <c r="AB687" i="9"/>
  <c r="AB686" i="9"/>
  <c r="W686" i="9"/>
  <c r="AA686" i="9" s="1"/>
  <c r="AB685" i="9"/>
  <c r="W685" i="9"/>
  <c r="Z685" i="9" s="1"/>
  <c r="AB684" i="9"/>
  <c r="W684" i="9"/>
  <c r="AB683" i="9"/>
  <c r="W683" i="9"/>
  <c r="AB682" i="9"/>
  <c r="W682" i="9"/>
  <c r="Y682" i="9" s="1"/>
  <c r="AB681" i="9"/>
  <c r="W681" i="9"/>
  <c r="Z681" i="9" s="1"/>
  <c r="AB680" i="9"/>
  <c r="W680" i="9"/>
  <c r="X680" i="9" s="1"/>
  <c r="AB679" i="9"/>
  <c r="W679" i="9"/>
  <c r="Z679" i="9" s="1"/>
  <c r="AB678" i="9"/>
  <c r="W678" i="9"/>
  <c r="AA678" i="9" s="1"/>
  <c r="AB677" i="9"/>
  <c r="W677" i="9"/>
  <c r="AA677" i="9" s="1"/>
  <c r="AB676" i="9"/>
  <c r="W676" i="9"/>
  <c r="Y676" i="9" s="1"/>
  <c r="AB675" i="9"/>
  <c r="W675" i="9"/>
  <c r="Y675" i="9" s="1"/>
  <c r="AB674" i="9"/>
  <c r="W674" i="9"/>
  <c r="AA674" i="9" s="1"/>
  <c r="AB673" i="9"/>
  <c r="W673" i="9"/>
  <c r="Z673" i="9" s="1"/>
  <c r="AB672" i="9"/>
  <c r="W672" i="9"/>
  <c r="Z672" i="9" s="1"/>
  <c r="AB671" i="9"/>
  <c r="W671" i="9"/>
  <c r="AA671" i="9" s="1"/>
  <c r="AB670" i="9"/>
  <c r="W670" i="9"/>
  <c r="Z670" i="9" s="1"/>
  <c r="AB669" i="9"/>
  <c r="W669" i="9"/>
  <c r="AA669" i="9" s="1"/>
  <c r="AB668" i="9"/>
  <c r="W668" i="9"/>
  <c r="AA668" i="9" s="1"/>
  <c r="AB667" i="9"/>
  <c r="W667" i="9"/>
  <c r="Y667" i="9" s="1"/>
  <c r="AB666" i="9"/>
  <c r="W666" i="9"/>
  <c r="AA666" i="9" s="1"/>
  <c r="AB665" i="9"/>
  <c r="W665" i="9"/>
  <c r="AA665" i="9" s="1"/>
  <c r="AB664" i="9"/>
  <c r="W664" i="9"/>
  <c r="Y664" i="9" s="1"/>
  <c r="AB663" i="9"/>
  <c r="W663" i="9"/>
  <c r="AA663" i="9" s="1"/>
  <c r="AB662" i="9"/>
  <c r="W662" i="9"/>
  <c r="AA662" i="9" s="1"/>
  <c r="AB661" i="9"/>
  <c r="W661" i="9"/>
  <c r="AA661" i="9" s="1"/>
  <c r="AB660" i="9"/>
  <c r="W660" i="9"/>
  <c r="Z660" i="9" s="1"/>
  <c r="AB659" i="9"/>
  <c r="W659" i="9"/>
  <c r="AA659" i="9" s="1"/>
  <c r="AB658" i="9"/>
  <c r="W658" i="9"/>
  <c r="AA658" i="9" s="1"/>
  <c r="AB657" i="9"/>
  <c r="W657" i="9"/>
  <c r="AA657" i="9" s="1"/>
  <c r="AB656" i="9"/>
  <c r="W656" i="9"/>
  <c r="Y656" i="9" s="1"/>
  <c r="AB655" i="9"/>
  <c r="W655" i="9"/>
  <c r="X655" i="9" s="1"/>
  <c r="AB654" i="9"/>
  <c r="W654" i="9"/>
  <c r="AA654" i="9" s="1"/>
  <c r="AB653" i="9"/>
  <c r="W653" i="9"/>
  <c r="AA653" i="9" s="1"/>
  <c r="AB652" i="9"/>
  <c r="W652" i="9"/>
  <c r="AA652" i="9" s="1"/>
  <c r="AB651" i="9"/>
  <c r="W651" i="9"/>
  <c r="Z651" i="9" s="1"/>
  <c r="AB650" i="9"/>
  <c r="W650" i="9"/>
  <c r="AA650" i="9" s="1"/>
  <c r="AB649" i="9"/>
  <c r="W649" i="9"/>
  <c r="AA649" i="9" s="1"/>
  <c r="AB648" i="9"/>
  <c r="W648" i="9"/>
  <c r="X648" i="9" s="1"/>
  <c r="AB647" i="9"/>
  <c r="W647" i="9"/>
  <c r="Y647" i="9" s="1"/>
  <c r="AB646" i="9"/>
  <c r="W646" i="9"/>
  <c r="AA646" i="9" s="1"/>
  <c r="AB645" i="9"/>
  <c r="W645" i="9"/>
  <c r="AA645" i="9" s="1"/>
  <c r="AB644" i="9"/>
  <c r="W644" i="9"/>
  <c r="X644" i="9" s="1"/>
  <c r="AB643" i="9"/>
  <c r="W643" i="9"/>
  <c r="AA643" i="9" s="1"/>
  <c r="AB642" i="9"/>
  <c r="W642" i="9"/>
  <c r="AA642" i="9" s="1"/>
  <c r="AB641" i="9"/>
  <c r="W641" i="9"/>
  <c r="AA641" i="9" s="1"/>
  <c r="AB640" i="9"/>
  <c r="W640" i="9"/>
  <c r="Z640" i="9" s="1"/>
  <c r="AB639" i="9"/>
  <c r="W639" i="9"/>
  <c r="X639" i="9" s="1"/>
  <c r="AB638" i="9"/>
  <c r="AB637" i="9"/>
  <c r="W637" i="9"/>
  <c r="Z637" i="9" s="1"/>
  <c r="AB636" i="9"/>
  <c r="W636" i="9"/>
  <c r="Y636" i="9" s="1"/>
  <c r="AB635" i="9"/>
  <c r="W635" i="9"/>
  <c r="AB634" i="9"/>
  <c r="W634" i="9"/>
  <c r="Z634" i="9" s="1"/>
  <c r="AB633" i="9"/>
  <c r="W633" i="9"/>
  <c r="Z633" i="9" s="1"/>
  <c r="AB632" i="9"/>
  <c r="W632" i="9"/>
  <c r="AB631" i="9"/>
  <c r="W631" i="9"/>
  <c r="AB630" i="9"/>
  <c r="W630" i="9"/>
  <c r="Z630" i="9" s="1"/>
  <c r="AB629" i="9"/>
  <c r="W629" i="9"/>
  <c r="Z629" i="9" s="1"/>
  <c r="AB628" i="9"/>
  <c r="W628" i="9"/>
  <c r="Y628" i="9" s="1"/>
  <c r="AB627" i="9"/>
  <c r="W627" i="9"/>
  <c r="AB626" i="9"/>
  <c r="W626" i="9"/>
  <c r="Z626" i="9" s="1"/>
  <c r="AB625" i="9"/>
  <c r="W625" i="9"/>
  <c r="Z625" i="9" s="1"/>
  <c r="AB624" i="9"/>
  <c r="W624" i="9"/>
  <c r="AB623" i="9"/>
  <c r="W623" i="9"/>
  <c r="AB622" i="9"/>
  <c r="W622" i="9"/>
  <c r="Z622" i="9" s="1"/>
  <c r="AB621" i="9"/>
  <c r="W621" i="9"/>
  <c r="Z621" i="9" s="1"/>
  <c r="AB620" i="9"/>
  <c r="W620" i="9"/>
  <c r="Y620" i="9" s="1"/>
  <c r="AB619" i="9"/>
  <c r="W619" i="9"/>
  <c r="AB618" i="9"/>
  <c r="W618" i="9"/>
  <c r="Z618" i="9" s="1"/>
  <c r="AB617" i="9"/>
  <c r="W617" i="9"/>
  <c r="Z617" i="9" s="1"/>
  <c r="AB616" i="9"/>
  <c r="W616" i="9"/>
  <c r="AB615" i="9"/>
  <c r="W615" i="9"/>
  <c r="AB614" i="9"/>
  <c r="W614" i="9"/>
  <c r="Z614" i="9" s="1"/>
  <c r="AB613" i="9"/>
  <c r="W613" i="9"/>
  <c r="Z613" i="9" s="1"/>
  <c r="AB612" i="9"/>
  <c r="W612" i="9"/>
  <c r="Y612" i="9" s="1"/>
  <c r="AB611" i="9"/>
  <c r="W611" i="9"/>
  <c r="AB610" i="9"/>
  <c r="W610" i="9"/>
  <c r="Z610" i="9" s="1"/>
  <c r="AB609" i="9"/>
  <c r="W609" i="9"/>
  <c r="Z609" i="9" s="1"/>
  <c r="AB608" i="9"/>
  <c r="W608" i="9"/>
  <c r="AB607" i="9"/>
  <c r="W607" i="9"/>
  <c r="AB606" i="9"/>
  <c r="W606" i="9"/>
  <c r="Z606" i="9" s="1"/>
  <c r="AB605" i="9"/>
  <c r="W605" i="9"/>
  <c r="Z605" i="9" s="1"/>
  <c r="AB604" i="9"/>
  <c r="W604" i="9"/>
  <c r="Y604" i="9" s="1"/>
  <c r="AB603" i="9"/>
  <c r="W603" i="9"/>
  <c r="AB602" i="9"/>
  <c r="W602" i="9"/>
  <c r="Z602" i="9" s="1"/>
  <c r="AB601" i="9"/>
  <c r="W601" i="9"/>
  <c r="Z601" i="9" s="1"/>
  <c r="AB600" i="9"/>
  <c r="W600" i="9"/>
  <c r="AB599" i="9"/>
  <c r="W599" i="9"/>
  <c r="AB598" i="9"/>
  <c r="W598" i="9"/>
  <c r="Z598" i="9" s="1"/>
  <c r="AB597" i="9"/>
  <c r="W597" i="9"/>
  <c r="Z597" i="9" s="1"/>
  <c r="AB596" i="9"/>
  <c r="W596" i="9"/>
  <c r="Y596" i="9" s="1"/>
  <c r="AB595" i="9"/>
  <c r="W595" i="9"/>
  <c r="AB594" i="9"/>
  <c r="W594" i="9"/>
  <c r="Z594" i="9" s="1"/>
  <c r="AB593" i="9"/>
  <c r="W593" i="9"/>
  <c r="Z593" i="9" s="1"/>
  <c r="AB592" i="9"/>
  <c r="W592" i="9"/>
  <c r="AB591" i="9"/>
  <c r="W591" i="9"/>
  <c r="AB590" i="9"/>
  <c r="W590" i="9"/>
  <c r="Z590" i="9" s="1"/>
  <c r="AB589" i="9"/>
  <c r="W589" i="9"/>
  <c r="Z589" i="9" s="1"/>
  <c r="AB588" i="9"/>
  <c r="W588" i="9"/>
  <c r="Y588" i="9" s="1"/>
  <c r="AB587" i="9"/>
  <c r="W587" i="9"/>
  <c r="AB586" i="9"/>
  <c r="W586" i="9"/>
  <c r="Z586" i="9" s="1"/>
  <c r="AB585" i="9"/>
  <c r="W585" i="9"/>
  <c r="Z585" i="9" s="1"/>
  <c r="AB584" i="9"/>
  <c r="W584" i="9"/>
  <c r="AB583" i="9"/>
  <c r="W583" i="9"/>
  <c r="AB582" i="9"/>
  <c r="W582" i="9"/>
  <c r="Z582" i="9" s="1"/>
  <c r="AB581" i="9"/>
  <c r="W581" i="9"/>
  <c r="Z581" i="9" s="1"/>
  <c r="AB580" i="9"/>
  <c r="W580" i="9"/>
  <c r="Y580" i="9" s="1"/>
  <c r="AB579" i="9"/>
  <c r="W579" i="9"/>
  <c r="Z579" i="9" s="1"/>
  <c r="AB578" i="9"/>
  <c r="W578" i="9"/>
  <c r="Z578" i="9" s="1"/>
  <c r="AB577" i="9"/>
  <c r="W577" i="9"/>
  <c r="Z577" i="9" s="1"/>
  <c r="AB576" i="9"/>
  <c r="W576" i="9"/>
  <c r="AB575" i="9"/>
  <c r="W575" i="9"/>
  <c r="Z575" i="9" s="1"/>
  <c r="AB574" i="9"/>
  <c r="W574" i="9"/>
  <c r="Z574" i="9" s="1"/>
  <c r="AB573" i="9"/>
  <c r="W573" i="9"/>
  <c r="X573" i="9" s="1"/>
  <c r="AB572" i="9"/>
  <c r="W572" i="9"/>
  <c r="Y572" i="9" s="1"/>
  <c r="AB571" i="9"/>
  <c r="W571" i="9"/>
  <c r="Z571" i="9" s="1"/>
  <c r="AB570" i="9"/>
  <c r="W570" i="9"/>
  <c r="Z570" i="9" s="1"/>
  <c r="AB569" i="9"/>
  <c r="W569" i="9"/>
  <c r="X569" i="9" s="1"/>
  <c r="AB568" i="9"/>
  <c r="W568" i="9"/>
  <c r="AB567" i="9"/>
  <c r="W567" i="9"/>
  <c r="AB566" i="9"/>
  <c r="W566" i="9"/>
  <c r="Z566" i="9" s="1"/>
  <c r="AB565" i="9"/>
  <c r="W565" i="9"/>
  <c r="X565" i="9" s="1"/>
  <c r="AB564" i="9"/>
  <c r="W564" i="9"/>
  <c r="AA564" i="9" s="1"/>
  <c r="AB563" i="9"/>
  <c r="W563" i="9"/>
  <c r="Z563" i="9" s="1"/>
  <c r="AB562" i="9"/>
  <c r="W562" i="9"/>
  <c r="Z562" i="9" s="1"/>
  <c r="AB561" i="9"/>
  <c r="W561" i="9"/>
  <c r="AA561" i="9" s="1"/>
  <c r="AB560" i="9"/>
  <c r="W560" i="9"/>
  <c r="AA560" i="9" s="1"/>
  <c r="AB559" i="9"/>
  <c r="W559" i="9"/>
  <c r="AB558" i="9"/>
  <c r="W558" i="9"/>
  <c r="Y558" i="9" s="1"/>
  <c r="AB557" i="9"/>
  <c r="W557" i="9"/>
  <c r="X557" i="9" s="1"/>
  <c r="AB556" i="9"/>
  <c r="W556" i="9"/>
  <c r="AA556" i="9" s="1"/>
  <c r="AB555" i="9"/>
  <c r="W555" i="9"/>
  <c r="AB554" i="9"/>
  <c r="W554" i="9"/>
  <c r="Y554" i="9" s="1"/>
  <c r="AB553" i="9"/>
  <c r="W553" i="9"/>
  <c r="X553" i="9" s="1"/>
  <c r="AB552" i="9"/>
  <c r="W552" i="9"/>
  <c r="AA552" i="9" s="1"/>
  <c r="AB551" i="9"/>
  <c r="W551" i="9"/>
  <c r="AB550" i="9"/>
  <c r="W550" i="9"/>
  <c r="Y550" i="9" s="1"/>
  <c r="AB549" i="9"/>
  <c r="W549" i="9"/>
  <c r="Z549" i="9" s="1"/>
  <c r="AB548" i="9"/>
  <c r="W548" i="9"/>
  <c r="AA548" i="9" s="1"/>
  <c r="AB547" i="9"/>
  <c r="W547" i="9"/>
  <c r="AB546" i="9"/>
  <c r="W546" i="9"/>
  <c r="Y546" i="9" s="1"/>
  <c r="AB545" i="9"/>
  <c r="W545" i="9"/>
  <c r="AA545" i="9" s="1"/>
  <c r="AB544" i="9"/>
  <c r="W544" i="9"/>
  <c r="AA544" i="9" s="1"/>
  <c r="AB543" i="9"/>
  <c r="W543" i="9"/>
  <c r="AB542" i="9"/>
  <c r="W542" i="9"/>
  <c r="Y542" i="9" s="1"/>
  <c r="AB541" i="9"/>
  <c r="W541" i="9"/>
  <c r="AA541" i="9" s="1"/>
  <c r="AB540" i="9"/>
  <c r="W540" i="9"/>
  <c r="AA540" i="9" s="1"/>
  <c r="AB539" i="9"/>
  <c r="W539" i="9"/>
  <c r="Z539" i="9" s="1"/>
  <c r="AB538" i="9"/>
  <c r="W538" i="9"/>
  <c r="Y538" i="9" s="1"/>
  <c r="AB537" i="9"/>
  <c r="W537" i="9"/>
  <c r="X537" i="9" s="1"/>
  <c r="AB536" i="9"/>
  <c r="W536" i="9"/>
  <c r="AA536" i="9" s="1"/>
  <c r="AB535" i="9"/>
  <c r="W535" i="9"/>
  <c r="AB534" i="9"/>
  <c r="W534" i="9"/>
  <c r="Y534" i="9" s="1"/>
  <c r="AB533" i="9"/>
  <c r="W533" i="9"/>
  <c r="Y533" i="9" s="1"/>
  <c r="AB532" i="9"/>
  <c r="W532" i="9"/>
  <c r="AA532" i="9" s="1"/>
  <c r="AB531" i="9"/>
  <c r="W531" i="9"/>
  <c r="Z531" i="9" s="1"/>
  <c r="AB530" i="9"/>
  <c r="W530" i="9"/>
  <c r="Y530" i="9" s="1"/>
  <c r="AB529" i="9"/>
  <c r="W529" i="9"/>
  <c r="AA529" i="9" s="1"/>
  <c r="AB528" i="9"/>
  <c r="W528" i="9"/>
  <c r="AA528" i="9" s="1"/>
  <c r="AB527" i="9"/>
  <c r="W527" i="9"/>
  <c r="AB526" i="9"/>
  <c r="W526" i="9"/>
  <c r="Y526" i="9" s="1"/>
  <c r="AB525" i="9"/>
  <c r="W525" i="9"/>
  <c r="AA525" i="9" s="1"/>
  <c r="AB524" i="9"/>
  <c r="W524" i="9"/>
  <c r="AA524" i="9" s="1"/>
  <c r="AB523" i="9"/>
  <c r="W523" i="9"/>
  <c r="Z523" i="9" s="1"/>
  <c r="AB522" i="9"/>
  <c r="W522" i="9"/>
  <c r="Y522" i="9" s="1"/>
  <c r="AB521" i="9"/>
  <c r="W521" i="9"/>
  <c r="AA521" i="9" s="1"/>
  <c r="AB520" i="9"/>
  <c r="W520" i="9"/>
  <c r="AA520" i="9" s="1"/>
  <c r="AB519" i="9"/>
  <c r="W519" i="9"/>
  <c r="AB518" i="9"/>
  <c r="W518" i="9"/>
  <c r="Y518" i="9" s="1"/>
  <c r="AB517" i="9"/>
  <c r="W517" i="9"/>
  <c r="Y517" i="9" s="1"/>
  <c r="AB516" i="9"/>
  <c r="W516" i="9"/>
  <c r="AA516" i="9" s="1"/>
  <c r="AB515" i="9"/>
  <c r="W515" i="9"/>
  <c r="Z515" i="9" s="1"/>
  <c r="AB514" i="9"/>
  <c r="W514" i="9"/>
  <c r="Y514" i="9" s="1"/>
  <c r="AB513" i="9"/>
  <c r="W513" i="9"/>
  <c r="AA513" i="9" s="1"/>
  <c r="AB512" i="9"/>
  <c r="W512" i="9"/>
  <c r="AA512" i="9" s="1"/>
  <c r="AB511" i="9"/>
  <c r="W511" i="9"/>
  <c r="AB510" i="9"/>
  <c r="W510" i="9"/>
  <c r="Y510" i="9" s="1"/>
  <c r="AB509" i="9"/>
  <c r="W509" i="9"/>
  <c r="AA509" i="9" s="1"/>
  <c r="AB508" i="9"/>
  <c r="W508" i="9"/>
  <c r="AA508" i="9" s="1"/>
  <c r="AB507" i="9"/>
  <c r="W507" i="9"/>
  <c r="Z507" i="9" s="1"/>
  <c r="AB506" i="9"/>
  <c r="W506" i="9"/>
  <c r="Y506" i="9" s="1"/>
  <c r="AB505" i="9"/>
  <c r="W505" i="9"/>
  <c r="Z505" i="9" s="1"/>
  <c r="AB504" i="9"/>
  <c r="W504" i="9"/>
  <c r="AA504" i="9" s="1"/>
  <c r="AB503" i="9"/>
  <c r="W503" i="9"/>
  <c r="AB502" i="9"/>
  <c r="W502" i="9"/>
  <c r="Y502" i="9" s="1"/>
  <c r="AB501" i="9"/>
  <c r="W501" i="9"/>
  <c r="AA501" i="9" s="1"/>
  <c r="AB500" i="9"/>
  <c r="W500" i="9"/>
  <c r="AA500" i="9" s="1"/>
  <c r="AB499" i="9"/>
  <c r="W499" i="9"/>
  <c r="Z499" i="9" s="1"/>
  <c r="AB498" i="9"/>
  <c r="W498" i="9"/>
  <c r="Y498" i="9" s="1"/>
  <c r="AB497" i="9"/>
  <c r="W497" i="9"/>
  <c r="AA497" i="9" s="1"/>
  <c r="AB496" i="9"/>
  <c r="W496" i="9"/>
  <c r="AA496" i="9" s="1"/>
  <c r="AB495" i="9"/>
  <c r="W495" i="9"/>
  <c r="AB494" i="9"/>
  <c r="W494" i="9"/>
  <c r="Y494" i="9" s="1"/>
  <c r="AB493" i="9"/>
  <c r="W493" i="9"/>
  <c r="X493" i="9" s="1"/>
  <c r="AB492" i="9"/>
  <c r="W492" i="9"/>
  <c r="AA492" i="9" s="1"/>
  <c r="AB491" i="9"/>
  <c r="W491" i="9"/>
  <c r="Z491" i="9" s="1"/>
  <c r="AB490" i="9"/>
  <c r="W490" i="9"/>
  <c r="Y490" i="9" s="1"/>
  <c r="AB489" i="9"/>
  <c r="W489" i="9"/>
  <c r="Z489" i="9" s="1"/>
  <c r="AB488" i="9"/>
  <c r="W488" i="9"/>
  <c r="AA488" i="9" s="1"/>
  <c r="AB487" i="9"/>
  <c r="W487" i="9"/>
  <c r="AB486" i="9"/>
  <c r="W486" i="9"/>
  <c r="Y486" i="9" s="1"/>
  <c r="AB485" i="9"/>
  <c r="W485" i="9"/>
  <c r="AA485" i="9" s="1"/>
  <c r="AB484" i="9"/>
  <c r="W484" i="9"/>
  <c r="AA484" i="9" s="1"/>
  <c r="AB483" i="9"/>
  <c r="W483" i="9"/>
  <c r="Z483" i="9" s="1"/>
  <c r="AB482" i="9"/>
  <c r="W482" i="9"/>
  <c r="Y482" i="9" s="1"/>
  <c r="AB481" i="9"/>
  <c r="W481" i="9"/>
  <c r="Z481" i="9" s="1"/>
  <c r="AB480" i="9"/>
  <c r="W480" i="9"/>
  <c r="AA480" i="9" s="1"/>
  <c r="AB479" i="9"/>
  <c r="W479" i="9"/>
  <c r="AB478" i="9"/>
  <c r="W478" i="9"/>
  <c r="Y478" i="9" s="1"/>
  <c r="AB477" i="9"/>
  <c r="W477" i="9"/>
  <c r="AA477" i="9" s="1"/>
  <c r="AB476" i="9"/>
  <c r="W476" i="9"/>
  <c r="AA476" i="9" s="1"/>
  <c r="AB475" i="9"/>
  <c r="W475" i="9"/>
  <c r="Z475" i="9" s="1"/>
  <c r="AB474" i="9"/>
  <c r="W474" i="9"/>
  <c r="Y474" i="9" s="1"/>
  <c r="AB473" i="9"/>
  <c r="W473" i="9"/>
  <c r="X473" i="9" s="1"/>
  <c r="AB472" i="9"/>
  <c r="W472" i="9"/>
  <c r="AA472" i="9" s="1"/>
  <c r="AB471" i="9"/>
  <c r="W471" i="9"/>
  <c r="AB470" i="9"/>
  <c r="W470" i="9"/>
  <c r="Y470" i="9" s="1"/>
  <c r="AB469" i="9"/>
  <c r="W469" i="9"/>
  <c r="AA469" i="9" s="1"/>
  <c r="AB468" i="9"/>
  <c r="W468" i="9"/>
  <c r="AA468" i="9" s="1"/>
  <c r="AB467" i="9"/>
  <c r="W467" i="9"/>
  <c r="Z467" i="9" s="1"/>
  <c r="AB466" i="9"/>
  <c r="W466" i="9"/>
  <c r="Y466" i="9" s="1"/>
  <c r="AB465" i="9"/>
  <c r="W465" i="9"/>
  <c r="X465" i="9" s="1"/>
  <c r="AB464" i="9"/>
  <c r="W464" i="9"/>
  <c r="AA464" i="9" s="1"/>
  <c r="AB463" i="9"/>
  <c r="W463" i="9"/>
  <c r="AB462" i="9"/>
  <c r="W462" i="9"/>
  <c r="Y462" i="9" s="1"/>
  <c r="AB461" i="9"/>
  <c r="W461" i="9"/>
  <c r="Z461" i="9" s="1"/>
  <c r="AB460" i="9"/>
  <c r="W460" i="9"/>
  <c r="AA460" i="9" s="1"/>
  <c r="AB459" i="9"/>
  <c r="W459" i="9"/>
  <c r="Z459" i="9" s="1"/>
  <c r="AB458" i="9"/>
  <c r="W458" i="9"/>
  <c r="Y458" i="9" s="1"/>
  <c r="AB457" i="9"/>
  <c r="W457" i="9"/>
  <c r="AA457" i="9" s="1"/>
  <c r="AB456" i="9"/>
  <c r="W456" i="9"/>
  <c r="AA456" i="9" s="1"/>
  <c r="AB455" i="9"/>
  <c r="W455" i="9"/>
  <c r="AB454" i="9"/>
  <c r="W454" i="9"/>
  <c r="Y454" i="9" s="1"/>
  <c r="AB453" i="9"/>
  <c r="W453" i="9"/>
  <c r="AA453" i="9" s="1"/>
  <c r="AB452" i="9"/>
  <c r="W452" i="9"/>
  <c r="AA452" i="9" s="1"/>
  <c r="AB451" i="9"/>
  <c r="W451" i="9"/>
  <c r="Z451" i="9" s="1"/>
  <c r="AB450" i="9"/>
  <c r="W450" i="9"/>
  <c r="Y450" i="9" s="1"/>
  <c r="AB449" i="9"/>
  <c r="W449" i="9"/>
  <c r="Y449" i="9" s="1"/>
  <c r="AB448" i="9"/>
  <c r="W448" i="9"/>
  <c r="AA448" i="9" s="1"/>
  <c r="AB447" i="9"/>
  <c r="W447" i="9"/>
  <c r="AB446" i="9"/>
  <c r="W446" i="9"/>
  <c r="Y446" i="9" s="1"/>
  <c r="AB445" i="9"/>
  <c r="W445" i="9"/>
  <c r="Z445" i="9" s="1"/>
  <c r="AB444" i="9"/>
  <c r="W444" i="9"/>
  <c r="AA444" i="9" s="1"/>
  <c r="AB443" i="9"/>
  <c r="W443" i="9"/>
  <c r="Z443" i="9" s="1"/>
  <c r="AB442" i="9"/>
  <c r="W442" i="9"/>
  <c r="Y442" i="9" s="1"/>
  <c r="AB441" i="9"/>
  <c r="W441" i="9"/>
  <c r="AA441" i="9" s="1"/>
  <c r="AB440" i="9"/>
  <c r="W440" i="9"/>
  <c r="AA440" i="9" s="1"/>
  <c r="AB439" i="9"/>
  <c r="W439" i="9"/>
  <c r="AB438" i="9"/>
  <c r="W438" i="9"/>
  <c r="Y438" i="9" s="1"/>
  <c r="AB437" i="9"/>
  <c r="W437" i="9"/>
  <c r="Z437" i="9" s="1"/>
  <c r="AB436" i="9"/>
  <c r="W436" i="9"/>
  <c r="AA436" i="9" s="1"/>
  <c r="AB435" i="9"/>
  <c r="W435" i="9"/>
  <c r="Z435" i="9" s="1"/>
  <c r="AB434" i="9"/>
  <c r="W434" i="9"/>
  <c r="Y434" i="9" s="1"/>
  <c r="AB433" i="9"/>
  <c r="W433" i="9"/>
  <c r="AA433" i="9" s="1"/>
  <c r="AB432" i="9"/>
  <c r="W432" i="9"/>
  <c r="AA432" i="9" s="1"/>
  <c r="AB431" i="9"/>
  <c r="W431" i="9"/>
  <c r="AB430" i="9"/>
  <c r="W430" i="9"/>
  <c r="Y430" i="9" s="1"/>
  <c r="AB429" i="9"/>
  <c r="W429" i="9"/>
  <c r="X429" i="9" s="1"/>
  <c r="AB428" i="9"/>
  <c r="W428" i="9"/>
  <c r="AA428" i="9" s="1"/>
  <c r="AB427" i="9"/>
  <c r="W427" i="9"/>
  <c r="Z427" i="9" s="1"/>
  <c r="AB426" i="9"/>
  <c r="W426" i="9"/>
  <c r="Y426" i="9" s="1"/>
  <c r="AB425" i="9"/>
  <c r="W425" i="9"/>
  <c r="AA425" i="9" s="1"/>
  <c r="AB424" i="9"/>
  <c r="W424" i="9"/>
  <c r="AA424" i="9" s="1"/>
  <c r="AB423" i="9"/>
  <c r="W423" i="9"/>
  <c r="AB422" i="9"/>
  <c r="W422" i="9"/>
  <c r="Y422" i="9" s="1"/>
  <c r="AB421" i="9"/>
  <c r="W421" i="9"/>
  <c r="X421" i="9" s="1"/>
  <c r="AB420" i="9"/>
  <c r="W420" i="9"/>
  <c r="AA420" i="9" s="1"/>
  <c r="AB419" i="9"/>
  <c r="W419" i="9"/>
  <c r="Z419" i="9" s="1"/>
  <c r="AB418" i="9"/>
  <c r="W418" i="9"/>
  <c r="Y418" i="9" s="1"/>
  <c r="AB417" i="9"/>
  <c r="W417" i="9"/>
  <c r="AA417" i="9" s="1"/>
  <c r="AB416" i="9"/>
  <c r="W416" i="9"/>
  <c r="AA416" i="9" s="1"/>
  <c r="AB415" i="9"/>
  <c r="W415" i="9"/>
  <c r="AB414" i="9"/>
  <c r="W414" i="9"/>
  <c r="Y414" i="9" s="1"/>
  <c r="AB413" i="9"/>
  <c r="W413" i="9"/>
  <c r="AA413" i="9" s="1"/>
  <c r="AB412" i="9"/>
  <c r="W412" i="9"/>
  <c r="AA412" i="9" s="1"/>
  <c r="AB411" i="9"/>
  <c r="W411" i="9"/>
  <c r="Z411" i="9" s="1"/>
  <c r="AB410" i="9"/>
  <c r="W410" i="9"/>
  <c r="Y410" i="9" s="1"/>
  <c r="AB409" i="9"/>
  <c r="W409" i="9"/>
  <c r="X409" i="9" s="1"/>
  <c r="AB408" i="9"/>
  <c r="W408" i="9"/>
  <c r="AA408" i="9" s="1"/>
  <c r="AB407" i="9"/>
  <c r="W407" i="9"/>
  <c r="AB406" i="9"/>
  <c r="W406" i="9"/>
  <c r="Y406" i="9" s="1"/>
  <c r="AB405" i="9"/>
  <c r="W405" i="9"/>
  <c r="Y405" i="9" s="1"/>
  <c r="AB404" i="9"/>
  <c r="W404" i="9"/>
  <c r="AA404" i="9" s="1"/>
  <c r="AB403" i="9"/>
  <c r="W403" i="9"/>
  <c r="Z403" i="9" s="1"/>
  <c r="AB402" i="9"/>
  <c r="W402" i="9"/>
  <c r="Y402" i="9" s="1"/>
  <c r="AB401" i="9"/>
  <c r="W401" i="9"/>
  <c r="Z401" i="9" s="1"/>
  <c r="AB400" i="9"/>
  <c r="W400" i="9"/>
  <c r="AA400" i="9" s="1"/>
  <c r="AB399" i="9"/>
  <c r="W399" i="9"/>
  <c r="AB398" i="9"/>
  <c r="W398" i="9"/>
  <c r="Y398" i="9" s="1"/>
  <c r="AB397" i="9"/>
  <c r="W397" i="9"/>
  <c r="AA397" i="9" s="1"/>
  <c r="AB396" i="9"/>
  <c r="W396" i="9"/>
  <c r="AA396" i="9" s="1"/>
  <c r="AB395" i="9"/>
  <c r="W395" i="9"/>
  <c r="Z395" i="9" s="1"/>
  <c r="AB394" i="9"/>
  <c r="W394" i="9"/>
  <c r="Y394" i="9" s="1"/>
  <c r="AB393" i="9"/>
  <c r="W393" i="9"/>
  <c r="AA393" i="9" s="1"/>
  <c r="AB392" i="9"/>
  <c r="W392" i="9"/>
  <c r="AA392" i="9" s="1"/>
  <c r="AB391" i="9"/>
  <c r="W391" i="9"/>
  <c r="AB390" i="9"/>
  <c r="W390" i="9"/>
  <c r="Y390" i="9" s="1"/>
  <c r="AB389" i="9"/>
  <c r="W389" i="9"/>
  <c r="Z389" i="9" s="1"/>
  <c r="AB388" i="9"/>
  <c r="W388" i="9"/>
  <c r="AA388" i="9" s="1"/>
  <c r="AB387" i="9"/>
  <c r="W387" i="9"/>
  <c r="Z387" i="9" s="1"/>
  <c r="AB386" i="9"/>
  <c r="W386" i="9"/>
  <c r="Y386" i="9" s="1"/>
  <c r="AB385" i="9"/>
  <c r="W385" i="9"/>
  <c r="AA385" i="9" s="1"/>
  <c r="AB384" i="9"/>
  <c r="W384" i="9"/>
  <c r="AA384" i="9" s="1"/>
  <c r="AB383" i="9"/>
  <c r="W383" i="9"/>
  <c r="AB382" i="9"/>
  <c r="W382" i="9"/>
  <c r="Y382" i="9" s="1"/>
  <c r="AB381" i="9"/>
  <c r="W381" i="9"/>
  <c r="AA381" i="9" s="1"/>
  <c r="AB380" i="9"/>
  <c r="W380" i="9"/>
  <c r="AA380" i="9" s="1"/>
  <c r="AB379" i="9"/>
  <c r="W379" i="9"/>
  <c r="Z379" i="9" s="1"/>
  <c r="AB378" i="9"/>
  <c r="W378" i="9"/>
  <c r="Y378" i="9" s="1"/>
  <c r="AB377" i="9"/>
  <c r="W377" i="9"/>
  <c r="X377" i="9" s="1"/>
  <c r="AB376" i="9"/>
  <c r="W376" i="9"/>
  <c r="AA376" i="9" s="1"/>
  <c r="AB375" i="9"/>
  <c r="W375" i="9"/>
  <c r="AB374" i="9"/>
  <c r="W374" i="9"/>
  <c r="Y374" i="9" s="1"/>
  <c r="AB373" i="9"/>
  <c r="W373" i="9"/>
  <c r="AA373" i="9" s="1"/>
  <c r="AB372" i="9"/>
  <c r="W372" i="9"/>
  <c r="Z372" i="9" s="1"/>
  <c r="AB371" i="9"/>
  <c r="W371" i="9"/>
  <c r="Z371" i="9" s="1"/>
  <c r="AB370" i="9"/>
  <c r="W370" i="9"/>
  <c r="Y370" i="9" s="1"/>
  <c r="AB369" i="9"/>
  <c r="W369" i="9"/>
  <c r="AA369" i="9" s="1"/>
  <c r="AB368" i="9"/>
  <c r="W368" i="9"/>
  <c r="AA368" i="9" s="1"/>
  <c r="AB367" i="9"/>
  <c r="W367" i="9"/>
  <c r="Z367" i="9" s="1"/>
  <c r="AB366" i="9"/>
  <c r="W366" i="9"/>
  <c r="Y366" i="9" s="1"/>
  <c r="AB365" i="9"/>
  <c r="W365" i="9"/>
  <c r="X365" i="9" s="1"/>
  <c r="AB364" i="9"/>
  <c r="W364" i="9"/>
  <c r="AB363" i="9"/>
  <c r="W363" i="9"/>
  <c r="Z363" i="9" s="1"/>
  <c r="AB362" i="9"/>
  <c r="W362" i="9"/>
  <c r="Y362" i="9" s="1"/>
  <c r="AB361" i="9"/>
  <c r="W361" i="9"/>
  <c r="X361" i="9" s="1"/>
  <c r="AB360" i="9"/>
  <c r="W360" i="9"/>
  <c r="AA360" i="9" s="1"/>
  <c r="AB359" i="9"/>
  <c r="W359" i="9"/>
  <c r="Z359" i="9" s="1"/>
  <c r="AB358" i="9"/>
  <c r="W358" i="9"/>
  <c r="Y358" i="9" s="1"/>
  <c r="AB357" i="9"/>
  <c r="W357" i="9"/>
  <c r="AA357" i="9" s="1"/>
  <c r="AB356" i="9"/>
  <c r="W356" i="9"/>
  <c r="Z356" i="9" s="1"/>
  <c r="AB355" i="9"/>
  <c r="W355" i="9"/>
  <c r="Z355" i="9" s="1"/>
  <c r="AB354" i="9"/>
  <c r="W354" i="9"/>
  <c r="Y354" i="9" s="1"/>
  <c r="AB353" i="9"/>
  <c r="W353" i="9"/>
  <c r="AA353" i="9" s="1"/>
  <c r="AB352" i="9"/>
  <c r="W352" i="9"/>
  <c r="AA352" i="9" s="1"/>
  <c r="AB351" i="9"/>
  <c r="W351" i="9"/>
  <c r="Z351" i="9" s="1"/>
  <c r="AB350" i="9"/>
  <c r="W350" i="9"/>
  <c r="Y350" i="9" s="1"/>
  <c r="AB349" i="9"/>
  <c r="W349" i="9"/>
  <c r="Z349" i="9" s="1"/>
  <c r="AB348" i="9"/>
  <c r="W348" i="9"/>
  <c r="Y348" i="9" s="1"/>
  <c r="AB347" i="9"/>
  <c r="W347" i="9"/>
  <c r="Z347" i="9" s="1"/>
  <c r="AB346" i="9"/>
  <c r="W346" i="9"/>
  <c r="Y346" i="9" s="1"/>
  <c r="AB345" i="9"/>
  <c r="W345" i="9"/>
  <c r="AA345" i="9" s="1"/>
  <c r="AB344" i="9"/>
  <c r="W344" i="9"/>
  <c r="Z344" i="9" s="1"/>
  <c r="AB343" i="9"/>
  <c r="W343" i="9"/>
  <c r="Z343" i="9" s="1"/>
  <c r="AB342" i="9"/>
  <c r="W342" i="9"/>
  <c r="Y342" i="9" s="1"/>
  <c r="AB341" i="9"/>
  <c r="W341" i="9"/>
  <c r="X341" i="9" s="1"/>
  <c r="AB340" i="9"/>
  <c r="W340" i="9"/>
  <c r="Z340" i="9" s="1"/>
  <c r="AB339" i="9"/>
  <c r="W339" i="9"/>
  <c r="AB338" i="9"/>
  <c r="W338" i="9"/>
  <c r="AA338" i="9" s="1"/>
  <c r="AB337" i="9"/>
  <c r="W337" i="9"/>
  <c r="AA337" i="9" s="1"/>
  <c r="AB336" i="9"/>
  <c r="W336" i="9"/>
  <c r="Y336" i="9" s="1"/>
  <c r="AB335" i="9"/>
  <c r="AB334" i="9"/>
  <c r="W334" i="9"/>
  <c r="Y334" i="9" s="1"/>
  <c r="AB333" i="9"/>
  <c r="W333" i="9"/>
  <c r="X333" i="9" s="1"/>
  <c r="AB332" i="9"/>
  <c r="W332" i="9"/>
  <c r="Z332" i="9" s="1"/>
  <c r="AB331" i="9"/>
  <c r="W331" i="9"/>
  <c r="Z331" i="9" s="1"/>
  <c r="AB330" i="9"/>
  <c r="W330" i="9"/>
  <c r="Z330" i="9" s="1"/>
  <c r="AB329" i="9"/>
  <c r="W329" i="9"/>
  <c r="Z329" i="9" s="1"/>
  <c r="AB328" i="9"/>
  <c r="W328" i="9"/>
  <c r="X328" i="9" s="1"/>
  <c r="AB327" i="9"/>
  <c r="W327" i="9"/>
  <c r="Z327" i="9" s="1"/>
  <c r="AB326" i="9"/>
  <c r="W326" i="9"/>
  <c r="X326" i="9" s="1"/>
  <c r="AB325" i="9"/>
  <c r="W325" i="9"/>
  <c r="Z325" i="9" s="1"/>
  <c r="AB324" i="9"/>
  <c r="W324" i="9"/>
  <c r="X324" i="9" s="1"/>
  <c r="AB323" i="9"/>
  <c r="W323" i="9"/>
  <c r="Z323" i="9" s="1"/>
  <c r="AB322" i="9"/>
  <c r="W322" i="9"/>
  <c r="X322" i="9" s="1"/>
  <c r="AB321" i="9"/>
  <c r="W321" i="9"/>
  <c r="Z321" i="9" s="1"/>
  <c r="AB320" i="9"/>
  <c r="W320" i="9"/>
  <c r="X320" i="9" s="1"/>
  <c r="AB319" i="9"/>
  <c r="W319" i="9"/>
  <c r="Z319" i="9" s="1"/>
  <c r="AB318" i="9"/>
  <c r="W318" i="9"/>
  <c r="X318" i="9" s="1"/>
  <c r="AB317" i="9"/>
  <c r="W317" i="9"/>
  <c r="Z317" i="9" s="1"/>
  <c r="AB316" i="9"/>
  <c r="W316" i="9"/>
  <c r="X316" i="9" s="1"/>
  <c r="AB315" i="9"/>
  <c r="W315" i="9"/>
  <c r="Z315" i="9" s="1"/>
  <c r="AB314" i="9"/>
  <c r="W314" i="9"/>
  <c r="X314" i="9" s="1"/>
  <c r="AB313" i="9"/>
  <c r="W313" i="9"/>
  <c r="Z313" i="9" s="1"/>
  <c r="AB312" i="9"/>
  <c r="W312" i="9"/>
  <c r="X312" i="9" s="1"/>
  <c r="AB311" i="9"/>
  <c r="W311" i="9"/>
  <c r="Z311" i="9" s="1"/>
  <c r="AB310" i="9"/>
  <c r="W310" i="9"/>
  <c r="X310" i="9" s="1"/>
  <c r="AB309" i="9"/>
  <c r="W309" i="9"/>
  <c r="Z309" i="9" s="1"/>
  <c r="AB308" i="9"/>
  <c r="W308" i="9"/>
  <c r="X308" i="9" s="1"/>
  <c r="AB307" i="9"/>
  <c r="W307" i="9"/>
  <c r="Z307" i="9" s="1"/>
  <c r="AB306" i="9"/>
  <c r="W306" i="9"/>
  <c r="X306" i="9" s="1"/>
  <c r="AB305" i="9"/>
  <c r="W305" i="9"/>
  <c r="Z305" i="9" s="1"/>
  <c r="AB304" i="9"/>
  <c r="W304" i="9"/>
  <c r="X304" i="9" s="1"/>
  <c r="AB303" i="9"/>
  <c r="W303" i="9"/>
  <c r="Z303" i="9" s="1"/>
  <c r="AB302" i="9"/>
  <c r="W302" i="9"/>
  <c r="X302" i="9" s="1"/>
  <c r="AB301" i="9"/>
  <c r="W301" i="9"/>
  <c r="Z301" i="9" s="1"/>
  <c r="AB300" i="9"/>
  <c r="W300" i="9"/>
  <c r="X300" i="9" s="1"/>
  <c r="AB299" i="9"/>
  <c r="W299" i="9"/>
  <c r="Z299" i="9" s="1"/>
  <c r="AB298" i="9"/>
  <c r="W298" i="9"/>
  <c r="X298" i="9" s="1"/>
  <c r="AB297" i="9"/>
  <c r="W297" i="9"/>
  <c r="Z297" i="9" s="1"/>
  <c r="AB296" i="9"/>
  <c r="W296" i="9"/>
  <c r="X296" i="9" s="1"/>
  <c r="AB295" i="9"/>
  <c r="W295" i="9"/>
  <c r="Z295" i="9" s="1"/>
  <c r="AB294" i="9"/>
  <c r="W294" i="9"/>
  <c r="X294" i="9" s="1"/>
  <c r="AB293" i="9"/>
  <c r="W293" i="9"/>
  <c r="Z293" i="9" s="1"/>
  <c r="AB292" i="9"/>
  <c r="W292" i="9"/>
  <c r="X292" i="9" s="1"/>
  <c r="AB291" i="9"/>
  <c r="W291" i="9"/>
  <c r="Z291" i="9" s="1"/>
  <c r="AB290" i="9"/>
  <c r="W290" i="9"/>
  <c r="X290" i="9" s="1"/>
  <c r="AB289" i="9"/>
  <c r="W289" i="9"/>
  <c r="Z289" i="9" s="1"/>
  <c r="AB288" i="9"/>
  <c r="W288" i="9"/>
  <c r="X288" i="9" s="1"/>
  <c r="AB287" i="9"/>
  <c r="W287" i="9"/>
  <c r="Z287" i="9" s="1"/>
  <c r="AB286" i="9"/>
  <c r="W286" i="9"/>
  <c r="X286" i="9" s="1"/>
  <c r="AB285" i="9"/>
  <c r="W285" i="9"/>
  <c r="Z285" i="9" s="1"/>
  <c r="AB284" i="9"/>
  <c r="W284" i="9"/>
  <c r="X284" i="9" s="1"/>
  <c r="AB283" i="9"/>
  <c r="W283" i="9"/>
  <c r="Z283" i="9" s="1"/>
  <c r="AB282" i="9"/>
  <c r="W282" i="9"/>
  <c r="X282" i="9" s="1"/>
  <c r="AB281" i="9"/>
  <c r="W281" i="9"/>
  <c r="Z281" i="9" s="1"/>
  <c r="AB280" i="9"/>
  <c r="W280" i="9"/>
  <c r="X280" i="9" s="1"/>
  <c r="AB279" i="9"/>
  <c r="W279" i="9"/>
  <c r="Z279" i="9" s="1"/>
  <c r="AB278" i="9"/>
  <c r="W278" i="9"/>
  <c r="X278" i="9" s="1"/>
  <c r="AB277" i="9"/>
  <c r="W277" i="9"/>
  <c r="Z277" i="9" s="1"/>
  <c r="AB276" i="9"/>
  <c r="W276" i="9"/>
  <c r="X276" i="9" s="1"/>
  <c r="AB275" i="9"/>
  <c r="W275" i="9"/>
  <c r="Z275" i="9" s="1"/>
  <c r="AB274" i="9"/>
  <c r="W274" i="9"/>
  <c r="X274" i="9" s="1"/>
  <c r="AB273" i="9"/>
  <c r="W273" i="9"/>
  <c r="Z273" i="9" s="1"/>
  <c r="AB272" i="9"/>
  <c r="W272" i="9"/>
  <c r="X272" i="9" s="1"/>
  <c r="AB271" i="9"/>
  <c r="W271" i="9"/>
  <c r="Z271" i="9" s="1"/>
  <c r="AB270" i="9"/>
  <c r="W270" i="9"/>
  <c r="X270" i="9" s="1"/>
  <c r="AB269" i="9"/>
  <c r="W269" i="9"/>
  <c r="Z269" i="9" s="1"/>
  <c r="AB268" i="9"/>
  <c r="W268" i="9"/>
  <c r="X268" i="9" s="1"/>
  <c r="AB267" i="9"/>
  <c r="W267" i="9"/>
  <c r="Z267" i="9" s="1"/>
  <c r="AB266" i="9"/>
  <c r="W266" i="9"/>
  <c r="X266" i="9" s="1"/>
  <c r="AB265" i="9"/>
  <c r="W265" i="9"/>
  <c r="Z265" i="9" s="1"/>
  <c r="AB264" i="9"/>
  <c r="W264" i="9"/>
  <c r="X264" i="9" s="1"/>
  <c r="AB263" i="9"/>
  <c r="W263" i="9"/>
  <c r="Z263" i="9" s="1"/>
  <c r="AB262" i="9"/>
  <c r="W262" i="9"/>
  <c r="X262" i="9" s="1"/>
  <c r="AB261" i="9"/>
  <c r="W261" i="9"/>
  <c r="Z261" i="9" s="1"/>
  <c r="AB260" i="9"/>
  <c r="W260" i="9"/>
  <c r="X260" i="9" s="1"/>
  <c r="AB259" i="9"/>
  <c r="W259" i="9"/>
  <c r="Z259" i="9" s="1"/>
  <c r="AB258" i="9"/>
  <c r="W258" i="9"/>
  <c r="X258" i="9" s="1"/>
  <c r="AB257" i="9"/>
  <c r="W257" i="9"/>
  <c r="Z257" i="9" s="1"/>
  <c r="AB256" i="9"/>
  <c r="W256" i="9"/>
  <c r="X256" i="9" s="1"/>
  <c r="AB255" i="9"/>
  <c r="W255" i="9"/>
  <c r="Z255" i="9" s="1"/>
  <c r="AB254" i="9"/>
  <c r="W254" i="9"/>
  <c r="X254" i="9" s="1"/>
  <c r="AB253" i="9"/>
  <c r="W253" i="9"/>
  <c r="Z253" i="9" s="1"/>
  <c r="AB252" i="9"/>
  <c r="W252" i="9"/>
  <c r="X252" i="9" s="1"/>
  <c r="AB251" i="9"/>
  <c r="W251" i="9"/>
  <c r="Z251" i="9" s="1"/>
  <c r="AB250" i="9"/>
  <c r="W250" i="9"/>
  <c r="X250" i="9" s="1"/>
  <c r="AB249" i="9"/>
  <c r="W249" i="9"/>
  <c r="Z249" i="9" s="1"/>
  <c r="AB248" i="9"/>
  <c r="W248" i="9"/>
  <c r="X248" i="9" s="1"/>
  <c r="AB247" i="9"/>
  <c r="W247" i="9"/>
  <c r="Z247" i="9" s="1"/>
  <c r="AB246" i="9"/>
  <c r="W246" i="9"/>
  <c r="X246" i="9" s="1"/>
  <c r="AB245" i="9"/>
  <c r="W245" i="9"/>
  <c r="Z245" i="9" s="1"/>
  <c r="AB244" i="9"/>
  <c r="W244" i="9"/>
  <c r="X244" i="9" s="1"/>
  <c r="AB243" i="9"/>
  <c r="W243" i="9"/>
  <c r="Z243" i="9" s="1"/>
  <c r="AB242" i="9"/>
  <c r="W242" i="9"/>
  <c r="X242" i="9" s="1"/>
  <c r="AB241" i="9"/>
  <c r="W241" i="9"/>
  <c r="Z241" i="9" s="1"/>
  <c r="AB240" i="9"/>
  <c r="W240" i="9"/>
  <c r="X240" i="9" s="1"/>
  <c r="AB239" i="9"/>
  <c r="W239" i="9"/>
  <c r="Z239" i="9" s="1"/>
  <c r="AB238" i="9"/>
  <c r="W238" i="9"/>
  <c r="X238" i="9" s="1"/>
  <c r="AB237" i="9"/>
  <c r="W237" i="9"/>
  <c r="Z237" i="9" s="1"/>
  <c r="AB236" i="9"/>
  <c r="W236" i="9"/>
  <c r="X236" i="9" s="1"/>
  <c r="AB235" i="9"/>
  <c r="W235" i="9"/>
  <c r="Z235" i="9" s="1"/>
  <c r="AB234" i="9"/>
  <c r="W234" i="9"/>
  <c r="X234" i="9" s="1"/>
  <c r="AB233" i="9"/>
  <c r="W233" i="9"/>
  <c r="AB232" i="9"/>
  <c r="W232" i="9"/>
  <c r="X232" i="9" s="1"/>
  <c r="AB231" i="9"/>
  <c r="W231" i="9"/>
  <c r="Z231" i="9" s="1"/>
  <c r="AB230" i="9"/>
  <c r="W230" i="9"/>
  <c r="X230" i="9" s="1"/>
  <c r="AB229" i="9"/>
  <c r="W229" i="9"/>
  <c r="Z229" i="9" s="1"/>
  <c r="AB228" i="9"/>
  <c r="W228" i="9"/>
  <c r="X228" i="9" s="1"/>
  <c r="AB227" i="9"/>
  <c r="W227" i="9"/>
  <c r="Z227" i="9" s="1"/>
  <c r="AB226" i="9"/>
  <c r="W226" i="9"/>
  <c r="X226" i="9" s="1"/>
  <c r="AB225" i="9"/>
  <c r="W225" i="9"/>
  <c r="Z225" i="9" s="1"/>
  <c r="AB224" i="9"/>
  <c r="W224" i="9"/>
  <c r="X224" i="9" s="1"/>
  <c r="AB223" i="9"/>
  <c r="W223" i="9"/>
  <c r="Z223" i="9" s="1"/>
  <c r="AB222" i="9"/>
  <c r="W222" i="9"/>
  <c r="X222" i="9" s="1"/>
  <c r="AB221" i="9"/>
  <c r="W221" i="9"/>
  <c r="Z221" i="9" s="1"/>
  <c r="AB220" i="9"/>
  <c r="W220" i="9"/>
  <c r="X220" i="9" s="1"/>
  <c r="AB219" i="9"/>
  <c r="W219" i="9"/>
  <c r="Z219" i="9" s="1"/>
  <c r="AB218" i="9"/>
  <c r="W218" i="9"/>
  <c r="X218" i="9" s="1"/>
  <c r="AB217" i="9"/>
  <c r="W217" i="9"/>
  <c r="Z217" i="9" s="1"/>
  <c r="AB216" i="9"/>
  <c r="W216" i="9"/>
  <c r="X216" i="9" s="1"/>
  <c r="AB215" i="9"/>
  <c r="W215" i="9"/>
  <c r="Z215" i="9" s="1"/>
  <c r="AB214" i="9"/>
  <c r="W214" i="9"/>
  <c r="X214" i="9" s="1"/>
  <c r="AB213" i="9"/>
  <c r="W213" i="9"/>
  <c r="Z213" i="9" s="1"/>
  <c r="AB212" i="9"/>
  <c r="W212" i="9"/>
  <c r="X212" i="9" s="1"/>
  <c r="AB211" i="9"/>
  <c r="W211" i="9"/>
  <c r="Z211" i="9" s="1"/>
  <c r="AB210" i="9"/>
  <c r="W210" i="9"/>
  <c r="X210" i="9" s="1"/>
  <c r="AB209" i="9"/>
  <c r="W209" i="9"/>
  <c r="Z209" i="9" s="1"/>
  <c r="AB208" i="9"/>
  <c r="W208" i="9"/>
  <c r="X208" i="9" s="1"/>
  <c r="AB207" i="9"/>
  <c r="W207" i="9"/>
  <c r="Z207" i="9" s="1"/>
  <c r="AB206" i="9"/>
  <c r="W206" i="9"/>
  <c r="X206" i="9" s="1"/>
  <c r="AB205" i="9"/>
  <c r="W205" i="9"/>
  <c r="AB204" i="9"/>
  <c r="W204" i="9"/>
  <c r="X204" i="9" s="1"/>
  <c r="AB203" i="9"/>
  <c r="W203" i="9"/>
  <c r="Z203" i="9" s="1"/>
  <c r="AB202" i="9"/>
  <c r="W202" i="9"/>
  <c r="X202" i="9" s="1"/>
  <c r="AB201" i="9"/>
  <c r="W201" i="9"/>
  <c r="Z201" i="9" s="1"/>
  <c r="AB200" i="9"/>
  <c r="W200" i="9"/>
  <c r="X200" i="9" s="1"/>
  <c r="AB199" i="9"/>
  <c r="W199" i="9"/>
  <c r="Z199" i="9" s="1"/>
  <c r="AB198" i="9"/>
  <c r="W198" i="9"/>
  <c r="X198" i="9" s="1"/>
  <c r="AB197" i="9"/>
  <c r="W197" i="9"/>
  <c r="Z197" i="9" s="1"/>
  <c r="AB196" i="9"/>
  <c r="W196" i="9"/>
  <c r="AB195" i="9"/>
  <c r="W195" i="9"/>
  <c r="Z195" i="9" s="1"/>
  <c r="AB194" i="9"/>
  <c r="W194" i="9"/>
  <c r="X194" i="9" s="1"/>
  <c r="AB193" i="9"/>
  <c r="W193" i="9"/>
  <c r="Z193" i="9" s="1"/>
  <c r="AB192" i="9"/>
  <c r="W192" i="9"/>
  <c r="X192" i="9" s="1"/>
  <c r="AB191" i="9"/>
  <c r="W191" i="9"/>
  <c r="AB190" i="9"/>
  <c r="W190" i="9"/>
  <c r="X190" i="9" s="1"/>
  <c r="AB189" i="9"/>
  <c r="W189" i="9"/>
  <c r="Z189" i="9" s="1"/>
  <c r="AB188" i="9"/>
  <c r="W188" i="9"/>
  <c r="X188" i="9" s="1"/>
  <c r="AB187" i="9"/>
  <c r="W187" i="9"/>
  <c r="Z187" i="9" s="1"/>
  <c r="AB186" i="9"/>
  <c r="W186" i="9"/>
  <c r="X186" i="9" s="1"/>
  <c r="AB185" i="9"/>
  <c r="W185" i="9"/>
  <c r="Z185" i="9" s="1"/>
  <c r="AB184" i="9"/>
  <c r="W184" i="9"/>
  <c r="X184" i="9" s="1"/>
  <c r="AB183" i="9"/>
  <c r="W183" i="9"/>
  <c r="Z183" i="9" s="1"/>
  <c r="AB182" i="9"/>
  <c r="W182" i="9"/>
  <c r="X182" i="9" s="1"/>
  <c r="AB181" i="9"/>
  <c r="W181" i="9"/>
  <c r="Z181" i="9" s="1"/>
  <c r="AB180" i="9"/>
  <c r="W180" i="9"/>
  <c r="AB179" i="9"/>
  <c r="W179" i="9"/>
  <c r="AB178" i="9"/>
  <c r="W178" i="9"/>
  <c r="X178" i="9" s="1"/>
  <c r="AB177" i="9"/>
  <c r="W177" i="9"/>
  <c r="AB176" i="9"/>
  <c r="W176" i="9"/>
  <c r="X176" i="9" s="1"/>
  <c r="AB175" i="9"/>
  <c r="W175" i="9"/>
  <c r="AB174" i="9"/>
  <c r="W174" i="9"/>
  <c r="X174" i="9" s="1"/>
  <c r="AB173" i="9"/>
  <c r="W173" i="9"/>
  <c r="Z173" i="9" s="1"/>
  <c r="AB172" i="9"/>
  <c r="W172" i="9"/>
  <c r="X172" i="9" s="1"/>
  <c r="AB171" i="9"/>
  <c r="W171" i="9"/>
  <c r="AB170" i="9"/>
  <c r="W170" i="9"/>
  <c r="X170" i="9" s="1"/>
  <c r="AB169" i="9"/>
  <c r="W169" i="9"/>
  <c r="Z169" i="9" s="1"/>
  <c r="AB168" i="9"/>
  <c r="W168" i="9"/>
  <c r="AB167" i="9"/>
  <c r="W167" i="9"/>
  <c r="Z167" i="9" s="1"/>
  <c r="AB166" i="9"/>
  <c r="W166" i="9"/>
  <c r="X166" i="9" s="1"/>
  <c r="AB165" i="9"/>
  <c r="W165" i="9"/>
  <c r="Z165" i="9" s="1"/>
  <c r="AB164" i="9"/>
  <c r="W164" i="9"/>
  <c r="X164" i="9" s="1"/>
  <c r="AB163" i="9"/>
  <c r="W163" i="9"/>
  <c r="AB162" i="9"/>
  <c r="W162" i="9"/>
  <c r="X162" i="9" s="1"/>
  <c r="AB161" i="9"/>
  <c r="W161" i="9"/>
  <c r="AB160" i="9"/>
  <c r="W160" i="9"/>
  <c r="X160" i="9" s="1"/>
  <c r="AB159" i="9"/>
  <c r="W159" i="9"/>
  <c r="Z159" i="9" s="1"/>
  <c r="AB158" i="9"/>
  <c r="W158" i="9"/>
  <c r="X158" i="9" s="1"/>
  <c r="AB157" i="9"/>
  <c r="W157" i="9"/>
  <c r="Z157" i="9" s="1"/>
  <c r="AB156" i="9"/>
  <c r="W156" i="9"/>
  <c r="X156" i="9" s="1"/>
  <c r="AB155" i="9"/>
  <c r="W155" i="9"/>
  <c r="AB154" i="9"/>
  <c r="W154" i="9"/>
  <c r="AB153" i="9"/>
  <c r="W153" i="9"/>
  <c r="Z153" i="9" s="1"/>
  <c r="AB152" i="9"/>
  <c r="W152" i="9"/>
  <c r="AB151" i="9"/>
  <c r="W151" i="9"/>
  <c r="AB150" i="9"/>
  <c r="W150" i="9"/>
  <c r="X150" i="9" s="1"/>
  <c r="AB149" i="9"/>
  <c r="W149" i="9"/>
  <c r="AB148" i="9"/>
  <c r="W148" i="9"/>
  <c r="X148" i="9" s="1"/>
  <c r="AB147" i="9"/>
  <c r="W147" i="9"/>
  <c r="AB146" i="9"/>
  <c r="W146" i="9"/>
  <c r="X146" i="9" s="1"/>
  <c r="AB145" i="9"/>
  <c r="W145" i="9"/>
  <c r="Y145" i="9" s="1"/>
  <c r="AB144" i="9"/>
  <c r="W144" i="9"/>
  <c r="X144" i="9" s="1"/>
  <c r="AB143" i="9"/>
  <c r="W143" i="9"/>
  <c r="AB142" i="9"/>
  <c r="W142" i="9"/>
  <c r="X142" i="9" s="1"/>
  <c r="AB141" i="9"/>
  <c r="W141" i="9"/>
  <c r="Z141" i="9" s="1"/>
  <c r="AB140" i="9"/>
  <c r="W140" i="9"/>
  <c r="AB139" i="9"/>
  <c r="W139" i="9"/>
  <c r="AB138" i="9"/>
  <c r="W138" i="9"/>
  <c r="X138" i="9" s="1"/>
  <c r="AB137" i="9"/>
  <c r="W137" i="9"/>
  <c r="AB136" i="9"/>
  <c r="W136" i="9"/>
  <c r="X136" i="9" s="1"/>
  <c r="AB135" i="9"/>
  <c r="W135" i="9"/>
  <c r="Y135" i="9" s="1"/>
  <c r="AB134" i="9"/>
  <c r="W134" i="9"/>
  <c r="X134" i="9" s="1"/>
  <c r="AB133" i="9"/>
  <c r="W133" i="9"/>
  <c r="Z133" i="9" s="1"/>
  <c r="AB132" i="9"/>
  <c r="W132" i="9"/>
  <c r="X132" i="9" s="1"/>
  <c r="AB131" i="9"/>
  <c r="W131" i="9"/>
  <c r="AB130" i="9"/>
  <c r="W130" i="9"/>
  <c r="X130" i="9" s="1"/>
  <c r="AB129" i="9"/>
  <c r="W129" i="9"/>
  <c r="Y129" i="9" s="1"/>
  <c r="AB128" i="9"/>
  <c r="W128" i="9"/>
  <c r="AB127" i="9"/>
  <c r="W127" i="9"/>
  <c r="AB126" i="9"/>
  <c r="W126" i="9"/>
  <c r="X126" i="9" s="1"/>
  <c r="AB125" i="9"/>
  <c r="W125" i="9"/>
  <c r="Z125" i="9" s="1"/>
  <c r="AB124" i="9"/>
  <c r="W124" i="9"/>
  <c r="AA124" i="9" s="1"/>
  <c r="AB123" i="9"/>
  <c r="W123" i="9"/>
  <c r="AB122" i="9"/>
  <c r="W122" i="9"/>
  <c r="X122" i="9" s="1"/>
  <c r="AB121" i="9"/>
  <c r="W121" i="9"/>
  <c r="AA121" i="9" s="1"/>
  <c r="AB120" i="9"/>
  <c r="W120" i="9"/>
  <c r="Y120" i="9" s="1"/>
  <c r="AB119" i="9"/>
  <c r="W119" i="9"/>
  <c r="Z119" i="9" s="1"/>
  <c r="AB118" i="9"/>
  <c r="W118" i="9"/>
  <c r="AB117" i="9"/>
  <c r="W117" i="9"/>
  <c r="AB116" i="9"/>
  <c r="W116" i="9"/>
  <c r="AB115" i="9"/>
  <c r="W115" i="9"/>
  <c r="Z115" i="9" s="1"/>
  <c r="AB114" i="9"/>
  <c r="W114" i="9"/>
  <c r="Z114" i="9" s="1"/>
  <c r="AB113" i="9"/>
  <c r="W113" i="9"/>
  <c r="AB112" i="9"/>
  <c r="W112" i="9"/>
  <c r="Z112" i="9" s="1"/>
  <c r="AB111" i="9"/>
  <c r="W111" i="9"/>
  <c r="Z111" i="9" s="1"/>
  <c r="AB110" i="9"/>
  <c r="W110" i="9"/>
  <c r="AB109" i="9"/>
  <c r="W109" i="9"/>
  <c r="AB108" i="9"/>
  <c r="W108" i="9"/>
  <c r="Y108" i="9" s="1"/>
  <c r="AB107" i="9"/>
  <c r="W107" i="9"/>
  <c r="AB106" i="9"/>
  <c r="W106" i="9"/>
  <c r="X106" i="9" s="1"/>
  <c r="AB105" i="9"/>
  <c r="W105" i="9"/>
  <c r="AB104" i="9"/>
  <c r="W104" i="9"/>
  <c r="Y104" i="9" s="1"/>
  <c r="AB103" i="9"/>
  <c r="W103" i="9"/>
  <c r="Z103" i="9" s="1"/>
  <c r="AB102" i="9"/>
  <c r="W102" i="9"/>
  <c r="AB101" i="9"/>
  <c r="W101" i="9"/>
  <c r="Y101" i="9" s="1"/>
  <c r="AB100" i="9"/>
  <c r="W100" i="9"/>
  <c r="AB99" i="9"/>
  <c r="W99" i="9"/>
  <c r="Z99" i="9" s="1"/>
  <c r="AB98" i="9"/>
  <c r="W98" i="9"/>
  <c r="Z98" i="9" s="1"/>
  <c r="AB97" i="9"/>
  <c r="W97" i="9"/>
  <c r="AB96" i="9"/>
  <c r="W96" i="9"/>
  <c r="Z96" i="9" s="1"/>
  <c r="AB95" i="9"/>
  <c r="W95" i="9"/>
  <c r="Z95" i="9" s="1"/>
  <c r="AB94" i="9"/>
  <c r="W94" i="9"/>
  <c r="AB93" i="9"/>
  <c r="W93" i="9"/>
  <c r="AB92" i="9"/>
  <c r="W92" i="9"/>
  <c r="AA92" i="9" s="1"/>
  <c r="AB91" i="9"/>
  <c r="W91" i="9"/>
  <c r="X91" i="9" s="1"/>
  <c r="AB90" i="9"/>
  <c r="W90" i="9"/>
  <c r="X90" i="9" s="1"/>
  <c r="AB89" i="9"/>
  <c r="W89" i="9"/>
  <c r="AB88" i="9"/>
  <c r="W88" i="9"/>
  <c r="Y88" i="9" s="1"/>
  <c r="AB87" i="9"/>
  <c r="W87" i="9"/>
  <c r="Z87" i="9" s="1"/>
  <c r="AB86" i="9"/>
  <c r="W86" i="9"/>
  <c r="AB85" i="9"/>
  <c r="W85" i="9"/>
  <c r="Y85" i="9" s="1"/>
  <c r="AB84" i="9"/>
  <c r="W84" i="9"/>
  <c r="AB83" i="9"/>
  <c r="W83" i="9"/>
  <c r="Z83" i="9" s="1"/>
  <c r="AB82" i="9"/>
  <c r="W82" i="9"/>
  <c r="Y82" i="9" s="1"/>
  <c r="AB81" i="9"/>
  <c r="W81" i="9"/>
  <c r="Y81" i="9" s="1"/>
  <c r="AB80" i="9"/>
  <c r="W80" i="9"/>
  <c r="AA80" i="9" s="1"/>
  <c r="AB79" i="9"/>
  <c r="W79" i="9"/>
  <c r="Z79" i="9" s="1"/>
  <c r="AB78" i="9"/>
  <c r="W78" i="9"/>
  <c r="AA78" i="9" s="1"/>
  <c r="AB77" i="9"/>
  <c r="W77" i="9"/>
  <c r="Y77" i="9" s="1"/>
  <c r="AB76" i="9"/>
  <c r="W76" i="9"/>
  <c r="AA76" i="9" s="1"/>
  <c r="AB75" i="9"/>
  <c r="W75" i="9"/>
  <c r="AB74" i="9"/>
  <c r="W74" i="9"/>
  <c r="Y74" i="9" s="1"/>
  <c r="AB73" i="9"/>
  <c r="W73" i="9"/>
  <c r="Y73" i="9" s="1"/>
  <c r="AB72" i="9"/>
  <c r="W72" i="9"/>
  <c r="AB71" i="9"/>
  <c r="W71" i="9"/>
  <c r="Z71" i="9" s="1"/>
  <c r="AB70" i="9"/>
  <c r="W70" i="9"/>
  <c r="AA70" i="9" s="1"/>
  <c r="AB69" i="9"/>
  <c r="W69" i="9"/>
  <c r="Y69" i="9" s="1"/>
  <c r="AB68" i="9"/>
  <c r="W68" i="9"/>
  <c r="AB67" i="9"/>
  <c r="W67" i="9"/>
  <c r="AB66" i="9"/>
  <c r="W66" i="9"/>
  <c r="Y66" i="9" s="1"/>
  <c r="AB65" i="9"/>
  <c r="W65" i="9"/>
  <c r="Y65" i="9" s="1"/>
  <c r="AB64" i="9"/>
  <c r="W64" i="9"/>
  <c r="AA64" i="9" s="1"/>
  <c r="AB63" i="9"/>
  <c r="W63" i="9"/>
  <c r="Z63" i="9" s="1"/>
  <c r="AB62" i="9"/>
  <c r="W62" i="9"/>
  <c r="Y62" i="9" s="1"/>
  <c r="AB61" i="9"/>
  <c r="W61" i="9"/>
  <c r="Y61" i="9" s="1"/>
  <c r="AB60" i="9"/>
  <c r="W60" i="9"/>
  <c r="AA60" i="9" s="1"/>
  <c r="AB59" i="9"/>
  <c r="W59" i="9"/>
  <c r="AB58" i="9"/>
  <c r="W58" i="9"/>
  <c r="AB57" i="9"/>
  <c r="W57" i="9"/>
  <c r="Y57" i="9" s="1"/>
  <c r="AB56" i="9"/>
  <c r="W56" i="9"/>
  <c r="AB55" i="9"/>
  <c r="W55" i="9"/>
  <c r="Z55" i="9" s="1"/>
  <c r="AB54" i="9"/>
  <c r="W54" i="9"/>
  <c r="AA54" i="9" s="1"/>
  <c r="AB53" i="9"/>
  <c r="W53" i="9"/>
  <c r="Y53" i="9" s="1"/>
  <c r="AB52" i="9"/>
  <c r="W52" i="9"/>
  <c r="AB51" i="9"/>
  <c r="W51" i="9"/>
  <c r="AB50" i="9"/>
  <c r="W50" i="9"/>
  <c r="Y50" i="9" s="1"/>
  <c r="AB49" i="9"/>
  <c r="W49" i="9"/>
  <c r="AB48" i="9"/>
  <c r="W48" i="9"/>
  <c r="AA48" i="9" s="1"/>
  <c r="AB47" i="9"/>
  <c r="W47" i="9"/>
  <c r="Z47" i="9" s="1"/>
  <c r="AB46" i="9"/>
  <c r="W46" i="9"/>
  <c r="AB45" i="9"/>
  <c r="W45" i="9"/>
  <c r="Y45" i="9" s="1"/>
  <c r="AB44" i="9"/>
  <c r="W44" i="9"/>
  <c r="AA44" i="9" s="1"/>
  <c r="AB43" i="9"/>
  <c r="W43" i="9"/>
  <c r="Z43" i="9" s="1"/>
  <c r="AB42" i="9"/>
  <c r="W42" i="9"/>
  <c r="Y42" i="9" s="1"/>
  <c r="AB41" i="9"/>
  <c r="W41" i="9"/>
  <c r="Y41" i="9" s="1"/>
  <c r="AB40" i="9"/>
  <c r="W40" i="9"/>
  <c r="AA40" i="9" s="1"/>
  <c r="AB39" i="9"/>
  <c r="W39" i="9"/>
  <c r="Y39" i="9" s="1"/>
  <c r="AB38" i="9"/>
  <c r="W38" i="9"/>
  <c r="AA38" i="9" s="1"/>
  <c r="AB37" i="9"/>
  <c r="W37" i="9"/>
  <c r="Y37" i="9" s="1"/>
  <c r="AB36" i="9"/>
  <c r="W36" i="9"/>
  <c r="AB35" i="9"/>
  <c r="W35" i="9"/>
  <c r="Y35" i="9" s="1"/>
  <c r="AB34" i="9"/>
  <c r="W34" i="9"/>
  <c r="AA34" i="9" s="1"/>
  <c r="AB33" i="9"/>
  <c r="W33" i="9"/>
  <c r="Y33" i="9" s="1"/>
  <c r="AB32" i="9"/>
  <c r="W32" i="9"/>
  <c r="AA32" i="9" s="1"/>
  <c r="AB31" i="9"/>
  <c r="W31" i="9"/>
  <c r="Y31" i="9" s="1"/>
  <c r="AB30" i="9"/>
  <c r="W30" i="9"/>
  <c r="AB29" i="9"/>
  <c r="W29" i="9"/>
  <c r="Y29" i="9" s="1"/>
  <c r="AB28" i="9"/>
  <c r="W28" i="9"/>
  <c r="AA28" i="9" s="1"/>
  <c r="AB27" i="9"/>
  <c r="W27" i="9"/>
  <c r="Y27" i="9" s="1"/>
  <c r="AB26" i="9"/>
  <c r="W26" i="9"/>
  <c r="AA26" i="9" s="1"/>
  <c r="AB25" i="9"/>
  <c r="W25" i="9"/>
  <c r="Y25" i="9" s="1"/>
  <c r="AB24" i="9"/>
  <c r="W24" i="9"/>
  <c r="AB23" i="9"/>
  <c r="W23" i="9"/>
  <c r="Y23" i="9" s="1"/>
  <c r="AB22" i="9"/>
  <c r="W22" i="9"/>
  <c r="AA22" i="9" s="1"/>
  <c r="AB21" i="9"/>
  <c r="W21" i="9"/>
  <c r="Y21" i="9" s="1"/>
  <c r="AB20" i="9"/>
  <c r="W20" i="9"/>
  <c r="AA20" i="9" s="1"/>
  <c r="AB19" i="9"/>
  <c r="W19" i="9"/>
  <c r="Y19" i="9" s="1"/>
  <c r="AB18" i="9"/>
  <c r="W18" i="9"/>
  <c r="Y18" i="9" s="1"/>
  <c r="Y1688" i="9" l="1"/>
  <c r="S1700" i="9"/>
  <c r="AA972" i="9"/>
  <c r="Z1180" i="9"/>
  <c r="Y972" i="9"/>
  <c r="AA1617" i="9"/>
  <c r="Y1665" i="9"/>
  <c r="Y1669" i="9"/>
  <c r="Y1673" i="9"/>
  <c r="Y1677" i="9"/>
  <c r="Y1681" i="9"/>
  <c r="Z514" i="9"/>
  <c r="AA802" i="9"/>
  <c r="S1763" i="9"/>
  <c r="Y1796" i="9"/>
  <c r="Y1159" i="9"/>
  <c r="Y1806" i="9"/>
  <c r="Y1085" i="9"/>
  <c r="Y1608" i="9"/>
  <c r="Y409" i="9"/>
  <c r="Z497" i="9"/>
  <c r="Z1198" i="9"/>
  <c r="Y912" i="9"/>
  <c r="Y1518" i="9"/>
  <c r="AA1339" i="9"/>
  <c r="Z1343" i="9"/>
  <c r="Y1455" i="9"/>
  <c r="Y1471" i="9"/>
  <c r="Y1710" i="9"/>
  <c r="Y1739" i="9"/>
  <c r="S1796" i="9"/>
  <c r="Z1796" i="9" s="1"/>
  <c r="Y823" i="9"/>
  <c r="S949" i="9"/>
  <c r="Z1091" i="9"/>
  <c r="Z1554" i="9"/>
  <c r="Y864" i="9"/>
  <c r="J1147" i="9"/>
  <c r="T1147" i="9" s="1"/>
  <c r="S1697" i="9"/>
  <c r="J789" i="9"/>
  <c r="T789" i="9" s="1"/>
  <c r="AA789" i="9" s="1"/>
  <c r="Y1195" i="9"/>
  <c r="S1315" i="9"/>
  <c r="Y1343" i="9"/>
  <c r="Z1383" i="9"/>
  <c r="Y1614" i="9"/>
  <c r="Y1630" i="9"/>
  <c r="Z1694" i="9"/>
  <c r="Z1885" i="9"/>
  <c r="Y1119" i="9"/>
  <c r="Y1135" i="9"/>
  <c r="Y1928" i="9"/>
  <c r="X674" i="9"/>
  <c r="J1344" i="9"/>
  <c r="T1344" i="9" s="1"/>
  <c r="Y1627" i="9"/>
  <c r="AA1916" i="9"/>
  <c r="Y453" i="9"/>
  <c r="AA1120" i="9"/>
  <c r="Z438" i="9"/>
  <c r="Z453" i="9"/>
  <c r="Z874" i="9"/>
  <c r="J1632" i="9"/>
  <c r="T1632" i="9" s="1"/>
  <c r="AA1692" i="9"/>
  <c r="Y1866" i="9"/>
  <c r="J1887" i="9"/>
  <c r="T1887" i="9" s="1"/>
  <c r="AA1887" i="9" s="1"/>
  <c r="Z779" i="9"/>
  <c r="Y509" i="9"/>
  <c r="AA184" i="9"/>
  <c r="Y859" i="9"/>
  <c r="S989" i="9"/>
  <c r="S1052" i="9"/>
  <c r="Z1052" i="9" s="1"/>
  <c r="Y1075" i="9"/>
  <c r="Y1121" i="9"/>
  <c r="Y497" i="9"/>
  <c r="Z771" i="9"/>
  <c r="Y1024" i="9"/>
  <c r="Y1036" i="9"/>
  <c r="Y1082" i="9"/>
  <c r="J1101" i="9"/>
  <c r="T1101" i="9" s="1"/>
  <c r="AA1101" i="9" s="1"/>
  <c r="Y1492" i="9"/>
  <c r="AA1718" i="9"/>
  <c r="Y1812" i="9"/>
  <c r="Y1821" i="9"/>
  <c r="Z1915" i="9"/>
  <c r="J1540" i="9"/>
  <c r="T1540" i="9" s="1"/>
  <c r="AA1540" i="9" s="1"/>
  <c r="Y162" i="9"/>
  <c r="AA893" i="9"/>
  <c r="Z1161" i="9"/>
  <c r="Z1437" i="9"/>
  <c r="Y1751" i="9"/>
  <c r="J1865" i="9"/>
  <c r="T1865" i="9" s="1"/>
  <c r="Z823" i="9"/>
  <c r="Z855" i="9"/>
  <c r="Y884" i="9"/>
  <c r="Y272" i="9"/>
  <c r="Z414" i="9"/>
  <c r="AA752" i="9"/>
  <c r="Y902" i="9"/>
  <c r="AA1053" i="9"/>
  <c r="S1377" i="9"/>
  <c r="Z1377" i="9" s="1"/>
  <c r="Y1699" i="9"/>
  <c r="Z1971" i="9"/>
  <c r="Y889" i="9"/>
  <c r="Y918" i="9"/>
  <c r="Y946" i="9"/>
  <c r="Y1053" i="9"/>
  <c r="Y289" i="9"/>
  <c r="Z1030" i="9"/>
  <c r="Y1190" i="9"/>
  <c r="Y1198" i="9"/>
  <c r="AA1434" i="9"/>
  <c r="AA1900" i="9"/>
  <c r="Y1904" i="9"/>
  <c r="AA1963" i="9"/>
  <c r="AA1985" i="9"/>
  <c r="Y234" i="9"/>
  <c r="Y345" i="9"/>
  <c r="AA853" i="9"/>
  <c r="S1003" i="9"/>
  <c r="Z1003" i="9" s="1"/>
  <c r="Y1151" i="9"/>
  <c r="Y1474" i="9"/>
  <c r="Y1761" i="9"/>
  <c r="Y1111" i="9"/>
  <c r="Y1207" i="9"/>
  <c r="Y1211" i="9"/>
  <c r="Y1223" i="9"/>
  <c r="Y1231" i="9"/>
  <c r="Y1259" i="9"/>
  <c r="S1981" i="9"/>
  <c r="Z1981" i="9" s="1"/>
  <c r="Y181" i="9"/>
  <c r="Z509" i="9"/>
  <c r="Z1007" i="9"/>
  <c r="Y1803" i="9"/>
  <c r="Y1815" i="9"/>
  <c r="Y1820" i="9"/>
  <c r="AA1867" i="9"/>
  <c r="S1977" i="9"/>
  <c r="Y63" i="9"/>
  <c r="AA220" i="9"/>
  <c r="Z449" i="9"/>
  <c r="Y540" i="9"/>
  <c r="S1131" i="9"/>
  <c r="AA1725" i="9"/>
  <c r="Y1897" i="9"/>
  <c r="Y306" i="9"/>
  <c r="AA63" i="9"/>
  <c r="Z847" i="9"/>
  <c r="Y825" i="9"/>
  <c r="Z851" i="9"/>
  <c r="AA960" i="9"/>
  <c r="Y1208" i="9"/>
  <c r="Y1212" i="9"/>
  <c r="Y1236" i="9"/>
  <c r="Y1296" i="9"/>
  <c r="Y1304" i="9"/>
  <c r="Z1336" i="9"/>
  <c r="AA1340" i="9"/>
  <c r="Z1630" i="9"/>
  <c r="AA1939" i="9"/>
  <c r="Y1956" i="9"/>
  <c r="AA481" i="9"/>
  <c r="J1016" i="9"/>
  <c r="T1016" i="9" s="1"/>
  <c r="AA1016" i="9" s="1"/>
  <c r="AA1028" i="9"/>
  <c r="Z1032" i="9"/>
  <c r="AA1086" i="9"/>
  <c r="AA1136" i="9"/>
  <c r="AA1167" i="9"/>
  <c r="J1543" i="9"/>
  <c r="T1543" i="9" s="1"/>
  <c r="AA1543" i="9" s="1"/>
  <c r="Z1559" i="9"/>
  <c r="Y1694" i="9"/>
  <c r="Y824" i="9"/>
  <c r="Z381" i="9"/>
  <c r="Y557" i="9"/>
  <c r="Y643" i="9"/>
  <c r="X672" i="9"/>
  <c r="Y711" i="9"/>
  <c r="Z903" i="9"/>
  <c r="J922" i="9"/>
  <c r="T922" i="9" s="1"/>
  <c r="AA922" i="9" s="1"/>
  <c r="J974" i="9"/>
  <c r="T974" i="9" s="1"/>
  <c r="Z1089" i="9"/>
  <c r="Z1115" i="9"/>
  <c r="S1488" i="9"/>
  <c r="Z1488" i="9" s="1"/>
  <c r="AA1516" i="9"/>
  <c r="Z1638" i="9"/>
  <c r="Y111" i="9"/>
  <c r="AA296" i="9"/>
  <c r="Z432" i="9"/>
  <c r="AA557" i="9"/>
  <c r="Y672" i="9"/>
  <c r="Z802" i="9"/>
  <c r="Z827" i="9"/>
  <c r="J946" i="9"/>
  <c r="T946" i="9" s="1"/>
  <c r="Y974" i="9"/>
  <c r="J1159" i="9"/>
  <c r="T1159" i="9" s="1"/>
  <c r="AA1159" i="9" s="1"/>
  <c r="Y1173" i="9"/>
  <c r="Y1720" i="9"/>
  <c r="AA1810" i="9"/>
  <c r="AA1895" i="9"/>
  <c r="AA1924" i="9"/>
  <c r="Y1988" i="9"/>
  <c r="J1705" i="9"/>
  <c r="T1705" i="9" s="1"/>
  <c r="AA43" i="9"/>
  <c r="Z360" i="9"/>
  <c r="AA390" i="9"/>
  <c r="AA644" i="9"/>
  <c r="X659" i="9"/>
  <c r="Y771" i="9"/>
  <c r="Y784" i="9"/>
  <c r="AA851" i="9"/>
  <c r="Y979" i="9"/>
  <c r="Y987" i="9"/>
  <c r="Y1045" i="9"/>
  <c r="Z1212" i="9"/>
  <c r="Z1236" i="9"/>
  <c r="Z1280" i="9"/>
  <c r="S1564" i="9"/>
  <c r="Z1564" i="9" s="1"/>
  <c r="Y1639" i="9"/>
  <c r="Y1651" i="9"/>
  <c r="Y1655" i="9"/>
  <c r="Y1683" i="9"/>
  <c r="AA1921" i="9"/>
  <c r="Y1933" i="9"/>
  <c r="Z1967" i="9"/>
  <c r="Z2012" i="9"/>
  <c r="Y644" i="9"/>
  <c r="Z462" i="9"/>
  <c r="S887" i="9"/>
  <c r="Y198" i="9"/>
  <c r="Z276" i="9"/>
  <c r="Y429" i="9"/>
  <c r="Y768" i="9"/>
  <c r="AA803" i="9"/>
  <c r="AA825" i="9"/>
  <c r="Y875" i="9"/>
  <c r="S1090" i="9"/>
  <c r="J1094" i="9"/>
  <c r="T1094" i="9" s="1"/>
  <c r="Y1101" i="9"/>
  <c r="Y1616" i="9"/>
  <c r="Y1620" i="9"/>
  <c r="Y1691" i="9"/>
  <c r="Y1742" i="9"/>
  <c r="J1746" i="9"/>
  <c r="T1746" i="9" s="1"/>
  <c r="AA1746" i="9" s="1"/>
  <c r="Y1810" i="9"/>
  <c r="AA728" i="9"/>
  <c r="Z936" i="9"/>
  <c r="S1026" i="9"/>
  <c r="Z1569" i="9"/>
  <c r="Z1644" i="9"/>
  <c r="Z1652" i="9"/>
  <c r="AA1656" i="9"/>
  <c r="AA1676" i="9"/>
  <c r="AA1684" i="9"/>
  <c r="S1702" i="9"/>
  <c r="Z520" i="9"/>
  <c r="J1079" i="9"/>
  <c r="T1079" i="9" s="1"/>
  <c r="AA1079" i="9" s="1"/>
  <c r="AA621" i="9"/>
  <c r="S972" i="9"/>
  <c r="Z972" i="9" s="1"/>
  <c r="AA216" i="9"/>
  <c r="Y254" i="9"/>
  <c r="AA331" i="9"/>
  <c r="AA429" i="9"/>
  <c r="X501" i="9"/>
  <c r="Y868" i="9"/>
  <c r="Y936" i="9"/>
  <c r="S1065" i="9"/>
  <c r="Z1065" i="9" s="1"/>
  <c r="AA1253" i="9"/>
  <c r="AA1273" i="9"/>
  <c r="AA1297" i="9"/>
  <c r="Y1360" i="9"/>
  <c r="Y1364" i="9"/>
  <c r="J1368" i="9"/>
  <c r="T1368" i="9" s="1"/>
  <c r="AA1372" i="9"/>
  <c r="Z1931" i="9"/>
  <c r="AA1960" i="9"/>
  <c r="Y1763" i="9"/>
  <c r="J1931" i="9"/>
  <c r="T1931" i="9" s="1"/>
  <c r="AA1931" i="9" s="1"/>
  <c r="Y1960" i="9"/>
  <c r="X390" i="9"/>
  <c r="AA405" i="9"/>
  <c r="X747" i="9"/>
  <c r="Y905" i="9"/>
  <c r="J1088" i="9"/>
  <c r="T1088" i="9" s="1"/>
  <c r="Y240" i="9"/>
  <c r="X430" i="9"/>
  <c r="Z496" i="9"/>
  <c r="Y747" i="9"/>
  <c r="Z826" i="9"/>
  <c r="AA989" i="9"/>
  <c r="Y1161" i="9"/>
  <c r="Y1554" i="9"/>
  <c r="Y1558" i="9"/>
  <c r="Y613" i="9"/>
  <c r="Z644" i="9"/>
  <c r="J1458" i="9"/>
  <c r="T1458" i="9" s="1"/>
  <c r="Z386" i="9"/>
  <c r="Z444" i="9"/>
  <c r="J1164" i="9"/>
  <c r="T1164" i="9" s="1"/>
  <c r="AA1164" i="9" s="1"/>
  <c r="AA747" i="9"/>
  <c r="S893" i="9"/>
  <c r="AA1122" i="9"/>
  <c r="Y186" i="9"/>
  <c r="AA458" i="9"/>
  <c r="Y465" i="9"/>
  <c r="AA810" i="9"/>
  <c r="Y648" i="9"/>
  <c r="J782" i="9"/>
  <c r="T782" i="9" s="1"/>
  <c r="AA790" i="9"/>
  <c r="Y861" i="9"/>
  <c r="Y910" i="9"/>
  <c r="Z914" i="9"/>
  <c r="Z989" i="9"/>
  <c r="J1756" i="9"/>
  <c r="T1756" i="9" s="1"/>
  <c r="AA1756" i="9" s="1"/>
  <c r="Y1801" i="9"/>
  <c r="Z1838" i="9"/>
  <c r="Y1923" i="9"/>
  <c r="S1935" i="9"/>
  <c r="Y1939" i="9"/>
  <c r="AA582" i="9"/>
  <c r="Z429" i="9"/>
  <c r="Z334" i="9"/>
  <c r="Z1877" i="9"/>
  <c r="Z1912" i="9"/>
  <c r="Z1988" i="9"/>
  <c r="AA680" i="9"/>
  <c r="Z793" i="9"/>
  <c r="Y855" i="9"/>
  <c r="AA997" i="9"/>
  <c r="Z1001" i="9"/>
  <c r="Z1031" i="9"/>
  <c r="Z1192" i="9"/>
  <c r="AA1567" i="9"/>
  <c r="AA1622" i="9"/>
  <c r="AA146" i="9"/>
  <c r="Y176" i="9"/>
  <c r="Y298" i="9"/>
  <c r="AA313" i="9"/>
  <c r="AA414" i="9"/>
  <c r="Y621" i="9"/>
  <c r="Z648" i="9"/>
  <c r="X669" i="9"/>
  <c r="AA804" i="9"/>
  <c r="Y807" i="9"/>
  <c r="AA832" i="9"/>
  <c r="Z835" i="9"/>
  <c r="Z883" i="9"/>
  <c r="Y997" i="9"/>
  <c r="S1083" i="9"/>
  <c r="Z1168" i="9"/>
  <c r="Y1192" i="9"/>
  <c r="Y1320" i="9"/>
  <c r="Y1407" i="9"/>
  <c r="J1466" i="9"/>
  <c r="T1466" i="9" s="1"/>
  <c r="AA1466" i="9" s="1"/>
  <c r="Y1489" i="9"/>
  <c r="Z1556" i="9"/>
  <c r="Y1567" i="9"/>
  <c r="AA1575" i="9"/>
  <c r="Y1676" i="9"/>
  <c r="X1768" i="9"/>
  <c r="AA1808" i="9"/>
  <c r="J1836" i="9"/>
  <c r="T1836" i="9" s="1"/>
  <c r="AA1836" i="9" s="1"/>
  <c r="AA1891" i="9"/>
  <c r="Y1912" i="9"/>
  <c r="Y1916" i="9"/>
  <c r="AA1935" i="9"/>
  <c r="Z1946" i="9"/>
  <c r="Y1963" i="9"/>
  <c r="J1967" i="9"/>
  <c r="T1967" i="9" s="1"/>
  <c r="Y883" i="9"/>
  <c r="Y895" i="9"/>
  <c r="AA946" i="9"/>
  <c r="AA974" i="9"/>
  <c r="Z1352" i="9"/>
  <c r="AA1356" i="9"/>
  <c r="S1415" i="9"/>
  <c r="Z1415" i="9" s="1"/>
  <c r="Y1427" i="9"/>
  <c r="AA1470" i="9"/>
  <c r="AA1474" i="9"/>
  <c r="Z1486" i="9"/>
  <c r="Y1560" i="9"/>
  <c r="AA1564" i="9"/>
  <c r="S1567" i="9"/>
  <c r="Z1567" i="9" s="1"/>
  <c r="S1622" i="9"/>
  <c r="Z1622" i="9" s="1"/>
  <c r="Y1702" i="9"/>
  <c r="Y1768" i="9"/>
  <c r="Y1780" i="9"/>
  <c r="Y1784" i="9"/>
  <c r="AA1796" i="9"/>
  <c r="Y1804" i="9"/>
  <c r="Y1808" i="9"/>
  <c r="Y1836" i="9"/>
  <c r="Y1946" i="9"/>
  <c r="S1963" i="9"/>
  <c r="Z1963" i="9" s="1"/>
  <c r="Y1967" i="9"/>
  <c r="AA577" i="9"/>
  <c r="X664" i="9"/>
  <c r="J860" i="9"/>
  <c r="T860" i="9" s="1"/>
  <c r="AA860" i="9" s="1"/>
  <c r="J912" i="9"/>
  <c r="T912" i="9" s="1"/>
  <c r="J1144" i="9"/>
  <c r="T1144" i="9" s="1"/>
  <c r="AA1144" i="9" s="1"/>
  <c r="Y1189" i="9"/>
  <c r="S1859" i="9"/>
  <c r="Z1859" i="9" s="1"/>
  <c r="J1943" i="9"/>
  <c r="T1943" i="9" s="1"/>
  <c r="AA1943" i="9" s="1"/>
  <c r="AA1981" i="9"/>
  <c r="Y1985" i="9"/>
  <c r="Y78" i="9"/>
  <c r="X410" i="9"/>
  <c r="Z485" i="9"/>
  <c r="Z664" i="9"/>
  <c r="Z746" i="9"/>
  <c r="Z751" i="9"/>
  <c r="Z805" i="9"/>
  <c r="AA846" i="9"/>
  <c r="Z1044" i="9"/>
  <c r="S1070" i="9"/>
  <c r="Z1070" i="9" s="1"/>
  <c r="S1120" i="9"/>
  <c r="Z1120" i="9" s="1"/>
  <c r="S1185" i="9"/>
  <c r="AA1568" i="9"/>
  <c r="AA1596" i="9"/>
  <c r="Z1604" i="9"/>
  <c r="AA1654" i="9"/>
  <c r="S1788" i="9"/>
  <c r="Z1788" i="9" s="1"/>
  <c r="S1812" i="9"/>
  <c r="Z1812" i="9" s="1"/>
  <c r="Y1943" i="9"/>
  <c r="AA1947" i="9"/>
  <c r="Z1956" i="9"/>
  <c r="S1985" i="9"/>
  <c r="Z1985" i="9" s="1"/>
  <c r="Y286" i="9"/>
  <c r="AA314" i="9"/>
  <c r="AA329" i="9"/>
  <c r="AA42" i="9"/>
  <c r="AA286" i="9"/>
  <c r="Y293" i="9"/>
  <c r="Y133" i="9"/>
  <c r="Y185" i="9"/>
  <c r="X345" i="9"/>
  <c r="X389" i="9"/>
  <c r="AA410" i="9"/>
  <c r="Y520" i="9"/>
  <c r="X658" i="9"/>
  <c r="AA664" i="9"/>
  <c r="X671" i="9"/>
  <c r="Z712" i="9"/>
  <c r="AA746" i="9"/>
  <c r="AA751" i="9"/>
  <c r="Z1345" i="9"/>
  <c r="Y1420" i="9"/>
  <c r="Y1428" i="9"/>
  <c r="Y1623" i="9"/>
  <c r="S1650" i="9"/>
  <c r="Z1650" i="9" s="1"/>
  <c r="Z1746" i="9"/>
  <c r="Z1849" i="9"/>
  <c r="S1867" i="9"/>
  <c r="Z1867" i="9" s="1"/>
  <c r="AA1214" i="9"/>
  <c r="Z1250" i="9"/>
  <c r="Z1298" i="9"/>
  <c r="Y1940" i="9"/>
  <c r="Z791" i="9"/>
  <c r="Z1025" i="9"/>
  <c r="Z1218" i="9"/>
  <c r="AA1246" i="9"/>
  <c r="AA1254" i="9"/>
  <c r="AA1565" i="9"/>
  <c r="Y43" i="9"/>
  <c r="AA95" i="9"/>
  <c r="Z164" i="9"/>
  <c r="Y276" i="9"/>
  <c r="Y282" i="9"/>
  <c r="Z345" i="9"/>
  <c r="Y508" i="9"/>
  <c r="Z550" i="9"/>
  <c r="Z557" i="9"/>
  <c r="AA586" i="9"/>
  <c r="Z645" i="9"/>
  <c r="AA707" i="9"/>
  <c r="J771" i="9"/>
  <c r="T771" i="9" s="1"/>
  <c r="AA771" i="9" s="1"/>
  <c r="Z784" i="9"/>
  <c r="AA818" i="9"/>
  <c r="Z853" i="9"/>
  <c r="Z861" i="9"/>
  <c r="Y872" i="9"/>
  <c r="Y909" i="9"/>
  <c r="Y928" i="9"/>
  <c r="J936" i="9"/>
  <c r="T936" i="9" s="1"/>
  <c r="AA936" i="9" s="1"/>
  <c r="J951" i="9"/>
  <c r="T951" i="9" s="1"/>
  <c r="AA951" i="9" s="1"/>
  <c r="Y991" i="9"/>
  <c r="Y1048" i="9"/>
  <c r="Y1067" i="9"/>
  <c r="Y1088" i="9"/>
  <c r="S1163" i="9"/>
  <c r="Z1174" i="9"/>
  <c r="J1186" i="9"/>
  <c r="T1186" i="9" s="1"/>
  <c r="J1198" i="9"/>
  <c r="T1198" i="9" s="1"/>
  <c r="AA1198" i="9" s="1"/>
  <c r="Y1202" i="9"/>
  <c r="Y1218" i="9"/>
  <c r="Y1250" i="9"/>
  <c r="Z1322" i="9"/>
  <c r="Y1565" i="9"/>
  <c r="Z1686" i="9"/>
  <c r="Y1917" i="9"/>
  <c r="S1929" i="9"/>
  <c r="Z1929" i="9" s="1"/>
  <c r="Z1990" i="9"/>
  <c r="Y1686" i="9"/>
  <c r="Y1715" i="9"/>
  <c r="Y1719" i="9"/>
  <c r="Y1746" i="9"/>
  <c r="Y1754" i="9"/>
  <c r="Y1789" i="9"/>
  <c r="Y1793" i="9"/>
  <c r="Y1822" i="9"/>
  <c r="Y1830" i="9"/>
  <c r="AA194" i="9"/>
  <c r="Y209" i="9"/>
  <c r="Y270" i="9"/>
  <c r="AA276" i="9"/>
  <c r="Z384" i="9"/>
  <c r="AA473" i="9"/>
  <c r="Y537" i="9"/>
  <c r="Z565" i="9"/>
  <c r="X735" i="9"/>
  <c r="Z780" i="9"/>
  <c r="Y788" i="9"/>
  <c r="Y812" i="9"/>
  <c r="Z988" i="9"/>
  <c r="Z1362" i="9"/>
  <c r="Z1628" i="9"/>
  <c r="AA1697" i="9"/>
  <c r="Y325" i="9"/>
  <c r="Z412" i="9"/>
  <c r="X453" i="9"/>
  <c r="X509" i="9"/>
  <c r="Z641" i="9"/>
  <c r="AA672" i="9"/>
  <c r="X679" i="9"/>
  <c r="Y714" i="9"/>
  <c r="Y735" i="9"/>
  <c r="S788" i="9"/>
  <c r="Z788" i="9" s="1"/>
  <c r="Y851" i="9"/>
  <c r="Y984" i="9"/>
  <c r="Y1092" i="9"/>
  <c r="Y1114" i="9"/>
  <c r="Y1118" i="9"/>
  <c r="Z1150" i="9"/>
  <c r="Z1195" i="9"/>
  <c r="Z1243" i="9"/>
  <c r="AA1251" i="9"/>
  <c r="Y1476" i="9"/>
  <c r="Y1480" i="9"/>
  <c r="Y1499" i="9"/>
  <c r="Y1585" i="9"/>
  <c r="Y1628" i="9"/>
  <c r="Y1663" i="9"/>
  <c r="J1690" i="9"/>
  <c r="T1690" i="9" s="1"/>
  <c r="AA1690" i="9" s="1"/>
  <c r="Y1704" i="9"/>
  <c r="J1774" i="9"/>
  <c r="T1774" i="9" s="1"/>
  <c r="J1786" i="9"/>
  <c r="T1786" i="9" s="1"/>
  <c r="Y1850" i="9"/>
  <c r="Y1898" i="9"/>
  <c r="S1906" i="9"/>
  <c r="Z1906" i="9" s="1"/>
  <c r="S1948" i="9"/>
  <c r="Z1948" i="9" s="1"/>
  <c r="Y1962" i="9"/>
  <c r="Y277" i="9"/>
  <c r="Y284" i="9"/>
  <c r="X545" i="9"/>
  <c r="AA1902" i="9"/>
  <c r="Z735" i="9"/>
  <c r="AA566" i="9"/>
  <c r="AA647" i="9"/>
  <c r="Y709" i="9"/>
  <c r="X825" i="9"/>
  <c r="AA160" i="9"/>
  <c r="Z284" i="9"/>
  <c r="Z420" i="9"/>
  <c r="Z440" i="9"/>
  <c r="Y680" i="9"/>
  <c r="Y695" i="9"/>
  <c r="X730" i="9"/>
  <c r="Y743" i="9"/>
  <c r="Y754" i="9"/>
  <c r="Z854" i="9"/>
  <c r="Y1004" i="9"/>
  <c r="S1011" i="9"/>
  <c r="Z1011" i="9" s="1"/>
  <c r="Y1015" i="9"/>
  <c r="S1086" i="9"/>
  <c r="Z1086" i="9" s="1"/>
  <c r="Z1108" i="9"/>
  <c r="Z1184" i="9"/>
  <c r="Y1199" i="9"/>
  <c r="AA1355" i="9"/>
  <c r="J1469" i="9"/>
  <c r="T1469" i="9" s="1"/>
  <c r="Y1574" i="9"/>
  <c r="S1728" i="9"/>
  <c r="Z1728" i="9" s="1"/>
  <c r="Y1740" i="9"/>
  <c r="X1751" i="9"/>
  <c r="J1771" i="9"/>
  <c r="T1771" i="9" s="1"/>
  <c r="AA1771" i="9" s="1"/>
  <c r="S1803" i="9"/>
  <c r="Z1803" i="9" s="1"/>
  <c r="Z1847" i="9"/>
  <c r="AA1851" i="9"/>
  <c r="Y1873" i="9"/>
  <c r="Y1877" i="9"/>
  <c r="Y1979" i="9"/>
  <c r="AA284" i="9"/>
  <c r="Z680" i="9"/>
  <c r="AA695" i="9"/>
  <c r="Z730" i="9"/>
  <c r="Y793" i="9"/>
  <c r="Y870" i="9"/>
  <c r="S1046" i="9"/>
  <c r="AA1083" i="9"/>
  <c r="Y1363" i="9"/>
  <c r="S1656" i="9"/>
  <c r="Z1656" i="9" s="1"/>
  <c r="Y1660" i="9"/>
  <c r="S1736" i="9"/>
  <c r="Z1736" i="9" s="1"/>
  <c r="S1744" i="9"/>
  <c r="Z1744" i="9" s="1"/>
  <c r="Y1899" i="9"/>
  <c r="AA202" i="9"/>
  <c r="AA222" i="9"/>
  <c r="X103" i="9"/>
  <c r="AA96" i="9"/>
  <c r="X111" i="9"/>
  <c r="AA250" i="9"/>
  <c r="AA264" i="9"/>
  <c r="Y271" i="9"/>
  <c r="AA308" i="9"/>
  <c r="Y329" i="9"/>
  <c r="AA71" i="9"/>
  <c r="AA47" i="9"/>
  <c r="X119" i="9"/>
  <c r="Z156" i="9"/>
  <c r="Y190" i="9"/>
  <c r="Y223" i="9"/>
  <c r="Y230" i="9"/>
  <c r="AA244" i="9"/>
  <c r="Y258" i="9"/>
  <c r="AA119" i="9"/>
  <c r="AA230" i="9"/>
  <c r="AA258" i="9"/>
  <c r="Z324" i="9"/>
  <c r="AA170" i="9"/>
  <c r="Y204" i="9"/>
  <c r="Y278" i="9"/>
  <c r="AA324" i="9"/>
  <c r="Z204" i="9"/>
  <c r="AA278" i="9"/>
  <c r="Y297" i="9"/>
  <c r="Y158" i="9"/>
  <c r="Y192" i="9"/>
  <c r="AA246" i="9"/>
  <c r="Y144" i="9"/>
  <c r="AA192" i="9"/>
  <c r="Z212" i="9"/>
  <c r="Y285" i="9"/>
  <c r="Z122" i="9"/>
  <c r="AA206" i="9"/>
  <c r="AA298" i="9"/>
  <c r="AA166" i="9"/>
  <c r="AA228" i="9"/>
  <c r="Z424" i="9"/>
  <c r="Y493" i="9"/>
  <c r="Y521" i="9"/>
  <c r="X574" i="9"/>
  <c r="AA637" i="9"/>
  <c r="Y377" i="9"/>
  <c r="X394" i="9"/>
  <c r="X442" i="9"/>
  <c r="Z474" i="9"/>
  <c r="Z493" i="9"/>
  <c r="Z504" i="9"/>
  <c r="Z548" i="9"/>
  <c r="AA574" i="9"/>
  <c r="AA493" i="9"/>
  <c r="AA377" i="9"/>
  <c r="AA389" i="9"/>
  <c r="X401" i="9"/>
  <c r="X425" i="9"/>
  <c r="Z430" i="9"/>
  <c r="X437" i="9"/>
  <c r="AA449" i="9"/>
  <c r="Z517" i="9"/>
  <c r="Z522" i="9"/>
  <c r="AA610" i="9"/>
  <c r="Y617" i="9"/>
  <c r="X342" i="9"/>
  <c r="Z361" i="9"/>
  <c r="AA517" i="9"/>
  <c r="AA522" i="9"/>
  <c r="Y361" i="9"/>
  <c r="AA382" i="9"/>
  <c r="Z406" i="9"/>
  <c r="Y448" i="9"/>
  <c r="Z460" i="9"/>
  <c r="X554" i="9"/>
  <c r="X560" i="9"/>
  <c r="Y629" i="9"/>
  <c r="AA349" i="9"/>
  <c r="Z400" i="9"/>
  <c r="Z377" i="9"/>
  <c r="Y413" i="9"/>
  <c r="X482" i="9"/>
  <c r="X489" i="9"/>
  <c r="Z569" i="9"/>
  <c r="Y589" i="9"/>
  <c r="Y489" i="9"/>
  <c r="AA589" i="9"/>
  <c r="Z394" i="9"/>
  <c r="Y365" i="9"/>
  <c r="Y385" i="9"/>
  <c r="Z390" i="9"/>
  <c r="AA409" i="9"/>
  <c r="AA438" i="9"/>
  <c r="Z470" i="9"/>
  <c r="Y476" i="9"/>
  <c r="AA489" i="9"/>
  <c r="AA518" i="9"/>
  <c r="AA538" i="9"/>
  <c r="AA597" i="9"/>
  <c r="Y397" i="9"/>
  <c r="Y421" i="9"/>
  <c r="Z464" i="9"/>
  <c r="Y496" i="9"/>
  <c r="Z524" i="9"/>
  <c r="Z354" i="9"/>
  <c r="AA386" i="9"/>
  <c r="Z410" i="9"/>
  <c r="Z502" i="9"/>
  <c r="Z508" i="9"/>
  <c r="X546" i="9"/>
  <c r="AA565" i="9"/>
  <c r="AA578" i="9"/>
  <c r="AA585" i="9"/>
  <c r="AA502" i="9"/>
  <c r="Z546" i="9"/>
  <c r="X497" i="9"/>
  <c r="X663" i="9"/>
  <c r="Y668" i="9"/>
  <c r="X678" i="9"/>
  <c r="Y678" i="9"/>
  <c r="Y642" i="9"/>
  <c r="Y646" i="9"/>
  <c r="Z642" i="9"/>
  <c r="Y652" i="9"/>
  <c r="Z658" i="9"/>
  <c r="Z678" i="9"/>
  <c r="Z647" i="9"/>
  <c r="Y674" i="9"/>
  <c r="Z639" i="9"/>
  <c r="AA675" i="9"/>
  <c r="Y685" i="9"/>
  <c r="AA685" i="9"/>
  <c r="Y655" i="9"/>
  <c r="AA639" i="9"/>
  <c r="Z655" i="9"/>
  <c r="X666" i="9"/>
  <c r="Z676" i="9"/>
  <c r="AA676" i="9"/>
  <c r="Y639" i="9"/>
  <c r="X662" i="9"/>
  <c r="X641" i="9"/>
  <c r="X645" i="9"/>
  <c r="Z662" i="9"/>
  <c r="AA667" i="9"/>
  <c r="X681" i="9"/>
  <c r="Z710" i="9"/>
  <c r="Z715" i="9"/>
  <c r="AA699" i="9"/>
  <c r="X729" i="9"/>
  <c r="X692" i="9"/>
  <c r="X694" i="9"/>
  <c r="AA700" i="9"/>
  <c r="X707" i="9"/>
  <c r="Y707" i="9"/>
  <c r="Z724" i="9"/>
  <c r="Y730" i="9"/>
  <c r="AA754" i="9"/>
  <c r="X744" i="9"/>
  <c r="X714" i="9"/>
  <c r="AA720" i="9"/>
  <c r="J779" i="9"/>
  <c r="T779" i="9" s="1"/>
  <c r="AA779" i="9" s="1"/>
  <c r="S777" i="9"/>
  <c r="S794" i="9"/>
  <c r="Z794" i="9" s="1"/>
  <c r="Y830" i="9"/>
  <c r="Z811" i="9"/>
  <c r="Y827" i="9"/>
  <c r="Z830" i="9"/>
  <c r="Z833" i="9"/>
  <c r="Z818" i="9"/>
  <c r="AA812" i="9"/>
  <c r="AA813" i="9"/>
  <c r="Y838" i="9"/>
  <c r="Y835" i="9"/>
  <c r="Z838" i="9"/>
  <c r="Z813" i="9"/>
  <c r="Z820" i="9"/>
  <c r="AA823" i="9"/>
  <c r="Y826" i="9"/>
  <c r="Y802" i="9"/>
  <c r="Y805" i="9"/>
  <c r="Y817" i="9"/>
  <c r="Z832" i="9"/>
  <c r="X855" i="9"/>
  <c r="X853" i="9"/>
  <c r="Y845" i="9"/>
  <c r="Y842" i="9"/>
  <c r="Z845" i="9"/>
  <c r="Z842" i="9"/>
  <c r="AA845" i="9"/>
  <c r="S865" i="9"/>
  <c r="S862" i="9"/>
  <c r="Z862" i="9" s="1"/>
  <c r="Y862" i="9"/>
  <c r="AA863" i="9"/>
  <c r="Z860" i="9"/>
  <c r="Y881" i="9"/>
  <c r="J896" i="9"/>
  <c r="T896" i="9" s="1"/>
  <c r="S924" i="9"/>
  <c r="Z924" i="9" s="1"/>
  <c r="J928" i="9"/>
  <c r="T928" i="9" s="1"/>
  <c r="AA928" i="9" s="1"/>
  <c r="AA932" i="9"/>
  <c r="Y939" i="9"/>
  <c r="J903" i="9"/>
  <c r="T903" i="9" s="1"/>
  <c r="AA903" i="9" s="1"/>
  <c r="Z958" i="9"/>
  <c r="Y943" i="9"/>
  <c r="Z922" i="9"/>
  <c r="Y940" i="9"/>
  <c r="Y944" i="9"/>
  <c r="Y904" i="9"/>
  <c r="Z930" i="9"/>
  <c r="Z945" i="9"/>
  <c r="J904" i="9"/>
  <c r="T904" i="9" s="1"/>
  <c r="AA904" i="9" s="1"/>
  <c r="Y930" i="9"/>
  <c r="Y934" i="9"/>
  <c r="Y956" i="9"/>
  <c r="Z931" i="9"/>
  <c r="S938" i="9"/>
  <c r="Z938" i="9" s="1"/>
  <c r="Z946" i="9"/>
  <c r="AA902" i="9"/>
  <c r="Z909" i="9"/>
  <c r="Y931" i="9"/>
  <c r="Z939" i="9"/>
  <c r="AA981" i="9"/>
  <c r="Z983" i="9"/>
  <c r="AA1093" i="9"/>
  <c r="Y1132" i="9"/>
  <c r="Y1012" i="9"/>
  <c r="S1132" i="9"/>
  <c r="S987" i="9"/>
  <c r="Z987" i="9" s="1"/>
  <c r="Y998" i="9"/>
  <c r="Y1031" i="9"/>
  <c r="AA1043" i="9"/>
  <c r="J1049" i="9"/>
  <c r="T1049" i="9" s="1"/>
  <c r="AA1049" i="9" s="1"/>
  <c r="Z1071" i="9"/>
  <c r="Y1122" i="9"/>
  <c r="Z1126" i="9"/>
  <c r="Z984" i="9"/>
  <c r="Y1009" i="9"/>
  <c r="Y1020" i="9"/>
  <c r="Y1064" i="9"/>
  <c r="Y1090" i="9"/>
  <c r="Z1112" i="9"/>
  <c r="S1136" i="9"/>
  <c r="Z1136" i="9" s="1"/>
  <c r="Y976" i="9"/>
  <c r="Y988" i="9"/>
  <c r="Y1032" i="9"/>
  <c r="J1036" i="9"/>
  <c r="T1036" i="9" s="1"/>
  <c r="J1085" i="9"/>
  <c r="T1085" i="9" s="1"/>
  <c r="AA1085" i="9" s="1"/>
  <c r="Y1123" i="9"/>
  <c r="J1127" i="9"/>
  <c r="T1127" i="9" s="1"/>
  <c r="Y981" i="9"/>
  <c r="Y1017" i="9"/>
  <c r="J1044" i="9"/>
  <c r="T1044" i="9" s="1"/>
  <c r="AA1044" i="9" s="1"/>
  <c r="Z1047" i="9"/>
  <c r="AA1054" i="9"/>
  <c r="Y1044" i="9"/>
  <c r="J1099" i="9"/>
  <c r="T1099" i="9" s="1"/>
  <c r="AA1099" i="9" s="1"/>
  <c r="J1102" i="9"/>
  <c r="T1102" i="9" s="1"/>
  <c r="AA1102" i="9" s="1"/>
  <c r="Y996" i="9"/>
  <c r="Y1007" i="9"/>
  <c r="AA1011" i="9"/>
  <c r="Y1106" i="9"/>
  <c r="J1022" i="9"/>
  <c r="T1022" i="9" s="1"/>
  <c r="AA1022" i="9" s="1"/>
  <c r="J993" i="9"/>
  <c r="T993" i="9" s="1"/>
  <c r="AA993" i="9" s="1"/>
  <c r="S1073" i="9"/>
  <c r="Z1073" i="9" s="1"/>
  <c r="S1128" i="9"/>
  <c r="J1135" i="9"/>
  <c r="T1135" i="9" s="1"/>
  <c r="AA1135" i="9" s="1"/>
  <c r="S1148" i="9"/>
  <c r="Z1148" i="9" s="1"/>
  <c r="Y1141" i="9"/>
  <c r="Y1177" i="9"/>
  <c r="J1181" i="9"/>
  <c r="T1181" i="9" s="1"/>
  <c r="S1178" i="9"/>
  <c r="AA1175" i="9"/>
  <c r="Z1183" i="9"/>
  <c r="Y1175" i="9"/>
  <c r="S1179" i="9"/>
  <c r="Z1179" i="9" s="1"/>
  <c r="Y1172" i="9"/>
  <c r="Y1180" i="9"/>
  <c r="Y1209" i="9"/>
  <c r="Y1220" i="9"/>
  <c r="Y1224" i="9"/>
  <c r="Z1259" i="9"/>
  <c r="Y1270" i="9"/>
  <c r="J1305" i="9"/>
  <c r="T1305" i="9" s="1"/>
  <c r="AA1305" i="9" s="1"/>
  <c r="J1393" i="9"/>
  <c r="T1393" i="9" s="1"/>
  <c r="AA1393" i="9" s="1"/>
  <c r="Y1443" i="9"/>
  <c r="Y1447" i="9"/>
  <c r="Y1451" i="9"/>
  <c r="J1607" i="9"/>
  <c r="T1607" i="9" s="1"/>
  <c r="AA1607" i="9" s="1"/>
  <c r="J1375" i="9"/>
  <c r="T1375" i="9" s="1"/>
  <c r="AA1375" i="9" s="1"/>
  <c r="S1474" i="9"/>
  <c r="Z1474" i="9" s="1"/>
  <c r="Z1562" i="9"/>
  <c r="J1592" i="9"/>
  <c r="T1592" i="9" s="1"/>
  <c r="AA1592" i="9" s="1"/>
  <c r="J1202" i="9"/>
  <c r="T1202" i="9" s="1"/>
  <c r="Y1367" i="9"/>
  <c r="AA1225" i="9"/>
  <c r="J1252" i="9"/>
  <c r="T1252" i="9" s="1"/>
  <c r="Z1263" i="9"/>
  <c r="Z1271" i="9"/>
  <c r="Y1210" i="9"/>
  <c r="AA1229" i="9"/>
  <c r="J1256" i="9"/>
  <c r="T1256" i="9" s="1"/>
  <c r="AA1256" i="9" s="1"/>
  <c r="Y1271" i="9"/>
  <c r="AA1364" i="9"/>
  <c r="Y1375" i="9"/>
  <c r="Y1390" i="9"/>
  <c r="AA1398" i="9"/>
  <c r="Y1463" i="9"/>
  <c r="Y1520" i="9"/>
  <c r="Y1524" i="9"/>
  <c r="J1536" i="9"/>
  <c r="T1536" i="9" s="1"/>
  <c r="AA1536" i="9" s="1"/>
  <c r="Y1562" i="9"/>
  <c r="Y1600" i="9"/>
  <c r="J1410" i="9"/>
  <c r="T1410" i="9" s="1"/>
  <c r="J1437" i="9"/>
  <c r="T1437" i="9" s="1"/>
  <c r="AA1437" i="9" s="1"/>
  <c r="Y1452" i="9"/>
  <c r="J1460" i="9"/>
  <c r="T1460" i="9" s="1"/>
  <c r="AA1460" i="9" s="1"/>
  <c r="J1260" i="9"/>
  <c r="T1260" i="9" s="1"/>
  <c r="AA1260" i="9" s="1"/>
  <c r="Z1391" i="9"/>
  <c r="Z1414" i="9"/>
  <c r="Y1437" i="9"/>
  <c r="Y1509" i="9"/>
  <c r="Z1563" i="9"/>
  <c r="Y1449" i="9"/>
  <c r="Z1453" i="9"/>
  <c r="S1475" i="9"/>
  <c r="Z1475" i="9" s="1"/>
  <c r="Z1490" i="9"/>
  <c r="Y1566" i="9"/>
  <c r="J1483" i="9"/>
  <c r="T1483" i="9" s="1"/>
  <c r="Y1373" i="9"/>
  <c r="Z1442" i="9"/>
  <c r="S1552" i="9"/>
  <c r="Z1552" i="9" s="1"/>
  <c r="J1218" i="9"/>
  <c r="T1218" i="9" s="1"/>
  <c r="AA1218" i="9" s="1"/>
  <c r="S1304" i="9"/>
  <c r="Z1304" i="9" s="1"/>
  <c r="AA1377" i="9"/>
  <c r="Y1415" i="9"/>
  <c r="AA1419" i="9"/>
  <c r="Y1438" i="9"/>
  <c r="Y1442" i="9"/>
  <c r="J1361" i="9"/>
  <c r="T1361" i="9" s="1"/>
  <c r="S1211" i="9"/>
  <c r="Z1211" i="9" s="1"/>
  <c r="S1292" i="9"/>
  <c r="S1242" i="9"/>
  <c r="J1208" i="9"/>
  <c r="T1208" i="9" s="1"/>
  <c r="AA1208" i="9" s="1"/>
  <c r="Y1319" i="9"/>
  <c r="S1261" i="9"/>
  <c r="S1227" i="9"/>
  <c r="Z1227" i="9" s="1"/>
  <c r="J1359" i="9"/>
  <c r="T1359" i="9" s="1"/>
  <c r="AA1359" i="9" s="1"/>
  <c r="J1381" i="9"/>
  <c r="T1381" i="9" s="1"/>
  <c r="AA1381" i="9" s="1"/>
  <c r="Z1224" i="9"/>
  <c r="S1251" i="9"/>
  <c r="Z1255" i="9"/>
  <c r="Z1266" i="9"/>
  <c r="Z1274" i="9"/>
  <c r="S1297" i="9"/>
  <c r="Z1297" i="9" s="1"/>
  <c r="Y1328" i="9"/>
  <c r="Y1332" i="9"/>
  <c r="Y1336" i="9"/>
  <c r="Y1340" i="9"/>
  <c r="Y1370" i="9"/>
  <c r="S1374" i="9"/>
  <c r="Z1374" i="9" s="1"/>
  <c r="J1389" i="9"/>
  <c r="T1389" i="9" s="1"/>
  <c r="AA1389" i="9" s="1"/>
  <c r="Y1484" i="9"/>
  <c r="Y1519" i="9"/>
  <c r="AA1535" i="9"/>
  <c r="J1542" i="9"/>
  <c r="T1542" i="9" s="1"/>
  <c r="AA1542" i="9" s="1"/>
  <c r="Y1545" i="9"/>
  <c r="AA1599" i="9"/>
  <c r="AA1227" i="9"/>
  <c r="S1230" i="9"/>
  <c r="Z1230" i="9" s="1"/>
  <c r="J1234" i="9"/>
  <c r="T1234" i="9" s="1"/>
  <c r="AA1234" i="9" s="1"/>
  <c r="Z1235" i="9"/>
  <c r="S1238" i="9"/>
  <c r="Z1238" i="9" s="1"/>
  <c r="Z1207" i="9"/>
  <c r="S1221" i="9"/>
  <c r="Z1221" i="9" s="1"/>
  <c r="Y1225" i="9"/>
  <c r="S1214" i="9"/>
  <c r="Z1214" i="9" s="1"/>
  <c r="AA1245" i="9"/>
  <c r="S1264" i="9"/>
  <c r="Z1264" i="9" s="1"/>
  <c r="S1269" i="9"/>
  <c r="Z1269" i="9" s="1"/>
  <c r="Y1273" i="9"/>
  <c r="Y1255" i="9"/>
  <c r="Y1262" i="9"/>
  <c r="J1318" i="9"/>
  <c r="T1318" i="9" s="1"/>
  <c r="AA1318" i="9" s="1"/>
  <c r="S1286" i="9"/>
  <c r="Z1286" i="9" s="1"/>
  <c r="Y1290" i="9"/>
  <c r="Z1311" i="9"/>
  <c r="Z1283" i="9"/>
  <c r="S1290" i="9"/>
  <c r="Z1290" i="9" s="1"/>
  <c r="Z1294" i="9"/>
  <c r="Y1297" i="9"/>
  <c r="S1307" i="9"/>
  <c r="Y1311" i="9"/>
  <c r="Y1294" i="9"/>
  <c r="J1280" i="9"/>
  <c r="T1280" i="9" s="1"/>
  <c r="AA1280" i="9" s="1"/>
  <c r="J1319" i="9"/>
  <c r="T1319" i="9" s="1"/>
  <c r="AA1319" i="9" s="1"/>
  <c r="Z1287" i="9"/>
  <c r="Y1295" i="9"/>
  <c r="Y1277" i="9"/>
  <c r="Y1316" i="9"/>
  <c r="X1319" i="9"/>
  <c r="S1277" i="9"/>
  <c r="Z1277" i="9" s="1"/>
  <c r="Y1288" i="9"/>
  <c r="Z1313" i="9"/>
  <c r="AA1324" i="9"/>
  <c r="Y1289" i="9"/>
  <c r="S1299" i="9"/>
  <c r="Z1299" i="9" s="1"/>
  <c r="Z1310" i="9"/>
  <c r="Z1330" i="9"/>
  <c r="Z1342" i="9"/>
  <c r="Z1327" i="9"/>
  <c r="Y1334" i="9"/>
  <c r="X1367" i="9"/>
  <c r="Y1327" i="9"/>
  <c r="Y1357" i="9"/>
  <c r="Y1346" i="9"/>
  <c r="Z1354" i="9"/>
  <c r="Z1328" i="9"/>
  <c r="J1358" i="9"/>
  <c r="T1358" i="9" s="1"/>
  <c r="AA1358" i="9" s="1"/>
  <c r="Y1372" i="9"/>
  <c r="AA1366" i="9"/>
  <c r="S1347" i="9"/>
  <c r="Z1347" i="9" s="1"/>
  <c r="J1351" i="9"/>
  <c r="T1351" i="9" s="1"/>
  <c r="AA1351" i="9" s="1"/>
  <c r="Y1366" i="9"/>
  <c r="S1366" i="9"/>
  <c r="Z1326" i="9"/>
  <c r="Z1367" i="9"/>
  <c r="Y1374" i="9"/>
  <c r="AA1360" i="9"/>
  <c r="AA1395" i="9"/>
  <c r="J1414" i="9"/>
  <c r="T1414" i="9" s="1"/>
  <c r="AA1414" i="9" s="1"/>
  <c r="J1378" i="9"/>
  <c r="T1378" i="9" s="1"/>
  <c r="Y1389" i="9"/>
  <c r="Y1418" i="9"/>
  <c r="AA1379" i="9"/>
  <c r="J1422" i="9"/>
  <c r="T1422" i="9" s="1"/>
  <c r="Y1379" i="9"/>
  <c r="Y1376" i="9"/>
  <c r="S1379" i="9"/>
  <c r="Z1379" i="9" s="1"/>
  <c r="Y1397" i="9"/>
  <c r="Y1377" i="9"/>
  <c r="Z1417" i="9"/>
  <c r="Z1452" i="9"/>
  <c r="J1426" i="9"/>
  <c r="T1426" i="9" s="1"/>
  <c r="AA1426" i="9" s="1"/>
  <c r="AA1456" i="9"/>
  <c r="Z1449" i="9"/>
  <c r="Z1446" i="9"/>
  <c r="Y1446" i="9"/>
  <c r="Y1450" i="9"/>
  <c r="AA1454" i="9"/>
  <c r="S1454" i="9"/>
  <c r="AA1432" i="9"/>
  <c r="Z1473" i="9"/>
  <c r="S1432" i="9"/>
  <c r="Z1432" i="9" s="1"/>
  <c r="Y1436" i="9"/>
  <c r="AA1455" i="9"/>
  <c r="Z1466" i="9"/>
  <c r="Z1476" i="9"/>
  <c r="Y1497" i="9"/>
  <c r="J1501" i="9"/>
  <c r="T1501" i="9" s="1"/>
  <c r="AA1501" i="9" s="1"/>
  <c r="J1480" i="9"/>
  <c r="T1480" i="9" s="1"/>
  <c r="AA1480" i="9" s="1"/>
  <c r="Z1498" i="9"/>
  <c r="S1487" i="9"/>
  <c r="Z1487" i="9" s="1"/>
  <c r="Z1506" i="9"/>
  <c r="J1486" i="9"/>
  <c r="T1486" i="9" s="1"/>
  <c r="AA1486" i="9" s="1"/>
  <c r="Y1506" i="9"/>
  <c r="Y1495" i="9"/>
  <c r="J1478" i="9"/>
  <c r="T1478" i="9" s="1"/>
  <c r="AA1478" i="9" s="1"/>
  <c r="J1503" i="9"/>
  <c r="T1503" i="9" s="1"/>
  <c r="AA1503" i="9" s="1"/>
  <c r="J1511" i="9"/>
  <c r="T1511" i="9" s="1"/>
  <c r="AA1511" i="9" s="1"/>
  <c r="J1526" i="9"/>
  <c r="T1526" i="9" s="1"/>
  <c r="J1559" i="9"/>
  <c r="T1559" i="9" s="1"/>
  <c r="AA1559" i="9" s="1"/>
  <c r="J1534" i="9"/>
  <c r="T1534" i="9" s="1"/>
  <c r="AA1541" i="9"/>
  <c r="Z1548" i="9"/>
  <c r="Y1559" i="9"/>
  <c r="S1568" i="9"/>
  <c r="Z1568" i="9" s="1"/>
  <c r="Y1541" i="9"/>
  <c r="AA1527" i="9"/>
  <c r="AA1549" i="9"/>
  <c r="Z1536" i="9"/>
  <c r="Y1536" i="9"/>
  <c r="Z1543" i="9"/>
  <c r="J1554" i="9"/>
  <c r="T1554" i="9" s="1"/>
  <c r="AA1554" i="9" s="1"/>
  <c r="Y1521" i="9"/>
  <c r="J1532" i="9"/>
  <c r="T1532" i="9" s="1"/>
  <c r="Y1529" i="9"/>
  <c r="Z1551" i="9"/>
  <c r="Y1561" i="9"/>
  <c r="J1582" i="9"/>
  <c r="T1582" i="9" s="1"/>
  <c r="AA1582" i="9" s="1"/>
  <c r="Z1601" i="9"/>
  <c r="Y1575" i="9"/>
  <c r="AA1605" i="9"/>
  <c r="Z1608" i="9"/>
  <c r="S1575" i="9"/>
  <c r="Z1575" i="9" s="1"/>
  <c r="Y1605" i="9"/>
  <c r="AA1583" i="9"/>
  <c r="AA1602" i="9"/>
  <c r="X1608" i="9"/>
  <c r="S1583" i="9"/>
  <c r="Z1583" i="9" s="1"/>
  <c r="J1606" i="9"/>
  <c r="T1606" i="9" s="1"/>
  <c r="Z1577" i="9"/>
  <c r="J1588" i="9"/>
  <c r="T1588" i="9" s="1"/>
  <c r="AA1588" i="9" s="1"/>
  <c r="Y1588" i="9"/>
  <c r="Y1580" i="9"/>
  <c r="Y1596" i="9"/>
  <c r="J1604" i="9"/>
  <c r="T1604" i="9" s="1"/>
  <c r="AA1604" i="9" s="1"/>
  <c r="A1615" i="9"/>
  <c r="A1616" i="9" s="1"/>
  <c r="A1617" i="9" s="1"/>
  <c r="A1618" i="9" s="1"/>
  <c r="A1619" i="9" s="1"/>
  <c r="A1620" i="9" s="1"/>
  <c r="A1622" i="9" s="1"/>
  <c r="A1623" i="9" s="1"/>
  <c r="A1624" i="9" s="1"/>
  <c r="A1625" i="9" s="1"/>
  <c r="A1626" i="9" s="1"/>
  <c r="A1627" i="9" s="1"/>
  <c r="A1628" i="9" s="1"/>
  <c r="A1629" i="9" s="1"/>
  <c r="A1631" i="9" s="1"/>
  <c r="A1632" i="9" s="1"/>
  <c r="A1633" i="9" s="1"/>
  <c r="A1634" i="9" s="1"/>
  <c r="A1635" i="9" s="1"/>
  <c r="A1636" i="9" s="1"/>
  <c r="A1637" i="9" s="1"/>
  <c r="A1638" i="9" s="1"/>
  <c r="A1639" i="9" s="1"/>
  <c r="A1640" i="9" s="1"/>
  <c r="A1641" i="9" s="1"/>
  <c r="A1642" i="9" s="1"/>
  <c r="A1644" i="9" s="1"/>
  <c r="A1645" i="9" s="1"/>
  <c r="A1646" i="9" s="1"/>
  <c r="A1647" i="9" s="1"/>
  <c r="A1648" i="9" s="1"/>
  <c r="A1649" i="9" s="1"/>
  <c r="A1650" i="9" s="1"/>
  <c r="A1651" i="9" s="1"/>
  <c r="A1652" i="9" s="1"/>
  <c r="A1653" i="9" s="1"/>
  <c r="A1654" i="9" s="1"/>
  <c r="A1655" i="9" s="1"/>
  <c r="A1657" i="9" s="1"/>
  <c r="A1658" i="9" s="1"/>
  <c r="A1659" i="9" s="1"/>
  <c r="A1660" i="9" s="1"/>
  <c r="A1661" i="9" s="1"/>
  <c r="A1662" i="9" s="1"/>
  <c r="A1663" i="9" s="1"/>
  <c r="A1664" i="9" s="1"/>
  <c r="A1665" i="9" s="1"/>
  <c r="A1666" i="9" s="1"/>
  <c r="A1668" i="9" s="1"/>
  <c r="A1669" i="9" s="1"/>
  <c r="A1670" i="9" s="1"/>
  <c r="A1671" i="9" s="1"/>
  <c r="A1672" i="9" s="1"/>
  <c r="A1673" i="9" s="1"/>
  <c r="A1674" i="9" s="1"/>
  <c r="A1675" i="9" s="1"/>
  <c r="A1676" i="9" s="1"/>
  <c r="A1677" i="9" s="1"/>
  <c r="A1678" i="9" s="1"/>
  <c r="A1679" i="9" s="1"/>
  <c r="A1681" i="9" s="1"/>
  <c r="A1682" i="9" s="1"/>
  <c r="A1683" i="9" s="1"/>
  <c r="A1684" i="9" s="1"/>
  <c r="A1685" i="9" s="1"/>
  <c r="A1686" i="9" s="1"/>
  <c r="A1687" i="9" s="1"/>
  <c r="A1688" i="9" s="1"/>
  <c r="A1689" i="9" s="1"/>
  <c r="A1690" i="9" s="1"/>
  <c r="A1691" i="9" s="1"/>
  <c r="A1692" i="9" s="1"/>
  <c r="A1693" i="9" s="1"/>
  <c r="A1694" i="9" s="1"/>
  <c r="A1696" i="9" s="1"/>
  <c r="A1697" i="9" s="1"/>
  <c r="A1698" i="9" s="1"/>
  <c r="A1699" i="9" s="1"/>
  <c r="A1700" i="9" s="1"/>
  <c r="A1701" i="9" s="1"/>
  <c r="A1702" i="9" s="1"/>
  <c r="A1703" i="9" s="1"/>
  <c r="A1704" i="9" s="1"/>
  <c r="A1705" i="9" s="1"/>
  <c r="A1706" i="9" s="1"/>
  <c r="A1707" i="9" s="1"/>
  <c r="A1708" i="9" s="1"/>
  <c r="A1710" i="9" s="1"/>
  <c r="A1711" i="9" s="1"/>
  <c r="A1712" i="9" s="1"/>
  <c r="A1713" i="9" s="1"/>
  <c r="A1714" i="9" s="1"/>
  <c r="A1715" i="9" s="1"/>
  <c r="A1716" i="9" s="1"/>
  <c r="A1717" i="9" s="1"/>
  <c r="A1718" i="9" s="1"/>
  <c r="A1719" i="9" s="1"/>
  <c r="A1720" i="9" s="1"/>
  <c r="A1721" i="9" s="1"/>
  <c r="A1722" i="9" s="1"/>
  <c r="A1724" i="9" s="1"/>
  <c r="A1725" i="9" s="1"/>
  <c r="A1726" i="9" s="1"/>
  <c r="A1727" i="9" s="1"/>
  <c r="A1728" i="9" s="1"/>
  <c r="A1729" i="9" s="1"/>
  <c r="A1730" i="9" s="1"/>
  <c r="A1731" i="9" s="1"/>
  <c r="A1732" i="9" s="1"/>
  <c r="A1733" i="9" s="1"/>
  <c r="A1734" i="9" s="1"/>
  <c r="A1735" i="9" s="1"/>
  <c r="A1736" i="9" s="1"/>
  <c r="Y1618" i="9"/>
  <c r="Z1611" i="9"/>
  <c r="J1625" i="9"/>
  <c r="T1625" i="9" s="1"/>
  <c r="AA1625" i="9" s="1"/>
  <c r="Y1625" i="9"/>
  <c r="Y1622" i="9"/>
  <c r="J1635" i="9"/>
  <c r="T1635" i="9" s="1"/>
  <c r="AA1635" i="9" s="1"/>
  <c r="S1640" i="9"/>
  <c r="Y1646" i="9"/>
  <c r="Y1653" i="9"/>
  <c r="S1653" i="9"/>
  <c r="Z1653" i="9" s="1"/>
  <c r="Y1647" i="9"/>
  <c r="J1648" i="9"/>
  <c r="T1648" i="9" s="1"/>
  <c r="AA1648" i="9" s="1"/>
  <c r="Y1645" i="9"/>
  <c r="AA1646" i="9"/>
  <c r="J1658" i="9"/>
  <c r="T1658" i="9" s="1"/>
  <c r="AA1658" i="9" s="1"/>
  <c r="S1659" i="9"/>
  <c r="Z1659" i="9" s="1"/>
  <c r="Y1664" i="9"/>
  <c r="Y1657" i="9"/>
  <c r="S1677" i="9"/>
  <c r="Z1677" i="9" s="1"/>
  <c r="AA1674" i="9"/>
  <c r="S1676" i="9"/>
  <c r="Z1676" i="9" s="1"/>
  <c r="AA1687" i="9"/>
  <c r="J1694" i="9"/>
  <c r="T1694" i="9" s="1"/>
  <c r="AA1694" i="9" s="1"/>
  <c r="Z1688" i="9"/>
  <c r="Z1707" i="9"/>
  <c r="Y1705" i="9"/>
  <c r="Z1712" i="9"/>
  <c r="J1720" i="9"/>
  <c r="T1720" i="9" s="1"/>
  <c r="AA1720" i="9" s="1"/>
  <c r="Z1714" i="9"/>
  <c r="J1714" i="9"/>
  <c r="T1714" i="9" s="1"/>
  <c r="AA1714" i="9" s="1"/>
  <c r="J1735" i="9"/>
  <c r="T1735" i="9" s="1"/>
  <c r="AA1735" i="9" s="1"/>
  <c r="Y1733" i="9"/>
  <c r="Y1743" i="9"/>
  <c r="Y1750" i="9"/>
  <c r="J1754" i="9"/>
  <c r="T1754" i="9" s="1"/>
  <c r="Y1770" i="9"/>
  <c r="J1760" i="9"/>
  <c r="T1760" i="9" s="1"/>
  <c r="AA1760" i="9" s="1"/>
  <c r="Y1767" i="9"/>
  <c r="Z1761" i="9"/>
  <c r="Y1788" i="9"/>
  <c r="Y1792" i="9"/>
  <c r="Y1785" i="9"/>
  <c r="Y1783" i="9"/>
  <c r="AA1783" i="9"/>
  <c r="S1783" i="9"/>
  <c r="Z1783" i="9" s="1"/>
  <c r="J1790" i="9"/>
  <c r="T1790" i="9" s="1"/>
  <c r="AA1790" i="9" s="1"/>
  <c r="S1780" i="9"/>
  <c r="Z1780" i="9" s="1"/>
  <c r="J1791" i="9"/>
  <c r="T1791" i="9" s="1"/>
  <c r="AA1791" i="9" s="1"/>
  <c r="Y1805" i="9"/>
  <c r="Y1809" i="9"/>
  <c r="Z1811" i="9"/>
  <c r="Y1829" i="9"/>
  <c r="Z1837" i="9"/>
  <c r="Y1837" i="9"/>
  <c r="AA1830" i="9"/>
  <c r="Z1827" i="9"/>
  <c r="Z1831" i="9"/>
  <c r="Z1839" i="9"/>
  <c r="Z1832" i="9"/>
  <c r="Z1836" i="9"/>
  <c r="Y1860" i="9"/>
  <c r="AA1861" i="9"/>
  <c r="J1876" i="9"/>
  <c r="T1876" i="9" s="1"/>
  <c r="AA1876" i="9" s="1"/>
  <c r="Y1869" i="9"/>
  <c r="S1869" i="9"/>
  <c r="Z1869" i="9" s="1"/>
  <c r="Y1849" i="9"/>
  <c r="Y1844" i="9"/>
  <c r="J1901" i="9"/>
  <c r="T1901" i="9" s="1"/>
  <c r="X2003" i="9"/>
  <c r="Z1994" i="9"/>
  <c r="X2004" i="9"/>
  <c r="Z2004" i="9"/>
  <c r="S1957" i="9"/>
  <c r="J916" i="9"/>
  <c r="T916" i="9" s="1"/>
  <c r="AA916" i="9" s="1"/>
  <c r="S916" i="9"/>
  <c r="Z916" i="9" s="1"/>
  <c r="AA74" i="9"/>
  <c r="X99" i="9"/>
  <c r="Z132" i="9"/>
  <c r="Y138" i="9"/>
  <c r="AA144" i="9"/>
  <c r="Y150" i="9"/>
  <c r="AA156" i="9"/>
  <c r="AA174" i="9"/>
  <c r="AA186" i="9"/>
  <c r="AA234" i="9"/>
  <c r="Y265" i="9"/>
  <c r="AA312" i="9"/>
  <c r="X317" i="9"/>
  <c r="Z342" i="9"/>
  <c r="X358" i="9"/>
  <c r="X362" i="9"/>
  <c r="Z380" i="9"/>
  <c r="Y401" i="9"/>
  <c r="AA406" i="9"/>
  <c r="Y425" i="9"/>
  <c r="AA434" i="9"/>
  <c r="X445" i="9"/>
  <c r="Z450" i="9"/>
  <c r="Z465" i="9"/>
  <c r="Z476" i="9"/>
  <c r="Z506" i="9"/>
  <c r="Z516" i="9"/>
  <c r="X526" i="9"/>
  <c r="Z540" i="9"/>
  <c r="Y556" i="9"/>
  <c r="AA617" i="9"/>
  <c r="AA629" i="9"/>
  <c r="Z650" i="9"/>
  <c r="AA655" i="9"/>
  <c r="Y659" i="9"/>
  <c r="X677" i="9"/>
  <c r="Z692" i="9"/>
  <c r="X696" i="9"/>
  <c r="X706" i="9"/>
  <c r="Z714" i="9"/>
  <c r="X719" i="9"/>
  <c r="AA724" i="9"/>
  <c r="X739" i="9"/>
  <c r="Y795" i="9"/>
  <c r="Y809" i="9"/>
  <c r="Z817" i="9"/>
  <c r="AA838" i="9"/>
  <c r="AA842" i="9"/>
  <c r="Z848" i="9"/>
  <c r="Y854" i="9"/>
  <c r="Y886" i="9"/>
  <c r="S894" i="9"/>
  <c r="Z894" i="9" s="1"/>
  <c r="J894" i="9"/>
  <c r="T894" i="9" s="1"/>
  <c r="AA894" i="9" s="1"/>
  <c r="Y916" i="9"/>
  <c r="S935" i="9"/>
  <c r="Z935" i="9" s="1"/>
  <c r="J935" i="9"/>
  <c r="T935" i="9" s="1"/>
  <c r="AA935" i="9" s="1"/>
  <c r="Y990" i="9"/>
  <c r="AA99" i="9"/>
  <c r="AA132" i="9"/>
  <c r="AA138" i="9"/>
  <c r="AA150" i="9"/>
  <c r="Y317" i="9"/>
  <c r="Z358" i="9"/>
  <c r="AA401" i="9"/>
  <c r="Z425" i="9"/>
  <c r="Y445" i="9"/>
  <c r="AA450" i="9"/>
  <c r="Z526" i="9"/>
  <c r="Z556" i="9"/>
  <c r="Z659" i="9"/>
  <c r="Z677" i="9"/>
  <c r="Z696" i="9"/>
  <c r="Z706" i="9"/>
  <c r="Y719" i="9"/>
  <c r="Y739" i="9"/>
  <c r="Z809" i="9"/>
  <c r="Z812" i="9"/>
  <c r="AA835" i="9"/>
  <c r="S964" i="9"/>
  <c r="Z964" i="9" s="1"/>
  <c r="AA62" i="9"/>
  <c r="AA87" i="9"/>
  <c r="Z106" i="9"/>
  <c r="Y112" i="9"/>
  <c r="Y126" i="9"/>
  <c r="Y229" i="9"/>
  <c r="AA358" i="9"/>
  <c r="AA445" i="9"/>
  <c r="AA696" i="9"/>
  <c r="Z719" i="9"/>
  <c r="Z739" i="9"/>
  <c r="Y803" i="9"/>
  <c r="AA809" i="9"/>
  <c r="AA854" i="9"/>
  <c r="S1087" i="9"/>
  <c r="Z1087" i="9" s="1"/>
  <c r="J1087" i="9"/>
  <c r="T1087" i="9" s="1"/>
  <c r="AA1087" i="9" s="1"/>
  <c r="X95" i="9"/>
  <c r="AA126" i="9"/>
  <c r="Y157" i="9"/>
  <c r="Y200" i="9"/>
  <c r="Y242" i="9"/>
  <c r="Y248" i="9"/>
  <c r="AA272" i="9"/>
  <c r="Y308" i="9"/>
  <c r="X313" i="9"/>
  <c r="X381" i="9"/>
  <c r="Z421" i="9"/>
  <c r="Y456" i="9"/>
  <c r="X466" i="9"/>
  <c r="Y473" i="9"/>
  <c r="Y477" i="9"/>
  <c r="Z482" i="9"/>
  <c r="Y512" i="9"/>
  <c r="X517" i="9"/>
  <c r="Y532" i="9"/>
  <c r="Z537" i="9"/>
  <c r="X541" i="9"/>
  <c r="Y552" i="9"/>
  <c r="AA562" i="9"/>
  <c r="Z656" i="9"/>
  <c r="AA681" i="9"/>
  <c r="X688" i="9"/>
  <c r="Y693" i="9"/>
  <c r="Y725" i="9"/>
  <c r="Y790" i="9"/>
  <c r="AA796" i="9"/>
  <c r="Z800" i="9"/>
  <c r="Z803" i="9"/>
  <c r="AA806" i="9"/>
  <c r="Y846" i="9"/>
  <c r="S880" i="9"/>
  <c r="Z880" i="9" s="1"/>
  <c r="J880" i="9"/>
  <c r="T880" i="9" s="1"/>
  <c r="AA880" i="9" s="1"/>
  <c r="Z917" i="9"/>
  <c r="J961" i="9"/>
  <c r="T961" i="9" s="1"/>
  <c r="AA961" i="9" s="1"/>
  <c r="S961" i="9"/>
  <c r="Z961" i="9" s="1"/>
  <c r="S795" i="9"/>
  <c r="Z795" i="9" s="1"/>
  <c r="J795" i="9"/>
  <c r="T795" i="9" s="1"/>
  <c r="AA795" i="9" s="1"/>
  <c r="Y95" i="9"/>
  <c r="Y194" i="9"/>
  <c r="AA200" i="9"/>
  <c r="Y206" i="9"/>
  <c r="AA248" i="9"/>
  <c r="AA260" i="9"/>
  <c r="Z308" i="9"/>
  <c r="Y313" i="9"/>
  <c r="Y331" i="9"/>
  <c r="X354" i="9"/>
  <c r="Z370" i="9"/>
  <c r="Y381" i="9"/>
  <c r="Y412" i="9"/>
  <c r="Z456" i="9"/>
  <c r="Z473" i="9"/>
  <c r="AA482" i="9"/>
  <c r="X502" i="9"/>
  <c r="AA537" i="9"/>
  <c r="Y541" i="9"/>
  <c r="AA546" i="9"/>
  <c r="Z552" i="9"/>
  <c r="AA598" i="9"/>
  <c r="AA625" i="9"/>
  <c r="AA656" i="9"/>
  <c r="X746" i="9"/>
  <c r="J776" i="9"/>
  <c r="T776" i="9" s="1"/>
  <c r="AA787" i="9"/>
  <c r="X812" i="9"/>
  <c r="Z821" i="9"/>
  <c r="Z846" i="9"/>
  <c r="J876" i="9"/>
  <c r="T876" i="9" s="1"/>
  <c r="AA876" i="9" s="1"/>
  <c r="S876" i="9"/>
  <c r="Z876" i="9" s="1"/>
  <c r="Y957" i="9"/>
  <c r="Y980" i="9"/>
  <c r="Y787" i="9"/>
  <c r="S906" i="9"/>
  <c r="Z906" i="9" s="1"/>
  <c r="J906" i="9"/>
  <c r="T906" i="9" s="1"/>
  <c r="AA906" i="9" s="1"/>
  <c r="Y921" i="9"/>
  <c r="Y973" i="9"/>
  <c r="X973" i="9"/>
  <c r="X349" i="9"/>
  <c r="AA354" i="9"/>
  <c r="X418" i="9"/>
  <c r="X422" i="9"/>
  <c r="Z452" i="9"/>
  <c r="Z478" i="9"/>
  <c r="Z488" i="9"/>
  <c r="Y528" i="9"/>
  <c r="Z533" i="9"/>
  <c r="J899" i="9"/>
  <c r="T899" i="9" s="1"/>
  <c r="S899" i="9"/>
  <c r="J1075" i="9"/>
  <c r="T1075" i="9" s="1"/>
  <c r="AA1075" i="9" s="1"/>
  <c r="S1075" i="9"/>
  <c r="Z1075" i="9" s="1"/>
  <c r="AA108" i="9"/>
  <c r="AA134" i="9"/>
  <c r="AA158" i="9"/>
  <c r="Y237" i="9"/>
  <c r="Y256" i="9"/>
  <c r="Z268" i="9"/>
  <c r="Y290" i="9"/>
  <c r="Y349" i="9"/>
  <c r="Z418" i="9"/>
  <c r="X457" i="9"/>
  <c r="AA478" i="9"/>
  <c r="Z528" i="9"/>
  <c r="AA533" i="9"/>
  <c r="X538" i="9"/>
  <c r="Z542" i="9"/>
  <c r="Y553" i="9"/>
  <c r="AA569" i="9"/>
  <c r="Y593" i="9"/>
  <c r="AA626" i="9"/>
  <c r="Z657" i="9"/>
  <c r="Z661" i="9"/>
  <c r="Y689" i="9"/>
  <c r="Y694" i="9"/>
  <c r="Y698" i="9"/>
  <c r="Y703" i="9"/>
  <c r="Z731" i="9"/>
  <c r="AA777" i="9"/>
  <c r="J791" i="9"/>
  <c r="T791" i="9" s="1"/>
  <c r="AA791" i="9" s="1"/>
  <c r="X846" i="9"/>
  <c r="AA881" i="9"/>
  <c r="J977" i="9"/>
  <c r="T977" i="9" s="1"/>
  <c r="AA977" i="9" s="1"/>
  <c r="AA83" i="9"/>
  <c r="Y96" i="9"/>
  <c r="Z220" i="9"/>
  <c r="Y226" i="9"/>
  <c r="Z244" i="9"/>
  <c r="AA256" i="9"/>
  <c r="AA274" i="9"/>
  <c r="AA290" i="9"/>
  <c r="Y309" i="9"/>
  <c r="Y314" i="9"/>
  <c r="Y360" i="9"/>
  <c r="Z365" i="9"/>
  <c r="Z392" i="9"/>
  <c r="Z409" i="9"/>
  <c r="X413" i="9"/>
  <c r="AA418" i="9"/>
  <c r="AA437" i="9"/>
  <c r="Z442" i="9"/>
  <c r="Y457" i="9"/>
  <c r="X474" i="9"/>
  <c r="X514" i="9"/>
  <c r="Z538" i="9"/>
  <c r="AA542" i="9"/>
  <c r="Z553" i="9"/>
  <c r="X564" i="9"/>
  <c r="AA593" i="9"/>
  <c r="Z653" i="9"/>
  <c r="Z675" i="9"/>
  <c r="Z694" i="9"/>
  <c r="Z703" i="9"/>
  <c r="AA716" i="9"/>
  <c r="AA731" i="9"/>
  <c r="Z736" i="9"/>
  <c r="AA770" i="9"/>
  <c r="Y777" i="9"/>
  <c r="Y791" i="9"/>
  <c r="Z797" i="9"/>
  <c r="Z801" i="9"/>
  <c r="Z804" i="9"/>
  <c r="AA807" i="9"/>
  <c r="Y813" i="9"/>
  <c r="Y844" i="9"/>
  <c r="S884" i="9"/>
  <c r="Z884" i="9" s="1"/>
  <c r="Y888" i="9"/>
  <c r="Y892" i="9"/>
  <c r="J929" i="9"/>
  <c r="T929" i="9" s="1"/>
  <c r="AA929" i="9" s="1"/>
  <c r="S929" i="9"/>
  <c r="Z929" i="9" s="1"/>
  <c r="AA703" i="9"/>
  <c r="Y837" i="9"/>
  <c r="Y841" i="9"/>
  <c r="Z844" i="9"/>
  <c r="J911" i="9"/>
  <c r="T911" i="9" s="1"/>
  <c r="AA911" i="9" s="1"/>
  <c r="S911" i="9"/>
  <c r="Z911" i="9" s="1"/>
  <c r="J967" i="9"/>
  <c r="T967" i="9" s="1"/>
  <c r="S967" i="9"/>
  <c r="Y142" i="9"/>
  <c r="Z172" i="9"/>
  <c r="Y178" i="9"/>
  <c r="Y208" i="9"/>
  <c r="Y321" i="9"/>
  <c r="Y341" i="9"/>
  <c r="X378" i="9"/>
  <c r="X433" i="9"/>
  <c r="Y484" i="9"/>
  <c r="X494" i="9"/>
  <c r="AA514" i="9"/>
  <c r="Y529" i="9"/>
  <c r="Z534" i="9"/>
  <c r="AA570" i="9"/>
  <c r="X640" i="9"/>
  <c r="Z690" i="9"/>
  <c r="X699" i="9"/>
  <c r="Z708" i="9"/>
  <c r="X728" i="9"/>
  <c r="Z825" i="9"/>
  <c r="Y831" i="9"/>
  <c r="Z837" i="9"/>
  <c r="Z841" i="9"/>
  <c r="Y847" i="9"/>
  <c r="X881" i="9"/>
  <c r="Y907" i="9"/>
  <c r="J969" i="9"/>
  <c r="T969" i="9" s="1"/>
  <c r="S969" i="9"/>
  <c r="Y148" i="9"/>
  <c r="Y214" i="9"/>
  <c r="AA103" i="9"/>
  <c r="Z148" i="9"/>
  <c r="Y166" i="9"/>
  <c r="AA172" i="9"/>
  <c r="AA178" i="9"/>
  <c r="AA208" i="9"/>
  <c r="Y257" i="9"/>
  <c r="Y310" i="9"/>
  <c r="Z341" i="9"/>
  <c r="X366" i="9"/>
  <c r="Z378" i="9"/>
  <c r="Z405" i="9"/>
  <c r="Y424" i="9"/>
  <c r="Y433" i="9"/>
  <c r="X438" i="9"/>
  <c r="Z458" i="9"/>
  <c r="Y464" i="9"/>
  <c r="Z484" i="9"/>
  <c r="Z494" i="9"/>
  <c r="Z529" i="9"/>
  <c r="AA534" i="9"/>
  <c r="AA601" i="9"/>
  <c r="AA640" i="9"/>
  <c r="Y658" i="9"/>
  <c r="Y662" i="9"/>
  <c r="X695" i="9"/>
  <c r="Y699" i="9"/>
  <c r="AA708" i="9"/>
  <c r="Z728" i="9"/>
  <c r="Z737" i="9"/>
  <c r="Y759" i="9"/>
  <c r="AA850" i="9"/>
  <c r="AA896" i="9"/>
  <c r="Y937" i="9"/>
  <c r="J941" i="9"/>
  <c r="T941" i="9" s="1"/>
  <c r="AA941" i="9" s="1"/>
  <c r="S941" i="9"/>
  <c r="Z941" i="9" s="1"/>
  <c r="J1018" i="9"/>
  <c r="T1018" i="9" s="1"/>
  <c r="AA1018" i="9" s="1"/>
  <c r="S1018" i="9"/>
  <c r="Z1018" i="9" s="1"/>
  <c r="AA341" i="9"/>
  <c r="Z433" i="9"/>
  <c r="AA494" i="9"/>
  <c r="AA811" i="9"/>
  <c r="Z828" i="9"/>
  <c r="AA831" i="9"/>
  <c r="S889" i="9"/>
  <c r="Z889" i="9" s="1"/>
  <c r="J889" i="9"/>
  <c r="T889" i="9" s="1"/>
  <c r="AA889" i="9" s="1"/>
  <c r="Y926" i="9"/>
  <c r="S968" i="9"/>
  <c r="J968" i="9"/>
  <c r="T968" i="9" s="1"/>
  <c r="X1102" i="9"/>
  <c r="Y1102" i="9"/>
  <c r="Y79" i="9"/>
  <c r="Y228" i="9"/>
  <c r="Y577" i="9"/>
  <c r="AA622" i="9"/>
  <c r="X649" i="9"/>
  <c r="Z667" i="9"/>
  <c r="AA718" i="9"/>
  <c r="Y774" i="9"/>
  <c r="Y778" i="9"/>
  <c r="Y785" i="9"/>
  <c r="Z792" i="9"/>
  <c r="AA808" i="9"/>
  <c r="Y863" i="9"/>
  <c r="S882" i="9"/>
  <c r="Z882" i="9" s="1"/>
  <c r="J882" i="9"/>
  <c r="T882" i="9" s="1"/>
  <c r="AA882" i="9" s="1"/>
  <c r="X978" i="9"/>
  <c r="Y978" i="9"/>
  <c r="AA79" i="9"/>
  <c r="Y156" i="9"/>
  <c r="Z228" i="9"/>
  <c r="Z374" i="9"/>
  <c r="Y384" i="9"/>
  <c r="Y420" i="9"/>
  <c r="X481" i="9"/>
  <c r="Y485" i="9"/>
  <c r="X530" i="9"/>
  <c r="Y792" i="9"/>
  <c r="J956" i="9"/>
  <c r="T956" i="9" s="1"/>
  <c r="S956" i="9"/>
  <c r="Z956" i="9" s="1"/>
  <c r="S1048" i="9"/>
  <c r="J1048" i="9"/>
  <c r="T1048" i="9" s="1"/>
  <c r="AA1048" i="9" s="1"/>
  <c r="AA859" i="9"/>
  <c r="AA918" i="9"/>
  <c r="Y941" i="9"/>
  <c r="Y961" i="9"/>
  <c r="AA994" i="9"/>
  <c r="J1025" i="9"/>
  <c r="T1025" i="9" s="1"/>
  <c r="AA1025" i="9" s="1"/>
  <c r="Z1117" i="9"/>
  <c r="J1126" i="9"/>
  <c r="T1126" i="9" s="1"/>
  <c r="AA1126" i="9" s="1"/>
  <c r="J1150" i="9"/>
  <c r="T1150" i="9" s="1"/>
  <c r="AA1150" i="9" s="1"/>
  <c r="J1153" i="9"/>
  <c r="T1153" i="9" s="1"/>
  <c r="AA1153" i="9" s="1"/>
  <c r="J1220" i="9"/>
  <c r="T1220" i="9" s="1"/>
  <c r="AA1220" i="9" s="1"/>
  <c r="Y1247" i="9"/>
  <c r="AA1257" i="9"/>
  <c r="Z1260" i="9"/>
  <c r="Y1263" i="9"/>
  <c r="Y1266" i="9"/>
  <c r="J1296" i="9"/>
  <c r="T1296" i="9" s="1"/>
  <c r="AA1296" i="9" s="1"/>
  <c r="S1296" i="9"/>
  <c r="Z1296" i="9" s="1"/>
  <c r="Z1321" i="9"/>
  <c r="Y1342" i="9"/>
  <c r="Y1345" i="9"/>
  <c r="J1352" i="9"/>
  <c r="T1352" i="9" s="1"/>
  <c r="AA1352" i="9" s="1"/>
  <c r="Y1355" i="9"/>
  <c r="Z1359" i="9"/>
  <c r="Y1391" i="9"/>
  <c r="Z1405" i="9"/>
  <c r="Y1411" i="9"/>
  <c r="Y1423" i="9"/>
  <c r="AA1427" i="9"/>
  <c r="J1436" i="9"/>
  <c r="T1436" i="9" s="1"/>
  <c r="AA1436" i="9" s="1"/>
  <c r="Y1439" i="9"/>
  <c r="J1446" i="9"/>
  <c r="T1446" i="9" s="1"/>
  <c r="AA1446" i="9" s="1"/>
  <c r="Y1473" i="9"/>
  <c r="Y1486" i="9"/>
  <c r="Y1538" i="9"/>
  <c r="J1548" i="9"/>
  <c r="T1548" i="9" s="1"/>
  <c r="AA1548" i="9" s="1"/>
  <c r="Y1551" i="9"/>
  <c r="J1576" i="9"/>
  <c r="T1576" i="9" s="1"/>
  <c r="AA1576" i="9" s="1"/>
  <c r="Z1593" i="9"/>
  <c r="Y1602" i="9"/>
  <c r="J1608" i="9"/>
  <c r="T1608" i="9" s="1"/>
  <c r="AA1608" i="9" s="1"/>
  <c r="S1667" i="9"/>
  <c r="Z1667" i="9" s="1"/>
  <c r="J1667" i="9"/>
  <c r="T1667" i="9" s="1"/>
  <c r="AA1667" i="9" s="1"/>
  <c r="Y1674" i="9"/>
  <c r="Y1697" i="9"/>
  <c r="Y1700" i="9"/>
  <c r="Z1704" i="9"/>
  <c r="Y1707" i="9"/>
  <c r="J1759" i="9"/>
  <c r="T1759" i="9" s="1"/>
  <c r="AA1759" i="9" s="1"/>
  <c r="S1759" i="9"/>
  <c r="Z1759" i="9" s="1"/>
  <c r="AA816" i="9"/>
  <c r="Z831" i="9"/>
  <c r="Z834" i="9"/>
  <c r="AA837" i="9"/>
  <c r="AA841" i="9"/>
  <c r="AA844" i="9"/>
  <c r="Y880" i="9"/>
  <c r="Y935" i="9"/>
  <c r="Y948" i="9"/>
  <c r="Z1036" i="9"/>
  <c r="Y1043" i="9"/>
  <c r="Z1059" i="9"/>
  <c r="Z1062" i="9"/>
  <c r="Y1069" i="9"/>
  <c r="Z1079" i="9"/>
  <c r="Z1085" i="9"/>
  <c r="S1093" i="9"/>
  <c r="Z1093" i="9" s="1"/>
  <c r="J1117" i="9"/>
  <c r="T1117" i="9" s="1"/>
  <c r="AA1117" i="9" s="1"/>
  <c r="AA1190" i="9"/>
  <c r="S1197" i="9"/>
  <c r="Z1197" i="9" s="1"/>
  <c r="Z1240" i="9"/>
  <c r="Z1312" i="9"/>
  <c r="J1321" i="9"/>
  <c r="T1321" i="9" s="1"/>
  <c r="AA1321" i="9" s="1"/>
  <c r="Y1324" i="9"/>
  <c r="AA1331" i="9"/>
  <c r="Z1335" i="9"/>
  <c r="Z1349" i="9"/>
  <c r="Y1352" i="9"/>
  <c r="S1456" i="9"/>
  <c r="Z1456" i="9" s="1"/>
  <c r="S1513" i="9"/>
  <c r="Z1513" i="9" s="1"/>
  <c r="Y1544" i="9"/>
  <c r="X1544" i="9"/>
  <c r="Z1558" i="9"/>
  <c r="AA1580" i="9"/>
  <c r="S1596" i="9"/>
  <c r="Z1596" i="9" s="1"/>
  <c r="S1599" i="9"/>
  <c r="Z1599" i="9" s="1"/>
  <c r="S1602" i="9"/>
  <c r="Z1602" i="9" s="1"/>
  <c r="S1725" i="9"/>
  <c r="Z1725" i="9" s="1"/>
  <c r="S1733" i="9"/>
  <c r="Z1733" i="9" s="1"/>
  <c r="J1733" i="9"/>
  <c r="T1733" i="9" s="1"/>
  <c r="X1773" i="9"/>
  <c r="Y1773" i="9"/>
  <c r="Y925" i="9"/>
  <c r="S994" i="9"/>
  <c r="Z994" i="9" s="1"/>
  <c r="Z1010" i="9"/>
  <c r="AA1036" i="9"/>
  <c r="Y1046" i="9"/>
  <c r="Y1059" i="9"/>
  <c r="Y1062" i="9"/>
  <c r="Z1066" i="9"/>
  <c r="AA1082" i="9"/>
  <c r="AA1090" i="9"/>
  <c r="Y1103" i="9"/>
  <c r="Y1117" i="9"/>
  <c r="AA1194" i="9"/>
  <c r="AA1211" i="9"/>
  <c r="Y1214" i="9"/>
  <c r="J1224" i="9"/>
  <c r="T1224" i="9" s="1"/>
  <c r="AA1224" i="9" s="1"/>
  <c r="Y1227" i="9"/>
  <c r="Z1234" i="9"/>
  <c r="Y1240" i="9"/>
  <c r="Y1260" i="9"/>
  <c r="AA1277" i="9"/>
  <c r="Y1305" i="9"/>
  <c r="Z1319" i="9"/>
  <c r="Y1321" i="9"/>
  <c r="Y1331" i="9"/>
  <c r="Y1335" i="9"/>
  <c r="Y1359" i="9"/>
  <c r="Y1368" i="9"/>
  <c r="Y1381" i="9"/>
  <c r="Z1418" i="9"/>
  <c r="S1427" i="9"/>
  <c r="Z1427" i="9" s="1"/>
  <c r="J1430" i="9"/>
  <c r="T1430" i="9" s="1"/>
  <c r="AA1430" i="9" s="1"/>
  <c r="AA1450" i="9"/>
  <c r="Z1460" i="9"/>
  <c r="Y1470" i="9"/>
  <c r="J1490" i="9"/>
  <c r="T1490" i="9" s="1"/>
  <c r="AA1490" i="9" s="1"/>
  <c r="J1493" i="9"/>
  <c r="T1493" i="9" s="1"/>
  <c r="AA1493" i="9" s="1"/>
  <c r="AA1496" i="9"/>
  <c r="J1517" i="9"/>
  <c r="T1517" i="9" s="1"/>
  <c r="AA1517" i="9" s="1"/>
  <c r="J1558" i="9"/>
  <c r="T1558" i="9" s="1"/>
  <c r="AA1558" i="9" s="1"/>
  <c r="Y1593" i="9"/>
  <c r="J1634" i="9"/>
  <c r="T1634" i="9" s="1"/>
  <c r="AA1634" i="9" s="1"/>
  <c r="Y1729" i="9"/>
  <c r="J1748" i="9"/>
  <c r="T1748" i="9" s="1"/>
  <c r="AA1748" i="9" s="1"/>
  <c r="S1748" i="9"/>
  <c r="AA975" i="9"/>
  <c r="J1010" i="9"/>
  <c r="T1010" i="9" s="1"/>
  <c r="AA1010" i="9" s="1"/>
  <c r="Z1040" i="9"/>
  <c r="Z1204" i="9"/>
  <c r="Z1248" i="9"/>
  <c r="Z1267" i="9"/>
  <c r="S1395" i="9"/>
  <c r="Z1395" i="9" s="1"/>
  <c r="S1470" i="9"/>
  <c r="Z1470" i="9" s="1"/>
  <c r="AA1500" i="9"/>
  <c r="Y1555" i="9"/>
  <c r="S1580" i="9"/>
  <c r="Z1580" i="9" s="1"/>
  <c r="Y1583" i="9"/>
  <c r="J1590" i="9"/>
  <c r="T1590" i="9" s="1"/>
  <c r="AA1590" i="9" s="1"/>
  <c r="Y1621" i="9"/>
  <c r="AA1624" i="9"/>
  <c r="S1661" i="9"/>
  <c r="Z1756" i="9"/>
  <c r="S908" i="9"/>
  <c r="Z908" i="9" s="1"/>
  <c r="Z912" i="9"/>
  <c r="Y922" i="9"/>
  <c r="Y929" i="9"/>
  <c r="Z955" i="9"/>
  <c r="Y958" i="9"/>
  <c r="Y975" i="9"/>
  <c r="X981" i="9"/>
  <c r="X1007" i="9"/>
  <c r="Y1013" i="9"/>
  <c r="Y1016" i="9"/>
  <c r="Y1029" i="9"/>
  <c r="J1040" i="9"/>
  <c r="T1040" i="9" s="1"/>
  <c r="AA1040" i="9" s="1"/>
  <c r="J1056" i="9"/>
  <c r="T1056" i="9" s="1"/>
  <c r="AA1056" i="9" s="1"/>
  <c r="AA1073" i="9"/>
  <c r="Z1090" i="9"/>
  <c r="Z1094" i="9"/>
  <c r="J1166" i="9"/>
  <c r="T1166" i="9" s="1"/>
  <c r="AA1166" i="9" s="1"/>
  <c r="J1169" i="9"/>
  <c r="T1169" i="9" s="1"/>
  <c r="AA1173" i="9"/>
  <c r="S1190" i="9"/>
  <c r="Z1190" i="9" s="1"/>
  <c r="J1204" i="9"/>
  <c r="T1204" i="9" s="1"/>
  <c r="AA1204" i="9" s="1"/>
  <c r="Z1208" i="9"/>
  <c r="AA1221" i="9"/>
  <c r="J1248" i="9"/>
  <c r="T1248" i="9" s="1"/>
  <c r="AA1248" i="9" s="1"/>
  <c r="Y1254" i="9"/>
  <c r="J1267" i="9"/>
  <c r="T1267" i="9" s="1"/>
  <c r="AA1267" i="9" s="1"/>
  <c r="J1287" i="9"/>
  <c r="T1287" i="9" s="1"/>
  <c r="AA1287" i="9" s="1"/>
  <c r="J1303" i="9"/>
  <c r="T1303" i="9" s="1"/>
  <c r="AA1303" i="9" s="1"/>
  <c r="Y1312" i="9"/>
  <c r="Y1339" i="9"/>
  <c r="Y1356" i="9"/>
  <c r="Z1366" i="9"/>
  <c r="Z1373" i="9"/>
  <c r="Z1376" i="9"/>
  <c r="AA1385" i="9"/>
  <c r="Z1392" i="9"/>
  <c r="Y1398" i="9"/>
  <c r="J1402" i="9"/>
  <c r="T1402" i="9" s="1"/>
  <c r="AA1402" i="9" s="1"/>
  <c r="J1409" i="9"/>
  <c r="T1409" i="9" s="1"/>
  <c r="AA1409" i="9" s="1"/>
  <c r="Y1460" i="9"/>
  <c r="Y1500" i="9"/>
  <c r="Z1507" i="9"/>
  <c r="Z1514" i="9"/>
  <c r="AA1521" i="9"/>
  <c r="Y1528" i="9"/>
  <c r="AA1600" i="9"/>
  <c r="Z1618" i="9"/>
  <c r="Y877" i="9"/>
  <c r="AA888" i="9"/>
  <c r="AA895" i="9"/>
  <c r="AA912" i="9"/>
  <c r="Z919" i="9"/>
  <c r="AA926" i="9"/>
  <c r="AA949" i="9"/>
  <c r="S975" i="9"/>
  <c r="Z975" i="9" s="1"/>
  <c r="AA995" i="9"/>
  <c r="J1002" i="9"/>
  <c r="T1002" i="9" s="1"/>
  <c r="AA1002" i="9" s="1"/>
  <c r="Y1010" i="9"/>
  <c r="S1013" i="9"/>
  <c r="Z1013" i="9" s="1"/>
  <c r="Z1016" i="9"/>
  <c r="AA1026" i="9"/>
  <c r="S1033" i="9"/>
  <c r="Z1033" i="9" s="1"/>
  <c r="Y1040" i="9"/>
  <c r="Z1063" i="9"/>
  <c r="Y1070" i="9"/>
  <c r="Y1076" i="9"/>
  <c r="AA1088" i="9"/>
  <c r="AA1094" i="9"/>
  <c r="Z1098" i="9"/>
  <c r="Z1101" i="9"/>
  <c r="AA1118" i="9"/>
  <c r="Y1133" i="9"/>
  <c r="Z1144" i="9"/>
  <c r="Y1204" i="9"/>
  <c r="Y1221" i="9"/>
  <c r="Z1231" i="9"/>
  <c r="Y1248" i="9"/>
  <c r="Y1267" i="9"/>
  <c r="Y1287" i="9"/>
  <c r="AA1332" i="9"/>
  <c r="Z1350" i="9"/>
  <c r="AA1363" i="9"/>
  <c r="Y1392" i="9"/>
  <c r="Y1402" i="9"/>
  <c r="Y1409" i="9"/>
  <c r="Y1412" i="9"/>
  <c r="J1464" i="9"/>
  <c r="T1464" i="9" s="1"/>
  <c r="AA1464" i="9" s="1"/>
  <c r="S1464" i="9"/>
  <c r="Z1464" i="9" s="1"/>
  <c r="S1484" i="9"/>
  <c r="Z1484" i="9" s="1"/>
  <c r="J1484" i="9"/>
  <c r="T1484" i="9" s="1"/>
  <c r="AA1484" i="9" s="1"/>
  <c r="S1500" i="9"/>
  <c r="Y1507" i="9"/>
  <c r="Y1514" i="9"/>
  <c r="Y1542" i="9"/>
  <c r="J1574" i="9"/>
  <c r="T1574" i="9" s="1"/>
  <c r="AA1574" i="9" s="1"/>
  <c r="Y1624" i="9"/>
  <c r="J1682" i="9"/>
  <c r="T1682" i="9" s="1"/>
  <c r="AA1682" i="9" s="1"/>
  <c r="J1451" i="9"/>
  <c r="T1451" i="9" s="1"/>
  <c r="AA1451" i="9" s="1"/>
  <c r="S1451" i="9"/>
  <c r="Z1451" i="9" s="1"/>
  <c r="Y1698" i="9"/>
  <c r="X1698" i="9"/>
  <c r="J1734" i="9"/>
  <c r="T1734" i="9" s="1"/>
  <c r="AA1734" i="9" s="1"/>
  <c r="S1734" i="9"/>
  <c r="Z1734" i="9" s="1"/>
  <c r="S1805" i="9"/>
  <c r="Z1805" i="9" s="1"/>
  <c r="J1805" i="9"/>
  <c r="T1805" i="9" s="1"/>
  <c r="AA1805" i="9" s="1"/>
  <c r="Z973" i="9"/>
  <c r="Y1019" i="9"/>
  <c r="Y1037" i="9"/>
  <c r="J1067" i="9"/>
  <c r="T1067" i="9" s="1"/>
  <c r="AA1067" i="9" s="1"/>
  <c r="AA1070" i="9"/>
  <c r="Z1088" i="9"/>
  <c r="J1108" i="9"/>
  <c r="T1108" i="9" s="1"/>
  <c r="AA1108" i="9" s="1"/>
  <c r="J1121" i="9"/>
  <c r="T1121" i="9" s="1"/>
  <c r="AA1121" i="9" s="1"/>
  <c r="Z1177" i="9"/>
  <c r="Z1275" i="9"/>
  <c r="X1287" i="9"/>
  <c r="AA1291" i="9"/>
  <c r="J1294" i="9"/>
  <c r="T1294" i="9" s="1"/>
  <c r="J1310" i="9"/>
  <c r="T1310" i="9" s="1"/>
  <c r="AA1310" i="9" s="1"/>
  <c r="J1353" i="9"/>
  <c r="T1353" i="9" s="1"/>
  <c r="AA1353" i="9" s="1"/>
  <c r="X1376" i="9"/>
  <c r="J1382" i="9"/>
  <c r="T1382" i="9" s="1"/>
  <c r="Z1412" i="9"/>
  <c r="J1428" i="9"/>
  <c r="T1428" i="9" s="1"/>
  <c r="AA1428" i="9" s="1"/>
  <c r="S1434" i="9"/>
  <c r="Z1434" i="9" s="1"/>
  <c r="J1491" i="9"/>
  <c r="T1491" i="9" s="1"/>
  <c r="AA1491" i="9" s="1"/>
  <c r="Y1511" i="9"/>
  <c r="Z1546" i="9"/>
  <c r="Y1549" i="9"/>
  <c r="J1556" i="9"/>
  <c r="T1556" i="9" s="1"/>
  <c r="AA1556" i="9" s="1"/>
  <c r="X1561" i="9"/>
  <c r="Y1564" i="9"/>
  <c r="Z1584" i="9"/>
  <c r="Z1591" i="9"/>
  <c r="S1594" i="9"/>
  <c r="Z1594" i="9" s="1"/>
  <c r="S1612" i="9"/>
  <c r="Z1612" i="9" s="1"/>
  <c r="Z1632" i="9"/>
  <c r="J1638" i="9"/>
  <c r="T1638" i="9" s="1"/>
  <c r="AA1638" i="9" s="1"/>
  <c r="Y1641" i="9"/>
  <c r="J1652" i="9"/>
  <c r="T1652" i="9" s="1"/>
  <c r="AA1652" i="9" s="1"/>
  <c r="J1662" i="9"/>
  <c r="T1662" i="9" s="1"/>
  <c r="AA1662" i="9" s="1"/>
  <c r="Y1682" i="9"/>
  <c r="AA1689" i="9"/>
  <c r="Z943" i="9"/>
  <c r="J971" i="9"/>
  <c r="T971" i="9" s="1"/>
  <c r="AA971" i="9" s="1"/>
  <c r="Z1041" i="9"/>
  <c r="Z1057" i="9"/>
  <c r="Y1060" i="9"/>
  <c r="AA1077" i="9"/>
  <c r="J1177" i="9"/>
  <c r="T1177" i="9" s="1"/>
  <c r="AA1177" i="9" s="1"/>
  <c r="J1275" i="9"/>
  <c r="T1275" i="9" s="1"/>
  <c r="AA1275" i="9" s="1"/>
  <c r="AA1347" i="9"/>
  <c r="Y1353" i="9"/>
  <c r="S1360" i="9"/>
  <c r="Z1360" i="9" s="1"/>
  <c r="AA1374" i="9"/>
  <c r="Z1393" i="9"/>
  <c r="J1396" i="9"/>
  <c r="T1396" i="9" s="1"/>
  <c r="AA1396" i="9" s="1"/>
  <c r="Y1399" i="9"/>
  <c r="AA1403" i="9"/>
  <c r="Y1478" i="9"/>
  <c r="AA1504" i="9"/>
  <c r="Z1522" i="9"/>
  <c r="Y1546" i="9"/>
  <c r="Y1591" i="9"/>
  <c r="AA1632" i="9"/>
  <c r="J1686" i="9"/>
  <c r="T1686" i="9" s="1"/>
  <c r="AA1686" i="9" s="1"/>
  <c r="J1716" i="9"/>
  <c r="T1716" i="9" s="1"/>
  <c r="AA1716" i="9" s="1"/>
  <c r="S1716" i="9"/>
  <c r="Y1734" i="9"/>
  <c r="AA1757" i="9"/>
  <c r="Y804" i="9"/>
  <c r="Y818" i="9"/>
  <c r="Y821" i="9"/>
  <c r="AA826" i="9"/>
  <c r="AA848" i="9"/>
  <c r="AA864" i="9"/>
  <c r="AA885" i="9"/>
  <c r="Y903" i="9"/>
  <c r="Z920" i="9"/>
  <c r="Z927" i="9"/>
  <c r="J930" i="9"/>
  <c r="T930" i="9" s="1"/>
  <c r="AA930" i="9" s="1"/>
  <c r="AA979" i="9"/>
  <c r="Y989" i="9"/>
  <c r="AA1003" i="9"/>
  <c r="S1008" i="9"/>
  <c r="Z1008" i="9" s="1"/>
  <c r="Y1011" i="9"/>
  <c r="AA1014" i="9"/>
  <c r="AA1020" i="9"/>
  <c r="S1060" i="9"/>
  <c r="Z1060" i="9" s="1"/>
  <c r="Z1064" i="9"/>
  <c r="Z1074" i="9"/>
  <c r="Y1077" i="9"/>
  <c r="Y1083" i="9"/>
  <c r="Y1086" i="9"/>
  <c r="AA1095" i="9"/>
  <c r="Y1108" i="9"/>
  <c r="AA1128" i="9"/>
  <c r="Z1134" i="9"/>
  <c r="AA1148" i="9"/>
  <c r="Z1164" i="9"/>
  <c r="S1188" i="9"/>
  <c r="Y1191" i="9"/>
  <c r="Z1202" i="9"/>
  <c r="Y1205" i="9"/>
  <c r="AA1209" i="9"/>
  <c r="AA1222" i="9"/>
  <c r="Y1228" i="9"/>
  <c r="J1235" i="9"/>
  <c r="T1235" i="9" s="1"/>
  <c r="AA1235" i="9" s="1"/>
  <c r="AA1242" i="9"/>
  <c r="Y1249" i="9"/>
  <c r="J1259" i="9"/>
  <c r="T1259" i="9" s="1"/>
  <c r="AA1259" i="9" s="1"/>
  <c r="Y1268" i="9"/>
  <c r="Y1275" i="9"/>
  <c r="S1278" i="9"/>
  <c r="Z1278" i="9" s="1"/>
  <c r="Z1288" i="9"/>
  <c r="S1291" i="9"/>
  <c r="Z1291" i="9" s="1"/>
  <c r="AA1304" i="9"/>
  <c r="AA1320" i="9"/>
  <c r="J1326" i="9"/>
  <c r="T1326" i="9" s="1"/>
  <c r="AA1326" i="9" s="1"/>
  <c r="Z1344" i="9"/>
  <c r="Y1347" i="9"/>
  <c r="Z1351" i="9"/>
  <c r="Y1386" i="9"/>
  <c r="S1413" i="9"/>
  <c r="Z1413" i="9" s="1"/>
  <c r="J1413" i="9"/>
  <c r="T1413" i="9" s="1"/>
  <c r="AA1413" i="9" s="1"/>
  <c r="S1419" i="9"/>
  <c r="Z1419" i="9" s="1"/>
  <c r="AA1422" i="9"/>
  <c r="Y1431" i="9"/>
  <c r="Y1504" i="9"/>
  <c r="J1649" i="9"/>
  <c r="T1649" i="9" s="1"/>
  <c r="AA1649" i="9" s="1"/>
  <c r="S1649" i="9"/>
  <c r="Z1649" i="9" s="1"/>
  <c r="AA1038" i="9"/>
  <c r="Y1128" i="9"/>
  <c r="AA1202" i="9"/>
  <c r="Y1242" i="9"/>
  <c r="AA1265" i="9"/>
  <c r="Z1272" i="9"/>
  <c r="Z1337" i="9"/>
  <c r="AA1344" i="9"/>
  <c r="Y1543" i="9"/>
  <c r="Z1550" i="9"/>
  <c r="Y1584" i="9"/>
  <c r="Z1595" i="9"/>
  <c r="J1598" i="9"/>
  <c r="T1598" i="9" s="1"/>
  <c r="AA1598" i="9" s="1"/>
  <c r="Y1731" i="9"/>
  <c r="S1750" i="9"/>
  <c r="Z1750" i="9" s="1"/>
  <c r="J1750" i="9"/>
  <c r="T1750" i="9" s="1"/>
  <c r="AA1750" i="9" s="1"/>
  <c r="Y1764" i="9"/>
  <c r="X1764" i="9"/>
  <c r="Z896" i="9"/>
  <c r="Y920" i="9"/>
  <c r="Y950" i="9"/>
  <c r="Y960" i="9"/>
  <c r="Z971" i="9"/>
  <c r="Z993" i="9"/>
  <c r="J996" i="9"/>
  <c r="T996" i="9" s="1"/>
  <c r="AA996" i="9" s="1"/>
  <c r="J1006" i="9"/>
  <c r="T1006" i="9" s="1"/>
  <c r="AA1006" i="9" s="1"/>
  <c r="Y1014" i="9"/>
  <c r="Y1027" i="9"/>
  <c r="Y1034" i="9"/>
  <c r="AA1051" i="9"/>
  <c r="J1071" i="9"/>
  <c r="T1071" i="9" s="1"/>
  <c r="AA1071" i="9" s="1"/>
  <c r="Y1099" i="9"/>
  <c r="Z1102" i="9"/>
  <c r="Z1128" i="9"/>
  <c r="Z1142" i="9"/>
  <c r="J1174" i="9"/>
  <c r="T1174" i="9" s="1"/>
  <c r="AA1174" i="9" s="1"/>
  <c r="X1177" i="9"/>
  <c r="J1216" i="9"/>
  <c r="T1216" i="9" s="1"/>
  <c r="AA1216" i="9" s="1"/>
  <c r="Z1242" i="9"/>
  <c r="Y1252" i="9"/>
  <c r="Z1256" i="9"/>
  <c r="Y1265" i="9"/>
  <c r="J1282" i="9"/>
  <c r="T1282" i="9" s="1"/>
  <c r="AA1282" i="9" s="1"/>
  <c r="Y1285" i="9"/>
  <c r="S1320" i="9"/>
  <c r="Z1320" i="9" s="1"/>
  <c r="Y1333" i="9"/>
  <c r="Y1344" i="9"/>
  <c r="Y1351" i="9"/>
  <c r="Z1358" i="9"/>
  <c r="J1380" i="9"/>
  <c r="T1380" i="9" s="1"/>
  <c r="AA1380" i="9" s="1"/>
  <c r="J1452" i="9"/>
  <c r="T1452" i="9" s="1"/>
  <c r="AA1452" i="9" s="1"/>
  <c r="Z1462" i="9"/>
  <c r="AA1472" i="9"/>
  <c r="J1482" i="9"/>
  <c r="T1482" i="9" s="1"/>
  <c r="AA1482" i="9" s="1"/>
  <c r="Y1488" i="9"/>
  <c r="J1498" i="9"/>
  <c r="T1498" i="9" s="1"/>
  <c r="AA1498" i="9" s="1"/>
  <c r="Y1501" i="9"/>
  <c r="AA1512" i="9"/>
  <c r="Z1519" i="9"/>
  <c r="Y1553" i="9"/>
  <c r="Y1556" i="9"/>
  <c r="Y1595" i="9"/>
  <c r="S1610" i="9"/>
  <c r="Z1610" i="9" s="1"/>
  <c r="J1610" i="9"/>
  <c r="T1610" i="9" s="1"/>
  <c r="AA1610" i="9" s="1"/>
  <c r="AA1710" i="9"/>
  <c r="S1772" i="9"/>
  <c r="Z1772" i="9" s="1"/>
  <c r="J1772" i="9"/>
  <c r="T1772" i="9" s="1"/>
  <c r="AA1772" i="9" s="1"/>
  <c r="AA1068" i="9"/>
  <c r="Y1282" i="9"/>
  <c r="AA1371" i="9"/>
  <c r="Y1380" i="9"/>
  <c r="AA1404" i="9"/>
  <c r="Z1429" i="9"/>
  <c r="S1435" i="9"/>
  <c r="Z1435" i="9" s="1"/>
  <c r="AA1469" i="9"/>
  <c r="Y1482" i="9"/>
  <c r="Z1572" i="9"/>
  <c r="AA1633" i="9"/>
  <c r="AA830" i="9"/>
  <c r="AA833" i="9"/>
  <c r="Y836" i="9"/>
  <c r="Y840" i="9"/>
  <c r="AA886" i="9"/>
  <c r="Y896" i="9"/>
  <c r="Z907" i="9"/>
  <c r="Y913" i="9"/>
  <c r="Y917" i="9"/>
  <c r="AA921" i="9"/>
  <c r="Z928" i="9"/>
  <c r="S937" i="9"/>
  <c r="Z937" i="9" s="1"/>
  <c r="Z957" i="9"/>
  <c r="Y964" i="9"/>
  <c r="Z974" i="9"/>
  <c r="AA987" i="9"/>
  <c r="Y993" i="9"/>
  <c r="Y1000" i="9"/>
  <c r="Z1009" i="9"/>
  <c r="AA1015" i="9"/>
  <c r="AA1035" i="9"/>
  <c r="Y1042" i="9"/>
  <c r="S1051" i="9"/>
  <c r="Z1051" i="9" s="1"/>
  <c r="Z1058" i="9"/>
  <c r="J1078" i="9"/>
  <c r="T1078" i="9" s="1"/>
  <c r="J1089" i="9"/>
  <c r="T1089" i="9" s="1"/>
  <c r="AA1089" i="9" s="1"/>
  <c r="AA1096" i="9"/>
  <c r="Z1106" i="9"/>
  <c r="Y1112" i="9"/>
  <c r="S1122" i="9"/>
  <c r="Z1122" i="9" s="1"/>
  <c r="AA1132" i="9"/>
  <c r="Z1135" i="9"/>
  <c r="J1138" i="9"/>
  <c r="T1138" i="9" s="1"/>
  <c r="AA1172" i="9"/>
  <c r="AA1199" i="9"/>
  <c r="Y1206" i="9"/>
  <c r="Z1223" i="9"/>
  <c r="Z1239" i="9"/>
  <c r="J1250" i="9"/>
  <c r="T1250" i="9" s="1"/>
  <c r="AA1250" i="9" s="1"/>
  <c r="Z1276" i="9"/>
  <c r="Z1289" i="9"/>
  <c r="J1298" i="9"/>
  <c r="T1298" i="9" s="1"/>
  <c r="AA1298" i="9" s="1"/>
  <c r="J1311" i="9"/>
  <c r="T1311" i="9" s="1"/>
  <c r="AA1311" i="9" s="1"/>
  <c r="Z1318" i="9"/>
  <c r="S1323" i="9"/>
  <c r="Z1323" i="9" s="1"/>
  <c r="J1334" i="9"/>
  <c r="T1334" i="9" s="1"/>
  <c r="AA1334" i="9" s="1"/>
  <c r="S1334" i="9"/>
  <c r="Z1334" i="9" s="1"/>
  <c r="Y1341" i="9"/>
  <c r="AA1348" i="9"/>
  <c r="Y1354" i="9"/>
  <c r="X1354" i="9"/>
  <c r="Y1404" i="9"/>
  <c r="Y1429" i="9"/>
  <c r="J1442" i="9"/>
  <c r="T1442" i="9" s="1"/>
  <c r="AA1442" i="9" s="1"/>
  <c r="Y1469" i="9"/>
  <c r="AA1489" i="9"/>
  <c r="J1495" i="9"/>
  <c r="T1495" i="9" s="1"/>
  <c r="AA1495" i="9" s="1"/>
  <c r="Y1516" i="9"/>
  <c r="Y1537" i="9"/>
  <c r="AA1557" i="9"/>
  <c r="Y1568" i="9"/>
  <c r="X1568" i="9"/>
  <c r="Y1613" i="9"/>
  <c r="J1620" i="9"/>
  <c r="T1620" i="9" s="1"/>
  <c r="AA1620" i="9" s="1"/>
  <c r="Z1623" i="9"/>
  <c r="J1636" i="9"/>
  <c r="T1636" i="9" s="1"/>
  <c r="AA1636" i="9" s="1"/>
  <c r="J1643" i="9"/>
  <c r="T1643" i="9" s="1"/>
  <c r="AA1643" i="9" s="1"/>
  <c r="S1643" i="9"/>
  <c r="Z1643" i="9" s="1"/>
  <c r="S1666" i="9"/>
  <c r="S1680" i="9"/>
  <c r="Z1680" i="9" s="1"/>
  <c r="J1560" i="9"/>
  <c r="T1560" i="9" s="1"/>
  <c r="AA1560" i="9" s="1"/>
  <c r="S1560" i="9"/>
  <c r="Z1560" i="9" s="1"/>
  <c r="S1566" i="9"/>
  <c r="J1566" i="9"/>
  <c r="T1566" i="9" s="1"/>
  <c r="AA1566" i="9" s="1"/>
  <c r="J1670" i="9"/>
  <c r="T1670" i="9" s="1"/>
  <c r="AA1670" i="9" s="1"/>
  <c r="S1670" i="9"/>
  <c r="Z1670" i="9" s="1"/>
  <c r="J1740" i="9"/>
  <c r="T1740" i="9" s="1"/>
  <c r="S1740" i="9"/>
  <c r="Z1740" i="9" s="1"/>
  <c r="S1784" i="9"/>
  <c r="Z1784" i="9" s="1"/>
  <c r="J1784" i="9"/>
  <c r="T1784" i="9" s="1"/>
  <c r="AA1784" i="9" s="1"/>
  <c r="Y1061" i="9"/>
  <c r="Y1226" i="9"/>
  <c r="Y1276" i="9"/>
  <c r="J1302" i="9"/>
  <c r="T1302" i="9" s="1"/>
  <c r="AA1302" i="9" s="1"/>
  <c r="S1302" i="9"/>
  <c r="Z1302" i="9" s="1"/>
  <c r="Y1365" i="9"/>
  <c r="Y1414" i="9"/>
  <c r="J1420" i="9"/>
  <c r="T1420" i="9" s="1"/>
  <c r="AA1420" i="9" s="1"/>
  <c r="AA1439" i="9"/>
  <c r="Y1466" i="9"/>
  <c r="S1527" i="9"/>
  <c r="Z1527" i="9" s="1"/>
  <c r="AA1538" i="9"/>
  <c r="J1551" i="9"/>
  <c r="T1551" i="9" s="1"/>
  <c r="AA1551" i="9" s="1"/>
  <c r="Y1582" i="9"/>
  <c r="J1630" i="9"/>
  <c r="T1630" i="9" s="1"/>
  <c r="AA1630" i="9" s="1"/>
  <c r="Y1633" i="9"/>
  <c r="S1762" i="9"/>
  <c r="Z1762" i="9" s="1"/>
  <c r="J1762" i="9"/>
  <c r="T1762" i="9" s="1"/>
  <c r="AA1762" i="9" s="1"/>
  <c r="Y1954" i="9"/>
  <c r="Y1966" i="9"/>
  <c r="Z1977" i="9"/>
  <c r="Y1790" i="9"/>
  <c r="X1810" i="9"/>
  <c r="J1832" i="9"/>
  <c r="T1832" i="9" s="1"/>
  <c r="AA1832" i="9" s="1"/>
  <c r="J1845" i="9"/>
  <c r="T1845" i="9" s="1"/>
  <c r="AA1845" i="9" s="1"/>
  <c r="Y1914" i="9"/>
  <c r="Z1917" i="9"/>
  <c r="S1671" i="9"/>
  <c r="S1681" i="9"/>
  <c r="Z1681" i="9" s="1"/>
  <c r="S1687" i="9"/>
  <c r="Z1687" i="9" s="1"/>
  <c r="Z1703" i="9"/>
  <c r="Z1713" i="9"/>
  <c r="AA1736" i="9"/>
  <c r="Z1774" i="9"/>
  <c r="S1808" i="9"/>
  <c r="Z1808" i="9" s="1"/>
  <c r="Z1819" i="9"/>
  <c r="J1826" i="9"/>
  <c r="T1826" i="9" s="1"/>
  <c r="AA1826" i="9" s="1"/>
  <c r="Z1829" i="9"/>
  <c r="Y1832" i="9"/>
  <c r="AA1869" i="9"/>
  <c r="Y1891" i="9"/>
  <c r="S1895" i="9"/>
  <c r="Z1895" i="9" s="1"/>
  <c r="AA1906" i="9"/>
  <c r="J1917" i="9"/>
  <c r="T1917" i="9" s="1"/>
  <c r="AA1917" i="9" s="1"/>
  <c r="Y1924" i="9"/>
  <c r="Y1931" i="9"/>
  <c r="S1937" i="9"/>
  <c r="Z1937" i="9" s="1"/>
  <c r="S1940" i="9"/>
  <c r="Z1940" i="9" s="1"/>
  <c r="Y1989" i="9"/>
  <c r="AA1992" i="9"/>
  <c r="AA1627" i="9"/>
  <c r="Y1659" i="9"/>
  <c r="Y1675" i="9"/>
  <c r="Y1678" i="9"/>
  <c r="Y1690" i="9"/>
  <c r="Y1703" i="9"/>
  <c r="Y1736" i="9"/>
  <c r="AA1744" i="9"/>
  <c r="AA1754" i="9"/>
  <c r="AA1774" i="9"/>
  <c r="Z1791" i="9"/>
  <c r="Y1819" i="9"/>
  <c r="AA1843" i="9"/>
  <c r="Y1845" i="9"/>
  <c r="AA1883" i="9"/>
  <c r="S1891" i="9"/>
  <c r="Z1891" i="9" s="1"/>
  <c r="Y1910" i="9"/>
  <c r="S1924" i="9"/>
  <c r="Z1924" i="9" s="1"/>
  <c r="Z1720" i="9"/>
  <c r="AA1788" i="9"/>
  <c r="Y1791" i="9"/>
  <c r="Y1799" i="9"/>
  <c r="AA1815" i="9"/>
  <c r="J1823" i="9"/>
  <c r="T1823" i="9" s="1"/>
  <c r="S1843" i="9"/>
  <c r="Z1846" i="9"/>
  <c r="X1866" i="9"/>
  <c r="Z1873" i="9"/>
  <c r="Y1876" i="9"/>
  <c r="Z1883" i="9"/>
  <c r="J1971" i="9"/>
  <c r="T1971" i="9" s="1"/>
  <c r="AA1971" i="9" s="1"/>
  <c r="X2000" i="9"/>
  <c r="Y1915" i="9"/>
  <c r="Z1941" i="9"/>
  <c r="S1947" i="9"/>
  <c r="S1960" i="9"/>
  <c r="Z1960" i="9" s="1"/>
  <c r="Y1971" i="9"/>
  <c r="S1975" i="9"/>
  <c r="Z1975" i="9" s="1"/>
  <c r="Z1979" i="9"/>
  <c r="Z2000" i="9"/>
  <c r="Y1795" i="9"/>
  <c r="J1809" i="9"/>
  <c r="T1809" i="9" s="1"/>
  <c r="AA1809" i="9" s="1"/>
  <c r="Y1843" i="9"/>
  <c r="AA1932" i="9"/>
  <c r="Y1935" i="9"/>
  <c r="Y1947" i="9"/>
  <c r="J1983" i="9"/>
  <c r="T1983" i="9" s="1"/>
  <c r="AA1983" i="9" s="1"/>
  <c r="J1990" i="9"/>
  <c r="T1990" i="9" s="1"/>
  <c r="AA1990" i="9" s="1"/>
  <c r="AA2000" i="9"/>
  <c r="Z1775" i="9"/>
  <c r="S1785" i="9"/>
  <c r="Z1785" i="9" s="1"/>
  <c r="AA1812" i="9"/>
  <c r="S1820" i="9"/>
  <c r="Z1820" i="9" s="1"/>
  <c r="J1827" i="9"/>
  <c r="T1827" i="9" s="1"/>
  <c r="AA1827" i="9" s="1"/>
  <c r="S1830" i="9"/>
  <c r="Z1830" i="9" s="1"/>
  <c r="Z1834" i="9"/>
  <c r="Y1840" i="9"/>
  <c r="AA1870" i="9"/>
  <c r="AA1929" i="9"/>
  <c r="Y1728" i="9"/>
  <c r="AA1752" i="9"/>
  <c r="Y1772" i="9"/>
  <c r="Z1792" i="9"/>
  <c r="Y1827" i="9"/>
  <c r="Z1857" i="9"/>
  <c r="Y1870" i="9"/>
  <c r="J1877" i="9"/>
  <c r="T1877" i="9" s="1"/>
  <c r="AA1877" i="9" s="1"/>
  <c r="Z1900" i="9"/>
  <c r="Y1941" i="9"/>
  <c r="Y1952" i="9"/>
  <c r="Y1964" i="9"/>
  <c r="X1994" i="9"/>
  <c r="Z2009" i="9"/>
  <c r="J1807" i="9"/>
  <c r="T1807" i="9" s="1"/>
  <c r="AA1807" i="9" s="1"/>
  <c r="X1998" i="9"/>
  <c r="Y1280" i="9"/>
  <c r="AA1290" i="9"/>
  <c r="Z1305" i="9"/>
  <c r="Y1348" i="9"/>
  <c r="Y1358" i="9"/>
  <c r="Y1361" i="9"/>
  <c r="Z1365" i="9"/>
  <c r="Y1371" i="9"/>
  <c r="Z1375" i="9"/>
  <c r="Y1383" i="9"/>
  <c r="Z1400" i="9"/>
  <c r="Y1419" i="9"/>
  <c r="Y1425" i="9"/>
  <c r="Y1444" i="9"/>
  <c r="Y1517" i="9"/>
  <c r="Y1604" i="9"/>
  <c r="Z1616" i="9"/>
  <c r="Y1629" i="9"/>
  <c r="Y1635" i="9"/>
  <c r="AA1664" i="9"/>
  <c r="Y1680" i="9"/>
  <c r="Y1689" i="9"/>
  <c r="AA1715" i="9"/>
  <c r="Y1718" i="9"/>
  <c r="Y1732" i="9"/>
  <c r="Z1739" i="9"/>
  <c r="AA1763" i="9"/>
  <c r="Z1786" i="9"/>
  <c r="Y1807" i="9"/>
  <c r="Z1821" i="9"/>
  <c r="J1838" i="9"/>
  <c r="T1838" i="9" s="1"/>
  <c r="AA1838" i="9" s="1"/>
  <c r="J1854" i="9"/>
  <c r="T1854" i="9" s="1"/>
  <c r="AA1854" i="9" s="1"/>
  <c r="Y1874" i="9"/>
  <c r="Z1881" i="9"/>
  <c r="J1885" i="9"/>
  <c r="T1885" i="9" s="1"/>
  <c r="AA1885" i="9" s="1"/>
  <c r="Z1916" i="9"/>
  <c r="J1919" i="9"/>
  <c r="T1919" i="9" s="1"/>
  <c r="Z1923" i="9"/>
  <c r="Z1933" i="9"/>
  <c r="S1939" i="9"/>
  <c r="Z1939" i="9" s="1"/>
  <c r="S1945" i="9"/>
  <c r="Z1945" i="9" s="1"/>
  <c r="Z1958" i="9"/>
  <c r="Z1969" i="9"/>
  <c r="Y1972" i="9"/>
  <c r="J1988" i="9"/>
  <c r="T1988" i="9" s="1"/>
  <c r="AA1988" i="9" s="1"/>
  <c r="Z1998" i="9"/>
  <c r="Z2005" i="9"/>
  <c r="Z1773" i="9"/>
  <c r="AA1786" i="9"/>
  <c r="S1810" i="9"/>
  <c r="Z1810" i="9" s="1"/>
  <c r="S1817" i="9"/>
  <c r="S1851" i="9"/>
  <c r="S1861" i="9"/>
  <c r="AA1865" i="9"/>
  <c r="Z1868" i="9"/>
  <c r="AA1977" i="9"/>
  <c r="Y1735" i="9"/>
  <c r="AA1743" i="9"/>
  <c r="Z1753" i="9"/>
  <c r="Y1760" i="9"/>
  <c r="Z1763" i="9"/>
  <c r="Y1776" i="9"/>
  <c r="Y1786" i="9"/>
  <c r="Z1790" i="9"/>
  <c r="Y1825" i="9"/>
  <c r="Z1828" i="9"/>
  <c r="Y1835" i="9"/>
  <c r="AA1848" i="9"/>
  <c r="Z1854" i="9"/>
  <c r="Y1868" i="9"/>
  <c r="Z1898" i="9"/>
  <c r="Y1936" i="9"/>
  <c r="Z1966" i="9"/>
  <c r="Y1969" i="9"/>
  <c r="Z1995" i="9"/>
  <c r="X128" i="9"/>
  <c r="AA128" i="9"/>
  <c r="Y128" i="9"/>
  <c r="X140" i="9"/>
  <c r="AA140" i="9"/>
  <c r="Y140" i="9"/>
  <c r="Z140" i="9"/>
  <c r="Z109" i="9"/>
  <c r="AA109" i="9"/>
  <c r="Y109" i="9"/>
  <c r="Z177" i="9"/>
  <c r="Y177" i="9"/>
  <c r="Z123" i="9"/>
  <c r="AA123" i="9"/>
  <c r="X123" i="9"/>
  <c r="X196" i="9"/>
  <c r="AA196" i="9"/>
  <c r="Y196" i="9"/>
  <c r="Z196" i="9"/>
  <c r="X154" i="9"/>
  <c r="Y154" i="9"/>
  <c r="AA154" i="9"/>
  <c r="Z93" i="9"/>
  <c r="AA93" i="9"/>
  <c r="Y130" i="9"/>
  <c r="Y93" i="9"/>
  <c r="AA130" i="9"/>
  <c r="Z191" i="9"/>
  <c r="Y191" i="9"/>
  <c r="Z91" i="9"/>
  <c r="AA91" i="9"/>
  <c r="Z75" i="9"/>
  <c r="AA75" i="9"/>
  <c r="Y75" i="9"/>
  <c r="Z233" i="9"/>
  <c r="Y233" i="9"/>
  <c r="Y125" i="9"/>
  <c r="Z149" i="9"/>
  <c r="Y149" i="9"/>
  <c r="Z161" i="9"/>
  <c r="Y161" i="9"/>
  <c r="X180" i="9"/>
  <c r="AA180" i="9"/>
  <c r="Z180" i="9"/>
  <c r="Y180" i="9"/>
  <c r="AA46" i="9"/>
  <c r="Y46" i="9"/>
  <c r="AA58" i="9"/>
  <c r="Y58" i="9"/>
  <c r="X168" i="9"/>
  <c r="Y168" i="9"/>
  <c r="AA168" i="9"/>
  <c r="Z205" i="9"/>
  <c r="Y205" i="9"/>
  <c r="Z51" i="9"/>
  <c r="AA51" i="9"/>
  <c r="Z175" i="9"/>
  <c r="Y175" i="9"/>
  <c r="Z67" i="9"/>
  <c r="AA67" i="9"/>
  <c r="Y67" i="9"/>
  <c r="Y51" i="9"/>
  <c r="Z107" i="9"/>
  <c r="AA107" i="9"/>
  <c r="X107" i="9"/>
  <c r="Z59" i="9"/>
  <c r="AA59" i="9"/>
  <c r="Y59" i="9"/>
  <c r="X152" i="9"/>
  <c r="AA152" i="9"/>
  <c r="Y152" i="9"/>
  <c r="X115" i="9"/>
  <c r="Y136" i="9"/>
  <c r="AA164" i="9"/>
  <c r="Y169" i="9"/>
  <c r="Y188" i="9"/>
  <c r="Y262" i="9"/>
  <c r="Y300" i="9"/>
  <c r="AA333" i="9"/>
  <c r="X346" i="9"/>
  <c r="X350" i="9"/>
  <c r="X369" i="9"/>
  <c r="X373" i="9"/>
  <c r="Y436" i="9"/>
  <c r="X454" i="9"/>
  <c r="AA461" i="9"/>
  <c r="X469" i="9"/>
  <c r="Y480" i="9"/>
  <c r="X498" i="9"/>
  <c r="AA505" i="9"/>
  <c r="X513" i="9"/>
  <c r="AA549" i="9"/>
  <c r="X561" i="9"/>
  <c r="AA651" i="9"/>
  <c r="AA660" i="9"/>
  <c r="X670" i="9"/>
  <c r="Y705" i="9"/>
  <c r="X718" i="9"/>
  <c r="AA723" i="9"/>
  <c r="Z723" i="9"/>
  <c r="Z773" i="9"/>
  <c r="Y47" i="9"/>
  <c r="Z90" i="9"/>
  <c r="AA115" i="9"/>
  <c r="Y132" i="9"/>
  <c r="AA136" i="9"/>
  <c r="Y141" i="9"/>
  <c r="Y146" i="9"/>
  <c r="Y160" i="9"/>
  <c r="Y174" i="9"/>
  <c r="Z188" i="9"/>
  <c r="Y197" i="9"/>
  <c r="Y202" i="9"/>
  <c r="Y216" i="9"/>
  <c r="Y225" i="9"/>
  <c r="Y239" i="9"/>
  <c r="Y244" i="9"/>
  <c r="Y253" i="9"/>
  <c r="AA262" i="9"/>
  <c r="Y281" i="9"/>
  <c r="Z300" i="9"/>
  <c r="Y305" i="9"/>
  <c r="Y324" i="9"/>
  <c r="X329" i="9"/>
  <c r="AA342" i="9"/>
  <c r="Z346" i="9"/>
  <c r="Z350" i="9"/>
  <c r="AA361" i="9"/>
  <c r="AA365" i="9"/>
  <c r="Y369" i="9"/>
  <c r="Y373" i="9"/>
  <c r="Z388" i="9"/>
  <c r="Y392" i="9"/>
  <c r="X414" i="9"/>
  <c r="AA421" i="9"/>
  <c r="Z436" i="9"/>
  <c r="Y440" i="9"/>
  <c r="Z454" i="9"/>
  <c r="X458" i="9"/>
  <c r="AA465" i="9"/>
  <c r="Y469" i="9"/>
  <c r="Z480" i="9"/>
  <c r="Z498" i="9"/>
  <c r="Y513" i="9"/>
  <c r="Y524" i="9"/>
  <c r="X542" i="9"/>
  <c r="AA553" i="9"/>
  <c r="Y561" i="9"/>
  <c r="Y565" i="9"/>
  <c r="Y601" i="9"/>
  <c r="AA606" i="9"/>
  <c r="AA634" i="9"/>
  <c r="AA648" i="9"/>
  <c r="X667" i="9"/>
  <c r="X685" i="9"/>
  <c r="X690" i="9"/>
  <c r="Z718" i="9"/>
  <c r="X723" i="9"/>
  <c r="Y773" i="9"/>
  <c r="AA188" i="9"/>
  <c r="AA300" i="9"/>
  <c r="AA346" i="9"/>
  <c r="AA350" i="9"/>
  <c r="Z369" i="9"/>
  <c r="Z373" i="9"/>
  <c r="AA454" i="9"/>
  <c r="Z469" i="9"/>
  <c r="AA498" i="9"/>
  <c r="Z513" i="9"/>
  <c r="Z561" i="9"/>
  <c r="Y165" i="9"/>
  <c r="Y170" i="9"/>
  <c r="Y184" i="9"/>
  <c r="Y193" i="9"/>
  <c r="Y207" i="9"/>
  <c r="Y212" i="9"/>
  <c r="Y221" i="9"/>
  <c r="Y249" i="9"/>
  <c r="Y268" i="9"/>
  <c r="Y296" i="9"/>
  <c r="AA320" i="9"/>
  <c r="X385" i="9"/>
  <c r="Z396" i="9"/>
  <c r="Y400" i="9"/>
  <c r="Y444" i="9"/>
  <c r="X462" i="9"/>
  <c r="X477" i="9"/>
  <c r="Y488" i="9"/>
  <c r="X506" i="9"/>
  <c r="X521" i="9"/>
  <c r="X550" i="9"/>
  <c r="X570" i="9"/>
  <c r="Y585" i="9"/>
  <c r="AA590" i="9"/>
  <c r="AA618" i="9"/>
  <c r="X643" i="9"/>
  <c r="X646" i="9"/>
  <c r="X652" i="9"/>
  <c r="X661" i="9"/>
  <c r="X698" i="9"/>
  <c r="AA702" i="9"/>
  <c r="Z702" i="9"/>
  <c r="AA733" i="9"/>
  <c r="Z733" i="9"/>
  <c r="AA111" i="9"/>
  <c r="AA142" i="9"/>
  <c r="Y189" i="9"/>
  <c r="AA198" i="9"/>
  <c r="AA212" i="9"/>
  <c r="Y217" i="9"/>
  <c r="AA226" i="9"/>
  <c r="Y236" i="9"/>
  <c r="AA240" i="9"/>
  <c r="AA254" i="9"/>
  <c r="AA268" i="9"/>
  <c r="AA282" i="9"/>
  <c r="Y292" i="9"/>
  <c r="Y301" i="9"/>
  <c r="AA306" i="9"/>
  <c r="Y316" i="9"/>
  <c r="Z362" i="9"/>
  <c r="Z366" i="9"/>
  <c r="Z385" i="9"/>
  <c r="Y389" i="9"/>
  <c r="X393" i="9"/>
  <c r="Z404" i="9"/>
  <c r="Y408" i="9"/>
  <c r="Z422" i="9"/>
  <c r="X426" i="9"/>
  <c r="Y437" i="9"/>
  <c r="X441" i="9"/>
  <c r="Z448" i="9"/>
  <c r="AA462" i="9"/>
  <c r="Z466" i="9"/>
  <c r="Z477" i="9"/>
  <c r="Y481" i="9"/>
  <c r="Y492" i="9"/>
  <c r="AA506" i="9"/>
  <c r="X510" i="9"/>
  <c r="Z521" i="9"/>
  <c r="X525" i="9"/>
  <c r="Z532" i="9"/>
  <c r="Y536" i="9"/>
  <c r="AA550" i="9"/>
  <c r="Z554" i="9"/>
  <c r="X558" i="9"/>
  <c r="AA602" i="9"/>
  <c r="AA613" i="9"/>
  <c r="Y640" i="9"/>
  <c r="Z643" i="9"/>
  <c r="Z646" i="9"/>
  <c r="Z649" i="9"/>
  <c r="Z652" i="9"/>
  <c r="Y671" i="9"/>
  <c r="Z674" i="9"/>
  <c r="X691" i="9"/>
  <c r="Z698" i="9"/>
  <c r="Y702" i="9"/>
  <c r="AA734" i="9"/>
  <c r="Z734" i="9"/>
  <c r="AA759" i="9"/>
  <c r="J781" i="9"/>
  <c r="T781" i="9" s="1"/>
  <c r="S781" i="9"/>
  <c r="AA785" i="9"/>
  <c r="X810" i="9"/>
  <c r="Y222" i="9"/>
  <c r="Z236" i="9"/>
  <c r="Y245" i="9"/>
  <c r="Y250" i="9"/>
  <c r="Y264" i="9"/>
  <c r="Y273" i="9"/>
  <c r="Z292" i="9"/>
  <c r="Z316" i="9"/>
  <c r="X321" i="9"/>
  <c r="X325" i="9"/>
  <c r="Y340" i="9"/>
  <c r="AA362" i="9"/>
  <c r="AA366" i="9"/>
  <c r="X370" i="9"/>
  <c r="X374" i="9"/>
  <c r="Y393" i="9"/>
  <c r="X397" i="9"/>
  <c r="Z408" i="9"/>
  <c r="AA422" i="9"/>
  <c r="Z426" i="9"/>
  <c r="Y441" i="9"/>
  <c r="Y452" i="9"/>
  <c r="AA466" i="9"/>
  <c r="X470" i="9"/>
  <c r="X485" i="9"/>
  <c r="Z492" i="9"/>
  <c r="Z510" i="9"/>
  <c r="Y525" i="9"/>
  <c r="X529" i="9"/>
  <c r="Z536" i="9"/>
  <c r="AA554" i="9"/>
  <c r="Z558" i="9"/>
  <c r="X562" i="9"/>
  <c r="X566" i="9"/>
  <c r="Y597" i="9"/>
  <c r="Y625" i="9"/>
  <c r="AA630" i="9"/>
  <c r="X668" i="9"/>
  <c r="Z671" i="9"/>
  <c r="Y686" i="9"/>
  <c r="Y691" i="9"/>
  <c r="X711" i="9"/>
  <c r="AA711" i="9"/>
  <c r="Y715" i="9"/>
  <c r="X715" i="9"/>
  <c r="X734" i="9"/>
  <c r="AA748" i="9"/>
  <c r="X748" i="9"/>
  <c r="Y833" i="9"/>
  <c r="AA236" i="9"/>
  <c r="AA292" i="9"/>
  <c r="AA316" i="9"/>
  <c r="Z393" i="9"/>
  <c r="AA426" i="9"/>
  <c r="Z441" i="9"/>
  <c r="AA510" i="9"/>
  <c r="Z525" i="9"/>
  <c r="AA558" i="9"/>
  <c r="Z691" i="9"/>
  <c r="Y213" i="9"/>
  <c r="Y218" i="9"/>
  <c r="Y232" i="9"/>
  <c r="Y241" i="9"/>
  <c r="Y255" i="9"/>
  <c r="Y260" i="9"/>
  <c r="Y269" i="9"/>
  <c r="Y288" i="9"/>
  <c r="Y302" i="9"/>
  <c r="AA321" i="9"/>
  <c r="Z336" i="9"/>
  <c r="Y352" i="9"/>
  <c r="AA370" i="9"/>
  <c r="AA374" i="9"/>
  <c r="X382" i="9"/>
  <c r="Z397" i="9"/>
  <c r="X405" i="9"/>
  <c r="Y416" i="9"/>
  <c r="X434" i="9"/>
  <c r="X449" i="9"/>
  <c r="AA470" i="9"/>
  <c r="Y500" i="9"/>
  <c r="X518" i="9"/>
  <c r="X533" i="9"/>
  <c r="Y544" i="9"/>
  <c r="Y581" i="9"/>
  <c r="Y609" i="9"/>
  <c r="AA614" i="9"/>
  <c r="X647" i="9"/>
  <c r="X650" i="9"/>
  <c r="X656" i="9"/>
  <c r="X665" i="9"/>
  <c r="Z668" i="9"/>
  <c r="X675" i="9"/>
  <c r="AA749" i="9"/>
  <c r="Z749" i="9"/>
  <c r="X749" i="9"/>
  <c r="Y55" i="9"/>
  <c r="Y92" i="9"/>
  <c r="AA55" i="9"/>
  <c r="Y71" i="9"/>
  <c r="X87" i="9"/>
  <c r="AA112" i="9"/>
  <c r="Y134" i="9"/>
  <c r="AA148" i="9"/>
  <c r="Y153" i="9"/>
  <c r="AA162" i="9"/>
  <c r="Y172" i="9"/>
  <c r="AA176" i="9"/>
  <c r="AA190" i="9"/>
  <c r="AA204" i="9"/>
  <c r="AA218" i="9"/>
  <c r="AA232" i="9"/>
  <c r="Y246" i="9"/>
  <c r="Z260" i="9"/>
  <c r="Y274" i="9"/>
  <c r="AA288" i="9"/>
  <c r="X331" i="9"/>
  <c r="AA336" i="9"/>
  <c r="Z352" i="9"/>
  <c r="AA378" i="9"/>
  <c r="Z382" i="9"/>
  <c r="X386" i="9"/>
  <c r="Z416" i="9"/>
  <c r="AA430" i="9"/>
  <c r="Z434" i="9"/>
  <c r="Y460" i="9"/>
  <c r="AA474" i="9"/>
  <c r="X478" i="9"/>
  <c r="Z500" i="9"/>
  <c r="Y504" i="9"/>
  <c r="Z518" i="9"/>
  <c r="X522" i="9"/>
  <c r="Z544" i="9"/>
  <c r="Y548" i="9"/>
  <c r="AA581" i="9"/>
  <c r="AA609" i="9"/>
  <c r="Y637" i="9"/>
  <c r="Y650" i="9"/>
  <c r="X653" i="9"/>
  <c r="Z665" i="9"/>
  <c r="Y688" i="9"/>
  <c r="Z688" i="9"/>
  <c r="S786" i="9"/>
  <c r="Z786" i="9" s="1"/>
  <c r="J786" i="9"/>
  <c r="T786" i="9" s="1"/>
  <c r="AA786" i="9" s="1"/>
  <c r="X852" i="9"/>
  <c r="AA852" i="9"/>
  <c r="Y712" i="9"/>
  <c r="AA712" i="9"/>
  <c r="X755" i="9"/>
  <c r="AA755" i="9"/>
  <c r="Z755" i="9"/>
  <c r="Y755" i="9"/>
  <c r="Y322" i="9"/>
  <c r="AA214" i="9"/>
  <c r="AA242" i="9"/>
  <c r="Y252" i="9"/>
  <c r="AA270" i="9"/>
  <c r="AA322" i="9"/>
  <c r="X337" i="9"/>
  <c r="X353" i="9"/>
  <c r="X357" i="9"/>
  <c r="Y368" i="9"/>
  <c r="X398" i="9"/>
  <c r="X417" i="9"/>
  <c r="Y468" i="9"/>
  <c r="X486" i="9"/>
  <c r="AA683" i="9"/>
  <c r="Y683" i="9"/>
  <c r="Y704" i="9"/>
  <c r="AA704" i="9"/>
  <c r="Z704" i="9"/>
  <c r="AA721" i="9"/>
  <c r="Y721" i="9"/>
  <c r="Y182" i="9"/>
  <c r="Y210" i="9"/>
  <c r="Y224" i="9"/>
  <c r="Y238" i="9"/>
  <c r="Z252" i="9"/>
  <c r="Y261" i="9"/>
  <c r="Y266" i="9"/>
  <c r="Y280" i="9"/>
  <c r="Y294" i="9"/>
  <c r="Y304" i="9"/>
  <c r="Y337" i="9"/>
  <c r="Y353" i="9"/>
  <c r="Y357" i="9"/>
  <c r="Z368" i="9"/>
  <c r="Y376" i="9"/>
  <c r="AA394" i="9"/>
  <c r="Z398" i="9"/>
  <c r="X402" i="9"/>
  <c r="Z413" i="9"/>
  <c r="Y417" i="9"/>
  <c r="Y428" i="9"/>
  <c r="AA442" i="9"/>
  <c r="X446" i="9"/>
  <c r="Z457" i="9"/>
  <c r="X461" i="9"/>
  <c r="Z468" i="9"/>
  <c r="Y472" i="9"/>
  <c r="Z486" i="9"/>
  <c r="X490" i="9"/>
  <c r="Y501" i="9"/>
  <c r="X505" i="9"/>
  <c r="Z512" i="9"/>
  <c r="AA526" i="9"/>
  <c r="Z530" i="9"/>
  <c r="Z541" i="9"/>
  <c r="Y545" i="9"/>
  <c r="X549" i="9"/>
  <c r="Y560" i="9"/>
  <c r="Y564" i="9"/>
  <c r="Y573" i="9"/>
  <c r="Y605" i="9"/>
  <c r="Y633" i="9"/>
  <c r="X651" i="9"/>
  <c r="X654" i="9"/>
  <c r="X660" i="9"/>
  <c r="Y663" i="9"/>
  <c r="Y666" i="9"/>
  <c r="Z669" i="9"/>
  <c r="Y679" i="9"/>
  <c r="X704" i="9"/>
  <c r="AA727" i="9"/>
  <c r="Z727" i="9"/>
  <c r="Y727" i="9"/>
  <c r="Y740" i="9"/>
  <c r="Z740" i="9"/>
  <c r="X762" i="9"/>
  <c r="Z762" i="9"/>
  <c r="Y83" i="9"/>
  <c r="Y159" i="9"/>
  <c r="Y164" i="9"/>
  <c r="Y173" i="9"/>
  <c r="AA182" i="9"/>
  <c r="Y201" i="9"/>
  <c r="AA210" i="9"/>
  <c r="Y220" i="9"/>
  <c r="AA224" i="9"/>
  <c r="AA238" i="9"/>
  <c r="AA252" i="9"/>
  <c r="AA266" i="9"/>
  <c r="AA280" i="9"/>
  <c r="AA294" i="9"/>
  <c r="AA304" i="9"/>
  <c r="Y318" i="9"/>
  <c r="AA328" i="9"/>
  <c r="Z337" i="9"/>
  <c r="Z353" i="9"/>
  <c r="Z357" i="9"/>
  <c r="Z376" i="9"/>
  <c r="AA398" i="9"/>
  <c r="Z402" i="9"/>
  <c r="X406" i="9"/>
  <c r="Z417" i="9"/>
  <c r="Z428" i="9"/>
  <c r="Y432" i="9"/>
  <c r="Z446" i="9"/>
  <c r="X450" i="9"/>
  <c r="Y461" i="9"/>
  <c r="Z472" i="9"/>
  <c r="AA486" i="9"/>
  <c r="Z490" i="9"/>
  <c r="Z501" i="9"/>
  <c r="Y505" i="9"/>
  <c r="Y516" i="9"/>
  <c r="AA530" i="9"/>
  <c r="X534" i="9"/>
  <c r="Z545" i="9"/>
  <c r="Y549" i="9"/>
  <c r="Z564" i="9"/>
  <c r="Y569" i="9"/>
  <c r="Z573" i="9"/>
  <c r="X578" i="9"/>
  <c r="AA594" i="9"/>
  <c r="AA605" i="9"/>
  <c r="AA633" i="9"/>
  <c r="X642" i="9"/>
  <c r="Y651" i="9"/>
  <c r="Y654" i="9"/>
  <c r="X657" i="9"/>
  <c r="Y660" i="9"/>
  <c r="Z663" i="9"/>
  <c r="Z666" i="9"/>
  <c r="X676" i="9"/>
  <c r="AA679" i="9"/>
  <c r="X684" i="9"/>
  <c r="Z684" i="9"/>
  <c r="X700" i="9"/>
  <c r="AA722" i="9"/>
  <c r="Z722" i="9"/>
  <c r="X727" i="9"/>
  <c r="AA402" i="9"/>
  <c r="AA446" i="9"/>
  <c r="AA490" i="9"/>
  <c r="AA573" i="9"/>
  <c r="Z654" i="9"/>
  <c r="AA670" i="9"/>
  <c r="Y670" i="9"/>
  <c r="AA673" i="9"/>
  <c r="X673" i="9"/>
  <c r="AA741" i="9"/>
  <c r="Z741" i="9"/>
  <c r="Y741" i="9"/>
  <c r="AA757" i="9"/>
  <c r="Y757" i="9"/>
  <c r="X757" i="9"/>
  <c r="Y769" i="9"/>
  <c r="S785" i="9"/>
  <c r="Z785" i="9" s="1"/>
  <c r="AA793" i="9"/>
  <c r="Y796" i="9"/>
  <c r="Z810" i="9"/>
  <c r="AA814" i="9"/>
  <c r="AA817" i="9"/>
  <c r="AA820" i="9"/>
  <c r="X827" i="9"/>
  <c r="Y849" i="9"/>
  <c r="Y852" i="9"/>
  <c r="S863" i="9"/>
  <c r="Z863" i="9" s="1"/>
  <c r="Y873" i="9"/>
  <c r="S885" i="9"/>
  <c r="Z885" i="9" s="1"/>
  <c r="S891" i="9"/>
  <c r="Y894" i="9"/>
  <c r="Z897" i="9"/>
  <c r="Z901" i="9"/>
  <c r="Z904" i="9"/>
  <c r="Y906" i="9"/>
  <c r="X920" i="9"/>
  <c r="Z923" i="9"/>
  <c r="J942" i="9"/>
  <c r="T942" i="9" s="1"/>
  <c r="AA942" i="9" s="1"/>
  <c r="Y983" i="9"/>
  <c r="J986" i="9"/>
  <c r="T986" i="9" s="1"/>
  <c r="AA986" i="9" s="1"/>
  <c r="AA999" i="9"/>
  <c r="Y1001" i="9"/>
  <c r="Y1018" i="9"/>
  <c r="AA1045" i="9"/>
  <c r="J1066" i="9"/>
  <c r="T1066" i="9" s="1"/>
  <c r="AA1066" i="9" s="1"/>
  <c r="Y1071" i="9"/>
  <c r="J1074" i="9"/>
  <c r="T1074" i="9" s="1"/>
  <c r="AA1074" i="9" s="1"/>
  <c r="Y1079" i="9"/>
  <c r="J1098" i="9"/>
  <c r="T1098" i="9" s="1"/>
  <c r="AA1098" i="9" s="1"/>
  <c r="J1107" i="9"/>
  <c r="T1107" i="9" s="1"/>
  <c r="AA1107" i="9" s="1"/>
  <c r="X1112" i="9"/>
  <c r="J1115" i="9"/>
  <c r="T1115" i="9" s="1"/>
  <c r="AA1115" i="9" s="1"/>
  <c r="J1129" i="9"/>
  <c r="T1129" i="9" s="1"/>
  <c r="AA1129" i="9" s="1"/>
  <c r="S1129" i="9"/>
  <c r="Z1129" i="9" s="1"/>
  <c r="S1191" i="9"/>
  <c r="Z1191" i="9" s="1"/>
  <c r="J1191" i="9"/>
  <c r="T1191" i="9" s="1"/>
  <c r="AA1191" i="9" s="1"/>
  <c r="X708" i="9"/>
  <c r="Z726" i="9"/>
  <c r="AA788" i="9"/>
  <c r="Y800" i="9"/>
  <c r="Z807" i="9"/>
  <c r="Z814" i="9"/>
  <c r="Y820" i="9"/>
  <c r="Z849" i="9"/>
  <c r="Z852" i="9"/>
  <c r="S873" i="9"/>
  <c r="Z873" i="9" s="1"/>
  <c r="Y876" i="9"/>
  <c r="Y897" i="9"/>
  <c r="Y901" i="9"/>
  <c r="Z915" i="9"/>
  <c r="Y923" i="9"/>
  <c r="AA937" i="9"/>
  <c r="Y942" i="9"/>
  <c r="Y949" i="9"/>
  <c r="AA952" i="9"/>
  <c r="Y986" i="9"/>
  <c r="Y999" i="9"/>
  <c r="S1004" i="9"/>
  <c r="Z1004" i="9" s="1"/>
  <c r="Z1021" i="9"/>
  <c r="Y1026" i="9"/>
  <c r="AA1037" i="9"/>
  <c r="Y1056" i="9"/>
  <c r="Y1066" i="9"/>
  <c r="Y1074" i="9"/>
  <c r="Y1091" i="9"/>
  <c r="Y1094" i="9"/>
  <c r="X1094" i="9"/>
  <c r="Y1115" i="9"/>
  <c r="Z1132" i="9"/>
  <c r="Z1153" i="9"/>
  <c r="Y1167" i="9"/>
  <c r="J1195" i="9"/>
  <c r="T1195" i="9" s="1"/>
  <c r="AA1195" i="9" s="1"/>
  <c r="AA849" i="9"/>
  <c r="AA892" i="9"/>
  <c r="AA910" i="9"/>
  <c r="Y915" i="9"/>
  <c r="AA947" i="9"/>
  <c r="Z949" i="9"/>
  <c r="Y952" i="9"/>
  <c r="Y994" i="9"/>
  <c r="Y1021" i="9"/>
  <c r="Z1024" i="9"/>
  <c r="Z1026" i="9"/>
  <c r="Z1029" i="9"/>
  <c r="Z1061" i="9"/>
  <c r="Z1069" i="9"/>
  <c r="AA1084" i="9"/>
  <c r="J1104" i="9"/>
  <c r="T1104" i="9" s="1"/>
  <c r="AA1104" i="9" s="1"/>
  <c r="S1104" i="9"/>
  <c r="Z1104" i="9" s="1"/>
  <c r="AA1110" i="9"/>
  <c r="S1228" i="9"/>
  <c r="Z1228" i="9" s="1"/>
  <c r="J1228" i="9"/>
  <c r="T1228" i="9" s="1"/>
  <c r="AA1228" i="9" s="1"/>
  <c r="Y1084" i="9"/>
  <c r="Y1110" i="9"/>
  <c r="J1205" i="9"/>
  <c r="T1205" i="9" s="1"/>
  <c r="AA1205" i="9" s="1"/>
  <c r="S1205" i="9"/>
  <c r="Z1205" i="9" s="1"/>
  <c r="S1268" i="9"/>
  <c r="Z1268" i="9" s="1"/>
  <c r="J1268" i="9"/>
  <c r="T1268" i="9" s="1"/>
  <c r="AA1268" i="9" s="1"/>
  <c r="J927" i="9"/>
  <c r="T927" i="9" s="1"/>
  <c r="AA927" i="9" s="1"/>
  <c r="J945" i="9"/>
  <c r="T945" i="9" s="1"/>
  <c r="AA945" i="9" s="1"/>
  <c r="Y947" i="9"/>
  <c r="J963" i="9"/>
  <c r="T963" i="9" s="1"/>
  <c r="AA963" i="9" s="1"/>
  <c r="J984" i="9"/>
  <c r="T984" i="9" s="1"/>
  <c r="AA984" i="9" s="1"/>
  <c r="J992" i="9"/>
  <c r="T992" i="9" s="1"/>
  <c r="AA992" i="9" s="1"/>
  <c r="S1232" i="9"/>
  <c r="Z1232" i="9" s="1"/>
  <c r="J1232" i="9"/>
  <c r="T1232" i="9" s="1"/>
  <c r="AA1232" i="9" s="1"/>
  <c r="AA794" i="9"/>
  <c r="J797" i="9"/>
  <c r="T797" i="9" s="1"/>
  <c r="AA797" i="9" s="1"/>
  <c r="AA805" i="9"/>
  <c r="Y808" i="9"/>
  <c r="Z815" i="9"/>
  <c r="AA821" i="9"/>
  <c r="AA828" i="9"/>
  <c r="X835" i="9"/>
  <c r="Y850" i="9"/>
  <c r="J874" i="9"/>
  <c r="T874" i="9" s="1"/>
  <c r="AA874" i="9" s="1"/>
  <c r="AA913" i="9"/>
  <c r="J919" i="9"/>
  <c r="T919" i="9" s="1"/>
  <c r="AA919" i="9" s="1"/>
  <c r="S921" i="9"/>
  <c r="Z921" i="9" s="1"/>
  <c r="AA924" i="9"/>
  <c r="Y927" i="9"/>
  <c r="Y932" i="9"/>
  <c r="X947" i="9"/>
  <c r="AA956" i="9"/>
  <c r="J958" i="9"/>
  <c r="T958" i="9" s="1"/>
  <c r="AA958" i="9" s="1"/>
  <c r="S960" i="9"/>
  <c r="Z960" i="9" s="1"/>
  <c r="S997" i="9"/>
  <c r="Z997" i="9" s="1"/>
  <c r="AA1019" i="9"/>
  <c r="Y1035" i="9"/>
  <c r="S1043" i="9"/>
  <c r="Z1043" i="9" s="1"/>
  <c r="Y1054" i="9"/>
  <c r="J1057" i="9"/>
  <c r="T1057" i="9" s="1"/>
  <c r="AA1057" i="9" s="1"/>
  <c r="X1061" i="9"/>
  <c r="Z1072" i="9"/>
  <c r="S1082" i="9"/>
  <c r="Z1082" i="9" s="1"/>
  <c r="AA1127" i="9"/>
  <c r="J1142" i="9"/>
  <c r="T1142" i="9" s="1"/>
  <c r="AA1142" i="9" s="1"/>
  <c r="J1192" i="9"/>
  <c r="T1192" i="9" s="1"/>
  <c r="AA1192" i="9" s="1"/>
  <c r="X716" i="9"/>
  <c r="X743" i="9"/>
  <c r="Y751" i="9"/>
  <c r="Y786" i="9"/>
  <c r="Z789" i="9"/>
  <c r="Y794" i="9"/>
  <c r="Y797" i="9"/>
  <c r="Y801" i="9"/>
  <c r="X805" i="9"/>
  <c r="Z808" i="9"/>
  <c r="Y811" i="9"/>
  <c r="AA815" i="9"/>
  <c r="Y828" i="9"/>
  <c r="AA847" i="9"/>
  <c r="Z850" i="9"/>
  <c r="Y853" i="9"/>
  <c r="Y874" i="9"/>
  <c r="Z877" i="9"/>
  <c r="Y919" i="9"/>
  <c r="Y924" i="9"/>
  <c r="S932" i="9"/>
  <c r="Z932" i="9" s="1"/>
  <c r="J943" i="9"/>
  <c r="T943" i="9" s="1"/>
  <c r="AA943" i="9" s="1"/>
  <c r="Z950" i="9"/>
  <c r="J982" i="9"/>
  <c r="T982" i="9" s="1"/>
  <c r="AA982" i="9" s="1"/>
  <c r="J1000" i="9"/>
  <c r="T1000" i="9" s="1"/>
  <c r="AA1000" i="9" s="1"/>
  <c r="J1007" i="9"/>
  <c r="T1007" i="9" s="1"/>
  <c r="AA1007" i="9" s="1"/>
  <c r="S1014" i="9"/>
  <c r="Z1014" i="9" s="1"/>
  <c r="Z1022" i="9"/>
  <c r="AA1027" i="9"/>
  <c r="S1035" i="9"/>
  <c r="Z1035" i="9" s="1"/>
  <c r="AA1046" i="9"/>
  <c r="S1054" i="9"/>
  <c r="Z1054" i="9" s="1"/>
  <c r="Y1057" i="9"/>
  <c r="Z1067" i="9"/>
  <c r="S1077" i="9"/>
  <c r="Z1077" i="9" s="1"/>
  <c r="S1080" i="9"/>
  <c r="Z1080" i="9" s="1"/>
  <c r="J1080" i="9"/>
  <c r="T1080" i="9" s="1"/>
  <c r="AA1080" i="9" s="1"/>
  <c r="S1113" i="9"/>
  <c r="Z1113" i="9" s="1"/>
  <c r="S1116" i="9"/>
  <c r="Z1116" i="9" s="1"/>
  <c r="J1116" i="9"/>
  <c r="T1116" i="9" s="1"/>
  <c r="AA1116" i="9" s="1"/>
  <c r="Y1127" i="9"/>
  <c r="J1139" i="9"/>
  <c r="T1139" i="9" s="1"/>
  <c r="Y1144" i="9"/>
  <c r="AA1163" i="9"/>
  <c r="S1219" i="9"/>
  <c r="Z1219" i="9" s="1"/>
  <c r="J1219" i="9"/>
  <c r="T1219" i="9" s="1"/>
  <c r="AA1219" i="9" s="1"/>
  <c r="Z768" i="9"/>
  <c r="AA774" i="9"/>
  <c r="Y815" i="9"/>
  <c r="Y843" i="9"/>
  <c r="AA905" i="9"/>
  <c r="AA1005" i="9"/>
  <c r="J1206" i="9"/>
  <c r="T1206" i="9" s="1"/>
  <c r="AA1206" i="9" s="1"/>
  <c r="S1206" i="9"/>
  <c r="Z1206" i="9" s="1"/>
  <c r="S1226" i="9"/>
  <c r="Z1226" i="9" s="1"/>
  <c r="J1226" i="9"/>
  <c r="T1226" i="9" s="1"/>
  <c r="AA1226" i="9" s="1"/>
  <c r="X720" i="9"/>
  <c r="X731" i="9"/>
  <c r="Z743" i="9"/>
  <c r="Z777" i="9"/>
  <c r="Y780" i="9"/>
  <c r="Y789" i="9"/>
  <c r="AA801" i="9"/>
  <c r="Y822" i="9"/>
  <c r="Z824" i="9"/>
  <c r="X826" i="9"/>
  <c r="Y829" i="9"/>
  <c r="Z843" i="9"/>
  <c r="X847" i="9"/>
  <c r="AA865" i="9"/>
  <c r="X913" i="9"/>
  <c r="Y945" i="9"/>
  <c r="Y953" i="9"/>
  <c r="X958" i="9"/>
  <c r="AA964" i="9"/>
  <c r="Y995" i="9"/>
  <c r="X1014" i="9"/>
  <c r="AA1017" i="9"/>
  <c r="X1019" i="9"/>
  <c r="Y1022" i="9"/>
  <c r="J1030" i="9"/>
  <c r="T1030" i="9" s="1"/>
  <c r="AA1030" i="9" s="1"/>
  <c r="Y1038" i="9"/>
  <c r="J1041" i="9"/>
  <c r="T1041" i="9" s="1"/>
  <c r="AA1041" i="9" s="1"/>
  <c r="Z1046" i="9"/>
  <c r="Y1049" i="9"/>
  <c r="J1062" i="9"/>
  <c r="T1062" i="9" s="1"/>
  <c r="AA1062" i="9" s="1"/>
  <c r="Y1072" i="9"/>
  <c r="Y1080" i="9"/>
  <c r="Y1096" i="9"/>
  <c r="Y1105" i="9"/>
  <c r="Y1116" i="9"/>
  <c r="X1116" i="9"/>
  <c r="Y1158" i="9"/>
  <c r="Z1163" i="9"/>
  <c r="Z1166" i="9"/>
  <c r="Z1182" i="9"/>
  <c r="Z1210" i="9"/>
  <c r="AA692" i="9"/>
  <c r="X710" i="9"/>
  <c r="Z720" i="9"/>
  <c r="X724" i="9"/>
  <c r="S774" i="9"/>
  <c r="Z774" i="9" s="1"/>
  <c r="Y816" i="9"/>
  <c r="Z822" i="9"/>
  <c r="AA824" i="9"/>
  <c r="Z829" i="9"/>
  <c r="Y832" i="9"/>
  <c r="Z836" i="9"/>
  <c r="Z840" i="9"/>
  <c r="AA843" i="9"/>
  <c r="AA855" i="9"/>
  <c r="AA862" i="9"/>
  <c r="Y865" i="9"/>
  <c r="AA875" i="9"/>
  <c r="AA884" i="9"/>
  <c r="Z890" i="9"/>
  <c r="Y893" i="9"/>
  <c r="S905" i="9"/>
  <c r="Z905" i="9" s="1"/>
  <c r="AA908" i="9"/>
  <c r="Y911" i="9"/>
  <c r="Z933" i="9"/>
  <c r="AA938" i="9"/>
  <c r="S948" i="9"/>
  <c r="Z948" i="9" s="1"/>
  <c r="Z977" i="9"/>
  <c r="Z980" i="9"/>
  <c r="S995" i="9"/>
  <c r="Z995" i="9" s="1"/>
  <c r="Y1005" i="9"/>
  <c r="Y1030" i="9"/>
  <c r="AA1033" i="9"/>
  <c r="S1038" i="9"/>
  <c r="Z1038" i="9" s="1"/>
  <c r="Y1041" i="9"/>
  <c r="Z1049" i="9"/>
  <c r="AA1052" i="9"/>
  <c r="AA1065" i="9"/>
  <c r="Z1078" i="9"/>
  <c r="Z1125" i="9"/>
  <c r="S1175" i="9"/>
  <c r="Z1175" i="9" s="1"/>
  <c r="S1193" i="9"/>
  <c r="J1193" i="9"/>
  <c r="T1193" i="9" s="1"/>
  <c r="Z816" i="9"/>
  <c r="AA822" i="9"/>
  <c r="AA829" i="9"/>
  <c r="AA836" i="9"/>
  <c r="AA840" i="9"/>
  <c r="Z865" i="9"/>
  <c r="AA872" i="9"/>
  <c r="Y890" i="9"/>
  <c r="Z893" i="9"/>
  <c r="Y908" i="9"/>
  <c r="Z925" i="9"/>
  <c r="Y933" i="9"/>
  <c r="Y938" i="9"/>
  <c r="AA948" i="9"/>
  <c r="Y1003" i="9"/>
  <c r="S1005" i="9"/>
  <c r="Z1005" i="9" s="1"/>
  <c r="Y1025" i="9"/>
  <c r="Y1033" i="9"/>
  <c r="Y1052" i="9"/>
  <c r="Z1055" i="9"/>
  <c r="AA1078" i="9"/>
  <c r="S1203" i="9"/>
  <c r="Z1203" i="9" s="1"/>
  <c r="J1203" i="9"/>
  <c r="T1203" i="9" s="1"/>
  <c r="AA1203" i="9" s="1"/>
  <c r="S1114" i="9"/>
  <c r="Z1114" i="9" s="1"/>
  <c r="J1114" i="9"/>
  <c r="T1114" i="9" s="1"/>
  <c r="AA1114" i="9" s="1"/>
  <c r="AA834" i="9"/>
  <c r="J914" i="9"/>
  <c r="T914" i="9" s="1"/>
  <c r="AA914" i="9" s="1"/>
  <c r="J920" i="9"/>
  <c r="T920" i="9" s="1"/>
  <c r="AA920" i="9" s="1"/>
  <c r="J959" i="9"/>
  <c r="T959" i="9" s="1"/>
  <c r="AA959" i="9" s="1"/>
  <c r="Y977" i="9"/>
  <c r="J1023" i="9"/>
  <c r="T1023" i="9" s="1"/>
  <c r="AA1023" i="9" s="1"/>
  <c r="J1081" i="9"/>
  <c r="T1081" i="9" s="1"/>
  <c r="AA1081" i="9" s="1"/>
  <c r="Y1125" i="9"/>
  <c r="J1161" i="9"/>
  <c r="T1161" i="9" s="1"/>
  <c r="AA1161" i="9" s="1"/>
  <c r="Y1166" i="9"/>
  <c r="Z775" i="9"/>
  <c r="Z799" i="9"/>
  <c r="Z806" i="9"/>
  <c r="X834" i="9"/>
  <c r="S878" i="9"/>
  <c r="Y914" i="9"/>
  <c r="AA934" i="9"/>
  <c r="AA944" i="9"/>
  <c r="J957" i="9"/>
  <c r="T957" i="9" s="1"/>
  <c r="AA957" i="9" s="1"/>
  <c r="Y959" i="9"/>
  <c r="J983" i="9"/>
  <c r="T983" i="9" s="1"/>
  <c r="AA983" i="9" s="1"/>
  <c r="Y985" i="9"/>
  <c r="Z996" i="9"/>
  <c r="J1001" i="9"/>
  <c r="T1001" i="9" s="1"/>
  <c r="AA1001" i="9" s="1"/>
  <c r="AA1008" i="9"/>
  <c r="S1015" i="9"/>
  <c r="Z1015" i="9" s="1"/>
  <c r="S1020" i="9"/>
  <c r="Z1020" i="9" s="1"/>
  <c r="Y1023" i="9"/>
  <c r="Y1028" i="9"/>
  <c r="J1031" i="9"/>
  <c r="T1031" i="9" s="1"/>
  <c r="AA1031" i="9" s="1"/>
  <c r="Z1039" i="9"/>
  <c r="Y1047" i="9"/>
  <c r="Z1050" i="9"/>
  <c r="J1058" i="9"/>
  <c r="T1058" i="9" s="1"/>
  <c r="AA1058" i="9" s="1"/>
  <c r="J1063" i="9"/>
  <c r="T1063" i="9" s="1"/>
  <c r="AA1063" i="9" s="1"/>
  <c r="Z1083" i="9"/>
  <c r="J1109" i="9"/>
  <c r="T1109" i="9" s="1"/>
  <c r="AA1109" i="9" s="1"/>
  <c r="S1109" i="9"/>
  <c r="Z1109" i="9" s="1"/>
  <c r="J1134" i="9"/>
  <c r="T1134" i="9" s="1"/>
  <c r="AA1134" i="9" s="1"/>
  <c r="Z1141" i="9"/>
  <c r="J1149" i="9"/>
  <c r="T1149" i="9" s="1"/>
  <c r="AA1149" i="9" s="1"/>
  <c r="Z1152" i="9"/>
  <c r="I769" i="9"/>
  <c r="J769" i="9" s="1"/>
  <c r="T769" i="9" s="1"/>
  <c r="AA769" i="9" s="1"/>
  <c r="Y775" i="9"/>
  <c r="AA799" i="9"/>
  <c r="X806" i="9"/>
  <c r="AA827" i="9"/>
  <c r="Y834" i="9"/>
  <c r="Y848" i="9"/>
  <c r="AA991" i="9"/>
  <c r="Y1008" i="9"/>
  <c r="AA1013" i="9"/>
  <c r="S1028" i="9"/>
  <c r="Z1028" i="9" s="1"/>
  <c r="Z1034" i="9"/>
  <c r="Y1039" i="9"/>
  <c r="Z1042" i="9"/>
  <c r="Y1050" i="9"/>
  <c r="Y1058" i="9"/>
  <c r="S1068" i="9"/>
  <c r="Z1068" i="9" s="1"/>
  <c r="Z1076" i="9"/>
  <c r="Y1100" i="9"/>
  <c r="J1141" i="9"/>
  <c r="T1141" i="9" s="1"/>
  <c r="AA1141" i="9" s="1"/>
  <c r="J1143" i="9"/>
  <c r="T1143" i="9" s="1"/>
  <c r="AA1143" i="9" s="1"/>
  <c r="J1146" i="9"/>
  <c r="T1146" i="9" s="1"/>
  <c r="AA1146" i="9" s="1"/>
  <c r="J1170" i="9"/>
  <c r="T1170" i="9" s="1"/>
  <c r="S1170" i="9"/>
  <c r="Y1244" i="9"/>
  <c r="Y799" i="9"/>
  <c r="Y810" i="9"/>
  <c r="Y860" i="9"/>
  <c r="AA870" i="9"/>
  <c r="AA873" i="9"/>
  <c r="Y882" i="9"/>
  <c r="Z942" i="9"/>
  <c r="Z986" i="9"/>
  <c r="AA1004" i="9"/>
  <c r="Z1081" i="9"/>
  <c r="Z1107" i="9"/>
  <c r="S1258" i="9"/>
  <c r="Z1258" i="9" s="1"/>
  <c r="J1258" i="9"/>
  <c r="T1258" i="9" s="1"/>
  <c r="AA1258" i="9" s="1"/>
  <c r="Y1104" i="9"/>
  <c r="Y1107" i="9"/>
  <c r="Y1109" i="9"/>
  <c r="Y1129" i="9"/>
  <c r="Y1134" i="9"/>
  <c r="S1167" i="9"/>
  <c r="Z1167" i="9" s="1"/>
  <c r="S1173" i="9"/>
  <c r="Z1173" i="9" s="1"/>
  <c r="Z1189" i="9"/>
  <c r="AA1197" i="9"/>
  <c r="J1210" i="9"/>
  <c r="T1210" i="9" s="1"/>
  <c r="AA1210" i="9" s="1"/>
  <c r="J1212" i="9"/>
  <c r="T1212" i="9" s="1"/>
  <c r="AA1212" i="9" s="1"/>
  <c r="Y1222" i="9"/>
  <c r="Y1235" i="9"/>
  <c r="J1243" i="9"/>
  <c r="T1243" i="9" s="1"/>
  <c r="AA1243" i="9" s="1"/>
  <c r="S1245" i="9"/>
  <c r="Z1245" i="9" s="1"/>
  <c r="AA1261" i="9"/>
  <c r="AA1269" i="9"/>
  <c r="J1272" i="9"/>
  <c r="T1272" i="9" s="1"/>
  <c r="AA1272" i="9" s="1"/>
  <c r="Z1282" i="9"/>
  <c r="Z1295" i="9"/>
  <c r="AA1299" i="9"/>
  <c r="Y1310" i="9"/>
  <c r="Y1318" i="9"/>
  <c r="AA1323" i="9"/>
  <c r="S1339" i="9"/>
  <c r="Z1339" i="9" s="1"/>
  <c r="Z1361" i="9"/>
  <c r="J1367" i="9"/>
  <c r="T1367" i="9" s="1"/>
  <c r="AA1367" i="9" s="1"/>
  <c r="J1369" i="9"/>
  <c r="T1369" i="9" s="1"/>
  <c r="AA1369" i="9" s="1"/>
  <c r="Y1458" i="9"/>
  <c r="Y1461" i="9"/>
  <c r="Y1467" i="9"/>
  <c r="J1476" i="9"/>
  <c r="T1476" i="9" s="1"/>
  <c r="AA1476" i="9" s="1"/>
  <c r="Z1493" i="9"/>
  <c r="X1499" i="9"/>
  <c r="Z1502" i="9"/>
  <c r="J1505" i="9"/>
  <c r="T1505" i="9" s="1"/>
  <c r="AA1505" i="9" s="1"/>
  <c r="S1505" i="9"/>
  <c r="Z1505" i="9" s="1"/>
  <c r="S1518" i="9"/>
  <c r="Z1518" i="9" s="1"/>
  <c r="J1518" i="9"/>
  <c r="T1518" i="9" s="1"/>
  <c r="AA1518" i="9" s="1"/>
  <c r="S1528" i="9"/>
  <c r="Z1528" i="9" s="1"/>
  <c r="J1528" i="9"/>
  <c r="T1528" i="9" s="1"/>
  <c r="AA1528" i="9" s="1"/>
  <c r="Y1531" i="9"/>
  <c r="Y1534" i="9"/>
  <c r="X1545" i="9"/>
  <c r="Y1557" i="9"/>
  <c r="Y1576" i="9"/>
  <c r="X1585" i="9"/>
  <c r="Y1606" i="9"/>
  <c r="AA1612" i="9"/>
  <c r="Y1626" i="9"/>
  <c r="Y1726" i="9"/>
  <c r="Z1048" i="9"/>
  <c r="Z1056" i="9"/>
  <c r="Y1063" i="9"/>
  <c r="Y1068" i="9"/>
  <c r="Y1073" i="9"/>
  <c r="Y1078" i="9"/>
  <c r="Z1099" i="9"/>
  <c r="Y1124" i="9"/>
  <c r="Z1127" i="9"/>
  <c r="Y1148" i="9"/>
  <c r="Z1151" i="9"/>
  <c r="Z1158" i="9"/>
  <c r="AA1179" i="9"/>
  <c r="J1189" i="9"/>
  <c r="T1189" i="9" s="1"/>
  <c r="AA1189" i="9" s="1"/>
  <c r="Y1194" i="9"/>
  <c r="Y1197" i="9"/>
  <c r="S1222" i="9"/>
  <c r="Z1222" i="9" s="1"/>
  <c r="AA1230" i="9"/>
  <c r="AA1233" i="9"/>
  <c r="S1253" i="9"/>
  <c r="Z1253" i="9" s="1"/>
  <c r="Y1261" i="9"/>
  <c r="Y1264" i="9"/>
  <c r="Y1269" i="9"/>
  <c r="Y1272" i="9"/>
  <c r="Y1274" i="9"/>
  <c r="AA1285" i="9"/>
  <c r="J1295" i="9"/>
  <c r="T1295" i="9" s="1"/>
  <c r="AA1295" i="9" s="1"/>
  <c r="Y1299" i="9"/>
  <c r="Y1307" i="9"/>
  <c r="AA1315" i="9"/>
  <c r="Y1323" i="9"/>
  <c r="S1331" i="9"/>
  <c r="Z1331" i="9" s="1"/>
  <c r="Z1353" i="9"/>
  <c r="AA1361" i="9"/>
  <c r="Y1369" i="9"/>
  <c r="Y1394" i="9"/>
  <c r="Z1397" i="9"/>
  <c r="AA1431" i="9"/>
  <c r="Y1434" i="9"/>
  <c r="S1467" i="9"/>
  <c r="Z1467" i="9" s="1"/>
  <c r="J1485" i="9"/>
  <c r="T1485" i="9" s="1"/>
  <c r="AA1485" i="9" s="1"/>
  <c r="S1485" i="9"/>
  <c r="Z1485" i="9" s="1"/>
  <c r="AA1488" i="9"/>
  <c r="Y1508" i="9"/>
  <c r="X1508" i="9"/>
  <c r="Y1525" i="9"/>
  <c r="Z1592" i="9"/>
  <c r="Y1636" i="9"/>
  <c r="J1679" i="9"/>
  <c r="T1679" i="9" s="1"/>
  <c r="AA1679" i="9" s="1"/>
  <c r="S1679" i="9"/>
  <c r="Z1679" i="9" s="1"/>
  <c r="J1723" i="9"/>
  <c r="T1723" i="9" s="1"/>
  <c r="S1723" i="9"/>
  <c r="Z1723" i="9" s="1"/>
  <c r="Y1179" i="9"/>
  <c r="Z1215" i="9"/>
  <c r="Z1220" i="9"/>
  <c r="AA1238" i="9"/>
  <c r="AA1241" i="9"/>
  <c r="Y1251" i="9"/>
  <c r="Z1261" i="9"/>
  <c r="Z1661" i="9"/>
  <c r="Z1673" i="9"/>
  <c r="Y1215" i="9"/>
  <c r="Y1238" i="9"/>
  <c r="Y1241" i="9"/>
  <c r="AA1249" i="9"/>
  <c r="Z1251" i="9"/>
  <c r="AA1264" i="9"/>
  <c r="Z1315" i="9"/>
  <c r="J1343" i="9"/>
  <c r="T1343" i="9" s="1"/>
  <c r="AA1343" i="9" s="1"/>
  <c r="J1345" i="9"/>
  <c r="T1345" i="9" s="1"/>
  <c r="AA1345" i="9" s="1"/>
  <c r="J1497" i="9"/>
  <c r="T1497" i="9" s="1"/>
  <c r="AA1497" i="9" s="1"/>
  <c r="S1497" i="9"/>
  <c r="Z1497" i="9" s="1"/>
  <c r="Y1502" i="9"/>
  <c r="Y1505" i="9"/>
  <c r="X1528" i="9"/>
  <c r="J1546" i="9"/>
  <c r="T1546" i="9" s="1"/>
  <c r="AA1546" i="9" s="1"/>
  <c r="S1794" i="9"/>
  <c r="J1794" i="9"/>
  <c r="T1794" i="9" s="1"/>
  <c r="Z1329" i="9"/>
  <c r="J1335" i="9"/>
  <c r="T1335" i="9" s="1"/>
  <c r="AA1335" i="9" s="1"/>
  <c r="J1337" i="9"/>
  <c r="T1337" i="9" s="1"/>
  <c r="AA1337" i="9" s="1"/>
  <c r="J1392" i="9"/>
  <c r="T1392" i="9" s="1"/>
  <c r="AA1392" i="9" s="1"/>
  <c r="S1406" i="9"/>
  <c r="Z1406" i="9" s="1"/>
  <c r="X1409" i="9"/>
  <c r="Z1409" i="9"/>
  <c r="J1453" i="9"/>
  <c r="T1453" i="9" s="1"/>
  <c r="AA1453" i="9" s="1"/>
  <c r="AA1459" i="9"/>
  <c r="Z1477" i="9"/>
  <c r="Y1485" i="9"/>
  <c r="Y1491" i="9"/>
  <c r="X1537" i="9"/>
  <c r="AA1552" i="9"/>
  <c r="J1572" i="9"/>
  <c r="T1572" i="9" s="1"/>
  <c r="AA1572" i="9" s="1"/>
  <c r="Y1577" i="9"/>
  <c r="X1598" i="9"/>
  <c r="Y1598" i="9"/>
  <c r="S1615" i="9"/>
  <c r="Z1615" i="9" s="1"/>
  <c r="J1615" i="9"/>
  <c r="T1615" i="9" s="1"/>
  <c r="AA1615" i="9" s="1"/>
  <c r="Y1246" i="9"/>
  <c r="J1288" i="9"/>
  <c r="T1288" i="9" s="1"/>
  <c r="AA1288" i="9" s="1"/>
  <c r="J1313" i="9"/>
  <c r="T1313" i="9" s="1"/>
  <c r="AA1313" i="9" s="1"/>
  <c r="J1327" i="9"/>
  <c r="T1327" i="9" s="1"/>
  <c r="AA1327" i="9" s="1"/>
  <c r="J1329" i="9"/>
  <c r="T1329" i="9" s="1"/>
  <c r="AA1329" i="9" s="1"/>
  <c r="Y1337" i="9"/>
  <c r="Z1357" i="9"/>
  <c r="Z1370" i="9"/>
  <c r="AA1378" i="9"/>
  <c r="AA1406" i="9"/>
  <c r="X1406" i="9"/>
  <c r="J1429" i="9"/>
  <c r="T1429" i="9" s="1"/>
  <c r="AA1429" i="9" s="1"/>
  <c r="S1450" i="9"/>
  <c r="Z1450" i="9" s="1"/>
  <c r="Y1453" i="9"/>
  <c r="Y1459" i="9"/>
  <c r="J1477" i="9"/>
  <c r="T1477" i="9" s="1"/>
  <c r="AA1477" i="9" s="1"/>
  <c r="X1488" i="9"/>
  <c r="X1491" i="9"/>
  <c r="J1519" i="9"/>
  <c r="T1519" i="9" s="1"/>
  <c r="AA1519" i="9" s="1"/>
  <c r="S1535" i="9"/>
  <c r="Z1535" i="9" s="1"/>
  <c r="X1577" i="9"/>
  <c r="Y1592" i="9"/>
  <c r="Y1615" i="9"/>
  <c r="S1631" i="9"/>
  <c r="Z1631" i="9" s="1"/>
  <c r="J1631" i="9"/>
  <c r="T1631" i="9" s="1"/>
  <c r="AA1631" i="9" s="1"/>
  <c r="AA1637" i="9"/>
  <c r="Y1640" i="9"/>
  <c r="S1717" i="9"/>
  <c r="Z1717" i="9" s="1"/>
  <c r="J1717" i="9"/>
  <c r="T1717" i="9" s="1"/>
  <c r="AA1717" i="9" s="1"/>
  <c r="J1731" i="9"/>
  <c r="T1731" i="9" s="1"/>
  <c r="AA1731" i="9" s="1"/>
  <c r="S1731" i="9"/>
  <c r="Z1731" i="9" s="1"/>
  <c r="S1795" i="9"/>
  <c r="Z1795" i="9" s="1"/>
  <c r="J1795" i="9"/>
  <c r="T1795" i="9" s="1"/>
  <c r="AA1795" i="9" s="1"/>
  <c r="J1236" i="9"/>
  <c r="T1236" i="9" s="1"/>
  <c r="AA1236" i="9" s="1"/>
  <c r="S1246" i="9"/>
  <c r="Z1246" i="9" s="1"/>
  <c r="Y1257" i="9"/>
  <c r="AA1262" i="9"/>
  <c r="AA1270" i="9"/>
  <c r="J1283" i="9"/>
  <c r="T1283" i="9" s="1"/>
  <c r="AA1283" i="9" s="1"/>
  <c r="Y1293" i="9"/>
  <c r="Z1303" i="9"/>
  <c r="Y1308" i="9"/>
  <c r="Y1329" i="9"/>
  <c r="J1376" i="9"/>
  <c r="T1376" i="9" s="1"/>
  <c r="AA1376" i="9" s="1"/>
  <c r="Y1378" i="9"/>
  <c r="J1418" i="9"/>
  <c r="T1418" i="9" s="1"/>
  <c r="AA1418" i="9" s="1"/>
  <c r="S1438" i="9"/>
  <c r="Z1438" i="9" s="1"/>
  <c r="J1438" i="9"/>
  <c r="T1438" i="9" s="1"/>
  <c r="AA1438" i="9" s="1"/>
  <c r="S1459" i="9"/>
  <c r="Z1459" i="9" s="1"/>
  <c r="J1462" i="9"/>
  <c r="T1462" i="9" s="1"/>
  <c r="AA1462" i="9" s="1"/>
  <c r="S1516" i="9"/>
  <c r="Z1516" i="9" s="1"/>
  <c r="Z1640" i="9"/>
  <c r="Y1717" i="9"/>
  <c r="Y1203" i="9"/>
  <c r="AA1213" i="9"/>
  <c r="Z1244" i="9"/>
  <c r="S1254" i="9"/>
  <c r="Z1254" i="9" s="1"/>
  <c r="Y1283" i="9"/>
  <c r="AA1286" i="9"/>
  <c r="Z1401" i="9"/>
  <c r="Z1445" i="9"/>
  <c r="J1492" i="9"/>
  <c r="T1492" i="9" s="1"/>
  <c r="AA1492" i="9" s="1"/>
  <c r="S1492" i="9"/>
  <c r="Z1492" i="9" s="1"/>
  <c r="S1613" i="9"/>
  <c r="Z1613" i="9" s="1"/>
  <c r="J1613" i="9"/>
  <c r="T1613" i="9" s="1"/>
  <c r="AA1613" i="9" s="1"/>
  <c r="S1619" i="9"/>
  <c r="Z1619" i="9" s="1"/>
  <c r="J1619" i="9"/>
  <c r="T1619" i="9" s="1"/>
  <c r="AA1619" i="9" s="1"/>
  <c r="Y1097" i="9"/>
  <c r="Y1120" i="9"/>
  <c r="Z1133" i="9"/>
  <c r="Y1152" i="9"/>
  <c r="Z1159" i="9"/>
  <c r="Y1174" i="9"/>
  <c r="J1180" i="9"/>
  <c r="T1180" i="9" s="1"/>
  <c r="AA1180" i="9" s="1"/>
  <c r="Y1183" i="9"/>
  <c r="AA1201" i="9"/>
  <c r="Y1213" i="9"/>
  <c r="Y1216" i="9"/>
  <c r="X1228" i="9"/>
  <c r="Y1239" i="9"/>
  <c r="J1244" i="9"/>
  <c r="T1244" i="9" s="1"/>
  <c r="AA1244" i="9" s="1"/>
  <c r="Z1252" i="9"/>
  <c r="S1262" i="9"/>
  <c r="Z1262" i="9" s="1"/>
  <c r="S1270" i="9"/>
  <c r="Z1270" i="9" s="1"/>
  <c r="AA1278" i="9"/>
  <c r="AA1281" i="9"/>
  <c r="S1300" i="9"/>
  <c r="Z1300" i="9" s="1"/>
  <c r="Y1303" i="9"/>
  <c r="Z1333" i="9"/>
  <c r="Z1346" i="9"/>
  <c r="Y1349" i="9"/>
  <c r="Y1362" i="9"/>
  <c r="X1370" i="9"/>
  <c r="J1390" i="9"/>
  <c r="T1390" i="9" s="1"/>
  <c r="AA1390" i="9" s="1"/>
  <c r="S1398" i="9"/>
  <c r="Z1398" i="9" s="1"/>
  <c r="J1401" i="9"/>
  <c r="T1401" i="9" s="1"/>
  <c r="AA1401" i="9" s="1"/>
  <c r="Y1410" i="9"/>
  <c r="Z1420" i="9"/>
  <c r="J1445" i="9"/>
  <c r="T1445" i="9" s="1"/>
  <c r="AA1445" i="9" s="1"/>
  <c r="AA1483" i="9"/>
  <c r="X1529" i="9"/>
  <c r="S1538" i="9"/>
  <c r="Z1538" i="9" s="1"/>
  <c r="S1544" i="9"/>
  <c r="Z1544" i="9" s="1"/>
  <c r="J1544" i="9"/>
  <c r="T1544" i="9" s="1"/>
  <c r="AA1544" i="9" s="1"/>
  <c r="J1550" i="9"/>
  <c r="T1550" i="9" s="1"/>
  <c r="AA1550" i="9" s="1"/>
  <c r="Y1569" i="9"/>
  <c r="Y1572" i="9"/>
  <c r="J1584" i="9"/>
  <c r="T1584" i="9" s="1"/>
  <c r="AA1584" i="9" s="1"/>
  <c r="Y1619" i="9"/>
  <c r="Y1637" i="9"/>
  <c r="Y1656" i="9"/>
  <c r="J1668" i="9"/>
  <c r="T1668" i="9" s="1"/>
  <c r="AA1668" i="9" s="1"/>
  <c r="Y1201" i="9"/>
  <c r="S1213" i="9"/>
  <c r="Z1213" i="9" s="1"/>
  <c r="Z1216" i="9"/>
  <c r="Z1247" i="9"/>
  <c r="AA1252" i="9"/>
  <c r="Y1278" i="9"/>
  <c r="Y1281" i="9"/>
  <c r="Z1325" i="9"/>
  <c r="Z1338" i="9"/>
  <c r="Z1368" i="9"/>
  <c r="S1387" i="9"/>
  <c r="Z1387" i="9" s="1"/>
  <c r="Z1410" i="9"/>
  <c r="Y1445" i="9"/>
  <c r="AA1475" i="9"/>
  <c r="Y1483" i="9"/>
  <c r="S1489" i="9"/>
  <c r="Z1489" i="9" s="1"/>
  <c r="AA1533" i="9"/>
  <c r="Y1547" i="9"/>
  <c r="Z1553" i="9"/>
  <c r="X1590" i="9"/>
  <c r="Y1590" i="9"/>
  <c r="Y1662" i="9"/>
  <c r="Z1662" i="9"/>
  <c r="Y1711" i="9"/>
  <c r="X1711" i="9"/>
  <c r="AA1368" i="9"/>
  <c r="J1384" i="9"/>
  <c r="T1384" i="9" s="1"/>
  <c r="AA1384" i="9" s="1"/>
  <c r="S1384" i="9"/>
  <c r="Z1384" i="9" s="1"/>
  <c r="S1421" i="9"/>
  <c r="Z1421" i="9" s="1"/>
  <c r="J1421" i="9"/>
  <c r="T1421" i="9" s="1"/>
  <c r="J1424" i="9"/>
  <c r="T1424" i="9" s="1"/>
  <c r="S1424" i="9"/>
  <c r="Y1513" i="9"/>
  <c r="X1513" i="9"/>
  <c r="Y1533" i="9"/>
  <c r="Z1671" i="9"/>
  <c r="S1749" i="9"/>
  <c r="Z1749" i="9" s="1"/>
  <c r="J1749" i="9"/>
  <c r="T1749" i="9" s="1"/>
  <c r="AA1749" i="9" s="1"/>
  <c r="J1289" i="9"/>
  <c r="T1289" i="9" s="1"/>
  <c r="AA1289" i="9" s="1"/>
  <c r="Y1325" i="9"/>
  <c r="J1336" i="9"/>
  <c r="T1336" i="9" s="1"/>
  <c r="AA1336" i="9" s="1"/>
  <c r="Y1338" i="9"/>
  <c r="X1346" i="9"/>
  <c r="J1350" i="9"/>
  <c r="T1350" i="9" s="1"/>
  <c r="AA1350" i="9" s="1"/>
  <c r="J1448" i="9"/>
  <c r="T1448" i="9" s="1"/>
  <c r="AA1448" i="9" s="1"/>
  <c r="S1448" i="9"/>
  <c r="Z1448" i="9" s="1"/>
  <c r="S1524" i="9"/>
  <c r="Z1524" i="9" s="1"/>
  <c r="J1524" i="9"/>
  <c r="T1524" i="9" s="1"/>
  <c r="AA1524" i="9" s="1"/>
  <c r="S1570" i="9"/>
  <c r="Z1570" i="9" s="1"/>
  <c r="J1570" i="9"/>
  <c r="T1570" i="9" s="1"/>
  <c r="AA1570" i="9" s="1"/>
  <c r="S1629" i="9"/>
  <c r="Z1629" i="9" s="1"/>
  <c r="J1629" i="9"/>
  <c r="T1629" i="9" s="1"/>
  <c r="AA1629" i="9" s="1"/>
  <c r="J1645" i="9"/>
  <c r="T1645" i="9" s="1"/>
  <c r="AA1645" i="9" s="1"/>
  <c r="S1645" i="9"/>
  <c r="Z1645" i="9" s="1"/>
  <c r="S1660" i="9"/>
  <c r="Z1660" i="9" s="1"/>
  <c r="J1660" i="9"/>
  <c r="T1660" i="9" s="1"/>
  <c r="AA1660" i="9" s="1"/>
  <c r="J1663" i="9"/>
  <c r="T1663" i="9" s="1"/>
  <c r="AA1663" i="9" s="1"/>
  <c r="S1663" i="9"/>
  <c r="Z1663" i="9" s="1"/>
  <c r="Y1769" i="9"/>
  <c r="Y1219" i="9"/>
  <c r="Y1232" i="9"/>
  <c r="Y1234" i="9"/>
  <c r="AA1237" i="9"/>
  <c r="J1240" i="9"/>
  <c r="T1240" i="9" s="1"/>
  <c r="AA1240" i="9" s="1"/>
  <c r="Y1258" i="9"/>
  <c r="J1266" i="9"/>
  <c r="T1266" i="9" s="1"/>
  <c r="AA1266" i="9" s="1"/>
  <c r="J1274" i="9"/>
  <c r="T1274" i="9" s="1"/>
  <c r="AA1274" i="9" s="1"/>
  <c r="J1276" i="9"/>
  <c r="T1276" i="9" s="1"/>
  <c r="AA1276" i="9" s="1"/>
  <c r="Y1298" i="9"/>
  <c r="J1312" i="9"/>
  <c r="T1312" i="9" s="1"/>
  <c r="AA1312" i="9" s="1"/>
  <c r="J1328" i="9"/>
  <c r="T1328" i="9" s="1"/>
  <c r="AA1328" i="9" s="1"/>
  <c r="Y1330" i="9"/>
  <c r="X1338" i="9"/>
  <c r="J1342" i="9"/>
  <c r="T1342" i="9" s="1"/>
  <c r="AA1342" i="9" s="1"/>
  <c r="Y1350" i="9"/>
  <c r="X1368" i="9"/>
  <c r="S1371" i="9"/>
  <c r="Z1371" i="9" s="1"/>
  <c r="Y1384" i="9"/>
  <c r="J1416" i="9"/>
  <c r="T1416" i="9" s="1"/>
  <c r="S1416" i="9"/>
  <c r="Z1416" i="9" s="1"/>
  <c r="Z1454" i="9"/>
  <c r="Z1478" i="9"/>
  <c r="S1504" i="9"/>
  <c r="Z1504" i="9" s="1"/>
  <c r="S1530" i="9"/>
  <c r="X1553" i="9"/>
  <c r="J1591" i="9"/>
  <c r="T1591" i="9" s="1"/>
  <c r="AA1591" i="9" s="1"/>
  <c r="AA1594" i="9"/>
  <c r="AA1666" i="9"/>
  <c r="S1669" i="9"/>
  <c r="Z1669" i="9" s="1"/>
  <c r="J1669" i="9"/>
  <c r="T1669" i="9" s="1"/>
  <c r="AA1669" i="9" s="1"/>
  <c r="Y1055" i="9"/>
  <c r="AA1060" i="9"/>
  <c r="Y1065" i="9"/>
  <c r="Y1087" i="9"/>
  <c r="Y1089" i="9"/>
  <c r="Z1092" i="9"/>
  <c r="Y1098" i="9"/>
  <c r="Z1121" i="9"/>
  <c r="Y1126" i="9"/>
  <c r="Y1136" i="9"/>
  <c r="Y1142" i="9"/>
  <c r="Y1150" i="9"/>
  <c r="Y1153" i="9"/>
  <c r="Y1164" i="9"/>
  <c r="J1196" i="9"/>
  <c r="T1196" i="9" s="1"/>
  <c r="AA1217" i="9"/>
  <c r="S1229" i="9"/>
  <c r="Z1229" i="9" s="1"/>
  <c r="Y1237" i="9"/>
  <c r="X1298" i="9"/>
  <c r="Y1306" i="9"/>
  <c r="Y1322" i="9"/>
  <c r="X1330" i="9"/>
  <c r="S1363" i="9"/>
  <c r="Z1363" i="9" s="1"/>
  <c r="J1388" i="9"/>
  <c r="T1388" i="9" s="1"/>
  <c r="AA1388" i="9" s="1"/>
  <c r="S1388" i="9"/>
  <c r="Z1388" i="9" s="1"/>
  <c r="Y1396" i="9"/>
  <c r="AA1399" i="9"/>
  <c r="AA1408" i="9"/>
  <c r="J1411" i="9"/>
  <c r="T1411" i="9" s="1"/>
  <c r="AA1411" i="9" s="1"/>
  <c r="S1411" i="9"/>
  <c r="Z1411" i="9" s="1"/>
  <c r="S1472" i="9"/>
  <c r="Z1472" i="9" s="1"/>
  <c r="S1481" i="9"/>
  <c r="Z1481" i="9" s="1"/>
  <c r="Z1585" i="9"/>
  <c r="Z1588" i="9"/>
  <c r="Z1603" i="9"/>
  <c r="AA1606" i="9"/>
  <c r="J1614" i="9"/>
  <c r="T1614" i="9" s="1"/>
  <c r="AA1614" i="9" s="1"/>
  <c r="S1614" i="9"/>
  <c r="Z1614" i="9" s="1"/>
  <c r="J1623" i="9"/>
  <c r="T1623" i="9" s="1"/>
  <c r="AA1623" i="9" s="1"/>
  <c r="S1672" i="9"/>
  <c r="Z1672" i="9" s="1"/>
  <c r="J1672" i="9"/>
  <c r="T1672" i="9" s="1"/>
  <c r="AA1672" i="9" s="1"/>
  <c r="Z1722" i="9"/>
  <c r="X1749" i="9"/>
  <c r="Y1217" i="9"/>
  <c r="S1237" i="9"/>
  <c r="Z1237" i="9" s="1"/>
  <c r="Y1279" i="9"/>
  <c r="Y1284" i="9"/>
  <c r="X1306" i="9"/>
  <c r="Y1314" i="9"/>
  <c r="S1355" i="9"/>
  <c r="Z1355" i="9" s="1"/>
  <c r="Y1388" i="9"/>
  <c r="J1443" i="9"/>
  <c r="T1443" i="9" s="1"/>
  <c r="AA1443" i="9" s="1"/>
  <c r="S1443" i="9"/>
  <c r="Z1443" i="9" s="1"/>
  <c r="S1508" i="9"/>
  <c r="Z1508" i="9" s="1"/>
  <c r="J1508" i="9"/>
  <c r="T1508" i="9" s="1"/>
  <c r="AA1508" i="9" s="1"/>
  <c r="J1562" i="9"/>
  <c r="T1562" i="9" s="1"/>
  <c r="AA1562" i="9" s="1"/>
  <c r="S1600" i="9"/>
  <c r="Z1600" i="9" s="1"/>
  <c r="S1651" i="9"/>
  <c r="Z1651" i="9" s="1"/>
  <c r="Z1666" i="9"/>
  <c r="Y1326" i="9"/>
  <c r="Z1369" i="9"/>
  <c r="AA1382" i="9"/>
  <c r="AA1458" i="9"/>
  <c r="S1461" i="9"/>
  <c r="Z1461" i="9" s="1"/>
  <c r="J1461" i="9"/>
  <c r="T1461" i="9" s="1"/>
  <c r="AA1461" i="9" s="1"/>
  <c r="AA1467" i="9"/>
  <c r="Y1722" i="9"/>
  <c r="X1722" i="9"/>
  <c r="S1698" i="9"/>
  <c r="Z1698" i="9" s="1"/>
  <c r="J1698" i="9"/>
  <c r="T1698" i="9" s="1"/>
  <c r="AA1698" i="9" s="1"/>
  <c r="Y1230" i="9"/>
  <c r="Y1233" i="9"/>
  <c r="Y1243" i="9"/>
  <c r="Y1253" i="9"/>
  <c r="Y1256" i="9"/>
  <c r="Z1279" i="9"/>
  <c r="AA1284" i="9"/>
  <c r="Y1382" i="9"/>
  <c r="Y1385" i="9"/>
  <c r="Y1393" i="9"/>
  <c r="Y1401" i="9"/>
  <c r="Z1441" i="9"/>
  <c r="S1444" i="9"/>
  <c r="Z1444" i="9" s="1"/>
  <c r="J1444" i="9"/>
  <c r="T1444" i="9" s="1"/>
  <c r="AA1444" i="9" s="1"/>
  <c r="AA1463" i="9"/>
  <c r="Z1469" i="9"/>
  <c r="Y1477" i="9"/>
  <c r="Z1482" i="9"/>
  <c r="Y1490" i="9"/>
  <c r="Z1520" i="9"/>
  <c r="Y1550" i="9"/>
  <c r="Z1571" i="9"/>
  <c r="Z1574" i="9"/>
  <c r="Z1579" i="9"/>
  <c r="Z1587" i="9"/>
  <c r="Y1610" i="9"/>
  <c r="Y1617" i="9"/>
  <c r="Z1620" i="9"/>
  <c r="Z1625" i="9"/>
  <c r="Z1636" i="9"/>
  <c r="AA1639" i="9"/>
  <c r="Z1642" i="9"/>
  <c r="Y1706" i="9"/>
  <c r="J1713" i="9"/>
  <c r="T1713" i="9" s="1"/>
  <c r="AA1713" i="9" s="1"/>
  <c r="J1721" i="9"/>
  <c r="T1721" i="9" s="1"/>
  <c r="AA1721" i="9" s="1"/>
  <c r="Y1724" i="9"/>
  <c r="J1758" i="9"/>
  <c r="T1758" i="9" s="1"/>
  <c r="AA1758" i="9" s="1"/>
  <c r="S1758" i="9"/>
  <c r="Z1758" i="9" s="1"/>
  <c r="J1787" i="9"/>
  <c r="T1787" i="9" s="1"/>
  <c r="AA1787" i="9" s="1"/>
  <c r="S1787" i="9"/>
  <c r="Z1787" i="9" s="1"/>
  <c r="Z1480" i="9"/>
  <c r="Z1532" i="9"/>
  <c r="Y1571" i="9"/>
  <c r="Z1576" i="9"/>
  <c r="Y1579" i="9"/>
  <c r="Z1582" i="9"/>
  <c r="Y1587" i="9"/>
  <c r="Z1590" i="9"/>
  <c r="Z1598" i="9"/>
  <c r="Y1631" i="9"/>
  <c r="Z1634" i="9"/>
  <c r="Y1642" i="9"/>
  <c r="AA1659" i="9"/>
  <c r="S1689" i="9"/>
  <c r="Z1689" i="9" s="1"/>
  <c r="S1751" i="9"/>
  <c r="Z1751" i="9" s="1"/>
  <c r="J1751" i="9"/>
  <c r="T1751" i="9" s="1"/>
  <c r="AA1751" i="9" s="1"/>
  <c r="Z1378" i="9"/>
  <c r="Z1380" i="9"/>
  <c r="Z1386" i="9"/>
  <c r="Z1389" i="9"/>
  <c r="Z1396" i="9"/>
  <c r="AA1415" i="9"/>
  <c r="Z1422" i="9"/>
  <c r="Z1428" i="9"/>
  <c r="Z1430" i="9"/>
  <c r="Y1433" i="9"/>
  <c r="AA1447" i="9"/>
  <c r="Z1458" i="9"/>
  <c r="Y1475" i="9"/>
  <c r="Z1483" i="9"/>
  <c r="Z1491" i="9"/>
  <c r="Y1493" i="9"/>
  <c r="Y1496" i="9"/>
  <c r="Z1499" i="9"/>
  <c r="Z1501" i="9"/>
  <c r="Z1509" i="9"/>
  <c r="Y1512" i="9"/>
  <c r="Y1515" i="9"/>
  <c r="Y1535" i="9"/>
  <c r="Z1540" i="9"/>
  <c r="Z1561" i="9"/>
  <c r="Y1603" i="9"/>
  <c r="Z1606" i="9"/>
  <c r="Z1621" i="9"/>
  <c r="Y1634" i="9"/>
  <c r="Z1648" i="9"/>
  <c r="Z1675" i="9"/>
  <c r="AA1681" i="9"/>
  <c r="X1802" i="9"/>
  <c r="Y1802" i="9"/>
  <c r="Y1611" i="9"/>
  <c r="Z1626" i="9"/>
  <c r="Y1687" i="9"/>
  <c r="S1696" i="9"/>
  <c r="Z1696" i="9" s="1"/>
  <c r="J1696" i="9"/>
  <c r="T1696" i="9" s="1"/>
  <c r="AA1696" i="9" s="1"/>
  <c r="AA1702" i="9"/>
  <c r="S1742" i="9"/>
  <c r="Z1742" i="9" s="1"/>
  <c r="J1742" i="9"/>
  <c r="T1742" i="9" s="1"/>
  <c r="AA1742" i="9" s="1"/>
  <c r="Y1670" i="9"/>
  <c r="AA1705" i="9"/>
  <c r="J1726" i="9"/>
  <c r="T1726" i="9" s="1"/>
  <c r="AA1726" i="9" s="1"/>
  <c r="S1726" i="9"/>
  <c r="Z1726" i="9" s="1"/>
  <c r="J1769" i="9"/>
  <c r="T1769" i="9" s="1"/>
  <c r="AA1769" i="9" s="1"/>
  <c r="S1769" i="9"/>
  <c r="Z1769" i="9" s="1"/>
  <c r="AA1440" i="9"/>
  <c r="Y1462" i="9"/>
  <c r="Z1465" i="9"/>
  <c r="Z1468" i="9"/>
  <c r="AA1487" i="9"/>
  <c r="Z1500" i="9"/>
  <c r="Z1578" i="9"/>
  <c r="AA1586" i="9"/>
  <c r="Y1607" i="9"/>
  <c r="Y1609" i="9"/>
  <c r="Y1652" i="9"/>
  <c r="S1709" i="9"/>
  <c r="Z1709" i="9" s="1"/>
  <c r="J1709" i="9"/>
  <c r="T1709" i="9" s="1"/>
  <c r="AA1709" i="9" s="1"/>
  <c r="S1727" i="9"/>
  <c r="Z1727" i="9" s="1"/>
  <c r="J1727" i="9"/>
  <c r="T1727" i="9" s="1"/>
  <c r="AA1727" i="9" s="1"/>
  <c r="Z1381" i="9"/>
  <c r="Y1387" i="9"/>
  <c r="Y1403" i="9"/>
  <c r="AA1435" i="9"/>
  <c r="Z1457" i="9"/>
  <c r="Y1465" i="9"/>
  <c r="J1468" i="9"/>
  <c r="T1468" i="9" s="1"/>
  <c r="AA1468" i="9" s="1"/>
  <c r="AA1479" i="9"/>
  <c r="Z1534" i="9"/>
  <c r="Z1542" i="9"/>
  <c r="Y1570" i="9"/>
  <c r="AA1573" i="9"/>
  <c r="J1578" i="9"/>
  <c r="T1578" i="9" s="1"/>
  <c r="AA1578" i="9" s="1"/>
  <c r="AA1581" i="9"/>
  <c r="Y1586" i="9"/>
  <c r="AA1589" i="9"/>
  <c r="AA1597" i="9"/>
  <c r="Z1607" i="9"/>
  <c r="X1609" i="9"/>
  <c r="AA1641" i="9"/>
  <c r="Y1644" i="9"/>
  <c r="AA1650" i="9"/>
  <c r="AA1661" i="9"/>
  <c r="AA1671" i="9"/>
  <c r="J1703" i="9"/>
  <c r="T1703" i="9" s="1"/>
  <c r="AA1703" i="9" s="1"/>
  <c r="Y1727" i="9"/>
  <c r="AA1740" i="9"/>
  <c r="Y1395" i="9"/>
  <c r="Y1435" i="9"/>
  <c r="S1440" i="9"/>
  <c r="Z1440" i="9" s="1"/>
  <c r="Y1454" i="9"/>
  <c r="Y1457" i="9"/>
  <c r="Y1468" i="9"/>
  <c r="Z1517" i="9"/>
  <c r="AA1534" i="9"/>
  <c r="Y1539" i="9"/>
  <c r="Y1552" i="9"/>
  <c r="Z1555" i="9"/>
  <c r="Y1573" i="9"/>
  <c r="Y1578" i="9"/>
  <c r="S1586" i="9"/>
  <c r="Z1586" i="9" s="1"/>
  <c r="Y1589" i="9"/>
  <c r="Y1594" i="9"/>
  <c r="Y1597" i="9"/>
  <c r="Y1612" i="9"/>
  <c r="Y1650" i="9"/>
  <c r="AA1653" i="9"/>
  <c r="Y1661" i="9"/>
  <c r="Y1671" i="9"/>
  <c r="AA1677" i="9"/>
  <c r="Z1700" i="9"/>
  <c r="S1715" i="9"/>
  <c r="Z1715" i="9" s="1"/>
  <c r="S1724" i="9"/>
  <c r="Z1724" i="9" s="1"/>
  <c r="J1724" i="9"/>
  <c r="T1724" i="9" s="1"/>
  <c r="AA1724" i="9" s="1"/>
  <c r="J1767" i="9"/>
  <c r="T1767" i="9" s="1"/>
  <c r="AA1767" i="9" s="1"/>
  <c r="S1767" i="9"/>
  <c r="Z1767" i="9" s="1"/>
  <c r="Y1867" i="9"/>
  <c r="J1969" i="9"/>
  <c r="T1969" i="9" s="1"/>
  <c r="AA1969" i="9" s="1"/>
  <c r="X1993" i="9"/>
  <c r="AA1995" i="9"/>
  <c r="X2002" i="9"/>
  <c r="Z1702" i="9"/>
  <c r="Y1713" i="9"/>
  <c r="Y1730" i="9"/>
  <c r="Z1806" i="9"/>
  <c r="Z1822" i="9"/>
  <c r="X1829" i="9"/>
  <c r="Z1845" i="9"/>
  <c r="Y1872" i="9"/>
  <c r="X1902" i="9"/>
  <c r="X1947" i="9"/>
  <c r="J1958" i="9"/>
  <c r="T1958" i="9" s="1"/>
  <c r="AA1958" i="9" s="1"/>
  <c r="Z1993" i="9"/>
  <c r="Y2002" i="9"/>
  <c r="Y1725" i="9"/>
  <c r="AA1733" i="9"/>
  <c r="Z1754" i="9"/>
  <c r="AA1780" i="9"/>
  <c r="Z1801" i="9"/>
  <c r="J1806" i="9"/>
  <c r="T1806" i="9" s="1"/>
  <c r="AA1806" i="9" s="1"/>
  <c r="J1822" i="9"/>
  <c r="T1822" i="9" s="1"/>
  <c r="AA1822" i="9" s="1"/>
  <c r="AA1825" i="9"/>
  <c r="S1872" i="9"/>
  <c r="Y1883" i="9"/>
  <c r="Y1900" i="9"/>
  <c r="Y1902" i="9"/>
  <c r="Y1906" i="9"/>
  <c r="Y1922" i="9"/>
  <c r="Y1958" i="9"/>
  <c r="Y1991" i="9"/>
  <c r="AA1993" i="9"/>
  <c r="Z2002" i="9"/>
  <c r="Y1766" i="9"/>
  <c r="J1798" i="9"/>
  <c r="T1798" i="9" s="1"/>
  <c r="X1832" i="9"/>
  <c r="Z1843" i="9"/>
  <c r="X1845" i="9"/>
  <c r="Y1854" i="9"/>
  <c r="J1863" i="9"/>
  <c r="T1863" i="9" s="1"/>
  <c r="AA1863" i="9" s="1"/>
  <c r="Y1865" i="9"/>
  <c r="J1875" i="9"/>
  <c r="T1875" i="9" s="1"/>
  <c r="AA1875" i="9" s="1"/>
  <c r="Z1922" i="9"/>
  <c r="AA1948" i="9"/>
  <c r="X1972" i="9"/>
  <c r="Z1697" i="9"/>
  <c r="AA1700" i="9"/>
  <c r="Z1705" i="9"/>
  <c r="Y1708" i="9"/>
  <c r="AA1728" i="9"/>
  <c r="Y1758" i="9"/>
  <c r="S1776" i="9"/>
  <c r="Z1776" i="9" s="1"/>
  <c r="AA1785" i="9"/>
  <c r="G1793" i="9"/>
  <c r="Z1865" i="9"/>
  <c r="Y1875" i="9"/>
  <c r="Z1887" i="9"/>
  <c r="J1898" i="9"/>
  <c r="T1898" i="9" s="1"/>
  <c r="AA1898" i="9" s="1"/>
  <c r="AA1940" i="9"/>
  <c r="Y1948" i="9"/>
  <c r="X1996" i="9"/>
  <c r="AA1998" i="9"/>
  <c r="Z1914" i="9"/>
  <c r="Z1996" i="9"/>
  <c r="Z2006" i="9"/>
  <c r="Z2010" i="9"/>
  <c r="Z2014" i="9"/>
  <c r="Z2018" i="9"/>
  <c r="X1785" i="9"/>
  <c r="AA1799" i="9"/>
  <c r="J1811" i="9"/>
  <c r="T1811" i="9" s="1"/>
  <c r="AA1811" i="9" s="1"/>
  <c r="J1828" i="9"/>
  <c r="T1828" i="9" s="1"/>
  <c r="AA1828" i="9" s="1"/>
  <c r="J1846" i="9"/>
  <c r="T1846" i="9" s="1"/>
  <c r="AA1846" i="9" s="1"/>
  <c r="J1868" i="9"/>
  <c r="T1868" i="9" s="1"/>
  <c r="AA1868" i="9" s="1"/>
  <c r="J1873" i="9"/>
  <c r="T1873" i="9" s="1"/>
  <c r="AA1873" i="9" s="1"/>
  <c r="J1881" i="9"/>
  <c r="T1881" i="9" s="1"/>
  <c r="AA1881" i="9" s="1"/>
  <c r="Z1904" i="9"/>
  <c r="X1914" i="9"/>
  <c r="J1923" i="9"/>
  <c r="T1923" i="9" s="1"/>
  <c r="AA1923" i="9" s="1"/>
  <c r="Z1938" i="9"/>
  <c r="X1964" i="9"/>
  <c r="Z1764" i="9"/>
  <c r="Y1811" i="9"/>
  <c r="Z1823" i="9"/>
  <c r="Z1826" i="9"/>
  <c r="AA1833" i="9"/>
  <c r="Z1844" i="9"/>
  <c r="Y1846" i="9"/>
  <c r="AA1852" i="9"/>
  <c r="Y1858" i="9"/>
  <c r="J1904" i="9"/>
  <c r="T1904" i="9" s="1"/>
  <c r="AA1904" i="9" s="1"/>
  <c r="S1932" i="9"/>
  <c r="Z1932" i="9" s="1"/>
  <c r="Z1935" i="9"/>
  <c r="J1938" i="9"/>
  <c r="T1938" i="9" s="1"/>
  <c r="AA1938" i="9" s="1"/>
  <c r="Z1943" i="9"/>
  <c r="J1946" i="9"/>
  <c r="T1946" i="9" s="1"/>
  <c r="AA1946" i="9" s="1"/>
  <c r="J1956" i="9"/>
  <c r="T1956" i="9" s="1"/>
  <c r="AA1956" i="9" s="1"/>
  <c r="J1959" i="9"/>
  <c r="T1959" i="9" s="1"/>
  <c r="J1973" i="9"/>
  <c r="T1973" i="9" s="1"/>
  <c r="AA1973" i="9" s="1"/>
  <c r="X2001" i="9"/>
  <c r="Y1679" i="9"/>
  <c r="Y1684" i="9"/>
  <c r="Y1692" i="9"/>
  <c r="AA1695" i="9"/>
  <c r="AA1706" i="9"/>
  <c r="Y1716" i="9"/>
  <c r="Z1741" i="9"/>
  <c r="Z1747" i="9"/>
  <c r="Y1752" i="9"/>
  <c r="Y1774" i="9"/>
  <c r="AA1777" i="9"/>
  <c r="S1799" i="9"/>
  <c r="Z1799" i="9" s="1"/>
  <c r="Y1814" i="9"/>
  <c r="AA1823" i="9"/>
  <c r="S1858" i="9"/>
  <c r="Z1858" i="9" s="1"/>
  <c r="Y1861" i="9"/>
  <c r="Z1876" i="9"/>
  <c r="Y1878" i="9"/>
  <c r="Y1938" i="9"/>
  <c r="X1992" i="9"/>
  <c r="AA1994" i="9"/>
  <c r="Z2001" i="9"/>
  <c r="Y1695" i="9"/>
  <c r="Y1709" i="9"/>
  <c r="Y1714" i="9"/>
  <c r="Y1741" i="9"/>
  <c r="Y1744" i="9"/>
  <c r="Y1747" i="9"/>
  <c r="Y1759" i="9"/>
  <c r="Y1777" i="9"/>
  <c r="AA1802" i="9"/>
  <c r="Y1823" i="9"/>
  <c r="Z1861" i="9"/>
  <c r="Z1992" i="9"/>
  <c r="X1999" i="9"/>
  <c r="AA2001" i="9"/>
  <c r="Z2007" i="9"/>
  <c r="Z2011" i="9"/>
  <c r="Z2015" i="9"/>
  <c r="Z2019" i="9"/>
  <c r="Z1394" i="9"/>
  <c r="AA1407" i="9"/>
  <c r="Y1417" i="9"/>
  <c r="Y1422" i="9"/>
  <c r="Y1430" i="9"/>
  <c r="Z1433" i="9"/>
  <c r="Z1436" i="9"/>
  <c r="Y1441" i="9"/>
  <c r="AA1471" i="9"/>
  <c r="Y1479" i="9"/>
  <c r="AA1513" i="9"/>
  <c r="Y1527" i="9"/>
  <c r="Z1537" i="9"/>
  <c r="Z1545" i="9"/>
  <c r="Y1563" i="9"/>
  <c r="Z1566" i="9"/>
  <c r="Y1581" i="9"/>
  <c r="Y1599" i="9"/>
  <c r="Y1601" i="9"/>
  <c r="Z1609" i="9"/>
  <c r="Y1632" i="9"/>
  <c r="Z1635" i="9"/>
  <c r="AA1640" i="9"/>
  <c r="Y1643" i="9"/>
  <c r="Y1654" i="9"/>
  <c r="Z1682" i="9"/>
  <c r="Z1690" i="9"/>
  <c r="Y1701" i="9"/>
  <c r="Y1712" i="9"/>
  <c r="J1839" i="9"/>
  <c r="T1839" i="9" s="1"/>
  <c r="AA1839" i="9" s="1"/>
  <c r="J1889" i="9"/>
  <c r="T1889" i="9" s="1"/>
  <c r="AA1889" i="9" s="1"/>
  <c r="S1921" i="9"/>
  <c r="Z1921" i="9" s="1"/>
  <c r="J1941" i="9"/>
  <c r="T1941" i="9" s="1"/>
  <c r="AA1941" i="9" s="1"/>
  <c r="X1997" i="9"/>
  <c r="AA1999" i="9"/>
  <c r="J1753" i="9"/>
  <c r="T1753" i="9" s="1"/>
  <c r="AA1753" i="9" s="1"/>
  <c r="Y1756" i="9"/>
  <c r="AA1765" i="9"/>
  <c r="J1773" i="9"/>
  <c r="T1773" i="9" s="1"/>
  <c r="AA1773" i="9" s="1"/>
  <c r="J1775" i="9"/>
  <c r="T1775" i="9" s="1"/>
  <c r="AA1775" i="9" s="1"/>
  <c r="J1782" i="9"/>
  <c r="T1782" i="9" s="1"/>
  <c r="AA1782" i="9" s="1"/>
  <c r="J1792" i="9"/>
  <c r="T1792" i="9" s="1"/>
  <c r="AA1792" i="9" s="1"/>
  <c r="J1829" i="9"/>
  <c r="T1829" i="9" s="1"/>
  <c r="AA1829" i="9" s="1"/>
  <c r="J1834" i="9"/>
  <c r="T1834" i="9" s="1"/>
  <c r="Y1839" i="9"/>
  <c r="AA1859" i="9"/>
  <c r="Z1862" i="9"/>
  <c r="J1864" i="9"/>
  <c r="T1864" i="9" s="1"/>
  <c r="AA1864" i="9" s="1"/>
  <c r="Z1879" i="9"/>
  <c r="Z1950" i="9"/>
  <c r="S1953" i="9"/>
  <c r="Z1997" i="9"/>
  <c r="Y1667" i="9"/>
  <c r="AA1680" i="9"/>
  <c r="Z1735" i="9"/>
  <c r="Z1745" i="9"/>
  <c r="Y1753" i="9"/>
  <c r="Z1760" i="9"/>
  <c r="Y1765" i="9"/>
  <c r="AA1768" i="9"/>
  <c r="AA1803" i="9"/>
  <c r="S1815" i="9"/>
  <c r="Z1815" i="9" s="1"/>
  <c r="Z1824" i="9"/>
  <c r="J1837" i="9"/>
  <c r="T1837" i="9" s="1"/>
  <c r="AA1837" i="9" s="1"/>
  <c r="Y1842" i="9"/>
  <c r="Y1856" i="9"/>
  <c r="Y1859" i="9"/>
  <c r="J1862" i="9"/>
  <c r="T1862" i="9" s="1"/>
  <c r="AA1862" i="9" s="1"/>
  <c r="J1879" i="9"/>
  <c r="T1879" i="9" s="1"/>
  <c r="AA1879" i="9" s="1"/>
  <c r="Z1893" i="9"/>
  <c r="J1966" i="9"/>
  <c r="T1966" i="9" s="1"/>
  <c r="AA1966" i="9" s="1"/>
  <c r="Y1977" i="9"/>
  <c r="Y1981" i="9"/>
  <c r="X1995" i="9"/>
  <c r="AA1997" i="9"/>
  <c r="Z2008" i="9"/>
  <c r="Z2016" i="9"/>
  <c r="Z2020" i="9"/>
  <c r="Y1745" i="9"/>
  <c r="Y1762" i="9"/>
  <c r="Y1800" i="9"/>
  <c r="Y1824" i="9"/>
  <c r="AA1856" i="9"/>
  <c r="Y1862" i="9"/>
  <c r="Y1879" i="9"/>
  <c r="Y1893" i="9"/>
  <c r="Z1902" i="9"/>
  <c r="Z145" i="9"/>
  <c r="X145" i="9"/>
  <c r="AA145" i="9"/>
  <c r="Z97" i="9"/>
  <c r="Y97" i="9"/>
  <c r="X97" i="9"/>
  <c r="X102" i="9"/>
  <c r="AA102" i="9"/>
  <c r="Y102" i="9"/>
  <c r="Z127" i="9"/>
  <c r="AA127" i="9"/>
  <c r="X127" i="9"/>
  <c r="Z143" i="9"/>
  <c r="AA143" i="9"/>
  <c r="X143" i="9"/>
  <c r="Z171" i="9"/>
  <c r="AA171" i="9"/>
  <c r="Y171" i="9"/>
  <c r="X171" i="9"/>
  <c r="Z24" i="9"/>
  <c r="X24" i="9"/>
  <c r="Z30" i="9"/>
  <c r="X30" i="9"/>
  <c r="Z36" i="9"/>
  <c r="X36" i="9"/>
  <c r="X49" i="9"/>
  <c r="AA49" i="9"/>
  <c r="Z49" i="9"/>
  <c r="Y20" i="9"/>
  <c r="Y26" i="9"/>
  <c r="Y30" i="9"/>
  <c r="Y32" i="9"/>
  <c r="Y34" i="9"/>
  <c r="Y36" i="9"/>
  <c r="Y38" i="9"/>
  <c r="Y40" i="9"/>
  <c r="Y49" i="9"/>
  <c r="Z54" i="9"/>
  <c r="X54" i="9"/>
  <c r="Z56" i="9"/>
  <c r="Y56" i="9"/>
  <c r="X56" i="9"/>
  <c r="Z70" i="9"/>
  <c r="X70" i="9"/>
  <c r="Z72" i="9"/>
  <c r="Y72" i="9"/>
  <c r="X72" i="9"/>
  <c r="X86" i="9"/>
  <c r="AA86" i="9"/>
  <c r="Y86" i="9"/>
  <c r="Z113" i="9"/>
  <c r="Y113" i="9"/>
  <c r="X113" i="9"/>
  <c r="X118" i="9"/>
  <c r="AA118" i="9"/>
  <c r="Y118" i="9"/>
  <c r="AA18" i="9"/>
  <c r="AA24" i="9"/>
  <c r="AA30" i="9"/>
  <c r="AA36" i="9"/>
  <c r="X45" i="9"/>
  <c r="AA45" i="9"/>
  <c r="Z45" i="9"/>
  <c r="Y54" i="9"/>
  <c r="AA56" i="9"/>
  <c r="X61" i="9"/>
  <c r="AA61" i="9"/>
  <c r="Z61" i="9"/>
  <c r="Y70" i="9"/>
  <c r="AA72" i="9"/>
  <c r="X77" i="9"/>
  <c r="AA77" i="9"/>
  <c r="Z77" i="9"/>
  <c r="Z86" i="9"/>
  <c r="AA97" i="9"/>
  <c r="Z102" i="9"/>
  <c r="AA113" i="9"/>
  <c r="Z118" i="9"/>
  <c r="Y127" i="9"/>
  <c r="Y143" i="9"/>
  <c r="Z155" i="9"/>
  <c r="AA155" i="9"/>
  <c r="Y155" i="9"/>
  <c r="X155" i="9"/>
  <c r="Z105" i="9"/>
  <c r="X105" i="9"/>
  <c r="Z116" i="9"/>
  <c r="Y116" i="9"/>
  <c r="X116" i="9"/>
  <c r="Z139" i="9"/>
  <c r="AA139" i="9"/>
  <c r="Y139" i="9"/>
  <c r="X139" i="9"/>
  <c r="Z22" i="9"/>
  <c r="X22" i="9"/>
  <c r="Z40" i="9"/>
  <c r="X40" i="9"/>
  <c r="X88" i="9"/>
  <c r="AA88" i="9"/>
  <c r="Z88" i="9"/>
  <c r="X104" i="9"/>
  <c r="AA104" i="9"/>
  <c r="Z104" i="9"/>
  <c r="Y24" i="9"/>
  <c r="Z52" i="9"/>
  <c r="Y52" i="9"/>
  <c r="X52" i="9"/>
  <c r="Z68" i="9"/>
  <c r="Y68" i="9"/>
  <c r="X68" i="9"/>
  <c r="Z84" i="9"/>
  <c r="Y84" i="9"/>
  <c r="X84" i="9"/>
  <c r="Z89" i="9"/>
  <c r="X89" i="9"/>
  <c r="Z100" i="9"/>
  <c r="Y100" i="9"/>
  <c r="X100" i="9"/>
  <c r="Z137" i="9"/>
  <c r="X137" i="9"/>
  <c r="AA137" i="9"/>
  <c r="Z46" i="9"/>
  <c r="X46" i="9"/>
  <c r="Z48" i="9"/>
  <c r="Y48" i="9"/>
  <c r="X48" i="9"/>
  <c r="AA50" i="9"/>
  <c r="Z62" i="9"/>
  <c r="X62" i="9"/>
  <c r="Z64" i="9"/>
  <c r="Y64" i="9"/>
  <c r="X64" i="9"/>
  <c r="AA66" i="9"/>
  <c r="Z78" i="9"/>
  <c r="X78" i="9"/>
  <c r="Z80" i="9"/>
  <c r="Y80" i="9"/>
  <c r="X80" i="9"/>
  <c r="AA82" i="9"/>
  <c r="AA89" i="9"/>
  <c r="AA105" i="9"/>
  <c r="Z135" i="9"/>
  <c r="AA135" i="9"/>
  <c r="X135" i="9"/>
  <c r="Y137" i="9"/>
  <c r="Z151" i="9"/>
  <c r="AA151" i="9"/>
  <c r="Y151" i="9"/>
  <c r="X151" i="9"/>
  <c r="Z179" i="9"/>
  <c r="AA179" i="9"/>
  <c r="Y179" i="9"/>
  <c r="X179" i="9"/>
  <c r="Z20" i="9"/>
  <c r="X20" i="9"/>
  <c r="Z28" i="9"/>
  <c r="X28" i="9"/>
  <c r="Z32" i="9"/>
  <c r="X32" i="9"/>
  <c r="Z38" i="9"/>
  <c r="X38" i="9"/>
  <c r="X65" i="9"/>
  <c r="AA65" i="9"/>
  <c r="Z65" i="9"/>
  <c r="X81" i="9"/>
  <c r="AA81" i="9"/>
  <c r="Z81" i="9"/>
  <c r="Z121" i="9"/>
  <c r="X121" i="9"/>
  <c r="Z19" i="9"/>
  <c r="X19" i="9"/>
  <c r="X21" i="9"/>
  <c r="Z21" i="9"/>
  <c r="Z23" i="9"/>
  <c r="X23" i="9"/>
  <c r="X25" i="9"/>
  <c r="Z25" i="9"/>
  <c r="Z27" i="9"/>
  <c r="X27" i="9"/>
  <c r="X29" i="9"/>
  <c r="Z29" i="9"/>
  <c r="Z31" i="9"/>
  <c r="X31" i="9"/>
  <c r="X33" i="9"/>
  <c r="Z33" i="9"/>
  <c r="Z35" i="9"/>
  <c r="X35" i="9"/>
  <c r="X37" i="9"/>
  <c r="Z37" i="9"/>
  <c r="Z39" i="9"/>
  <c r="X39" i="9"/>
  <c r="X41" i="9"/>
  <c r="AA41" i="9"/>
  <c r="Z41" i="9"/>
  <c r="AA52" i="9"/>
  <c r="X57" i="9"/>
  <c r="AA57" i="9"/>
  <c r="Z57" i="9"/>
  <c r="AA68" i="9"/>
  <c r="X73" i="9"/>
  <c r="AA73" i="9"/>
  <c r="Z73" i="9"/>
  <c r="AA84" i="9"/>
  <c r="Y89" i="9"/>
  <c r="X98" i="9"/>
  <c r="Y98" i="9"/>
  <c r="AA98" i="9"/>
  <c r="AA100" i="9"/>
  <c r="Y105" i="9"/>
  <c r="X114" i="9"/>
  <c r="Y114" i="9"/>
  <c r="AA114" i="9"/>
  <c r="AA116" i="9"/>
  <c r="Y121" i="9"/>
  <c r="AA19" i="9"/>
  <c r="AA21" i="9"/>
  <c r="AA23" i="9"/>
  <c r="AA25" i="9"/>
  <c r="AA27" i="9"/>
  <c r="AA29" i="9"/>
  <c r="AA31" i="9"/>
  <c r="AA33" i="9"/>
  <c r="AA35" i="9"/>
  <c r="AA37" i="9"/>
  <c r="AA39" i="9"/>
  <c r="X53" i="9"/>
  <c r="AA53" i="9"/>
  <c r="Z53" i="9"/>
  <c r="X69" i="9"/>
  <c r="AA69" i="9"/>
  <c r="Z69" i="9"/>
  <c r="X85" i="9"/>
  <c r="AA85" i="9"/>
  <c r="Z85" i="9"/>
  <c r="Z92" i="9"/>
  <c r="X92" i="9"/>
  <c r="X94" i="9"/>
  <c r="AA94" i="9"/>
  <c r="Z94" i="9"/>
  <c r="Y94" i="9"/>
  <c r="X101" i="9"/>
  <c r="AA101" i="9"/>
  <c r="Z101" i="9"/>
  <c r="Z108" i="9"/>
  <c r="X108" i="9"/>
  <c r="X110" i="9"/>
  <c r="AA110" i="9"/>
  <c r="Z110" i="9"/>
  <c r="Y110" i="9"/>
  <c r="X117" i="9"/>
  <c r="AA117" i="9"/>
  <c r="Z117" i="9"/>
  <c r="Z124" i="9"/>
  <c r="X124" i="9"/>
  <c r="Z163" i="9"/>
  <c r="AA163" i="9"/>
  <c r="Y163" i="9"/>
  <c r="X163" i="9"/>
  <c r="Z18" i="9"/>
  <c r="X18" i="9"/>
  <c r="Z26" i="9"/>
  <c r="X26" i="9"/>
  <c r="Z34" i="9"/>
  <c r="X34" i="9"/>
  <c r="X120" i="9"/>
  <c r="AA120" i="9"/>
  <c r="Z120" i="9"/>
  <c r="Z129" i="9"/>
  <c r="X129" i="9"/>
  <c r="AA129" i="9"/>
  <c r="Y22" i="9"/>
  <c r="Y28" i="9"/>
  <c r="Z50" i="9"/>
  <c r="X50" i="9"/>
  <c r="Z66" i="9"/>
  <c r="X66" i="9"/>
  <c r="Z82" i="9"/>
  <c r="X82" i="9"/>
  <c r="Z42" i="9"/>
  <c r="X42" i="9"/>
  <c r="Z44" i="9"/>
  <c r="Y44" i="9"/>
  <c r="X44" i="9"/>
  <c r="Z58" i="9"/>
  <c r="X58" i="9"/>
  <c r="Z60" i="9"/>
  <c r="Y60" i="9"/>
  <c r="X60" i="9"/>
  <c r="Z74" i="9"/>
  <c r="X74" i="9"/>
  <c r="Z76" i="9"/>
  <c r="Y76" i="9"/>
  <c r="X76" i="9"/>
  <c r="Y117" i="9"/>
  <c r="Y124" i="9"/>
  <c r="Z131" i="9"/>
  <c r="AA131" i="9"/>
  <c r="Y131" i="9"/>
  <c r="X131" i="9"/>
  <c r="Z147" i="9"/>
  <c r="AA147" i="9"/>
  <c r="Y147" i="9"/>
  <c r="X147" i="9"/>
  <c r="Y91" i="9"/>
  <c r="Y107" i="9"/>
  <c r="Y123" i="9"/>
  <c r="Z126" i="9"/>
  <c r="Z134" i="9"/>
  <c r="Z142" i="9"/>
  <c r="Z150" i="9"/>
  <c r="AA153" i="9"/>
  <c r="Z158" i="9"/>
  <c r="AA161" i="9"/>
  <c r="Z166" i="9"/>
  <c r="AA169" i="9"/>
  <c r="Z174" i="9"/>
  <c r="AA177" i="9"/>
  <c r="Z182" i="9"/>
  <c r="AA185" i="9"/>
  <c r="X187" i="9"/>
  <c r="Z190" i="9"/>
  <c r="AA193" i="9"/>
  <c r="X195" i="9"/>
  <c r="Z198" i="9"/>
  <c r="AA201" i="9"/>
  <c r="X203" i="9"/>
  <c r="Z206" i="9"/>
  <c r="AA209" i="9"/>
  <c r="X211" i="9"/>
  <c r="Z214" i="9"/>
  <c r="AA217" i="9"/>
  <c r="X219" i="9"/>
  <c r="Z222" i="9"/>
  <c r="AA225" i="9"/>
  <c r="X227" i="9"/>
  <c r="Z230" i="9"/>
  <c r="AA233" i="9"/>
  <c r="X235" i="9"/>
  <c r="Z238" i="9"/>
  <c r="AA241" i="9"/>
  <c r="X243" i="9"/>
  <c r="Z246" i="9"/>
  <c r="AA249" i="9"/>
  <c r="X251" i="9"/>
  <c r="Z254" i="9"/>
  <c r="AA257" i="9"/>
  <c r="X259" i="9"/>
  <c r="Z262" i="9"/>
  <c r="AA265" i="9"/>
  <c r="X267" i="9"/>
  <c r="Z270" i="9"/>
  <c r="AA273" i="9"/>
  <c r="X275" i="9"/>
  <c r="Z278" i="9"/>
  <c r="AA281" i="9"/>
  <c r="X283" i="9"/>
  <c r="Z286" i="9"/>
  <c r="AA289" i="9"/>
  <c r="X291" i="9"/>
  <c r="Z294" i="9"/>
  <c r="AA297" i="9"/>
  <c r="X299" i="9"/>
  <c r="Z302" i="9"/>
  <c r="AA305" i="9"/>
  <c r="X307" i="9"/>
  <c r="Z310" i="9"/>
  <c r="X315" i="9"/>
  <c r="Z318" i="9"/>
  <c r="X323" i="9"/>
  <c r="Z326" i="9"/>
  <c r="X338" i="9"/>
  <c r="AA344" i="9"/>
  <c r="X344" i="9"/>
  <c r="Y187" i="9"/>
  <c r="Y211" i="9"/>
  <c r="Y243" i="9"/>
  <c r="Y251" i="9"/>
  <c r="Y267" i="9"/>
  <c r="Y283" i="9"/>
  <c r="Y291" i="9"/>
  <c r="Y299" i="9"/>
  <c r="AA302" i="9"/>
  <c r="Y307" i="9"/>
  <c r="AA310" i="9"/>
  <c r="Y312" i="9"/>
  <c r="Y315" i="9"/>
  <c r="AA318" i="9"/>
  <c r="Y320" i="9"/>
  <c r="Y323" i="9"/>
  <c r="AA326" i="9"/>
  <c r="Y328" i="9"/>
  <c r="Y333" i="9"/>
  <c r="Y344" i="9"/>
  <c r="Y351" i="9"/>
  <c r="AA351" i="9"/>
  <c r="X351" i="9"/>
  <c r="Y367" i="9"/>
  <c r="AA367" i="9"/>
  <c r="X367" i="9"/>
  <c r="Y195" i="9"/>
  <c r="Y203" i="9"/>
  <c r="Y219" i="9"/>
  <c r="Y227" i="9"/>
  <c r="Y235" i="9"/>
  <c r="Y259" i="9"/>
  <c r="Y275" i="9"/>
  <c r="X43" i="9"/>
  <c r="X47" i="9"/>
  <c r="X51" i="9"/>
  <c r="X55" i="9"/>
  <c r="X59" i="9"/>
  <c r="X63" i="9"/>
  <c r="X67" i="9"/>
  <c r="X71" i="9"/>
  <c r="X75" i="9"/>
  <c r="X79" i="9"/>
  <c r="X83" i="9"/>
  <c r="Y87" i="9"/>
  <c r="Y90" i="9"/>
  <c r="X93" i="9"/>
  <c r="X96" i="9"/>
  <c r="Y103" i="9"/>
  <c r="Y106" i="9"/>
  <c r="X109" i="9"/>
  <c r="X112" i="9"/>
  <c r="Y119" i="9"/>
  <c r="Y122" i="9"/>
  <c r="X125" i="9"/>
  <c r="Z128" i="9"/>
  <c r="X133" i="9"/>
  <c r="Z136" i="9"/>
  <c r="X141" i="9"/>
  <c r="Z144" i="9"/>
  <c r="X149" i="9"/>
  <c r="Z152" i="9"/>
  <c r="X157" i="9"/>
  <c r="Z160" i="9"/>
  <c r="X165" i="9"/>
  <c r="Z168" i="9"/>
  <c r="X173" i="9"/>
  <c r="Z176" i="9"/>
  <c r="X181" i="9"/>
  <c r="Z184" i="9"/>
  <c r="AA187" i="9"/>
  <c r="X189" i="9"/>
  <c r="Z192" i="9"/>
  <c r="AA195" i="9"/>
  <c r="X197" i="9"/>
  <c r="Z200" i="9"/>
  <c r="AA203" i="9"/>
  <c r="X205" i="9"/>
  <c r="Z208" i="9"/>
  <c r="AA211" i="9"/>
  <c r="X213" i="9"/>
  <c r="Z216" i="9"/>
  <c r="AA219" i="9"/>
  <c r="X221" i="9"/>
  <c r="Z224" i="9"/>
  <c r="AA227" i="9"/>
  <c r="X229" i="9"/>
  <c r="Z232" i="9"/>
  <c r="AA235" i="9"/>
  <c r="X237" i="9"/>
  <c r="Z240" i="9"/>
  <c r="AA243" i="9"/>
  <c r="X245" i="9"/>
  <c r="Z248" i="9"/>
  <c r="AA251" i="9"/>
  <c r="X253" i="9"/>
  <c r="Z256" i="9"/>
  <c r="AA259" i="9"/>
  <c r="X261" i="9"/>
  <c r="Z264" i="9"/>
  <c r="AA267" i="9"/>
  <c r="X269" i="9"/>
  <c r="Z272" i="9"/>
  <c r="AA275" i="9"/>
  <c r="X277" i="9"/>
  <c r="Z280" i="9"/>
  <c r="AA283" i="9"/>
  <c r="X285" i="9"/>
  <c r="Z288" i="9"/>
  <c r="AA291" i="9"/>
  <c r="X293" i="9"/>
  <c r="Z296" i="9"/>
  <c r="AA299" i="9"/>
  <c r="X301" i="9"/>
  <c r="Z304" i="9"/>
  <c r="AA307" i="9"/>
  <c r="X309" i="9"/>
  <c r="Z312" i="9"/>
  <c r="AA315" i="9"/>
  <c r="Z320" i="9"/>
  <c r="AA323" i="9"/>
  <c r="Z328" i="9"/>
  <c r="X330" i="9"/>
  <c r="Y330" i="9"/>
  <c r="Z333" i="9"/>
  <c r="AA348" i="9"/>
  <c r="X348" i="9"/>
  <c r="AA364" i="9"/>
  <c r="X364" i="9"/>
  <c r="Y339" i="9"/>
  <c r="AA339" i="9"/>
  <c r="X339" i="9"/>
  <c r="Y364" i="9"/>
  <c r="AA90" i="9"/>
  <c r="Y99" i="9"/>
  <c r="AA106" i="9"/>
  <c r="Y115" i="9"/>
  <c r="AA122" i="9"/>
  <c r="AA125" i="9"/>
  <c r="Z130" i="9"/>
  <c r="AA133" i="9"/>
  <c r="Z138" i="9"/>
  <c r="AA141" i="9"/>
  <c r="Z146" i="9"/>
  <c r="AA149" i="9"/>
  <c r="Z154" i="9"/>
  <c r="AA157" i="9"/>
  <c r="X159" i="9"/>
  <c r="Z162" i="9"/>
  <c r="AA165" i="9"/>
  <c r="X167" i="9"/>
  <c r="Z170" i="9"/>
  <c r="AA173" i="9"/>
  <c r="X175" i="9"/>
  <c r="Z178" i="9"/>
  <c r="AA181" i="9"/>
  <c r="X183" i="9"/>
  <c r="Z186" i="9"/>
  <c r="AA189" i="9"/>
  <c r="X191" i="9"/>
  <c r="Z194" i="9"/>
  <c r="AA197" i="9"/>
  <c r="X199" i="9"/>
  <c r="Z202" i="9"/>
  <c r="AA205" i="9"/>
  <c r="X207" i="9"/>
  <c r="Z210" i="9"/>
  <c r="AA213" i="9"/>
  <c r="X215" i="9"/>
  <c r="Z218" i="9"/>
  <c r="AA221" i="9"/>
  <c r="X223" i="9"/>
  <c r="Z226" i="9"/>
  <c r="AA229" i="9"/>
  <c r="X231" i="9"/>
  <c r="Z234" i="9"/>
  <c r="AA237" i="9"/>
  <c r="X239" i="9"/>
  <c r="Z242" i="9"/>
  <c r="AA245" i="9"/>
  <c r="X247" i="9"/>
  <c r="Z250" i="9"/>
  <c r="AA253" i="9"/>
  <c r="X255" i="9"/>
  <c r="Z258" i="9"/>
  <c r="AA261" i="9"/>
  <c r="X263" i="9"/>
  <c r="Z266" i="9"/>
  <c r="AA269" i="9"/>
  <c r="X271" i="9"/>
  <c r="Z274" i="9"/>
  <c r="AA277" i="9"/>
  <c r="X279" i="9"/>
  <c r="Z282" i="9"/>
  <c r="AA285" i="9"/>
  <c r="X287" i="9"/>
  <c r="Z290" i="9"/>
  <c r="AA293" i="9"/>
  <c r="X295" i="9"/>
  <c r="Z298" i="9"/>
  <c r="AA301" i="9"/>
  <c r="X303" i="9"/>
  <c r="Z306" i="9"/>
  <c r="AA309" i="9"/>
  <c r="X311" i="9"/>
  <c r="Z314" i="9"/>
  <c r="AA317" i="9"/>
  <c r="X319" i="9"/>
  <c r="Z322" i="9"/>
  <c r="AA325" i="9"/>
  <c r="X327" i="9"/>
  <c r="AA330" i="9"/>
  <c r="X332" i="9"/>
  <c r="Z339" i="9"/>
  <c r="Z348" i="9"/>
  <c r="Z364" i="9"/>
  <c r="Y183" i="9"/>
  <c r="Y199" i="9"/>
  <c r="Y215" i="9"/>
  <c r="Y231" i="9"/>
  <c r="Y279" i="9"/>
  <c r="Y287" i="9"/>
  <c r="Y295" i="9"/>
  <c r="Y303" i="9"/>
  <c r="Y311" i="9"/>
  <c r="Y319" i="9"/>
  <c r="Y327" i="9"/>
  <c r="Y332" i="9"/>
  <c r="X334" i="9"/>
  <c r="AA334" i="9"/>
  <c r="X336" i="9"/>
  <c r="Y343" i="9"/>
  <c r="AA343" i="9"/>
  <c r="X343" i="9"/>
  <c r="Y359" i="9"/>
  <c r="AA359" i="9"/>
  <c r="X359" i="9"/>
  <c r="Y375" i="9"/>
  <c r="AA375" i="9"/>
  <c r="Z375" i="9"/>
  <c r="X375" i="9"/>
  <c r="Y167" i="9"/>
  <c r="Y247" i="9"/>
  <c r="Y263" i="9"/>
  <c r="X153" i="9"/>
  <c r="AA159" i="9"/>
  <c r="X161" i="9"/>
  <c r="AA167" i="9"/>
  <c r="X169" i="9"/>
  <c r="AA175" i="9"/>
  <c r="X177" i="9"/>
  <c r="AA183" i="9"/>
  <c r="X185" i="9"/>
  <c r="AA191" i="9"/>
  <c r="X193" i="9"/>
  <c r="AA199" i="9"/>
  <c r="X201" i="9"/>
  <c r="AA207" i="9"/>
  <c r="X209" i="9"/>
  <c r="AA215" i="9"/>
  <c r="X217" i="9"/>
  <c r="AA223" i="9"/>
  <c r="X225" i="9"/>
  <c r="AA231" i="9"/>
  <c r="X233" i="9"/>
  <c r="AA239" i="9"/>
  <c r="X241" i="9"/>
  <c r="AA247" i="9"/>
  <c r="X249" i="9"/>
  <c r="AA255" i="9"/>
  <c r="X257" i="9"/>
  <c r="AA263" i="9"/>
  <c r="X265" i="9"/>
  <c r="AA271" i="9"/>
  <c r="X273" i="9"/>
  <c r="AA279" i="9"/>
  <c r="X281" i="9"/>
  <c r="AA287" i="9"/>
  <c r="X289" i="9"/>
  <c r="AA295" i="9"/>
  <c r="X297" i="9"/>
  <c r="AA303" i="9"/>
  <c r="X305" i="9"/>
  <c r="AA311" i="9"/>
  <c r="AA319" i="9"/>
  <c r="AA327" i="9"/>
  <c r="AA332" i="9"/>
  <c r="AA340" i="9"/>
  <c r="X340" i="9"/>
  <c r="AA356" i="9"/>
  <c r="X356" i="9"/>
  <c r="AA372" i="9"/>
  <c r="X372" i="9"/>
  <c r="Y326" i="9"/>
  <c r="Y338" i="9"/>
  <c r="Z338" i="9"/>
  <c r="Y347" i="9"/>
  <c r="AA347" i="9"/>
  <c r="X347" i="9"/>
  <c r="Y356" i="9"/>
  <c r="Y372" i="9"/>
  <c r="Y355" i="9"/>
  <c r="AA355" i="9"/>
  <c r="Y363" i="9"/>
  <c r="AA363" i="9"/>
  <c r="Y371" i="9"/>
  <c r="AA371" i="9"/>
  <c r="Y379" i="9"/>
  <c r="AA379" i="9"/>
  <c r="Y387" i="9"/>
  <c r="AA387" i="9"/>
  <c r="Y395" i="9"/>
  <c r="AA395" i="9"/>
  <c r="Y403" i="9"/>
  <c r="AA403" i="9"/>
  <c r="Y411" i="9"/>
  <c r="AA411" i="9"/>
  <c r="Y419" i="9"/>
  <c r="AA419" i="9"/>
  <c r="Y427" i="9"/>
  <c r="AA427" i="9"/>
  <c r="Y435" i="9"/>
  <c r="AA435" i="9"/>
  <c r="Y443" i="9"/>
  <c r="AA443" i="9"/>
  <c r="Y451" i="9"/>
  <c r="AA451" i="9"/>
  <c r="Y459" i="9"/>
  <c r="AA459" i="9"/>
  <c r="Y467" i="9"/>
  <c r="AA467" i="9"/>
  <c r="Y475" i="9"/>
  <c r="AA475" i="9"/>
  <c r="Y483" i="9"/>
  <c r="AA483" i="9"/>
  <c r="Y491" i="9"/>
  <c r="AA491" i="9"/>
  <c r="Y499" i="9"/>
  <c r="AA499" i="9"/>
  <c r="Y507" i="9"/>
  <c r="AA507" i="9"/>
  <c r="Y515" i="9"/>
  <c r="AA515" i="9"/>
  <c r="Y523" i="9"/>
  <c r="AA523" i="9"/>
  <c r="Y531" i="9"/>
  <c r="AA531" i="9"/>
  <c r="Y539" i="9"/>
  <c r="AA539" i="9"/>
  <c r="Y547" i="9"/>
  <c r="AA547" i="9"/>
  <c r="Y555" i="9"/>
  <c r="AA555" i="9"/>
  <c r="X563" i="9"/>
  <c r="Y571" i="9"/>
  <c r="X571" i="9"/>
  <c r="AA571" i="9"/>
  <c r="AA580" i="9"/>
  <c r="Z580" i="9"/>
  <c r="X580" i="9"/>
  <c r="AA588" i="9"/>
  <c r="Z588" i="9"/>
  <c r="X588" i="9"/>
  <c r="AA596" i="9"/>
  <c r="Z596" i="9"/>
  <c r="X596" i="9"/>
  <c r="AA604" i="9"/>
  <c r="Z604" i="9"/>
  <c r="X604" i="9"/>
  <c r="AA612" i="9"/>
  <c r="Z612" i="9"/>
  <c r="X612" i="9"/>
  <c r="AA620" i="9"/>
  <c r="Z620" i="9"/>
  <c r="X620" i="9"/>
  <c r="AA628" i="9"/>
  <c r="Z628" i="9"/>
  <c r="X628" i="9"/>
  <c r="AA636" i="9"/>
  <c r="Z636" i="9"/>
  <c r="X636" i="9"/>
  <c r="X352" i="9"/>
  <c r="X355" i="9"/>
  <c r="X360" i="9"/>
  <c r="X363" i="9"/>
  <c r="X368" i="9"/>
  <c r="X371" i="9"/>
  <c r="X376" i="9"/>
  <c r="X379" i="9"/>
  <c r="X384" i="9"/>
  <c r="X387" i="9"/>
  <c r="X392" i="9"/>
  <c r="X395" i="9"/>
  <c r="X400" i="9"/>
  <c r="X403" i="9"/>
  <c r="X408" i="9"/>
  <c r="X411" i="9"/>
  <c r="X416" i="9"/>
  <c r="X419" i="9"/>
  <c r="X424" i="9"/>
  <c r="X427" i="9"/>
  <c r="X432" i="9"/>
  <c r="X435" i="9"/>
  <c r="X440" i="9"/>
  <c r="X443" i="9"/>
  <c r="X448" i="9"/>
  <c r="X451" i="9"/>
  <c r="X456" i="9"/>
  <c r="X459" i="9"/>
  <c r="X464" i="9"/>
  <c r="X467" i="9"/>
  <c r="X472" i="9"/>
  <c r="X475" i="9"/>
  <c r="X480" i="9"/>
  <c r="X483" i="9"/>
  <c r="X488" i="9"/>
  <c r="X491" i="9"/>
  <c r="X496" i="9"/>
  <c r="X499" i="9"/>
  <c r="X504" i="9"/>
  <c r="X507" i="9"/>
  <c r="X512" i="9"/>
  <c r="X515" i="9"/>
  <c r="X520" i="9"/>
  <c r="X523" i="9"/>
  <c r="X528" i="9"/>
  <c r="X531" i="9"/>
  <c r="X536" i="9"/>
  <c r="X539" i="9"/>
  <c r="X544" i="9"/>
  <c r="X547" i="9"/>
  <c r="X552" i="9"/>
  <c r="X555" i="9"/>
  <c r="Y567" i="9"/>
  <c r="X567" i="9"/>
  <c r="AA567" i="9"/>
  <c r="Z547" i="9"/>
  <c r="Z555" i="9"/>
  <c r="Z567" i="9"/>
  <c r="AA576" i="9"/>
  <c r="Z576" i="9"/>
  <c r="X576" i="9"/>
  <c r="Y583" i="9"/>
  <c r="X583" i="9"/>
  <c r="AA583" i="9"/>
  <c r="Z583" i="9"/>
  <c r="Y591" i="9"/>
  <c r="X591" i="9"/>
  <c r="AA591" i="9"/>
  <c r="Z591" i="9"/>
  <c r="Y599" i="9"/>
  <c r="X599" i="9"/>
  <c r="AA599" i="9"/>
  <c r="Z599" i="9"/>
  <c r="Y607" i="9"/>
  <c r="X607" i="9"/>
  <c r="AA607" i="9"/>
  <c r="Z607" i="9"/>
  <c r="Y615" i="9"/>
  <c r="X615" i="9"/>
  <c r="AA615" i="9"/>
  <c r="Z615" i="9"/>
  <c r="Y623" i="9"/>
  <c r="X623" i="9"/>
  <c r="AA623" i="9"/>
  <c r="Z623" i="9"/>
  <c r="Y631" i="9"/>
  <c r="X631" i="9"/>
  <c r="AA631" i="9"/>
  <c r="Z631" i="9"/>
  <c r="Z560" i="9"/>
  <c r="AA572" i="9"/>
  <c r="Z572" i="9"/>
  <c r="X572" i="9"/>
  <c r="Y576" i="9"/>
  <c r="Y383" i="9"/>
  <c r="AA383" i="9"/>
  <c r="Y391" i="9"/>
  <c r="AA391" i="9"/>
  <c r="Y399" i="9"/>
  <c r="AA399" i="9"/>
  <c r="Y407" i="9"/>
  <c r="AA407" i="9"/>
  <c r="Y415" i="9"/>
  <c r="AA415" i="9"/>
  <c r="Y423" i="9"/>
  <c r="AA423" i="9"/>
  <c r="Y431" i="9"/>
  <c r="AA431" i="9"/>
  <c r="Y439" i="9"/>
  <c r="AA439" i="9"/>
  <c r="Y447" i="9"/>
  <c r="AA447" i="9"/>
  <c r="Y455" i="9"/>
  <c r="AA455" i="9"/>
  <c r="Y463" i="9"/>
  <c r="AA463" i="9"/>
  <c r="Y471" i="9"/>
  <c r="AA471" i="9"/>
  <c r="Y479" i="9"/>
  <c r="AA479" i="9"/>
  <c r="Y487" i="9"/>
  <c r="AA487" i="9"/>
  <c r="Y495" i="9"/>
  <c r="AA495" i="9"/>
  <c r="Y503" i="9"/>
  <c r="AA503" i="9"/>
  <c r="Y511" i="9"/>
  <c r="AA511" i="9"/>
  <c r="Y519" i="9"/>
  <c r="AA519" i="9"/>
  <c r="Y527" i="9"/>
  <c r="AA527" i="9"/>
  <c r="Y535" i="9"/>
  <c r="AA535" i="9"/>
  <c r="Y543" i="9"/>
  <c r="AA543" i="9"/>
  <c r="Y551" i="9"/>
  <c r="AA551" i="9"/>
  <c r="Y559" i="9"/>
  <c r="AA559" i="9"/>
  <c r="AA568" i="9"/>
  <c r="Z568" i="9"/>
  <c r="X568" i="9"/>
  <c r="AA584" i="9"/>
  <c r="Z584" i="9"/>
  <c r="X584" i="9"/>
  <c r="AA592" i="9"/>
  <c r="Z592" i="9"/>
  <c r="X592" i="9"/>
  <c r="AA600" i="9"/>
  <c r="Z600" i="9"/>
  <c r="X600" i="9"/>
  <c r="AA608" i="9"/>
  <c r="Z608" i="9"/>
  <c r="X608" i="9"/>
  <c r="AA616" i="9"/>
  <c r="Z616" i="9"/>
  <c r="X616" i="9"/>
  <c r="AA624" i="9"/>
  <c r="Z624" i="9"/>
  <c r="X624" i="9"/>
  <c r="AA632" i="9"/>
  <c r="Z632" i="9"/>
  <c r="X632" i="9"/>
  <c r="X380" i="9"/>
  <c r="X383" i="9"/>
  <c r="X388" i="9"/>
  <c r="X391" i="9"/>
  <c r="X396" i="9"/>
  <c r="X399" i="9"/>
  <c r="X404" i="9"/>
  <c r="X407" i="9"/>
  <c r="X412" i="9"/>
  <c r="X415" i="9"/>
  <c r="X420" i="9"/>
  <c r="X423" i="9"/>
  <c r="X428" i="9"/>
  <c r="X431" i="9"/>
  <c r="X436" i="9"/>
  <c r="X439" i="9"/>
  <c r="X444" i="9"/>
  <c r="X447" i="9"/>
  <c r="X452" i="9"/>
  <c r="X455" i="9"/>
  <c r="X460" i="9"/>
  <c r="X463" i="9"/>
  <c r="X468" i="9"/>
  <c r="X471" i="9"/>
  <c r="X476" i="9"/>
  <c r="X479" i="9"/>
  <c r="X484" i="9"/>
  <c r="X487" i="9"/>
  <c r="X492" i="9"/>
  <c r="X495" i="9"/>
  <c r="X500" i="9"/>
  <c r="X503" i="9"/>
  <c r="X508" i="9"/>
  <c r="X511" i="9"/>
  <c r="X516" i="9"/>
  <c r="X519" i="9"/>
  <c r="X524" i="9"/>
  <c r="X527" i="9"/>
  <c r="X532" i="9"/>
  <c r="X535" i="9"/>
  <c r="X540" i="9"/>
  <c r="X543" i="9"/>
  <c r="X548" i="9"/>
  <c r="X551" i="9"/>
  <c r="X556" i="9"/>
  <c r="X559" i="9"/>
  <c r="Y568" i="9"/>
  <c r="Y579" i="9"/>
  <c r="X579" i="9"/>
  <c r="AA579" i="9"/>
  <c r="Y584" i="9"/>
  <c r="Y592" i="9"/>
  <c r="Y600" i="9"/>
  <c r="Y608" i="9"/>
  <c r="Y616" i="9"/>
  <c r="Y624" i="9"/>
  <c r="Y632" i="9"/>
  <c r="Y380" i="9"/>
  <c r="Z383" i="9"/>
  <c r="Y388" i="9"/>
  <c r="Z391" i="9"/>
  <c r="Y396" i="9"/>
  <c r="Z399" i="9"/>
  <c r="Y404" i="9"/>
  <c r="Z407" i="9"/>
  <c r="Z415" i="9"/>
  <c r="Z423" i="9"/>
  <c r="Z431" i="9"/>
  <c r="Z439" i="9"/>
  <c r="Z447" i="9"/>
  <c r="Z455" i="9"/>
  <c r="Z463" i="9"/>
  <c r="Z471" i="9"/>
  <c r="Z479" i="9"/>
  <c r="Z487" i="9"/>
  <c r="Z495" i="9"/>
  <c r="Z503" i="9"/>
  <c r="Z511" i="9"/>
  <c r="Z519" i="9"/>
  <c r="Z527" i="9"/>
  <c r="Z535" i="9"/>
  <c r="Z543" i="9"/>
  <c r="Z551" i="9"/>
  <c r="Z559" i="9"/>
  <c r="Y587" i="9"/>
  <c r="X587" i="9"/>
  <c r="AA587" i="9"/>
  <c r="Z587" i="9"/>
  <c r="Y595" i="9"/>
  <c r="X595" i="9"/>
  <c r="AA595" i="9"/>
  <c r="Z595" i="9"/>
  <c r="Y603" i="9"/>
  <c r="X603" i="9"/>
  <c r="AA603" i="9"/>
  <c r="Z603" i="9"/>
  <c r="Y611" i="9"/>
  <c r="X611" i="9"/>
  <c r="AA611" i="9"/>
  <c r="Z611" i="9"/>
  <c r="Y619" i="9"/>
  <c r="X619" i="9"/>
  <c r="AA619" i="9"/>
  <c r="Z619" i="9"/>
  <c r="Y627" i="9"/>
  <c r="X627" i="9"/>
  <c r="AA627" i="9"/>
  <c r="Z627" i="9"/>
  <c r="Y635" i="9"/>
  <c r="X635" i="9"/>
  <c r="AA635" i="9"/>
  <c r="Z635" i="9"/>
  <c r="Y563" i="9"/>
  <c r="AA563" i="9"/>
  <c r="Y575" i="9"/>
  <c r="X575" i="9"/>
  <c r="AA575" i="9"/>
  <c r="X582" i="9"/>
  <c r="X586" i="9"/>
  <c r="X590" i="9"/>
  <c r="X594" i="9"/>
  <c r="X598" i="9"/>
  <c r="X602" i="9"/>
  <c r="X606" i="9"/>
  <c r="X610" i="9"/>
  <c r="X614" i="9"/>
  <c r="X618" i="9"/>
  <c r="X622" i="9"/>
  <c r="X626" i="9"/>
  <c r="X630" i="9"/>
  <c r="X634" i="9"/>
  <c r="Z682" i="9"/>
  <c r="X697" i="9"/>
  <c r="Z701" i="9"/>
  <c r="Y710" i="9"/>
  <c r="X713" i="9"/>
  <c r="Z717" i="9"/>
  <c r="Y726" i="9"/>
  <c r="Y742" i="9"/>
  <c r="Y745" i="9"/>
  <c r="Y753" i="9"/>
  <c r="Z758" i="9"/>
  <c r="Y562" i="9"/>
  <c r="Y566" i="9"/>
  <c r="Y570" i="9"/>
  <c r="Y574" i="9"/>
  <c r="Y578" i="9"/>
  <c r="Y582" i="9"/>
  <c r="Y586" i="9"/>
  <c r="Y590" i="9"/>
  <c r="Y594" i="9"/>
  <c r="Y598" i="9"/>
  <c r="Y602" i="9"/>
  <c r="Y606" i="9"/>
  <c r="Y610" i="9"/>
  <c r="Y614" i="9"/>
  <c r="Y618" i="9"/>
  <c r="Y622" i="9"/>
  <c r="Y626" i="9"/>
  <c r="Y630" i="9"/>
  <c r="Y634" i="9"/>
  <c r="AA682" i="9"/>
  <c r="Y697" i="9"/>
  <c r="Y713" i="9"/>
  <c r="X722" i="9"/>
  <c r="Y729" i="9"/>
  <c r="X732" i="9"/>
  <c r="AA736" i="9"/>
  <c r="X738" i="9"/>
  <c r="Z742" i="9"/>
  <c r="Z745" i="9"/>
  <c r="Y750" i="9"/>
  <c r="Z753" i="9"/>
  <c r="AA758" i="9"/>
  <c r="AA762" i="9"/>
  <c r="S778" i="9"/>
  <c r="Z778" i="9" s="1"/>
  <c r="J778" i="9"/>
  <c r="T778" i="9" s="1"/>
  <c r="AA778" i="9" s="1"/>
  <c r="X577" i="9"/>
  <c r="X581" i="9"/>
  <c r="X585" i="9"/>
  <c r="X589" i="9"/>
  <c r="X593" i="9"/>
  <c r="X597" i="9"/>
  <c r="X601" i="9"/>
  <c r="X605" i="9"/>
  <c r="X609" i="9"/>
  <c r="X613" i="9"/>
  <c r="X617" i="9"/>
  <c r="X621" i="9"/>
  <c r="X625" i="9"/>
  <c r="X629" i="9"/>
  <c r="X633" i="9"/>
  <c r="X637" i="9"/>
  <c r="Y641" i="9"/>
  <c r="Y645" i="9"/>
  <c r="Y649" i="9"/>
  <c r="Y653" i="9"/>
  <c r="Y657" i="9"/>
  <c r="Y661" i="9"/>
  <c r="Y665" i="9"/>
  <c r="Y669" i="9"/>
  <c r="Y673" i="9"/>
  <c r="Y677" i="9"/>
  <c r="Y681" i="9"/>
  <c r="Y684" i="9"/>
  <c r="Y690" i="9"/>
  <c r="X693" i="9"/>
  <c r="Z697" i="9"/>
  <c r="Z700" i="9"/>
  <c r="Y706" i="9"/>
  <c r="X709" i="9"/>
  <c r="Z713" i="9"/>
  <c r="Z716" i="9"/>
  <c r="Y722" i="9"/>
  <c r="X725" i="9"/>
  <c r="AA726" i="9"/>
  <c r="Z729" i="9"/>
  <c r="Z732" i="9"/>
  <c r="Y738" i="9"/>
  <c r="X741" i="9"/>
  <c r="AA742" i="9"/>
  <c r="Z744" i="9"/>
  <c r="Y744" i="9"/>
  <c r="Z750" i="9"/>
  <c r="Z752" i="9"/>
  <c r="Y752" i="9"/>
  <c r="AA761" i="9"/>
  <c r="Z761" i="9"/>
  <c r="Y767" i="9"/>
  <c r="X767" i="9"/>
  <c r="Y770" i="9"/>
  <c r="AA732" i="9"/>
  <c r="Z738" i="9"/>
  <c r="AA750" i="9"/>
  <c r="S769" i="9"/>
  <c r="Z769" i="9" s="1"/>
  <c r="S868" i="9"/>
  <c r="Z868" i="9" s="1"/>
  <c r="J868" i="9"/>
  <c r="T868" i="9" s="1"/>
  <c r="AA868" i="9" s="1"/>
  <c r="X683" i="9"/>
  <c r="AA684" i="9"/>
  <c r="X686" i="9"/>
  <c r="X689" i="9"/>
  <c r="Z693" i="9"/>
  <c r="X705" i="9"/>
  <c r="Z709" i="9"/>
  <c r="X721" i="9"/>
  <c r="Z725" i="9"/>
  <c r="X737" i="9"/>
  <c r="Z757" i="9"/>
  <c r="Y761" i="9"/>
  <c r="S772" i="9"/>
  <c r="J772" i="9"/>
  <c r="T772" i="9" s="1"/>
  <c r="Y779" i="9"/>
  <c r="X779" i="9"/>
  <c r="Y737" i="9"/>
  <c r="X740" i="9"/>
  <c r="Y749" i="9"/>
  <c r="Z754" i="9"/>
  <c r="Z756" i="9"/>
  <c r="Y756" i="9"/>
  <c r="X682" i="9"/>
  <c r="Z683" i="9"/>
  <c r="Z686" i="9"/>
  <c r="Z689" i="9"/>
  <c r="X701" i="9"/>
  <c r="Z705" i="9"/>
  <c r="X717" i="9"/>
  <c r="Z721" i="9"/>
  <c r="X733" i="9"/>
  <c r="Y701" i="9"/>
  <c r="Y717" i="9"/>
  <c r="Y733" i="9"/>
  <c r="X736" i="9"/>
  <c r="AA740" i="9"/>
  <c r="X745" i="9"/>
  <c r="Z748" i="9"/>
  <c r="Y748" i="9"/>
  <c r="X753" i="9"/>
  <c r="AA756" i="9"/>
  <c r="Y758" i="9"/>
  <c r="Z760" i="9"/>
  <c r="Y760" i="9"/>
  <c r="X760" i="9"/>
  <c r="Y762" i="9"/>
  <c r="I767" i="9"/>
  <c r="G767" i="9"/>
  <c r="J768" i="9"/>
  <c r="T768" i="9" s="1"/>
  <c r="AA768" i="9" s="1"/>
  <c r="S787" i="9"/>
  <c r="Z787" i="9" s="1"/>
  <c r="S864" i="9"/>
  <c r="Z864" i="9" s="1"/>
  <c r="I869" i="9"/>
  <c r="S872" i="9"/>
  <c r="Z872" i="9" s="1"/>
  <c r="S879" i="9"/>
  <c r="S886" i="9"/>
  <c r="Z886" i="9" s="1"/>
  <c r="S892" i="9"/>
  <c r="Z892" i="9" s="1"/>
  <c r="S902" i="9"/>
  <c r="Z902" i="9" s="1"/>
  <c r="S910" i="9"/>
  <c r="Z910" i="9" s="1"/>
  <c r="S918" i="9"/>
  <c r="Z918" i="9" s="1"/>
  <c r="S926" i="9"/>
  <c r="Z926" i="9" s="1"/>
  <c r="S934" i="9"/>
  <c r="Z934" i="9" s="1"/>
  <c r="S940" i="9"/>
  <c r="Z940" i="9" s="1"/>
  <c r="S944" i="9"/>
  <c r="Z944" i="9" s="1"/>
  <c r="S947" i="9"/>
  <c r="Z947" i="9" s="1"/>
  <c r="S952" i="9"/>
  <c r="Z952" i="9" s="1"/>
  <c r="S953" i="9"/>
  <c r="Z953" i="9" s="1"/>
  <c r="S954" i="9"/>
  <c r="Z954" i="9" s="1"/>
  <c r="S990" i="9"/>
  <c r="Z990" i="9" s="1"/>
  <c r="J990" i="9"/>
  <c r="T990" i="9" s="1"/>
  <c r="AA990" i="9" s="1"/>
  <c r="S998" i="9"/>
  <c r="Z998" i="9" s="1"/>
  <c r="J998" i="9"/>
  <c r="T998" i="9" s="1"/>
  <c r="AA998" i="9" s="1"/>
  <c r="Z1000" i="9"/>
  <c r="X1000" i="9"/>
  <c r="Z759" i="9"/>
  <c r="S770" i="9"/>
  <c r="Z770" i="9" s="1"/>
  <c r="J775" i="9"/>
  <c r="T775" i="9" s="1"/>
  <c r="AA775" i="9" s="1"/>
  <c r="S790" i="9"/>
  <c r="Z790" i="9" s="1"/>
  <c r="S796" i="9"/>
  <c r="Z796" i="9" s="1"/>
  <c r="S859" i="9"/>
  <c r="Z859" i="9" s="1"/>
  <c r="S870" i="9"/>
  <c r="Z870" i="9" s="1"/>
  <c r="S875" i="9"/>
  <c r="Z875" i="9" s="1"/>
  <c r="S881" i="9"/>
  <c r="Z881" i="9" s="1"/>
  <c r="S888" i="9"/>
  <c r="Z888" i="9" s="1"/>
  <c r="S895" i="9"/>
  <c r="Z895" i="9" s="1"/>
  <c r="S913" i="9"/>
  <c r="Z913" i="9" s="1"/>
  <c r="AA940" i="9"/>
  <c r="AA954" i="9"/>
  <c r="S962" i="9"/>
  <c r="Z962" i="9" s="1"/>
  <c r="J962" i="9"/>
  <c r="T962" i="9" s="1"/>
  <c r="AA962" i="9" s="1"/>
  <c r="Y963" i="9"/>
  <c r="Z970" i="9"/>
  <c r="Z982" i="9"/>
  <c r="X982" i="9"/>
  <c r="J988" i="9"/>
  <c r="T988" i="9" s="1"/>
  <c r="AA988" i="9" s="1"/>
  <c r="Z1002" i="9"/>
  <c r="G868" i="9"/>
  <c r="Y962" i="9"/>
  <c r="Y970" i="9"/>
  <c r="Z992" i="9"/>
  <c r="X992" i="9"/>
  <c r="Z1006" i="9"/>
  <c r="X1006" i="9"/>
  <c r="J773" i="9"/>
  <c r="T773" i="9" s="1"/>
  <c r="AA773" i="9" s="1"/>
  <c r="J780" i="9"/>
  <c r="T780" i="9" s="1"/>
  <c r="AA780" i="9" s="1"/>
  <c r="J901" i="9"/>
  <c r="T901" i="9" s="1"/>
  <c r="AA901" i="9" s="1"/>
  <c r="J909" i="9"/>
  <c r="T909" i="9" s="1"/>
  <c r="AA909" i="9" s="1"/>
  <c r="J917" i="9"/>
  <c r="T917" i="9" s="1"/>
  <c r="AA917" i="9" s="1"/>
  <c r="J925" i="9"/>
  <c r="T925" i="9" s="1"/>
  <c r="AA925" i="9" s="1"/>
  <c r="J933" i="9"/>
  <c r="T933" i="9" s="1"/>
  <c r="AA933" i="9" s="1"/>
  <c r="J950" i="9"/>
  <c r="T950" i="9" s="1"/>
  <c r="AA950" i="9" s="1"/>
  <c r="S978" i="9"/>
  <c r="Z978" i="9" s="1"/>
  <c r="J978" i="9"/>
  <c r="T978" i="9" s="1"/>
  <c r="AA978" i="9" s="1"/>
  <c r="Z985" i="9"/>
  <c r="Y1002" i="9"/>
  <c r="S976" i="9"/>
  <c r="Z976" i="9" s="1"/>
  <c r="J976" i="9"/>
  <c r="T976" i="9" s="1"/>
  <c r="AA976" i="9" s="1"/>
  <c r="J784" i="9"/>
  <c r="T784" i="9" s="1"/>
  <c r="AA784" i="9" s="1"/>
  <c r="X785" i="9"/>
  <c r="J792" i="9"/>
  <c r="T792" i="9" s="1"/>
  <c r="AA792" i="9" s="1"/>
  <c r="X799" i="9"/>
  <c r="Y806" i="9"/>
  <c r="X807" i="9"/>
  <c r="Y814" i="9"/>
  <c r="X815" i="9"/>
  <c r="X820" i="9"/>
  <c r="X828" i="9"/>
  <c r="X836" i="9"/>
  <c r="X840" i="9"/>
  <c r="X848" i="9"/>
  <c r="J861" i="9"/>
  <c r="T861" i="9" s="1"/>
  <c r="AA861" i="9" s="1"/>
  <c r="X862" i="9"/>
  <c r="J877" i="9"/>
  <c r="T877" i="9" s="1"/>
  <c r="AA877" i="9" s="1"/>
  <c r="J883" i="9"/>
  <c r="T883" i="9" s="1"/>
  <c r="AA883" i="9" s="1"/>
  <c r="X884" i="9"/>
  <c r="J890" i="9"/>
  <c r="T890" i="9" s="1"/>
  <c r="AA890" i="9" s="1"/>
  <c r="J897" i="9"/>
  <c r="T897" i="9" s="1"/>
  <c r="AA897" i="9" s="1"/>
  <c r="J900" i="9"/>
  <c r="T900" i="9" s="1"/>
  <c r="J907" i="9"/>
  <c r="T907" i="9" s="1"/>
  <c r="AA907" i="9" s="1"/>
  <c r="J915" i="9"/>
  <c r="T915" i="9" s="1"/>
  <c r="AA915" i="9" s="1"/>
  <c r="J923" i="9"/>
  <c r="T923" i="9" s="1"/>
  <c r="AA923" i="9" s="1"/>
  <c r="J931" i="9"/>
  <c r="T931" i="9" s="1"/>
  <c r="AA931" i="9" s="1"/>
  <c r="J939" i="9"/>
  <c r="T939" i="9" s="1"/>
  <c r="AA939" i="9" s="1"/>
  <c r="X945" i="9"/>
  <c r="Y951" i="9"/>
  <c r="AA953" i="9"/>
  <c r="J955" i="9"/>
  <c r="T955" i="9" s="1"/>
  <c r="AA955" i="9" s="1"/>
  <c r="Y982" i="9"/>
  <c r="X985" i="9"/>
  <c r="Z951" i="9"/>
  <c r="Y954" i="9"/>
  <c r="Y955" i="9"/>
  <c r="Z959" i="9"/>
  <c r="Z963" i="9"/>
  <c r="Y992" i="9"/>
  <c r="Y1006" i="9"/>
  <c r="S1012" i="9"/>
  <c r="Z1012" i="9" s="1"/>
  <c r="J1012" i="9"/>
  <c r="T1012" i="9" s="1"/>
  <c r="AA1012" i="9" s="1"/>
  <c r="S979" i="9"/>
  <c r="Z979" i="9" s="1"/>
  <c r="S981" i="9"/>
  <c r="Z981" i="9" s="1"/>
  <c r="S991" i="9"/>
  <c r="Z991" i="9" s="1"/>
  <c r="S999" i="9"/>
  <c r="Z999" i="9" s="1"/>
  <c r="J1024" i="9"/>
  <c r="T1024" i="9" s="1"/>
  <c r="AA1024" i="9" s="1"/>
  <c r="J1032" i="9"/>
  <c r="T1032" i="9" s="1"/>
  <c r="AA1032" i="9" s="1"/>
  <c r="J1034" i="9"/>
  <c r="T1034" i="9" s="1"/>
  <c r="AA1034" i="9" s="1"/>
  <c r="J1042" i="9"/>
  <c r="T1042" i="9" s="1"/>
  <c r="AA1042" i="9" s="1"/>
  <c r="J1050" i="9"/>
  <c r="T1050" i="9" s="1"/>
  <c r="AA1050" i="9" s="1"/>
  <c r="J1059" i="9"/>
  <c r="T1059" i="9" s="1"/>
  <c r="AA1059" i="9" s="1"/>
  <c r="J1064" i="9"/>
  <c r="T1064" i="9" s="1"/>
  <c r="AA1064" i="9" s="1"/>
  <c r="J1069" i="9"/>
  <c r="T1069" i="9" s="1"/>
  <c r="AA1069" i="9" s="1"/>
  <c r="J1076" i="9"/>
  <c r="T1076" i="9" s="1"/>
  <c r="AA1076" i="9" s="1"/>
  <c r="J1091" i="9"/>
  <c r="T1091" i="9" s="1"/>
  <c r="AA1091" i="9" s="1"/>
  <c r="J1100" i="9"/>
  <c r="T1100" i="9" s="1"/>
  <c r="AA1100" i="9" s="1"/>
  <c r="S1100" i="9"/>
  <c r="Z1100" i="9" s="1"/>
  <c r="S1105" i="9"/>
  <c r="Z1105" i="9" s="1"/>
  <c r="J1105" i="9"/>
  <c r="T1105" i="9" s="1"/>
  <c r="AA1105" i="9" s="1"/>
  <c r="J1106" i="9"/>
  <c r="T1106" i="9" s="1"/>
  <c r="AA1106" i="9" s="1"/>
  <c r="J1112" i="9"/>
  <c r="T1112" i="9" s="1"/>
  <c r="AA1112" i="9" s="1"/>
  <c r="X1114" i="9"/>
  <c r="J973" i="9"/>
  <c r="T973" i="9" s="1"/>
  <c r="AA973" i="9" s="1"/>
  <c r="J980" i="9"/>
  <c r="T980" i="9" s="1"/>
  <c r="AA980" i="9" s="1"/>
  <c r="J985" i="9"/>
  <c r="T985" i="9" s="1"/>
  <c r="AA985" i="9" s="1"/>
  <c r="J1009" i="9"/>
  <c r="T1009" i="9" s="1"/>
  <c r="AA1009" i="9" s="1"/>
  <c r="J1021" i="9"/>
  <c r="T1021" i="9" s="1"/>
  <c r="AA1021" i="9" s="1"/>
  <c r="J1029" i="9"/>
  <c r="T1029" i="9" s="1"/>
  <c r="AA1029" i="9" s="1"/>
  <c r="J1039" i="9"/>
  <c r="T1039" i="9" s="1"/>
  <c r="AA1039" i="9" s="1"/>
  <c r="J1047" i="9"/>
  <c r="T1047" i="9" s="1"/>
  <c r="AA1047" i="9" s="1"/>
  <c r="J1055" i="9"/>
  <c r="T1055" i="9" s="1"/>
  <c r="AA1055" i="9" s="1"/>
  <c r="J1061" i="9"/>
  <c r="T1061" i="9" s="1"/>
  <c r="AA1061" i="9" s="1"/>
  <c r="J1072" i="9"/>
  <c r="T1072" i="9" s="1"/>
  <c r="AA1072" i="9" s="1"/>
  <c r="S1084" i="9"/>
  <c r="Z1084" i="9" s="1"/>
  <c r="J1092" i="9"/>
  <c r="T1092" i="9" s="1"/>
  <c r="AA1092" i="9" s="1"/>
  <c r="Y1095" i="9"/>
  <c r="S1096" i="9"/>
  <c r="Z1096" i="9" s="1"/>
  <c r="S1103" i="9"/>
  <c r="Z1103" i="9" s="1"/>
  <c r="J1103" i="9"/>
  <c r="T1103" i="9" s="1"/>
  <c r="AA1103" i="9" s="1"/>
  <c r="J1124" i="9"/>
  <c r="T1124" i="9" s="1"/>
  <c r="AA1124" i="9" s="1"/>
  <c r="S1124" i="9"/>
  <c r="Z1124" i="9" s="1"/>
  <c r="Z1143" i="9"/>
  <c r="S1017" i="9"/>
  <c r="Z1017" i="9" s="1"/>
  <c r="S1019" i="9"/>
  <c r="Z1019" i="9" s="1"/>
  <c r="S1027" i="9"/>
  <c r="Z1027" i="9" s="1"/>
  <c r="S1037" i="9"/>
  <c r="Z1037" i="9" s="1"/>
  <c r="S1045" i="9"/>
  <c r="Z1045" i="9" s="1"/>
  <c r="S1053" i="9"/>
  <c r="Z1053" i="9" s="1"/>
  <c r="S1095" i="9"/>
  <c r="Z1095" i="9" s="1"/>
  <c r="S1110" i="9"/>
  <c r="Z1110" i="9" s="1"/>
  <c r="S1123" i="9"/>
  <c r="Z1123" i="9" s="1"/>
  <c r="J1123" i="9"/>
  <c r="T1123" i="9" s="1"/>
  <c r="AA1123" i="9" s="1"/>
  <c r="J966" i="9"/>
  <c r="T966" i="9" s="1"/>
  <c r="J970" i="9"/>
  <c r="T970" i="9" s="1"/>
  <c r="AA970" i="9" s="1"/>
  <c r="Y1081" i="9"/>
  <c r="S1119" i="9"/>
  <c r="Z1119" i="9" s="1"/>
  <c r="J1119" i="9"/>
  <c r="T1119" i="9" s="1"/>
  <c r="AA1119" i="9" s="1"/>
  <c r="Y1131" i="9"/>
  <c r="Z1146" i="9"/>
  <c r="X1091" i="9"/>
  <c r="Y1113" i="9"/>
  <c r="S1118" i="9"/>
  <c r="Z1118" i="9" s="1"/>
  <c r="S1130" i="9"/>
  <c r="Z1130" i="9" s="1"/>
  <c r="J1130" i="9"/>
  <c r="T1130" i="9" s="1"/>
  <c r="AA1130" i="9" s="1"/>
  <c r="Z1131" i="9"/>
  <c r="Z1149" i="9"/>
  <c r="Y1093" i="9"/>
  <c r="AA1131" i="9"/>
  <c r="S1140" i="9"/>
  <c r="J1140" i="9"/>
  <c r="T1140" i="9" s="1"/>
  <c r="X1143" i="9"/>
  <c r="Y1143" i="9"/>
  <c r="S1097" i="9"/>
  <c r="Z1097" i="9" s="1"/>
  <c r="J1097" i="9"/>
  <c r="T1097" i="9" s="1"/>
  <c r="AA1097" i="9" s="1"/>
  <c r="AA1113" i="9"/>
  <c r="X1130" i="9"/>
  <c r="Y1130" i="9"/>
  <c r="X1146" i="9"/>
  <c r="Y1146" i="9"/>
  <c r="S1111" i="9"/>
  <c r="Z1111" i="9" s="1"/>
  <c r="J1111" i="9"/>
  <c r="T1111" i="9" s="1"/>
  <c r="AA1111" i="9" s="1"/>
  <c r="X1149" i="9"/>
  <c r="Y1149" i="9"/>
  <c r="J1151" i="9"/>
  <c r="T1151" i="9" s="1"/>
  <c r="AA1151" i="9" s="1"/>
  <c r="Y1168" i="9"/>
  <c r="Y1182" i="9"/>
  <c r="J1184" i="9"/>
  <c r="T1184" i="9" s="1"/>
  <c r="AA1184" i="9" s="1"/>
  <c r="J1158" i="9"/>
  <c r="T1158" i="9" s="1"/>
  <c r="AA1158" i="9" s="1"/>
  <c r="J1168" i="9"/>
  <c r="T1168" i="9" s="1"/>
  <c r="AA1168" i="9" s="1"/>
  <c r="J1171" i="9"/>
  <c r="T1171" i="9" s="1"/>
  <c r="S1172" i="9"/>
  <c r="Z1172" i="9" s="1"/>
  <c r="J1176" i="9"/>
  <c r="T1176" i="9" s="1"/>
  <c r="S1201" i="9"/>
  <c r="Z1201" i="9" s="1"/>
  <c r="J1207" i="9"/>
  <c r="T1207" i="9" s="1"/>
  <c r="AA1207" i="9" s="1"/>
  <c r="S1209" i="9"/>
  <c r="Z1209" i="9" s="1"/>
  <c r="J1215" i="9"/>
  <c r="T1215" i="9" s="1"/>
  <c r="AA1215" i="9" s="1"/>
  <c r="S1217" i="9"/>
  <c r="Z1217" i="9" s="1"/>
  <c r="J1223" i="9"/>
  <c r="T1223" i="9" s="1"/>
  <c r="AA1223" i="9" s="1"/>
  <c r="S1225" i="9"/>
  <c r="Z1225" i="9" s="1"/>
  <c r="J1231" i="9"/>
  <c r="T1231" i="9" s="1"/>
  <c r="AA1231" i="9" s="1"/>
  <c r="S1233" i="9"/>
  <c r="Z1233" i="9" s="1"/>
  <c r="J1239" i="9"/>
  <c r="T1239" i="9" s="1"/>
  <c r="AA1239" i="9" s="1"/>
  <c r="S1241" i="9"/>
  <c r="Z1241" i="9" s="1"/>
  <c r="J1247" i="9"/>
  <c r="T1247" i="9" s="1"/>
  <c r="AA1247" i="9" s="1"/>
  <c r="S1249" i="9"/>
  <c r="Z1249" i="9" s="1"/>
  <c r="J1255" i="9"/>
  <c r="T1255" i="9" s="1"/>
  <c r="AA1255" i="9" s="1"/>
  <c r="S1257" i="9"/>
  <c r="Z1257" i="9" s="1"/>
  <c r="J1263" i="9"/>
  <c r="T1263" i="9" s="1"/>
  <c r="AA1263" i="9" s="1"/>
  <c r="S1265" i="9"/>
  <c r="Z1265" i="9" s="1"/>
  <c r="J1271" i="9"/>
  <c r="T1271" i="9" s="1"/>
  <c r="AA1271" i="9" s="1"/>
  <c r="S1273" i="9"/>
  <c r="Z1273" i="9" s="1"/>
  <c r="J1279" i="9"/>
  <c r="T1279" i="9" s="1"/>
  <c r="AA1279" i="9" s="1"/>
  <c r="S1281" i="9"/>
  <c r="Z1281" i="9" s="1"/>
  <c r="S1284" i="9"/>
  <c r="Z1284" i="9" s="1"/>
  <c r="S1293" i="9"/>
  <c r="Z1293" i="9" s="1"/>
  <c r="J1293" i="9"/>
  <c r="T1293" i="9" s="1"/>
  <c r="AA1293" i="9" s="1"/>
  <c r="S1301" i="9"/>
  <c r="Z1301" i="9" s="1"/>
  <c r="J1301" i="9"/>
  <c r="T1301" i="9" s="1"/>
  <c r="AA1301" i="9" s="1"/>
  <c r="Y1302" i="9"/>
  <c r="J1145" i="9"/>
  <c r="T1145" i="9" s="1"/>
  <c r="X1148" i="9"/>
  <c r="J1182" i="9"/>
  <c r="T1182" i="9" s="1"/>
  <c r="AA1182" i="9" s="1"/>
  <c r="S1194" i="9"/>
  <c r="Z1194" i="9" s="1"/>
  <c r="S1199" i="9"/>
  <c r="Z1199" i="9" s="1"/>
  <c r="S1285" i="9"/>
  <c r="Z1285" i="9" s="1"/>
  <c r="J1308" i="9"/>
  <c r="T1308" i="9" s="1"/>
  <c r="AA1308" i="9" s="1"/>
  <c r="S1308" i="9"/>
  <c r="Z1308" i="9" s="1"/>
  <c r="J1125" i="9"/>
  <c r="T1125" i="9" s="1"/>
  <c r="AA1125" i="9" s="1"/>
  <c r="J1133" i="9"/>
  <c r="T1133" i="9" s="1"/>
  <c r="AA1133" i="9" s="1"/>
  <c r="J1152" i="9"/>
  <c r="T1152" i="9" s="1"/>
  <c r="AA1152" i="9" s="1"/>
  <c r="AA1292" i="9"/>
  <c r="AA1294" i="9"/>
  <c r="AA1300" i="9"/>
  <c r="Y1315" i="9"/>
  <c r="Y1291" i="9"/>
  <c r="Y1292" i="9"/>
  <c r="Y1300" i="9"/>
  <c r="S1314" i="9"/>
  <c r="Z1314" i="9" s="1"/>
  <c r="J1314" i="9"/>
  <c r="T1314" i="9" s="1"/>
  <c r="AA1314" i="9" s="1"/>
  <c r="J1183" i="9"/>
  <c r="T1183" i="9" s="1"/>
  <c r="AA1183" i="9" s="1"/>
  <c r="X1191" i="9"/>
  <c r="X1194" i="9"/>
  <c r="AA1307" i="9"/>
  <c r="Y1317" i="9"/>
  <c r="X1317" i="9"/>
  <c r="Y1286" i="9"/>
  <c r="Z1292" i="9"/>
  <c r="S1306" i="9"/>
  <c r="Z1306" i="9" s="1"/>
  <c r="J1306" i="9"/>
  <c r="T1306" i="9" s="1"/>
  <c r="AA1306" i="9" s="1"/>
  <c r="Z1307" i="9"/>
  <c r="Z1309" i="9"/>
  <c r="J1316" i="9"/>
  <c r="T1316" i="9" s="1"/>
  <c r="AA1316" i="9" s="1"/>
  <c r="S1316" i="9"/>
  <c r="Z1316" i="9" s="1"/>
  <c r="J1322" i="9"/>
  <c r="T1322" i="9" s="1"/>
  <c r="AA1322" i="9" s="1"/>
  <c r="S1324" i="9"/>
  <c r="Z1324" i="9" s="1"/>
  <c r="J1330" i="9"/>
  <c r="T1330" i="9" s="1"/>
  <c r="AA1330" i="9" s="1"/>
  <c r="S1332" i="9"/>
  <c r="Z1332" i="9" s="1"/>
  <c r="J1338" i="9"/>
  <c r="T1338" i="9" s="1"/>
  <c r="AA1338" i="9" s="1"/>
  <c r="S1340" i="9"/>
  <c r="Z1340" i="9" s="1"/>
  <c r="J1346" i="9"/>
  <c r="T1346" i="9" s="1"/>
  <c r="AA1346" i="9" s="1"/>
  <c r="S1348" i="9"/>
  <c r="Z1348" i="9" s="1"/>
  <c r="J1354" i="9"/>
  <c r="T1354" i="9" s="1"/>
  <c r="AA1354" i="9" s="1"/>
  <c r="S1356" i="9"/>
  <c r="Z1356" i="9" s="1"/>
  <c r="J1362" i="9"/>
  <c r="T1362" i="9" s="1"/>
  <c r="AA1362" i="9" s="1"/>
  <c r="S1364" i="9"/>
  <c r="Z1364" i="9" s="1"/>
  <c r="J1370" i="9"/>
  <c r="T1370" i="9" s="1"/>
  <c r="AA1370" i="9" s="1"/>
  <c r="S1372" i="9"/>
  <c r="Z1372" i="9" s="1"/>
  <c r="X1381" i="9"/>
  <c r="Z1382" i="9"/>
  <c r="J1383" i="9"/>
  <c r="T1383" i="9" s="1"/>
  <c r="AA1383" i="9" s="1"/>
  <c r="X1384" i="9"/>
  <c r="S1385" i="9"/>
  <c r="Z1385" i="9" s="1"/>
  <c r="J1386" i="9"/>
  <c r="T1386" i="9" s="1"/>
  <c r="AA1386" i="9" s="1"/>
  <c r="S1404" i="9"/>
  <c r="Z1404" i="9" s="1"/>
  <c r="J1405" i="9"/>
  <c r="T1405" i="9" s="1"/>
  <c r="AA1405" i="9" s="1"/>
  <c r="J1309" i="9"/>
  <c r="T1309" i="9" s="1"/>
  <c r="AA1309" i="9" s="1"/>
  <c r="J1317" i="9"/>
  <c r="T1317" i="9" s="1"/>
  <c r="AA1317" i="9" s="1"/>
  <c r="J1325" i="9"/>
  <c r="T1325" i="9" s="1"/>
  <c r="AA1325" i="9" s="1"/>
  <c r="J1333" i="9"/>
  <c r="T1333" i="9" s="1"/>
  <c r="AA1333" i="9" s="1"/>
  <c r="J1341" i="9"/>
  <c r="T1341" i="9" s="1"/>
  <c r="AA1341" i="9" s="1"/>
  <c r="J1349" i="9"/>
  <c r="T1349" i="9" s="1"/>
  <c r="AA1349" i="9" s="1"/>
  <c r="J1357" i="9"/>
  <c r="T1357" i="9" s="1"/>
  <c r="AA1357" i="9" s="1"/>
  <c r="J1365" i="9"/>
  <c r="T1365" i="9" s="1"/>
  <c r="AA1365" i="9" s="1"/>
  <c r="J1373" i="9"/>
  <c r="T1373" i="9" s="1"/>
  <c r="AA1373" i="9" s="1"/>
  <c r="Z1390" i="9"/>
  <c r="J1391" i="9"/>
  <c r="T1391" i="9" s="1"/>
  <c r="AA1391" i="9" s="1"/>
  <c r="J1394" i="9"/>
  <c r="T1394" i="9" s="1"/>
  <c r="AA1394" i="9" s="1"/>
  <c r="S1399" i="9"/>
  <c r="Z1399" i="9" s="1"/>
  <c r="J1400" i="9"/>
  <c r="T1400" i="9" s="1"/>
  <c r="AA1400" i="9" s="1"/>
  <c r="Y1405" i="9"/>
  <c r="Y1413" i="9"/>
  <c r="Y1406" i="9"/>
  <c r="S1407" i="9"/>
  <c r="Z1407" i="9" s="1"/>
  <c r="S1408" i="9"/>
  <c r="Z1408" i="9" s="1"/>
  <c r="AA1416" i="9"/>
  <c r="AA1424" i="9"/>
  <c r="X1416" i="9"/>
  <c r="Y1416" i="9"/>
  <c r="J1423" i="9"/>
  <c r="T1423" i="9" s="1"/>
  <c r="AA1423" i="9" s="1"/>
  <c r="S1423" i="9"/>
  <c r="Z1423" i="9" s="1"/>
  <c r="AA1387" i="9"/>
  <c r="X1408" i="9"/>
  <c r="Y1408" i="9"/>
  <c r="Z1424" i="9"/>
  <c r="X1424" i="9"/>
  <c r="Y1424" i="9"/>
  <c r="X1325" i="9"/>
  <c r="X1333" i="9"/>
  <c r="X1341" i="9"/>
  <c r="X1349" i="9"/>
  <c r="X1357" i="9"/>
  <c r="X1365" i="9"/>
  <c r="X1373" i="9"/>
  <c r="X1387" i="9"/>
  <c r="J1397" i="9"/>
  <c r="T1397" i="9" s="1"/>
  <c r="AA1397" i="9" s="1"/>
  <c r="Y1400" i="9"/>
  <c r="Z1402" i="9"/>
  <c r="S1403" i="9"/>
  <c r="Z1403" i="9" s="1"/>
  <c r="Y1421" i="9"/>
  <c r="Y1426" i="9"/>
  <c r="AA1410" i="9"/>
  <c r="J1412" i="9"/>
  <c r="T1412" i="9" s="1"/>
  <c r="AA1412" i="9" s="1"/>
  <c r="J1417" i="9"/>
  <c r="T1417" i="9" s="1"/>
  <c r="AA1417" i="9" s="1"/>
  <c r="AA1421" i="9"/>
  <c r="S1425" i="9"/>
  <c r="Z1425" i="9" s="1"/>
  <c r="J1425" i="9"/>
  <c r="T1425" i="9" s="1"/>
  <c r="AA1425" i="9" s="1"/>
  <c r="Z1426" i="9"/>
  <c r="Y1432" i="9"/>
  <c r="Y1440" i="9"/>
  <c r="Y1448" i="9"/>
  <c r="Y1456" i="9"/>
  <c r="Y1464" i="9"/>
  <c r="Y1472" i="9"/>
  <c r="Y1481" i="9"/>
  <c r="Y1494" i="9"/>
  <c r="S1496" i="9"/>
  <c r="Z1496" i="9" s="1"/>
  <c r="J1509" i="9"/>
  <c r="T1509" i="9" s="1"/>
  <c r="AA1509" i="9" s="1"/>
  <c r="Y1510" i="9"/>
  <c r="S1512" i="9"/>
  <c r="Z1512" i="9" s="1"/>
  <c r="J1514" i="9"/>
  <c r="T1514" i="9" s="1"/>
  <c r="AA1514" i="9" s="1"/>
  <c r="Y1530" i="9"/>
  <c r="Y1540" i="9"/>
  <c r="X1540" i="9"/>
  <c r="S1431" i="9"/>
  <c r="Z1431" i="9" s="1"/>
  <c r="S1439" i="9"/>
  <c r="Z1439" i="9" s="1"/>
  <c r="S1447" i="9"/>
  <c r="Z1447" i="9" s="1"/>
  <c r="S1455" i="9"/>
  <c r="Z1455" i="9" s="1"/>
  <c r="S1463" i="9"/>
  <c r="Z1463" i="9" s="1"/>
  <c r="S1471" i="9"/>
  <c r="Z1471" i="9" s="1"/>
  <c r="S1479" i="9"/>
  <c r="Z1479" i="9" s="1"/>
  <c r="Y1487" i="9"/>
  <c r="Z1494" i="9"/>
  <c r="Z1510" i="9"/>
  <c r="X1521" i="9"/>
  <c r="Z1526" i="9"/>
  <c r="S1529" i="9"/>
  <c r="Z1529" i="9" s="1"/>
  <c r="J1529" i="9"/>
  <c r="T1529" i="9" s="1"/>
  <c r="AA1529" i="9" s="1"/>
  <c r="Z1530" i="9"/>
  <c r="S1547" i="9"/>
  <c r="Z1547" i="9" s="1"/>
  <c r="J1547" i="9"/>
  <c r="T1547" i="9" s="1"/>
  <c r="AA1547" i="9" s="1"/>
  <c r="X1486" i="9"/>
  <c r="Y1498" i="9"/>
  <c r="J1499" i="9"/>
  <c r="T1499" i="9" s="1"/>
  <c r="AA1499" i="9" s="1"/>
  <c r="Y1503" i="9"/>
  <c r="J1525" i="9"/>
  <c r="T1525" i="9" s="1"/>
  <c r="AA1525" i="9" s="1"/>
  <c r="S1525" i="9"/>
  <c r="Z1525" i="9" s="1"/>
  <c r="J1494" i="9"/>
  <c r="T1494" i="9" s="1"/>
  <c r="AA1494" i="9" s="1"/>
  <c r="Z1503" i="9"/>
  <c r="J1510" i="9"/>
  <c r="T1510" i="9" s="1"/>
  <c r="AA1510" i="9" s="1"/>
  <c r="J1520" i="9"/>
  <c r="T1520" i="9" s="1"/>
  <c r="AA1520" i="9" s="1"/>
  <c r="S1523" i="9"/>
  <c r="Z1523" i="9" s="1"/>
  <c r="J1523" i="9"/>
  <c r="T1523" i="9" s="1"/>
  <c r="AA1523" i="9" s="1"/>
  <c r="S1531" i="9"/>
  <c r="Z1531" i="9" s="1"/>
  <c r="J1531" i="9"/>
  <c r="T1531" i="9" s="1"/>
  <c r="AA1531" i="9" s="1"/>
  <c r="Y1548" i="9"/>
  <c r="X1548" i="9"/>
  <c r="J1433" i="9"/>
  <c r="T1433" i="9" s="1"/>
  <c r="AA1433" i="9" s="1"/>
  <c r="J1441" i="9"/>
  <c r="T1441" i="9" s="1"/>
  <c r="AA1441" i="9" s="1"/>
  <c r="J1449" i="9"/>
  <c r="T1449" i="9" s="1"/>
  <c r="AA1449" i="9" s="1"/>
  <c r="J1457" i="9"/>
  <c r="T1457" i="9" s="1"/>
  <c r="AA1457" i="9" s="1"/>
  <c r="J1465" i="9"/>
  <c r="T1465" i="9" s="1"/>
  <c r="AA1465" i="9" s="1"/>
  <c r="J1473" i="9"/>
  <c r="T1473" i="9" s="1"/>
  <c r="AA1473" i="9" s="1"/>
  <c r="AA1481" i="9"/>
  <c r="J1506" i="9"/>
  <c r="T1506" i="9" s="1"/>
  <c r="AA1506" i="9" s="1"/>
  <c r="X1518" i="9"/>
  <c r="J1522" i="9"/>
  <c r="T1522" i="9" s="1"/>
  <c r="AA1522" i="9" s="1"/>
  <c r="Y1523" i="9"/>
  <c r="Y1526" i="9"/>
  <c r="AA1532" i="9"/>
  <c r="J1507" i="9"/>
  <c r="T1507" i="9" s="1"/>
  <c r="AA1507" i="9" s="1"/>
  <c r="S1521" i="9"/>
  <c r="Z1521" i="9" s="1"/>
  <c r="Y1522" i="9"/>
  <c r="AA1526" i="9"/>
  <c r="Y1532" i="9"/>
  <c r="X1532" i="9"/>
  <c r="S1539" i="9"/>
  <c r="Z1539" i="9" s="1"/>
  <c r="J1539" i="9"/>
  <c r="T1539" i="9" s="1"/>
  <c r="AA1539" i="9" s="1"/>
  <c r="Z1495" i="9"/>
  <c r="J1502" i="9"/>
  <c r="T1502" i="9" s="1"/>
  <c r="AA1502" i="9" s="1"/>
  <c r="Z1511" i="9"/>
  <c r="S1515" i="9"/>
  <c r="Z1515" i="9" s="1"/>
  <c r="J1515" i="9"/>
  <c r="T1515" i="9" s="1"/>
  <c r="AA1515" i="9" s="1"/>
  <c r="AA1530" i="9"/>
  <c r="S1655" i="9"/>
  <c r="Z1655" i="9" s="1"/>
  <c r="J1655" i="9"/>
  <c r="T1655" i="9" s="1"/>
  <c r="AA1655" i="9" s="1"/>
  <c r="S1683" i="9"/>
  <c r="Z1683" i="9" s="1"/>
  <c r="J1683" i="9"/>
  <c r="T1683" i="9" s="1"/>
  <c r="AA1683" i="9" s="1"/>
  <c r="S1533" i="9"/>
  <c r="Z1533" i="9" s="1"/>
  <c r="S1541" i="9"/>
  <c r="Z1541" i="9" s="1"/>
  <c r="S1549" i="9"/>
  <c r="Z1549" i="9" s="1"/>
  <c r="J1555" i="9"/>
  <c r="T1555" i="9" s="1"/>
  <c r="AA1555" i="9" s="1"/>
  <c r="X1556" i="9"/>
  <c r="S1557" i="9"/>
  <c r="Z1557" i="9" s="1"/>
  <c r="J1563" i="9"/>
  <c r="T1563" i="9" s="1"/>
  <c r="AA1563" i="9" s="1"/>
  <c r="X1564" i="9"/>
  <c r="S1565" i="9"/>
  <c r="Z1565" i="9" s="1"/>
  <c r="J1571" i="9"/>
  <c r="T1571" i="9" s="1"/>
  <c r="AA1571" i="9" s="1"/>
  <c r="X1572" i="9"/>
  <c r="S1573" i="9"/>
  <c r="Z1573" i="9" s="1"/>
  <c r="J1579" i="9"/>
  <c r="T1579" i="9" s="1"/>
  <c r="AA1579" i="9" s="1"/>
  <c r="X1580" i="9"/>
  <c r="S1581" i="9"/>
  <c r="Z1581" i="9" s="1"/>
  <c r="J1587" i="9"/>
  <c r="T1587" i="9" s="1"/>
  <c r="AA1587" i="9" s="1"/>
  <c r="X1588" i="9"/>
  <c r="S1589" i="9"/>
  <c r="Z1589" i="9" s="1"/>
  <c r="J1595" i="9"/>
  <c r="T1595" i="9" s="1"/>
  <c r="AA1595" i="9" s="1"/>
  <c r="X1596" i="9"/>
  <c r="S1597" i="9"/>
  <c r="Z1597" i="9" s="1"/>
  <c r="J1603" i="9"/>
  <c r="T1603" i="9" s="1"/>
  <c r="AA1603" i="9" s="1"/>
  <c r="X1604" i="9"/>
  <c r="S1605" i="9"/>
  <c r="Z1605" i="9" s="1"/>
  <c r="J1611" i="9"/>
  <c r="T1611" i="9" s="1"/>
  <c r="AA1611" i="9" s="1"/>
  <c r="J1616" i="9"/>
  <c r="T1616" i="9" s="1"/>
  <c r="AA1616" i="9" s="1"/>
  <c r="S1617" i="9"/>
  <c r="Z1617" i="9" s="1"/>
  <c r="X1618" i="9"/>
  <c r="J1621" i="9"/>
  <c r="T1621" i="9" s="1"/>
  <c r="AA1621" i="9" s="1"/>
  <c r="J1626" i="9"/>
  <c r="T1626" i="9" s="1"/>
  <c r="AA1626" i="9" s="1"/>
  <c r="S1627" i="9"/>
  <c r="Z1627" i="9" s="1"/>
  <c r="J1644" i="9"/>
  <c r="T1644" i="9" s="1"/>
  <c r="AA1644" i="9" s="1"/>
  <c r="S1647" i="9"/>
  <c r="Z1647" i="9" s="1"/>
  <c r="J1647" i="9"/>
  <c r="T1647" i="9" s="1"/>
  <c r="AA1647" i="9" s="1"/>
  <c r="Y1649" i="9"/>
  <c r="S1654" i="9"/>
  <c r="Z1654" i="9" s="1"/>
  <c r="Z1658" i="9"/>
  <c r="S1665" i="9"/>
  <c r="Z1665" i="9" s="1"/>
  <c r="J1665" i="9"/>
  <c r="T1665" i="9" s="1"/>
  <c r="AA1665" i="9" s="1"/>
  <c r="Z1668" i="9"/>
  <c r="S1674" i="9"/>
  <c r="Z1674" i="9" s="1"/>
  <c r="S1624" i="9"/>
  <c r="Z1624" i="9" s="1"/>
  <c r="S1637" i="9"/>
  <c r="Z1637" i="9" s="1"/>
  <c r="S1639" i="9"/>
  <c r="Z1639" i="9" s="1"/>
  <c r="S1646" i="9"/>
  <c r="Z1646" i="9" s="1"/>
  <c r="S1657" i="9"/>
  <c r="Z1657" i="9" s="1"/>
  <c r="J1657" i="9"/>
  <c r="T1657" i="9" s="1"/>
  <c r="AA1657" i="9" s="1"/>
  <c r="S1664" i="9"/>
  <c r="Z1664" i="9" s="1"/>
  <c r="J1708" i="9"/>
  <c r="T1708" i="9" s="1"/>
  <c r="AA1708" i="9" s="1"/>
  <c r="S1708" i="9"/>
  <c r="Z1708" i="9" s="1"/>
  <c r="J1537" i="9"/>
  <c r="T1537" i="9" s="1"/>
  <c r="AA1537" i="9" s="1"/>
  <c r="J1545" i="9"/>
  <c r="T1545" i="9" s="1"/>
  <c r="AA1545" i="9" s="1"/>
  <c r="J1553" i="9"/>
  <c r="T1553" i="9" s="1"/>
  <c r="AA1553" i="9" s="1"/>
  <c r="J1561" i="9"/>
  <c r="T1561" i="9" s="1"/>
  <c r="AA1561" i="9" s="1"/>
  <c r="J1569" i="9"/>
  <c r="T1569" i="9" s="1"/>
  <c r="AA1569" i="9" s="1"/>
  <c r="J1577" i="9"/>
  <c r="T1577" i="9" s="1"/>
  <c r="AA1577" i="9" s="1"/>
  <c r="J1585" i="9"/>
  <c r="T1585" i="9" s="1"/>
  <c r="AA1585" i="9" s="1"/>
  <c r="J1593" i="9"/>
  <c r="T1593" i="9" s="1"/>
  <c r="AA1593" i="9" s="1"/>
  <c r="J1601" i="9"/>
  <c r="T1601" i="9" s="1"/>
  <c r="AA1601" i="9" s="1"/>
  <c r="J1609" i="9"/>
  <c r="T1609" i="9" s="1"/>
  <c r="AA1609" i="9" s="1"/>
  <c r="M1613" i="9"/>
  <c r="M1614" i="9" s="1"/>
  <c r="J1618" i="9"/>
  <c r="T1618" i="9" s="1"/>
  <c r="AA1618" i="9" s="1"/>
  <c r="J1628" i="9"/>
  <c r="T1628" i="9" s="1"/>
  <c r="AA1628" i="9" s="1"/>
  <c r="S1641" i="9"/>
  <c r="Z1641" i="9" s="1"/>
  <c r="Y1672" i="9"/>
  <c r="X1672" i="9"/>
  <c r="Z1685" i="9"/>
  <c r="S1691" i="9"/>
  <c r="Z1691" i="9" s="1"/>
  <c r="J1691" i="9"/>
  <c r="T1691" i="9" s="1"/>
  <c r="AA1691" i="9" s="1"/>
  <c r="Y1696" i="9"/>
  <c r="X1696" i="9"/>
  <c r="S1699" i="9"/>
  <c r="Z1699" i="9" s="1"/>
  <c r="J1699" i="9"/>
  <c r="T1699" i="9" s="1"/>
  <c r="AA1699" i="9" s="1"/>
  <c r="S1730" i="9"/>
  <c r="Z1730" i="9" s="1"/>
  <c r="J1730" i="9"/>
  <c r="T1730" i="9" s="1"/>
  <c r="AA1730" i="9" s="1"/>
  <c r="S1633" i="9"/>
  <c r="Z1633" i="9" s="1"/>
  <c r="J1642" i="9"/>
  <c r="T1642" i="9" s="1"/>
  <c r="AA1642" i="9" s="1"/>
  <c r="Y1648" i="9"/>
  <c r="Y1666" i="9"/>
  <c r="Y1685" i="9"/>
  <c r="AA1723" i="9"/>
  <c r="Y1638" i="9"/>
  <c r="Y1658" i="9"/>
  <c r="Y1668" i="9"/>
  <c r="S1678" i="9"/>
  <c r="Z1678" i="9" s="1"/>
  <c r="J1678" i="9"/>
  <c r="T1678" i="9" s="1"/>
  <c r="AA1678" i="9" s="1"/>
  <c r="X1641" i="9"/>
  <c r="X1644" i="9"/>
  <c r="X1652" i="9"/>
  <c r="X1657" i="9"/>
  <c r="Z1693" i="9"/>
  <c r="S1701" i="9"/>
  <c r="Z1701" i="9" s="1"/>
  <c r="J1701" i="9"/>
  <c r="T1701" i="9" s="1"/>
  <c r="AA1701" i="9" s="1"/>
  <c r="X1662" i="9"/>
  <c r="J1673" i="9"/>
  <c r="T1673" i="9" s="1"/>
  <c r="AA1673" i="9" s="1"/>
  <c r="Y1693" i="9"/>
  <c r="S1684" i="9"/>
  <c r="Z1684" i="9" s="1"/>
  <c r="S1692" i="9"/>
  <c r="Z1692" i="9" s="1"/>
  <c r="J1729" i="9"/>
  <c r="T1729" i="9" s="1"/>
  <c r="AA1729" i="9" s="1"/>
  <c r="S1729" i="9"/>
  <c r="Z1729" i="9" s="1"/>
  <c r="X1682" i="9"/>
  <c r="J1688" i="9"/>
  <c r="T1688" i="9" s="1"/>
  <c r="AA1688" i="9" s="1"/>
  <c r="X1690" i="9"/>
  <c r="X1716" i="9"/>
  <c r="J1675" i="9"/>
  <c r="T1675" i="9" s="1"/>
  <c r="AA1675" i="9" s="1"/>
  <c r="J1685" i="9"/>
  <c r="T1685" i="9" s="1"/>
  <c r="AA1685" i="9" s="1"/>
  <c r="J1693" i="9"/>
  <c r="T1693" i="9" s="1"/>
  <c r="AA1693" i="9" s="1"/>
  <c r="S1695" i="9"/>
  <c r="Z1695" i="9" s="1"/>
  <c r="X1700" i="9"/>
  <c r="J1704" i="9"/>
  <c r="T1704" i="9" s="1"/>
  <c r="AA1704" i="9" s="1"/>
  <c r="X1726" i="9"/>
  <c r="S1718" i="9"/>
  <c r="Z1718" i="9" s="1"/>
  <c r="J1719" i="9"/>
  <c r="T1719" i="9" s="1"/>
  <c r="AA1719" i="9" s="1"/>
  <c r="S1719" i="9"/>
  <c r="Z1719" i="9" s="1"/>
  <c r="S1706" i="9"/>
  <c r="Z1706" i="9" s="1"/>
  <c r="J1722" i="9"/>
  <c r="T1722" i="9" s="1"/>
  <c r="AA1722" i="9" s="1"/>
  <c r="Y1723" i="9"/>
  <c r="X1701" i="9"/>
  <c r="J1707" i="9"/>
  <c r="T1707" i="9" s="1"/>
  <c r="AA1707" i="9" s="1"/>
  <c r="S1710" i="9"/>
  <c r="Z1710" i="9" s="1"/>
  <c r="J1711" i="9"/>
  <c r="T1711" i="9" s="1"/>
  <c r="AA1711" i="9" s="1"/>
  <c r="S1711" i="9"/>
  <c r="Z1711" i="9" s="1"/>
  <c r="J1712" i="9"/>
  <c r="T1712" i="9" s="1"/>
  <c r="AA1712" i="9" s="1"/>
  <c r="Y1721" i="9"/>
  <c r="Z1716" i="9"/>
  <c r="Z1721" i="9"/>
  <c r="J1732" i="9"/>
  <c r="T1732" i="9" s="1"/>
  <c r="AA1732" i="9" s="1"/>
  <c r="S1732" i="9"/>
  <c r="Z1732" i="9" s="1"/>
  <c r="Y1757" i="9"/>
  <c r="S1814" i="9"/>
  <c r="Z1814" i="9" s="1"/>
  <c r="J1814" i="9"/>
  <c r="T1814" i="9" s="1"/>
  <c r="AA1814" i="9" s="1"/>
  <c r="J1741" i="9"/>
  <c r="T1741" i="9" s="1"/>
  <c r="AA1741" i="9" s="1"/>
  <c r="S1743" i="9"/>
  <c r="Z1743" i="9" s="1"/>
  <c r="S1752" i="9"/>
  <c r="Z1752" i="9" s="1"/>
  <c r="X1756" i="9"/>
  <c r="S1757" i="9"/>
  <c r="Z1757" i="9" s="1"/>
  <c r="S1765" i="9"/>
  <c r="Z1765" i="9" s="1"/>
  <c r="S1766" i="9"/>
  <c r="Z1766" i="9" s="1"/>
  <c r="S1768" i="9"/>
  <c r="Z1768" i="9" s="1"/>
  <c r="Y1775" i="9"/>
  <c r="J1779" i="9"/>
  <c r="T1779" i="9" s="1"/>
  <c r="S1804" i="9"/>
  <c r="Z1804" i="9" s="1"/>
  <c r="J1804" i="9"/>
  <c r="T1804" i="9" s="1"/>
  <c r="AA1804" i="9" s="1"/>
  <c r="Z1809" i="9"/>
  <c r="Z1782" i="9"/>
  <c r="Y1787" i="9"/>
  <c r="J1739" i="9"/>
  <c r="T1739" i="9" s="1"/>
  <c r="AA1739" i="9" s="1"/>
  <c r="X1740" i="9"/>
  <c r="J1747" i="9"/>
  <c r="T1747" i="9" s="1"/>
  <c r="AA1747" i="9" s="1"/>
  <c r="Y1748" i="9"/>
  <c r="J1781" i="9"/>
  <c r="T1781" i="9" s="1"/>
  <c r="AA1781" i="9" s="1"/>
  <c r="S1781" i="9"/>
  <c r="Z1781" i="9" s="1"/>
  <c r="S1793" i="9"/>
  <c r="Z1793" i="9" s="1"/>
  <c r="J1793" i="9"/>
  <c r="T1793" i="9" s="1"/>
  <c r="AA1793" i="9" s="1"/>
  <c r="S1800" i="9"/>
  <c r="Z1800" i="9" s="1"/>
  <c r="J1800" i="9"/>
  <c r="T1800" i="9" s="1"/>
  <c r="AA1800" i="9" s="1"/>
  <c r="Z1748" i="9"/>
  <c r="Z1771" i="9"/>
  <c r="Y1782" i="9"/>
  <c r="X1734" i="9"/>
  <c r="J1745" i="9"/>
  <c r="T1745" i="9" s="1"/>
  <c r="AA1745" i="9" s="1"/>
  <c r="X1746" i="9"/>
  <c r="Y1749" i="9"/>
  <c r="X1762" i="9"/>
  <c r="J1764" i="9"/>
  <c r="T1764" i="9" s="1"/>
  <c r="AA1764" i="9" s="1"/>
  <c r="J1770" i="9"/>
  <c r="T1770" i="9" s="1"/>
  <c r="AA1770" i="9" s="1"/>
  <c r="S1770" i="9"/>
  <c r="Z1770" i="9" s="1"/>
  <c r="J1789" i="9"/>
  <c r="T1789" i="9" s="1"/>
  <c r="AA1789" i="9" s="1"/>
  <c r="S1789" i="9"/>
  <c r="Z1789" i="9" s="1"/>
  <c r="J1761" i="9"/>
  <c r="T1761" i="9" s="1"/>
  <c r="AA1761" i="9" s="1"/>
  <c r="Y1771" i="9"/>
  <c r="J1818" i="9"/>
  <c r="T1818" i="9" s="1"/>
  <c r="S1818" i="9"/>
  <c r="AA1766" i="9"/>
  <c r="AA1776" i="9"/>
  <c r="S1777" i="9"/>
  <c r="Z1777" i="9" s="1"/>
  <c r="X1778" i="9"/>
  <c r="Y1781" i="9"/>
  <c r="S1802" i="9"/>
  <c r="Z1802" i="9" s="1"/>
  <c r="Y1828" i="9"/>
  <c r="Y1838" i="9"/>
  <c r="Y1847" i="9"/>
  <c r="Z1851" i="9"/>
  <c r="S1856" i="9"/>
  <c r="Z1856" i="9" s="1"/>
  <c r="S1870" i="9"/>
  <c r="Z1870" i="9" s="1"/>
  <c r="J1878" i="9"/>
  <c r="T1878" i="9" s="1"/>
  <c r="AA1878" i="9" s="1"/>
  <c r="S1878" i="9"/>
  <c r="Z1878" i="9" s="1"/>
  <c r="S1897" i="9"/>
  <c r="Z1897" i="9" s="1"/>
  <c r="J1897" i="9"/>
  <c r="T1897" i="9" s="1"/>
  <c r="AA1897" i="9" s="1"/>
  <c r="Z1908" i="9"/>
  <c r="X1908" i="9"/>
  <c r="X1857" i="9"/>
  <c r="Y1857" i="9"/>
  <c r="S1860" i="9"/>
  <c r="Z1860" i="9" s="1"/>
  <c r="J1860" i="9"/>
  <c r="T1860" i="9" s="1"/>
  <c r="AA1860" i="9" s="1"/>
  <c r="X1871" i="9"/>
  <c r="Y1871" i="9"/>
  <c r="J1831" i="9"/>
  <c r="T1831" i="9" s="1"/>
  <c r="AA1831" i="9" s="1"/>
  <c r="Y1834" i="9"/>
  <c r="X1835" i="9"/>
  <c r="X1840" i="9"/>
  <c r="Z1871" i="9"/>
  <c r="S1874" i="9"/>
  <c r="Z1874" i="9" s="1"/>
  <c r="J1874" i="9"/>
  <c r="T1874" i="9" s="1"/>
  <c r="AA1874" i="9" s="1"/>
  <c r="Y1885" i="9"/>
  <c r="X1885" i="9"/>
  <c r="S1972" i="9"/>
  <c r="Z1972" i="9" s="1"/>
  <c r="J1972" i="9"/>
  <c r="T1972" i="9" s="1"/>
  <c r="AA1972" i="9" s="1"/>
  <c r="J1821" i="9"/>
  <c r="T1821" i="9" s="1"/>
  <c r="AA1821" i="9" s="1"/>
  <c r="J1824" i="9"/>
  <c r="T1824" i="9" s="1"/>
  <c r="AA1824" i="9" s="1"/>
  <c r="Y1826" i="9"/>
  <c r="Y1831" i="9"/>
  <c r="S1842" i="9"/>
  <c r="Z1842" i="9" s="1"/>
  <c r="J1842" i="9"/>
  <c r="T1842" i="9" s="1"/>
  <c r="AA1842" i="9" s="1"/>
  <c r="J1847" i="9"/>
  <c r="T1847" i="9" s="1"/>
  <c r="AA1847" i="9" s="1"/>
  <c r="Y1852" i="9"/>
  <c r="Y1887" i="9"/>
  <c r="X1887" i="9"/>
  <c r="Z1889" i="9"/>
  <c r="AA1834" i="9"/>
  <c r="Z1852" i="9"/>
  <c r="Y1889" i="9"/>
  <c r="X1889" i="9"/>
  <c r="X1959" i="9"/>
  <c r="Y1959" i="9"/>
  <c r="J1801" i="9"/>
  <c r="T1801" i="9" s="1"/>
  <c r="AA1801" i="9" s="1"/>
  <c r="J1844" i="9"/>
  <c r="T1844" i="9" s="1"/>
  <c r="AA1844" i="9" s="1"/>
  <c r="Y1848" i="9"/>
  <c r="J1849" i="9"/>
  <c r="T1849" i="9" s="1"/>
  <c r="AA1849" i="9" s="1"/>
  <c r="S1850" i="9"/>
  <c r="Z1850" i="9" s="1"/>
  <c r="J1850" i="9"/>
  <c r="T1850" i="9" s="1"/>
  <c r="AA1850" i="9" s="1"/>
  <c r="AA1858" i="9"/>
  <c r="AA1872" i="9"/>
  <c r="Z1875" i="9"/>
  <c r="J1880" i="9"/>
  <c r="T1880" i="9" s="1"/>
  <c r="AA1880" i="9" s="1"/>
  <c r="S1880" i="9"/>
  <c r="Z1880" i="9" s="1"/>
  <c r="S1894" i="9"/>
  <c r="S1964" i="9"/>
  <c r="Z1964" i="9" s="1"/>
  <c r="J1964" i="9"/>
  <c r="T1964" i="9" s="1"/>
  <c r="AA1964" i="9" s="1"/>
  <c r="Y1983" i="9"/>
  <c r="X1983" i="9"/>
  <c r="S1987" i="9"/>
  <c r="J1987" i="9"/>
  <c r="T1987" i="9" s="1"/>
  <c r="S1825" i="9"/>
  <c r="Z1825" i="9" s="1"/>
  <c r="Y1833" i="9"/>
  <c r="S1835" i="9"/>
  <c r="Z1835" i="9" s="1"/>
  <c r="J1835" i="9"/>
  <c r="T1835" i="9" s="1"/>
  <c r="AA1835" i="9" s="1"/>
  <c r="S1840" i="9"/>
  <c r="Z1840" i="9" s="1"/>
  <c r="J1840" i="9"/>
  <c r="T1840" i="9" s="1"/>
  <c r="AA1840" i="9" s="1"/>
  <c r="S1848" i="9"/>
  <c r="Z1848" i="9" s="1"/>
  <c r="S1866" i="9"/>
  <c r="Z1866" i="9" s="1"/>
  <c r="J1866" i="9"/>
  <c r="T1866" i="9" s="1"/>
  <c r="AA1866" i="9" s="1"/>
  <c r="S1926" i="9"/>
  <c r="Z1926" i="9" s="1"/>
  <c r="J1926" i="9"/>
  <c r="T1926" i="9" s="1"/>
  <c r="AA1926" i="9" s="1"/>
  <c r="J1819" i="9"/>
  <c r="T1819" i="9" s="1"/>
  <c r="AA1819" i="9" s="1"/>
  <c r="S1833" i="9"/>
  <c r="Z1833" i="9" s="1"/>
  <c r="Y1851" i="9"/>
  <c r="J1857" i="9"/>
  <c r="T1857" i="9" s="1"/>
  <c r="AA1857" i="9" s="1"/>
  <c r="J1871" i="9"/>
  <c r="T1871" i="9" s="1"/>
  <c r="AA1871" i="9" s="1"/>
  <c r="Z1872" i="9"/>
  <c r="X1880" i="9"/>
  <c r="Y1880" i="9"/>
  <c r="X1919" i="9"/>
  <c r="AA1919" i="9"/>
  <c r="S1954" i="9"/>
  <c r="Z1954" i="9" s="1"/>
  <c r="J1954" i="9"/>
  <c r="T1954" i="9" s="1"/>
  <c r="AA1954" i="9" s="1"/>
  <c r="AA1914" i="9"/>
  <c r="Y1919" i="9"/>
  <c r="S1928" i="9"/>
  <c r="Z1928" i="9" s="1"/>
  <c r="J1928" i="9"/>
  <c r="T1928" i="9" s="1"/>
  <c r="AA1928" i="9" s="1"/>
  <c r="J1933" i="9"/>
  <c r="T1933" i="9" s="1"/>
  <c r="AA1933" i="9" s="1"/>
  <c r="Y1934" i="9"/>
  <c r="Y1942" i="9"/>
  <c r="Z1983" i="9"/>
  <c r="Y1881" i="9"/>
  <c r="J1886" i="9"/>
  <c r="T1886" i="9" s="1"/>
  <c r="J1888" i="9"/>
  <c r="T1888" i="9" s="1"/>
  <c r="J1893" i="9"/>
  <c r="T1893" i="9" s="1"/>
  <c r="AA1893" i="9" s="1"/>
  <c r="S1899" i="9"/>
  <c r="Z1899" i="9" s="1"/>
  <c r="J1899" i="9"/>
  <c r="T1899" i="9" s="1"/>
  <c r="AA1899" i="9" s="1"/>
  <c r="AA1908" i="9"/>
  <c r="S1910" i="9"/>
  <c r="Z1910" i="9" s="1"/>
  <c r="J1910" i="9"/>
  <c r="T1910" i="9" s="1"/>
  <c r="AA1910" i="9" s="1"/>
  <c r="Z1919" i="9"/>
  <c r="J1974" i="9"/>
  <c r="T1974" i="9" s="1"/>
  <c r="J1979" i="9"/>
  <c r="T1979" i="9" s="1"/>
  <c r="AA1979" i="9" s="1"/>
  <c r="Y1990" i="9"/>
  <c r="X1990" i="9"/>
  <c r="Y1929" i="9"/>
  <c r="X1929" i="9"/>
  <c r="Z1947" i="9"/>
  <c r="Y1950" i="9"/>
  <c r="S1952" i="9"/>
  <c r="Z1952" i="9" s="1"/>
  <c r="J1952" i="9"/>
  <c r="T1952" i="9" s="1"/>
  <c r="AA1952" i="9" s="1"/>
  <c r="AA1959" i="9"/>
  <c r="Y1973" i="9"/>
  <c r="S1991" i="9"/>
  <c r="Z1991" i="9" s="1"/>
  <c r="J1991" i="9"/>
  <c r="T1991" i="9" s="1"/>
  <c r="AA1991" i="9" s="1"/>
  <c r="J1912" i="9"/>
  <c r="T1912" i="9" s="1"/>
  <c r="AA1912" i="9" s="1"/>
  <c r="J1922" i="9"/>
  <c r="T1922" i="9" s="1"/>
  <c r="AA1922" i="9" s="1"/>
  <c r="S1936" i="9"/>
  <c r="Z1936" i="9" s="1"/>
  <c r="J1936" i="9"/>
  <c r="T1936" i="9" s="1"/>
  <c r="AA1936" i="9" s="1"/>
  <c r="S1944" i="9"/>
  <c r="Z1944" i="9" s="1"/>
  <c r="J1944" i="9"/>
  <c r="T1944" i="9" s="1"/>
  <c r="AA1944" i="9" s="1"/>
  <c r="Z1973" i="9"/>
  <c r="S1920" i="9"/>
  <c r="Z1920" i="9" s="1"/>
  <c r="J1920" i="9"/>
  <c r="T1920" i="9" s="1"/>
  <c r="AA1920" i="9" s="1"/>
  <c r="Z1959" i="9"/>
  <c r="Z1962" i="9"/>
  <c r="Y1975" i="9"/>
  <c r="S1989" i="9"/>
  <c r="Z1989" i="9" s="1"/>
  <c r="J1989" i="9"/>
  <c r="T1989" i="9" s="1"/>
  <c r="AA1989" i="9" s="1"/>
  <c r="Y1908" i="9"/>
  <c r="AA1915" i="9"/>
  <c r="Y1926" i="9"/>
  <c r="Z1934" i="9"/>
  <c r="Y1937" i="9"/>
  <c r="X1937" i="9"/>
  <c r="Z1942" i="9"/>
  <c r="Y1945" i="9"/>
  <c r="X1945" i="9"/>
  <c r="AA1967" i="9"/>
  <c r="AA1975" i="9"/>
  <c r="Y2003" i="9"/>
  <c r="Z2003" i="9"/>
  <c r="X2005" i="9"/>
  <c r="X2006" i="9"/>
  <c r="X2007" i="9"/>
  <c r="X2008" i="9"/>
  <c r="X2009" i="9"/>
  <c r="X2010" i="9"/>
  <c r="X2011" i="9"/>
  <c r="X2012" i="9"/>
  <c r="X2013" i="9"/>
  <c r="X2014" i="9"/>
  <c r="X2015" i="9"/>
  <c r="X2016" i="9"/>
  <c r="X2017" i="9"/>
  <c r="X2018" i="9"/>
  <c r="X2019" i="9"/>
  <c r="X2020" i="9"/>
  <c r="X2021" i="9"/>
  <c r="X2022" i="9"/>
  <c r="X2023" i="9"/>
  <c r="X2024" i="9"/>
  <c r="J1934" i="9"/>
  <c r="T1934" i="9" s="1"/>
  <c r="AA1934" i="9" s="1"/>
  <c r="J1942" i="9"/>
  <c r="T1942" i="9" s="1"/>
  <c r="AA1942" i="9" s="1"/>
  <c r="J1950" i="9"/>
  <c r="T1950" i="9" s="1"/>
  <c r="AA1950" i="9" s="1"/>
  <c r="J1962" i="9"/>
  <c r="T1962" i="9" s="1"/>
  <c r="AA1962" i="9" s="1"/>
  <c r="Y2004" i="9"/>
  <c r="Y2005" i="9"/>
  <c r="Y2006" i="9"/>
  <c r="Y2007" i="9"/>
  <c r="Y2008" i="9"/>
  <c r="Y2009" i="9"/>
  <c r="Y2010" i="9"/>
  <c r="Y2011" i="9"/>
  <c r="Y2012" i="9"/>
  <c r="Y2013" i="9"/>
  <c r="Y2014" i="9"/>
  <c r="Y2015" i="9"/>
  <c r="Y2016" i="9"/>
  <c r="Y2017" i="9"/>
  <c r="Y2018" i="9"/>
  <c r="Y2019" i="9"/>
  <c r="Y2020" i="9"/>
  <c r="Y2021" i="9"/>
  <c r="Y2022" i="9"/>
  <c r="Y2023" i="9"/>
  <c r="Y2024" i="9"/>
  <c r="Z2021" i="9"/>
  <c r="Z2022" i="9"/>
  <c r="Z2023" i="9"/>
  <c r="Z2024" i="9"/>
  <c r="X1797" i="9" l="1"/>
  <c r="Y1797" i="9"/>
  <c r="X1755" i="9"/>
  <c r="AA638" i="9"/>
  <c r="Z839" i="9"/>
  <c r="AA798" i="9"/>
  <c r="Z798" i="9"/>
  <c r="Y839" i="9"/>
  <c r="AA839" i="9"/>
  <c r="X839" i="9"/>
  <c r="Y856" i="9"/>
  <c r="X898" i="9"/>
  <c r="X1137" i="9"/>
  <c r="Y1778" i="9"/>
  <c r="AA1738" i="9"/>
  <c r="Z638" i="9"/>
  <c r="Y798" i="9"/>
  <c r="X1200" i="9"/>
  <c r="Z1778" i="9"/>
  <c r="X1816" i="9"/>
  <c r="X1737" i="9" s="1"/>
  <c r="Y1755" i="9"/>
  <c r="X856" i="9"/>
  <c r="Y1738" i="9"/>
  <c r="Y898" i="9"/>
  <c r="AA1797" i="9"/>
  <c r="Z1797" i="9"/>
  <c r="Y1137" i="9"/>
  <c r="X798" i="9"/>
  <c r="Z1137" i="9"/>
  <c r="X965" i="9"/>
  <c r="X687" i="9"/>
  <c r="Y1816" i="9"/>
  <c r="Z898" i="9"/>
  <c r="AA335" i="9"/>
  <c r="X1738" i="9"/>
  <c r="Z1816" i="9"/>
  <c r="AA1137" i="9"/>
  <c r="X638" i="9"/>
  <c r="AA1755" i="9"/>
  <c r="AA687" i="9"/>
  <c r="Z1738" i="9"/>
  <c r="AA1816" i="9"/>
  <c r="AA965" i="9"/>
  <c r="Y335" i="9"/>
  <c r="Y14" i="9" s="1"/>
  <c r="X15" i="9"/>
  <c r="Y965" i="9"/>
  <c r="J767" i="9"/>
  <c r="T767" i="9" s="1"/>
  <c r="AA767" i="9" s="1"/>
  <c r="AA763" i="9" s="1"/>
  <c r="S767" i="9"/>
  <c r="Z767" i="9" s="1"/>
  <c r="Z763" i="9" s="1"/>
  <c r="X335" i="9"/>
  <c r="Z15" i="9"/>
  <c r="AA898" i="9"/>
  <c r="Z965" i="9"/>
  <c r="S869" i="9"/>
  <c r="Z869" i="9" s="1"/>
  <c r="J869" i="9"/>
  <c r="T869" i="9" s="1"/>
  <c r="AA869" i="9" s="1"/>
  <c r="AA856" i="9" s="1"/>
  <c r="Y638" i="9"/>
  <c r="Z1755" i="9"/>
  <c r="AA15" i="9"/>
  <c r="Y15" i="9"/>
  <c r="Z856" i="9"/>
  <c r="X763" i="9"/>
  <c r="Y687" i="9"/>
  <c r="AA1778" i="9"/>
  <c r="Z687" i="9"/>
  <c r="Y763" i="9"/>
  <c r="Z335" i="9"/>
  <c r="Z14" i="9" s="1"/>
  <c r="Y1737" i="9" l="1"/>
  <c r="AA1737" i="9"/>
  <c r="X2026" i="9"/>
  <c r="X2027" i="9" s="1"/>
  <c r="X2028" i="9" s="1"/>
  <c r="X14" i="9"/>
  <c r="Y2026" i="9"/>
  <c r="Y2028" i="9" s="1"/>
  <c r="Y2029" i="9" s="1"/>
  <c r="Z1737" i="9"/>
  <c r="AA2026" i="9"/>
  <c r="AA14" i="9"/>
  <c r="Z2026" i="9"/>
  <c r="X2030" i="9" l="1"/>
  <c r="Y2030" i="9"/>
  <c r="Y2031" i="9" s="1"/>
  <c r="Z2027" i="9"/>
  <c r="AA2027" i="9" s="1"/>
  <c r="AA2028" i="9" s="1"/>
  <c r="O2034" i="9" s="1"/>
  <c r="Z2028" i="9" l="1"/>
  <c r="Z2030" i="9" s="1"/>
  <c r="AA2030" i="9" s="1"/>
  <c r="Z2029" i="9" l="1"/>
  <c r="Z2031" i="9" s="1"/>
  <c r="AA2031" i="9" s="1"/>
  <c r="AA2029" i="9" l="1"/>
  <c r="P2078" i="8"/>
  <c r="M2075" i="8"/>
  <c r="H2075" i="8"/>
  <c r="O2075" i="8" s="1"/>
  <c r="L2074" i="8"/>
  <c r="M2074" i="8" s="1"/>
  <c r="H2074" i="8"/>
  <c r="I2074" i="8" s="1"/>
  <c r="M2072" i="8"/>
  <c r="H2072" i="8"/>
  <c r="O2072" i="8" s="1"/>
  <c r="M2070" i="8"/>
  <c r="I2070" i="8"/>
  <c r="M2069" i="8"/>
  <c r="H2069" i="8"/>
  <c r="I2069" i="8" s="1"/>
  <c r="M2065" i="8"/>
  <c r="M2063" i="8" s="1"/>
  <c r="H2065" i="8"/>
  <c r="I2065" i="8" s="1"/>
  <c r="P2065" i="8" s="1"/>
  <c r="P2063" i="8" s="1"/>
  <c r="H2061" i="8"/>
  <c r="O2061" i="8" s="1"/>
  <c r="M2059" i="8"/>
  <c r="M2057" i="8" s="1"/>
  <c r="H2059" i="8"/>
  <c r="O2059" i="8" s="1"/>
  <c r="O2057" i="8" s="1"/>
  <c r="M2054" i="8"/>
  <c r="M2052" i="8" s="1"/>
  <c r="I2054" i="8"/>
  <c r="P2052" i="8"/>
  <c r="O2052" i="8"/>
  <c r="M2050" i="8"/>
  <c r="M2048" i="8" s="1"/>
  <c r="H2050" i="8"/>
  <c r="O2050" i="8" s="1"/>
  <c r="O2048" i="8" s="1"/>
  <c r="O2046" i="8"/>
  <c r="M2046" i="8"/>
  <c r="I2046" i="8"/>
  <c r="O2045" i="8"/>
  <c r="M2045" i="8"/>
  <c r="I2045" i="8"/>
  <c r="P2045" i="8" s="1"/>
  <c r="M2035" i="8"/>
  <c r="M2031" i="8"/>
  <c r="M2027" i="8" s="1"/>
  <c r="H2031" i="8"/>
  <c r="O2031" i="8" s="1"/>
  <c r="O2027" i="8" s="1"/>
  <c r="M2023" i="8"/>
  <c r="M2019" i="8" s="1"/>
  <c r="H2023" i="8"/>
  <c r="O2023" i="8" s="1"/>
  <c r="M2022" i="8"/>
  <c r="H2022" i="8"/>
  <c r="O2022" i="8" s="1"/>
  <c r="M2011" i="8"/>
  <c r="L2005" i="8"/>
  <c r="M2005" i="8" s="1"/>
  <c r="L2004" i="8"/>
  <c r="M2004" i="8" s="1"/>
  <c r="L2003" i="8"/>
  <c r="M2003" i="8" s="1"/>
  <c r="L2001" i="8"/>
  <c r="M2001" i="8" s="1"/>
  <c r="L2000" i="8"/>
  <c r="M2000" i="8" s="1"/>
  <c r="L1999" i="8"/>
  <c r="M1999" i="8" s="1"/>
  <c r="L1998" i="8"/>
  <c r="M1998" i="8" s="1"/>
  <c r="L1997" i="8"/>
  <c r="M1997" i="8" s="1"/>
  <c r="L1996" i="8"/>
  <c r="M1996" i="8" s="1"/>
  <c r="L1995" i="8"/>
  <c r="M1995" i="8" s="1"/>
  <c r="L1994" i="8"/>
  <c r="M1994" i="8" s="1"/>
  <c r="L1993" i="8"/>
  <c r="M1993" i="8" s="1"/>
  <c r="L1992" i="8"/>
  <c r="M1992" i="8" s="1"/>
  <c r="L1991" i="8"/>
  <c r="M1991" i="8" s="1"/>
  <c r="L1990" i="8"/>
  <c r="M1990" i="8" s="1"/>
  <c r="L1989" i="8"/>
  <c r="M1989" i="8" s="1"/>
  <c r="L1988" i="8"/>
  <c r="M1988" i="8" s="1"/>
  <c r="L1987" i="8"/>
  <c r="M1987" i="8" s="1"/>
  <c r="L1986" i="8"/>
  <c r="M1986" i="8" s="1"/>
  <c r="L1985" i="8"/>
  <c r="M1985" i="8" s="1"/>
  <c r="L1984" i="8"/>
  <c r="M1984" i="8" s="1"/>
  <c r="L1983" i="8"/>
  <c r="M1983" i="8" s="1"/>
  <c r="L1982" i="8"/>
  <c r="M1982" i="8" s="1"/>
  <c r="L1981" i="8"/>
  <c r="M1981" i="8" s="1"/>
  <c r="L1980" i="8"/>
  <c r="M1980" i="8" s="1"/>
  <c r="L1979" i="8"/>
  <c r="M1979" i="8" s="1"/>
  <c r="L1978" i="8"/>
  <c r="M1978" i="8" s="1"/>
  <c r="P1976" i="8"/>
  <c r="O1976" i="8"/>
  <c r="L1975" i="8"/>
  <c r="I1975" i="8"/>
  <c r="L1974" i="8"/>
  <c r="M1974" i="8" s="1"/>
  <c r="I1974" i="8"/>
  <c r="Q1973" i="8"/>
  <c r="L1973" i="8"/>
  <c r="M1973" i="8" s="1"/>
  <c r="H1973" i="8"/>
  <c r="I1973" i="8" s="1"/>
  <c r="Q1972" i="8"/>
  <c r="L1972" i="8"/>
  <c r="M1972" i="8" s="1"/>
  <c r="H1972" i="8"/>
  <c r="Q1971" i="8"/>
  <c r="L1971" i="8"/>
  <c r="H1971" i="8"/>
  <c r="I1971" i="8" s="1"/>
  <c r="Q1970" i="8"/>
  <c r="L1970" i="8"/>
  <c r="H1970" i="8"/>
  <c r="I1970" i="8" s="1"/>
  <c r="Q1969" i="8"/>
  <c r="L1969" i="8"/>
  <c r="M1969" i="8" s="1"/>
  <c r="H1969" i="8"/>
  <c r="I1969" i="8" s="1"/>
  <c r="Q1968" i="8"/>
  <c r="L1968" i="8"/>
  <c r="M1968" i="8" s="1"/>
  <c r="H1968" i="8"/>
  <c r="Q1967" i="8"/>
  <c r="L1967" i="8"/>
  <c r="H1967" i="8"/>
  <c r="I1967" i="8" s="1"/>
  <c r="Q1966" i="8"/>
  <c r="L1966" i="8"/>
  <c r="M1966" i="8" s="1"/>
  <c r="H1966" i="8"/>
  <c r="I1966" i="8" s="1"/>
  <c r="Q1965" i="8"/>
  <c r="L1965" i="8"/>
  <c r="M1965" i="8" s="1"/>
  <c r="H1965" i="8"/>
  <c r="I1965" i="8" s="1"/>
  <c r="Q1964" i="8"/>
  <c r="L1964" i="8"/>
  <c r="M1964" i="8" s="1"/>
  <c r="H1964" i="8"/>
  <c r="Q1963" i="8"/>
  <c r="L1963" i="8"/>
  <c r="H1963" i="8"/>
  <c r="I1963" i="8" s="1"/>
  <c r="Q1962" i="8"/>
  <c r="L1962" i="8"/>
  <c r="H1962" i="8"/>
  <c r="I1962" i="8" s="1"/>
  <c r="Q1961" i="8"/>
  <c r="L1961" i="8"/>
  <c r="M1961" i="8" s="1"/>
  <c r="H1961" i="8"/>
  <c r="I1961" i="8" s="1"/>
  <c r="P1961" i="8" s="1"/>
  <c r="Q1960" i="8"/>
  <c r="L1960" i="8"/>
  <c r="M1960" i="8" s="1"/>
  <c r="H1960" i="8"/>
  <c r="Q1959" i="8"/>
  <c r="L1959" i="8"/>
  <c r="H1959" i="8"/>
  <c r="I1959" i="8" s="1"/>
  <c r="Q1958" i="8"/>
  <c r="L1958" i="8"/>
  <c r="M1958" i="8" s="1"/>
  <c r="H1958" i="8"/>
  <c r="I1958" i="8" s="1"/>
  <c r="Q1957" i="8"/>
  <c r="L1957" i="8"/>
  <c r="M1957" i="8" s="1"/>
  <c r="H1957" i="8"/>
  <c r="I1957" i="8" s="1"/>
  <c r="Q1956" i="8"/>
  <c r="L1956" i="8"/>
  <c r="M1956" i="8" s="1"/>
  <c r="H1956" i="8"/>
  <c r="Q1955" i="8"/>
  <c r="L1955" i="8"/>
  <c r="H1955" i="8"/>
  <c r="I1955" i="8" s="1"/>
  <c r="Q1954" i="8"/>
  <c r="L1954" i="8"/>
  <c r="H1954" i="8"/>
  <c r="I1954" i="8" s="1"/>
  <c r="Q1953" i="8"/>
  <c r="L1953" i="8"/>
  <c r="M1953" i="8" s="1"/>
  <c r="H1953" i="8"/>
  <c r="I1953" i="8" s="1"/>
  <c r="Q1952" i="8"/>
  <c r="L1952" i="8"/>
  <c r="M1952" i="8" s="1"/>
  <c r="H1952" i="8"/>
  <c r="Q1951" i="8"/>
  <c r="L1951" i="8"/>
  <c r="H1951" i="8"/>
  <c r="I1951" i="8" s="1"/>
  <c r="Q1950" i="8"/>
  <c r="L1950" i="8"/>
  <c r="H1950" i="8"/>
  <c r="I1950" i="8" s="1"/>
  <c r="Q1949" i="8"/>
  <c r="L1949" i="8"/>
  <c r="M1949" i="8" s="1"/>
  <c r="H1949" i="8"/>
  <c r="I1949" i="8" s="1"/>
  <c r="P1949" i="8" s="1"/>
  <c r="Q1948" i="8"/>
  <c r="L1948" i="8"/>
  <c r="M1948" i="8" s="1"/>
  <c r="H1948" i="8"/>
  <c r="Q1947" i="8"/>
  <c r="L1947" i="8"/>
  <c r="H1947" i="8"/>
  <c r="I1947" i="8" s="1"/>
  <c r="Q1946" i="8"/>
  <c r="L1946" i="8"/>
  <c r="M1946" i="8" s="1"/>
  <c r="H1946" i="8"/>
  <c r="I1946" i="8" s="1"/>
  <c r="P1946" i="8" s="1"/>
  <c r="Q1945" i="8"/>
  <c r="L1945" i="8"/>
  <c r="H1945" i="8"/>
  <c r="I1945" i="8" s="1"/>
  <c r="Q1944" i="8"/>
  <c r="L1944" i="8"/>
  <c r="M1944" i="8" s="1"/>
  <c r="H1944" i="8"/>
  <c r="Q1943" i="8"/>
  <c r="L1943" i="8"/>
  <c r="H1943" i="8"/>
  <c r="I1943" i="8" s="1"/>
  <c r="Q1942" i="8"/>
  <c r="L1942" i="8"/>
  <c r="H1942" i="8"/>
  <c r="I1942" i="8" s="1"/>
  <c r="Q1941" i="8"/>
  <c r="L1941" i="8"/>
  <c r="H1941" i="8"/>
  <c r="I1941" i="8" s="1"/>
  <c r="Q1940" i="8"/>
  <c r="L1940" i="8"/>
  <c r="M1940" i="8" s="1"/>
  <c r="H1940" i="8"/>
  <c r="Q1939" i="8"/>
  <c r="L1939" i="8"/>
  <c r="H1939" i="8"/>
  <c r="I1939" i="8" s="1"/>
  <c r="Q1938" i="8"/>
  <c r="L1938" i="8"/>
  <c r="M1938" i="8" s="1"/>
  <c r="H1938" i="8"/>
  <c r="Q1937" i="8"/>
  <c r="L1937" i="8"/>
  <c r="M1937" i="8" s="1"/>
  <c r="H1937" i="8"/>
  <c r="I1937" i="8" s="1"/>
  <c r="Q1936" i="8"/>
  <c r="L1936" i="8"/>
  <c r="M1936" i="8" s="1"/>
  <c r="H1936" i="8"/>
  <c r="B1935" i="8"/>
  <c r="L1933" i="8"/>
  <c r="M1933" i="8" s="1"/>
  <c r="L1932" i="8"/>
  <c r="M1932" i="8" s="1"/>
  <c r="L1931" i="8"/>
  <c r="M1931" i="8" s="1"/>
  <c r="L1930" i="8"/>
  <c r="M1930" i="8" s="1"/>
  <c r="L1929" i="8"/>
  <c r="M1929" i="8" s="1"/>
  <c r="L1928" i="8"/>
  <c r="M1928" i="8" s="1"/>
  <c r="L1927" i="8"/>
  <c r="M1927" i="8" s="1"/>
  <c r="L1926" i="8"/>
  <c r="M1926" i="8" s="1"/>
  <c r="L1925" i="8"/>
  <c r="M1925" i="8" s="1"/>
  <c r="L1924" i="8"/>
  <c r="M1924" i="8" s="1"/>
  <c r="L1923" i="8"/>
  <c r="M1923" i="8" s="1"/>
  <c r="L1922" i="8"/>
  <c r="M1922" i="8" s="1"/>
  <c r="L1921" i="8"/>
  <c r="M1921" i="8" s="1"/>
  <c r="L1920" i="8"/>
  <c r="M1920" i="8" s="1"/>
  <c r="L1919" i="8"/>
  <c r="M1919" i="8" s="1"/>
  <c r="L1918" i="8"/>
  <c r="M1918" i="8" s="1"/>
  <c r="L1915" i="8"/>
  <c r="M1915" i="8" s="1"/>
  <c r="I1915" i="8"/>
  <c r="L1914" i="8"/>
  <c r="M1914" i="8" s="1"/>
  <c r="I1914" i="8"/>
  <c r="Q1913" i="8"/>
  <c r="L1913" i="8"/>
  <c r="H1913" i="8"/>
  <c r="I1913" i="8" s="1"/>
  <c r="Q1912" i="8"/>
  <c r="L1912" i="8"/>
  <c r="M1912" i="8" s="1"/>
  <c r="H1912" i="8"/>
  <c r="Q1911" i="8"/>
  <c r="L1911" i="8"/>
  <c r="M1911" i="8" s="1"/>
  <c r="H1911" i="8"/>
  <c r="I1911" i="8" s="1"/>
  <c r="Q1910" i="8"/>
  <c r="L1910" i="8"/>
  <c r="H1910" i="8"/>
  <c r="I1910" i="8" s="1"/>
  <c r="Q1909" i="8"/>
  <c r="L1909" i="8"/>
  <c r="M1909" i="8" s="1"/>
  <c r="H1909" i="8"/>
  <c r="I1909" i="8" s="1"/>
  <c r="Q1908" i="8"/>
  <c r="L1908" i="8"/>
  <c r="M1908" i="8" s="1"/>
  <c r="H1908" i="8"/>
  <c r="Q1907" i="8"/>
  <c r="L1907" i="8"/>
  <c r="M1907" i="8" s="1"/>
  <c r="H1907" i="8"/>
  <c r="I1907" i="8" s="1"/>
  <c r="Q1906" i="8"/>
  <c r="L1906" i="8"/>
  <c r="H1906" i="8"/>
  <c r="I1906" i="8" s="1"/>
  <c r="Q1905" i="8"/>
  <c r="L1905" i="8"/>
  <c r="H1905" i="8"/>
  <c r="I1905" i="8" s="1"/>
  <c r="Q1904" i="8"/>
  <c r="L1904" i="8"/>
  <c r="M1904" i="8" s="1"/>
  <c r="H1904" i="8"/>
  <c r="Q1903" i="8"/>
  <c r="L1903" i="8"/>
  <c r="M1903" i="8" s="1"/>
  <c r="H1903" i="8"/>
  <c r="I1903" i="8" s="1"/>
  <c r="Q1902" i="8"/>
  <c r="L1902" i="8"/>
  <c r="M1902" i="8" s="1"/>
  <c r="H1902" i="8"/>
  <c r="I1902" i="8" s="1"/>
  <c r="P1902" i="8" s="1"/>
  <c r="Q1901" i="8"/>
  <c r="L1901" i="8"/>
  <c r="M1901" i="8" s="1"/>
  <c r="H1901" i="8"/>
  <c r="I1901" i="8" s="1"/>
  <c r="Q1900" i="8"/>
  <c r="L1900" i="8"/>
  <c r="M1900" i="8" s="1"/>
  <c r="H1900" i="8"/>
  <c r="Q1899" i="8"/>
  <c r="L1899" i="8"/>
  <c r="H1899" i="8"/>
  <c r="I1899" i="8" s="1"/>
  <c r="Q1898" i="8"/>
  <c r="L1898" i="8"/>
  <c r="H1898" i="8"/>
  <c r="I1898" i="8" s="1"/>
  <c r="Q1897" i="8"/>
  <c r="L1897" i="8"/>
  <c r="H1897" i="8"/>
  <c r="I1897" i="8" s="1"/>
  <c r="Q1896" i="8"/>
  <c r="L1896" i="8"/>
  <c r="M1896" i="8" s="1"/>
  <c r="H1896" i="8"/>
  <c r="I1896" i="8" s="1"/>
  <c r="Q1895" i="8"/>
  <c r="L1895" i="8"/>
  <c r="H1895" i="8"/>
  <c r="I1895" i="8" s="1"/>
  <c r="Q1894" i="8"/>
  <c r="L1894" i="8"/>
  <c r="M1894" i="8" s="1"/>
  <c r="H1894" i="8"/>
  <c r="I1894" i="8" s="1"/>
  <c r="Q1893" i="8"/>
  <c r="L1893" i="8"/>
  <c r="M1893" i="8" s="1"/>
  <c r="H1893" i="8"/>
  <c r="I1893" i="8" s="1"/>
  <c r="Q1892" i="8"/>
  <c r="M1892" i="8"/>
  <c r="L1892" i="8"/>
  <c r="H1892" i="8"/>
  <c r="O1892" i="8" s="1"/>
  <c r="Q1891" i="8"/>
  <c r="L1891" i="8"/>
  <c r="M1891" i="8" s="1"/>
  <c r="H1891" i="8"/>
  <c r="I1891" i="8" s="1"/>
  <c r="Q1890" i="8"/>
  <c r="L1890" i="8"/>
  <c r="H1890" i="8"/>
  <c r="I1890" i="8" s="1"/>
  <c r="Q1889" i="8"/>
  <c r="L1889" i="8"/>
  <c r="M1889" i="8" s="1"/>
  <c r="H1889" i="8"/>
  <c r="I1889" i="8" s="1"/>
  <c r="Q1888" i="8"/>
  <c r="L1888" i="8"/>
  <c r="M1888" i="8" s="1"/>
  <c r="H1888" i="8"/>
  <c r="Q1887" i="8"/>
  <c r="L1887" i="8"/>
  <c r="H1887" i="8"/>
  <c r="I1887" i="8" s="1"/>
  <c r="Q1886" i="8"/>
  <c r="L1886" i="8"/>
  <c r="H1886" i="8"/>
  <c r="I1886" i="8" s="1"/>
  <c r="Q1885" i="8"/>
  <c r="L1885" i="8"/>
  <c r="M1885" i="8" s="1"/>
  <c r="H1885" i="8"/>
  <c r="I1885" i="8" s="1"/>
  <c r="Q1884" i="8"/>
  <c r="L1884" i="8"/>
  <c r="M1884" i="8" s="1"/>
  <c r="H1884" i="8"/>
  <c r="Q1883" i="8"/>
  <c r="L1883" i="8"/>
  <c r="H1883" i="8"/>
  <c r="I1883" i="8" s="1"/>
  <c r="Q1882" i="8"/>
  <c r="L1882" i="8"/>
  <c r="H1882" i="8"/>
  <c r="I1882" i="8" s="1"/>
  <c r="Q1881" i="8"/>
  <c r="L1881" i="8"/>
  <c r="H1881" i="8"/>
  <c r="I1881" i="8" s="1"/>
  <c r="Q1880" i="8"/>
  <c r="L1880" i="8"/>
  <c r="H1880" i="8"/>
  <c r="I1880" i="8" s="1"/>
  <c r="Q1879" i="8"/>
  <c r="L1879" i="8"/>
  <c r="H1879" i="8"/>
  <c r="I1879" i="8" s="1"/>
  <c r="Q1878" i="8"/>
  <c r="L1878" i="8"/>
  <c r="H1878" i="8"/>
  <c r="I1878" i="8" s="1"/>
  <c r="Q1877" i="8"/>
  <c r="L1877" i="8"/>
  <c r="H1877" i="8"/>
  <c r="I1877" i="8" s="1"/>
  <c r="Q1876" i="8"/>
  <c r="L1876" i="8"/>
  <c r="M1876" i="8" s="1"/>
  <c r="H1876" i="8"/>
  <c r="I1876" i="8" s="1"/>
  <c r="B1875" i="8"/>
  <c r="L1873" i="8"/>
  <c r="M1873" i="8" s="1"/>
  <c r="L1872" i="8"/>
  <c r="P1872" i="8" s="1"/>
  <c r="L1871" i="8"/>
  <c r="Q1870" i="8"/>
  <c r="L1870" i="8"/>
  <c r="M1870" i="8" s="1"/>
  <c r="H1870" i="8"/>
  <c r="I1870" i="8" s="1"/>
  <c r="Q1869" i="8"/>
  <c r="L1869" i="8"/>
  <c r="H1869" i="8"/>
  <c r="I1869" i="8" s="1"/>
  <c r="Q1868" i="8"/>
  <c r="L1868" i="8"/>
  <c r="H1868" i="8"/>
  <c r="I1868" i="8" s="1"/>
  <c r="Q1867" i="8"/>
  <c r="L1867" i="8"/>
  <c r="H1867" i="8"/>
  <c r="I1867" i="8" s="1"/>
  <c r="Q1866" i="8"/>
  <c r="L1866" i="8"/>
  <c r="M1866" i="8" s="1"/>
  <c r="H1866" i="8"/>
  <c r="I1866" i="8" s="1"/>
  <c r="Q1865" i="8"/>
  <c r="L1865" i="8"/>
  <c r="M1865" i="8" s="1"/>
  <c r="H1865" i="8"/>
  <c r="I1865" i="8" s="1"/>
  <c r="Q1864" i="8"/>
  <c r="L1864" i="8"/>
  <c r="H1864" i="8"/>
  <c r="I1864" i="8" s="1"/>
  <c r="Q1863" i="8"/>
  <c r="L1863" i="8"/>
  <c r="H1863" i="8"/>
  <c r="I1863" i="8" s="1"/>
  <c r="Q1862" i="8"/>
  <c r="L1862" i="8"/>
  <c r="M1862" i="8" s="1"/>
  <c r="H1862" i="8"/>
  <c r="I1862" i="8" s="1"/>
  <c r="Q1861" i="8"/>
  <c r="L1861" i="8"/>
  <c r="O1861" i="8" s="1"/>
  <c r="H1861" i="8"/>
  <c r="I1861" i="8" s="1"/>
  <c r="Q1860" i="8"/>
  <c r="L1860" i="8"/>
  <c r="H1860" i="8"/>
  <c r="I1860" i="8" s="1"/>
  <c r="Q1859" i="8"/>
  <c r="L1859" i="8"/>
  <c r="H1859" i="8"/>
  <c r="I1859" i="8" s="1"/>
  <c r="Q1858" i="8"/>
  <c r="L1858" i="8"/>
  <c r="H1858" i="8"/>
  <c r="I1858" i="8" s="1"/>
  <c r="B1857" i="8"/>
  <c r="L1854" i="8"/>
  <c r="O1854" i="8" s="1"/>
  <c r="I1854" i="8"/>
  <c r="F1854" i="8"/>
  <c r="L1853" i="8"/>
  <c r="O1853" i="8" s="1"/>
  <c r="I1853" i="8"/>
  <c r="F1853" i="8"/>
  <c r="L1852" i="8"/>
  <c r="I1852" i="8"/>
  <c r="F1852" i="8"/>
  <c r="L1851" i="8"/>
  <c r="I1851" i="8"/>
  <c r="F1851" i="8"/>
  <c r="Q1850" i="8"/>
  <c r="L1850" i="8"/>
  <c r="H1850" i="8"/>
  <c r="F1850" i="8"/>
  <c r="Q1849" i="8"/>
  <c r="L1849" i="8"/>
  <c r="H1849" i="8"/>
  <c r="F1849" i="8"/>
  <c r="Q1848" i="8"/>
  <c r="L1848" i="8"/>
  <c r="H1848" i="8"/>
  <c r="I1848" i="8" s="1"/>
  <c r="F1848" i="8"/>
  <c r="Q1847" i="8"/>
  <c r="L1847" i="8"/>
  <c r="H1847" i="8"/>
  <c r="F1847" i="8"/>
  <c r="Q1846" i="8"/>
  <c r="L1846" i="8"/>
  <c r="H1846" i="8"/>
  <c r="F1846" i="8"/>
  <c r="Q1845" i="8"/>
  <c r="L1845" i="8"/>
  <c r="M1845" i="8" s="1"/>
  <c r="H1845" i="8"/>
  <c r="I1845" i="8" s="1"/>
  <c r="F1845" i="8"/>
  <c r="Q1844" i="8"/>
  <c r="L1844" i="8"/>
  <c r="H1844" i="8"/>
  <c r="I1844" i="8" s="1"/>
  <c r="F1844" i="8"/>
  <c r="Q1843" i="8"/>
  <c r="L1843" i="8"/>
  <c r="H1843" i="8"/>
  <c r="I1843" i="8" s="1"/>
  <c r="F1843" i="8"/>
  <c r="Q1842" i="8"/>
  <c r="L1842" i="8"/>
  <c r="H1842" i="8"/>
  <c r="I1842" i="8" s="1"/>
  <c r="F1842" i="8"/>
  <c r="M1842" i="8" s="1"/>
  <c r="Q1841" i="8"/>
  <c r="L1841" i="8"/>
  <c r="H1841" i="8"/>
  <c r="I1841" i="8" s="1"/>
  <c r="F1841" i="8"/>
  <c r="Q1840" i="8"/>
  <c r="L1840" i="8"/>
  <c r="H1840" i="8"/>
  <c r="I1840" i="8" s="1"/>
  <c r="F1840" i="8"/>
  <c r="Q1839" i="8"/>
  <c r="L1839" i="8"/>
  <c r="H1839" i="8"/>
  <c r="I1839" i="8" s="1"/>
  <c r="F1839" i="8"/>
  <c r="Q1838" i="8"/>
  <c r="L1838" i="8"/>
  <c r="H1838" i="8"/>
  <c r="F1838" i="8"/>
  <c r="Q1837" i="8"/>
  <c r="L1837" i="8"/>
  <c r="H1837" i="8"/>
  <c r="I1837" i="8" s="1"/>
  <c r="F1837" i="8"/>
  <c r="Q1836" i="8"/>
  <c r="L1836" i="8"/>
  <c r="H1836" i="8"/>
  <c r="I1836" i="8" s="1"/>
  <c r="F1836" i="8"/>
  <c r="Q1835" i="8"/>
  <c r="L1835" i="8"/>
  <c r="H1835" i="8"/>
  <c r="I1835" i="8" s="1"/>
  <c r="F1835" i="8"/>
  <c r="Q1834" i="8"/>
  <c r="L1834" i="8"/>
  <c r="H1834" i="8"/>
  <c r="I1834" i="8" s="1"/>
  <c r="F1834" i="8"/>
  <c r="B1833" i="8"/>
  <c r="F1832" i="8"/>
  <c r="L1831" i="8"/>
  <c r="O1831" i="8" s="1"/>
  <c r="I1831" i="8"/>
  <c r="F1831" i="8"/>
  <c r="L1830" i="8"/>
  <c r="O1830" i="8" s="1"/>
  <c r="I1830" i="8"/>
  <c r="F1830" i="8"/>
  <c r="L1829" i="8"/>
  <c r="I1829" i="8"/>
  <c r="F1829" i="8"/>
  <c r="L1828" i="8"/>
  <c r="I1828" i="8"/>
  <c r="F1828" i="8"/>
  <c r="L1827" i="8"/>
  <c r="O1827" i="8" s="1"/>
  <c r="I1827" i="8"/>
  <c r="F1827" i="8"/>
  <c r="L1826" i="8"/>
  <c r="O1826" i="8" s="1"/>
  <c r="I1826" i="8"/>
  <c r="F1826" i="8"/>
  <c r="Q1825" i="8"/>
  <c r="L1825" i="8"/>
  <c r="H1825" i="8"/>
  <c r="I1825" i="8" s="1"/>
  <c r="F1825" i="8"/>
  <c r="Q1824" i="8"/>
  <c r="L1824" i="8"/>
  <c r="H1824" i="8"/>
  <c r="I1824" i="8" s="1"/>
  <c r="F1824" i="8"/>
  <c r="Q1823" i="8"/>
  <c r="L1823" i="8"/>
  <c r="H1823" i="8"/>
  <c r="I1823" i="8" s="1"/>
  <c r="F1823" i="8"/>
  <c r="Q1822" i="8"/>
  <c r="L1822" i="8"/>
  <c r="H1822" i="8"/>
  <c r="I1822" i="8" s="1"/>
  <c r="F1822" i="8"/>
  <c r="Q1821" i="8"/>
  <c r="L1821" i="8"/>
  <c r="H1821" i="8"/>
  <c r="I1821" i="8" s="1"/>
  <c r="F1821" i="8"/>
  <c r="Q1820" i="8"/>
  <c r="L1820" i="8"/>
  <c r="H1820" i="8"/>
  <c r="I1820" i="8" s="1"/>
  <c r="F1820" i="8"/>
  <c r="Q1819" i="8"/>
  <c r="L1819" i="8"/>
  <c r="H1819" i="8"/>
  <c r="I1819" i="8" s="1"/>
  <c r="F1819" i="8"/>
  <c r="Q1818" i="8"/>
  <c r="L1818" i="8"/>
  <c r="H1818" i="8"/>
  <c r="I1818" i="8" s="1"/>
  <c r="F1818" i="8"/>
  <c r="Q1817" i="8"/>
  <c r="L1817" i="8"/>
  <c r="H1817" i="8"/>
  <c r="F1817" i="8"/>
  <c r="Q1816" i="8"/>
  <c r="L1816" i="8"/>
  <c r="H1816" i="8"/>
  <c r="I1816" i="8" s="1"/>
  <c r="F1816" i="8"/>
  <c r="Q1815" i="8"/>
  <c r="L1815" i="8"/>
  <c r="H1815" i="8"/>
  <c r="I1815" i="8" s="1"/>
  <c r="F1815" i="8"/>
  <c r="Q1814" i="8"/>
  <c r="L1814" i="8"/>
  <c r="H1814" i="8"/>
  <c r="I1814" i="8" s="1"/>
  <c r="F1814" i="8"/>
  <c r="Q1813" i="8"/>
  <c r="L1813" i="8"/>
  <c r="H1813" i="8"/>
  <c r="I1813" i="8" s="1"/>
  <c r="F1813" i="8"/>
  <c r="Q1812" i="8"/>
  <c r="L1812" i="8"/>
  <c r="H1812" i="8"/>
  <c r="I1812" i="8" s="1"/>
  <c r="F1812" i="8"/>
  <c r="Q1811" i="8"/>
  <c r="L1811" i="8"/>
  <c r="H1811" i="8"/>
  <c r="I1811" i="8" s="1"/>
  <c r="F1811" i="8"/>
  <c r="Q1810" i="8"/>
  <c r="L1810" i="8"/>
  <c r="H1810" i="8"/>
  <c r="I1810" i="8" s="1"/>
  <c r="F1810" i="8"/>
  <c r="Q1809" i="8"/>
  <c r="L1809" i="8"/>
  <c r="H1809" i="8"/>
  <c r="F1809" i="8"/>
  <c r="Q1808" i="8"/>
  <c r="L1808" i="8"/>
  <c r="H1808" i="8"/>
  <c r="I1808" i="8" s="1"/>
  <c r="F1808" i="8"/>
  <c r="Q1807" i="8"/>
  <c r="L1807" i="8"/>
  <c r="H1807" i="8"/>
  <c r="I1807" i="8" s="1"/>
  <c r="F1807" i="8"/>
  <c r="Q1806" i="8"/>
  <c r="L1806" i="8"/>
  <c r="H1806" i="8"/>
  <c r="I1806" i="8" s="1"/>
  <c r="F1806" i="8"/>
  <c r="Q1805" i="8"/>
  <c r="L1805" i="8"/>
  <c r="H1805" i="8"/>
  <c r="I1805" i="8" s="1"/>
  <c r="F1805" i="8"/>
  <c r="Q1804" i="8"/>
  <c r="L1804" i="8"/>
  <c r="H1804" i="8"/>
  <c r="I1804" i="8" s="1"/>
  <c r="F1804" i="8"/>
  <c r="B1803" i="8"/>
  <c r="F1802" i="8"/>
  <c r="L1801" i="8"/>
  <c r="I1801" i="8"/>
  <c r="F1801" i="8"/>
  <c r="Q1800" i="8"/>
  <c r="L1800" i="8"/>
  <c r="I1800" i="8"/>
  <c r="H1800" i="8"/>
  <c r="F1800" i="8"/>
  <c r="M1800" i="8" s="1"/>
  <c r="Q1799" i="8"/>
  <c r="L1799" i="8"/>
  <c r="H1799" i="8"/>
  <c r="F1799" i="8"/>
  <c r="Q1798" i="8"/>
  <c r="L1798" i="8"/>
  <c r="H1798" i="8"/>
  <c r="I1798" i="8" s="1"/>
  <c r="F1798" i="8"/>
  <c r="Q1797" i="8"/>
  <c r="L1797" i="8"/>
  <c r="H1797" i="8"/>
  <c r="I1797" i="8" s="1"/>
  <c r="F1797" i="8"/>
  <c r="Q1796" i="8"/>
  <c r="L1796" i="8"/>
  <c r="H1796" i="8"/>
  <c r="I1796" i="8" s="1"/>
  <c r="F1796" i="8"/>
  <c r="Q1795" i="8"/>
  <c r="L1795" i="8"/>
  <c r="I1795" i="8"/>
  <c r="F1795" i="8"/>
  <c r="Q1794" i="8"/>
  <c r="L1794" i="8"/>
  <c r="O1794" i="8" s="1"/>
  <c r="I1794" i="8"/>
  <c r="F1794" i="8"/>
  <c r="Q1793" i="8"/>
  <c r="L1793" i="8"/>
  <c r="H1793" i="8"/>
  <c r="I1793" i="8" s="1"/>
  <c r="F1793" i="8"/>
  <c r="Q1792" i="8"/>
  <c r="L1792" i="8"/>
  <c r="H1792" i="8"/>
  <c r="I1792" i="8" s="1"/>
  <c r="F1792" i="8"/>
  <c r="M1792" i="8" s="1"/>
  <c r="Q1791" i="8"/>
  <c r="L1791" i="8"/>
  <c r="H1791" i="8"/>
  <c r="I1791" i="8" s="1"/>
  <c r="F1791" i="8"/>
  <c r="Q1790" i="8"/>
  <c r="L1790" i="8"/>
  <c r="H1790" i="8"/>
  <c r="I1790" i="8" s="1"/>
  <c r="F1790" i="8"/>
  <c r="Q1789" i="8"/>
  <c r="L1789" i="8"/>
  <c r="H1789" i="8"/>
  <c r="I1789" i="8" s="1"/>
  <c r="F1789" i="8"/>
  <c r="Q1788" i="8"/>
  <c r="L1788" i="8"/>
  <c r="H1788" i="8"/>
  <c r="I1788" i="8" s="1"/>
  <c r="F1788" i="8"/>
  <c r="Q1787" i="8"/>
  <c r="L1787" i="8"/>
  <c r="H1787" i="8"/>
  <c r="I1787" i="8" s="1"/>
  <c r="F1787" i="8"/>
  <c r="Q1786" i="8"/>
  <c r="L1786" i="8"/>
  <c r="O1786" i="8" s="1"/>
  <c r="I1786" i="8"/>
  <c r="F1786" i="8"/>
  <c r="Q1785" i="8"/>
  <c r="L1785" i="8"/>
  <c r="H1785" i="8"/>
  <c r="I1785" i="8" s="1"/>
  <c r="F1785" i="8"/>
  <c r="Q1784" i="8"/>
  <c r="L1784" i="8"/>
  <c r="H1784" i="8"/>
  <c r="I1784" i="8" s="1"/>
  <c r="F1784" i="8"/>
  <c r="Q1783" i="8"/>
  <c r="L1783" i="8"/>
  <c r="H1783" i="8"/>
  <c r="I1783" i="8" s="1"/>
  <c r="F1783" i="8"/>
  <c r="Q1782" i="8"/>
  <c r="L1782" i="8"/>
  <c r="H1782" i="8"/>
  <c r="F1782" i="8"/>
  <c r="Q1781" i="8"/>
  <c r="L1781" i="8"/>
  <c r="H1781" i="8"/>
  <c r="I1781" i="8" s="1"/>
  <c r="F1781" i="8"/>
  <c r="Q1780" i="8"/>
  <c r="L1780" i="8"/>
  <c r="H1780" i="8"/>
  <c r="I1780" i="8" s="1"/>
  <c r="F1780" i="8"/>
  <c r="Q1779" i="8"/>
  <c r="L1779" i="8"/>
  <c r="H1779" i="8"/>
  <c r="I1779" i="8" s="1"/>
  <c r="F1779" i="8"/>
  <c r="Q1778" i="8"/>
  <c r="L1778" i="8"/>
  <c r="H1778" i="8"/>
  <c r="I1778" i="8" s="1"/>
  <c r="F1778" i="8"/>
  <c r="Q1777" i="8"/>
  <c r="L1777" i="8"/>
  <c r="H1777" i="8"/>
  <c r="I1777" i="8" s="1"/>
  <c r="F1777" i="8"/>
  <c r="Q1776" i="8"/>
  <c r="L1776" i="8"/>
  <c r="H1776" i="8"/>
  <c r="I1776" i="8" s="1"/>
  <c r="F1776" i="8"/>
  <c r="Q1775" i="8"/>
  <c r="L1775" i="8"/>
  <c r="H1775" i="8"/>
  <c r="I1775" i="8" s="1"/>
  <c r="F1775" i="8"/>
  <c r="Q1774" i="8"/>
  <c r="L1774" i="8"/>
  <c r="H1774" i="8"/>
  <c r="F1774" i="8"/>
  <c r="Q1773" i="8"/>
  <c r="L1773" i="8"/>
  <c r="H1773" i="8"/>
  <c r="F1773" i="8"/>
  <c r="Q1772" i="8"/>
  <c r="L1772" i="8"/>
  <c r="H1772" i="8"/>
  <c r="I1772" i="8" s="1"/>
  <c r="F1772" i="8"/>
  <c r="Q1771" i="8"/>
  <c r="L1771" i="8"/>
  <c r="H1771" i="8"/>
  <c r="I1771" i="8" s="1"/>
  <c r="F1771" i="8"/>
  <c r="Q1770" i="8"/>
  <c r="L1770" i="8"/>
  <c r="H1770" i="8"/>
  <c r="I1770" i="8" s="1"/>
  <c r="F1770" i="8"/>
  <c r="Q1769" i="8"/>
  <c r="L1769" i="8"/>
  <c r="H1769" i="8"/>
  <c r="I1769" i="8" s="1"/>
  <c r="F1769" i="8"/>
  <c r="Q1768" i="8"/>
  <c r="L1768" i="8"/>
  <c r="H1768" i="8"/>
  <c r="I1768" i="8" s="1"/>
  <c r="F1768" i="8"/>
  <c r="Q1767" i="8"/>
  <c r="L1767" i="8"/>
  <c r="H1767" i="8"/>
  <c r="F1767" i="8"/>
  <c r="Q1766" i="8"/>
  <c r="L1766" i="8"/>
  <c r="H1766" i="8"/>
  <c r="I1766" i="8" s="1"/>
  <c r="F1766" i="8"/>
  <c r="Q1765" i="8"/>
  <c r="L1765" i="8"/>
  <c r="H1765" i="8"/>
  <c r="I1765" i="8" s="1"/>
  <c r="F1765" i="8"/>
  <c r="Q1764" i="8"/>
  <c r="L1764" i="8"/>
  <c r="O1764" i="8" s="1"/>
  <c r="I1764" i="8"/>
  <c r="F1764" i="8"/>
  <c r="Q1763" i="8"/>
  <c r="L1763" i="8"/>
  <c r="O1763" i="8" s="1"/>
  <c r="I1763" i="8"/>
  <c r="F1763" i="8"/>
  <c r="Q1762" i="8"/>
  <c r="L1762" i="8"/>
  <c r="H1762" i="8"/>
  <c r="I1762" i="8" s="1"/>
  <c r="F1762" i="8"/>
  <c r="Q1761" i="8"/>
  <c r="L1761" i="8"/>
  <c r="H1761" i="8"/>
  <c r="I1761" i="8" s="1"/>
  <c r="F1761" i="8"/>
  <c r="Q1760" i="8"/>
  <c r="L1760" i="8"/>
  <c r="H1760" i="8"/>
  <c r="F1760" i="8"/>
  <c r="Q1759" i="8"/>
  <c r="L1759" i="8"/>
  <c r="H1759" i="8"/>
  <c r="I1759" i="8" s="1"/>
  <c r="F1759" i="8"/>
  <c r="Q1758" i="8"/>
  <c r="L1758" i="8"/>
  <c r="H1758" i="8"/>
  <c r="I1758" i="8" s="1"/>
  <c r="F1758" i="8"/>
  <c r="Q1757" i="8"/>
  <c r="L1757" i="8"/>
  <c r="H1757" i="8"/>
  <c r="I1757" i="8" s="1"/>
  <c r="F1757" i="8"/>
  <c r="Q1756" i="8"/>
  <c r="L1756" i="8"/>
  <c r="H1756" i="8"/>
  <c r="I1756" i="8" s="1"/>
  <c r="F1756" i="8"/>
  <c r="Q1755" i="8"/>
  <c r="L1755" i="8"/>
  <c r="H1755" i="8"/>
  <c r="F1755" i="8"/>
  <c r="Q1754" i="8"/>
  <c r="L1754" i="8"/>
  <c r="I1754" i="8"/>
  <c r="F1754" i="8"/>
  <c r="Q1753" i="8"/>
  <c r="L1753" i="8"/>
  <c r="I1753" i="8"/>
  <c r="F1753" i="8"/>
  <c r="Q1752" i="8"/>
  <c r="L1752" i="8"/>
  <c r="H1752" i="8"/>
  <c r="I1752" i="8" s="1"/>
  <c r="P1752" i="8" s="1"/>
  <c r="F1752" i="8"/>
  <c r="Q1751" i="8"/>
  <c r="L1751" i="8"/>
  <c r="H1751" i="8"/>
  <c r="I1751" i="8" s="1"/>
  <c r="F1751" i="8"/>
  <c r="B1750" i="8"/>
  <c r="F1749" i="8"/>
  <c r="L1748" i="8"/>
  <c r="F1748" i="8"/>
  <c r="L1747" i="8"/>
  <c r="F1747" i="8"/>
  <c r="L1746" i="8"/>
  <c r="F1746" i="8"/>
  <c r="L1745" i="8"/>
  <c r="F1745" i="8"/>
  <c r="L1744" i="8"/>
  <c r="F1744" i="8"/>
  <c r="L1743" i="8"/>
  <c r="F1743" i="8"/>
  <c r="L1742" i="8"/>
  <c r="F1742" i="8"/>
  <c r="L1741" i="8"/>
  <c r="F1741" i="8"/>
  <c r="L1740" i="8"/>
  <c r="F1740" i="8"/>
  <c r="L1739" i="8"/>
  <c r="F1739" i="8"/>
  <c r="L1738" i="8"/>
  <c r="F1738" i="8"/>
  <c r="Q1737" i="8"/>
  <c r="L1737" i="8"/>
  <c r="H1737" i="8"/>
  <c r="I1737" i="8" s="1"/>
  <c r="F1737" i="8"/>
  <c r="L1736" i="8"/>
  <c r="F1736" i="8"/>
  <c r="L1735" i="8"/>
  <c r="F1735" i="8"/>
  <c r="L1734" i="8"/>
  <c r="F1734" i="8"/>
  <c r="L1733" i="8"/>
  <c r="F1733" i="8"/>
  <c r="L1732" i="8"/>
  <c r="F1732" i="8"/>
  <c r="L1731" i="8"/>
  <c r="F1731" i="8"/>
  <c r="L1730" i="8"/>
  <c r="F1730" i="8"/>
  <c r="L1729" i="8"/>
  <c r="F1729" i="8"/>
  <c r="L1728" i="8"/>
  <c r="F1728" i="8"/>
  <c r="L1727" i="8"/>
  <c r="F1727" i="8"/>
  <c r="L1726" i="8"/>
  <c r="F1726" i="8"/>
  <c r="L1725" i="8"/>
  <c r="F1725" i="8"/>
  <c r="L1724" i="8"/>
  <c r="F1724" i="8"/>
  <c r="L1723" i="8"/>
  <c r="F1723" i="8"/>
  <c r="Q1722" i="8"/>
  <c r="L1722" i="8"/>
  <c r="H1722" i="8"/>
  <c r="I1722" i="8" s="1"/>
  <c r="F1722" i="8"/>
  <c r="L1721" i="8"/>
  <c r="F1721" i="8"/>
  <c r="L1720" i="8"/>
  <c r="F1720" i="8"/>
  <c r="L1719" i="8"/>
  <c r="F1719" i="8"/>
  <c r="L1718" i="8"/>
  <c r="F1718" i="8"/>
  <c r="L1717" i="8"/>
  <c r="F1717" i="8"/>
  <c r="Q1716" i="8"/>
  <c r="L1716" i="8"/>
  <c r="H1716" i="8"/>
  <c r="I1716" i="8" s="1"/>
  <c r="F1716" i="8"/>
  <c r="L1715" i="8"/>
  <c r="F1715" i="8"/>
  <c r="L1714" i="8"/>
  <c r="F1714" i="8"/>
  <c r="L1713" i="8"/>
  <c r="F1713" i="8"/>
  <c r="L1712" i="8"/>
  <c r="F1712" i="8"/>
  <c r="L1711" i="8"/>
  <c r="F1711" i="8"/>
  <c r="L1710" i="8"/>
  <c r="F1710" i="8"/>
  <c r="L1709" i="8"/>
  <c r="F1709" i="8"/>
  <c r="L1708" i="8"/>
  <c r="F1708" i="8"/>
  <c r="Q1707" i="8"/>
  <c r="L1707" i="8"/>
  <c r="H1707" i="8"/>
  <c r="I1707" i="8" s="1"/>
  <c r="F1707" i="8"/>
  <c r="L1706" i="8"/>
  <c r="F1706" i="8"/>
  <c r="L1705" i="8"/>
  <c r="F1705" i="8"/>
  <c r="L1704" i="8"/>
  <c r="F1704" i="8"/>
  <c r="L1703" i="8"/>
  <c r="F1703" i="8"/>
  <c r="L1702" i="8"/>
  <c r="F1702" i="8"/>
  <c r="L1701" i="8"/>
  <c r="F1701" i="8"/>
  <c r="B1700" i="8"/>
  <c r="L1697" i="8"/>
  <c r="F1697" i="8"/>
  <c r="L1696" i="8"/>
  <c r="F1696" i="8"/>
  <c r="L1695" i="8"/>
  <c r="F1695" i="8"/>
  <c r="L1694" i="8"/>
  <c r="F1694" i="8"/>
  <c r="Q1693" i="8"/>
  <c r="L1693" i="8"/>
  <c r="H1693" i="8"/>
  <c r="I1693" i="8" s="1"/>
  <c r="F1693" i="8"/>
  <c r="L1692" i="8"/>
  <c r="H1692" i="8"/>
  <c r="F1692" i="8"/>
  <c r="L1691" i="8"/>
  <c r="H1691" i="8"/>
  <c r="F1691" i="8"/>
  <c r="L1690" i="8"/>
  <c r="H1690" i="8"/>
  <c r="F1690" i="8"/>
  <c r="Q1689" i="8"/>
  <c r="L1689" i="8"/>
  <c r="H1689" i="8"/>
  <c r="I1689" i="8" s="1"/>
  <c r="F1689" i="8"/>
  <c r="Q1688" i="8"/>
  <c r="L1688" i="8"/>
  <c r="H1688" i="8"/>
  <c r="I1688" i="8" s="1"/>
  <c r="F1688" i="8"/>
  <c r="Q1687" i="8"/>
  <c r="L1687" i="8"/>
  <c r="H1687" i="8"/>
  <c r="I1687" i="8" s="1"/>
  <c r="F1687" i="8"/>
  <c r="Q1686" i="8"/>
  <c r="L1686" i="8"/>
  <c r="H1686" i="8"/>
  <c r="I1686" i="8" s="1"/>
  <c r="F1686" i="8"/>
  <c r="L1685" i="8"/>
  <c r="H1685" i="8"/>
  <c r="F1685" i="8"/>
  <c r="Q1684" i="8"/>
  <c r="L1684" i="8"/>
  <c r="H1684" i="8"/>
  <c r="I1684" i="8" s="1"/>
  <c r="F1684" i="8"/>
  <c r="Q1683" i="8"/>
  <c r="L1683" i="8"/>
  <c r="H1683" i="8"/>
  <c r="I1683" i="8" s="1"/>
  <c r="F1683" i="8"/>
  <c r="Q1682" i="8"/>
  <c r="L1682" i="8"/>
  <c r="H1682" i="8"/>
  <c r="I1682" i="8" s="1"/>
  <c r="F1682" i="8"/>
  <c r="Q1681" i="8"/>
  <c r="L1681" i="8"/>
  <c r="H1681" i="8"/>
  <c r="I1681" i="8" s="1"/>
  <c r="F1681" i="8"/>
  <c r="L1680" i="8"/>
  <c r="H1680" i="8"/>
  <c r="F1680" i="8"/>
  <c r="Q1679" i="8"/>
  <c r="L1679" i="8"/>
  <c r="O1679" i="8" s="1"/>
  <c r="H1679" i="8"/>
  <c r="I1679" i="8" s="1"/>
  <c r="F1679" i="8"/>
  <c r="L1678" i="8"/>
  <c r="H1678" i="8"/>
  <c r="F1678" i="8"/>
  <c r="Q1677" i="8"/>
  <c r="L1677" i="8"/>
  <c r="H1677" i="8"/>
  <c r="I1677" i="8" s="1"/>
  <c r="F1677" i="8"/>
  <c r="B1676" i="8"/>
  <c r="F1675" i="8"/>
  <c r="L1674" i="8"/>
  <c r="I1674" i="8"/>
  <c r="F1674" i="8"/>
  <c r="L1673" i="8"/>
  <c r="I1673" i="8"/>
  <c r="F1673" i="8"/>
  <c r="L1672" i="8"/>
  <c r="I1672" i="8"/>
  <c r="F1672" i="8"/>
  <c r="L1671" i="8"/>
  <c r="I1671" i="8"/>
  <c r="F1671" i="8"/>
  <c r="L1670" i="8"/>
  <c r="I1670" i="8"/>
  <c r="F1670" i="8"/>
  <c r="L1669" i="8"/>
  <c r="I1669" i="8"/>
  <c r="F1669" i="8"/>
  <c r="L1668" i="8"/>
  <c r="I1668" i="8"/>
  <c r="F1668" i="8"/>
  <c r="Q1667" i="8"/>
  <c r="L1667" i="8"/>
  <c r="H1667" i="8"/>
  <c r="I1667" i="8" s="1"/>
  <c r="F1667" i="8"/>
  <c r="Q1666" i="8"/>
  <c r="L1666" i="8"/>
  <c r="H1666" i="8"/>
  <c r="I1666" i="8" s="1"/>
  <c r="F1666" i="8"/>
  <c r="Q1665" i="8"/>
  <c r="L1665" i="8"/>
  <c r="H1665" i="8"/>
  <c r="I1665" i="8" s="1"/>
  <c r="F1665" i="8"/>
  <c r="L1664" i="8"/>
  <c r="H1664" i="8"/>
  <c r="I1664" i="8" s="1"/>
  <c r="F1664" i="8"/>
  <c r="Q1663" i="8"/>
  <c r="L1663" i="8"/>
  <c r="H1663" i="8"/>
  <c r="I1663" i="8" s="1"/>
  <c r="F1663" i="8"/>
  <c r="M1663" i="8" s="1"/>
  <c r="L1662" i="8"/>
  <c r="H1662" i="8"/>
  <c r="I1662" i="8" s="1"/>
  <c r="F1662" i="8"/>
  <c r="Q1661" i="8"/>
  <c r="L1661" i="8"/>
  <c r="H1661" i="8"/>
  <c r="I1661" i="8" s="1"/>
  <c r="F1661" i="8"/>
  <c r="Q1660" i="8"/>
  <c r="L1660" i="8"/>
  <c r="H1660" i="8"/>
  <c r="I1660" i="8" s="1"/>
  <c r="F1660" i="8"/>
  <c r="M1660" i="8" s="1"/>
  <c r="Q1659" i="8"/>
  <c r="L1659" i="8"/>
  <c r="H1659" i="8"/>
  <c r="I1659" i="8" s="1"/>
  <c r="F1659" i="8"/>
  <c r="Q1658" i="8"/>
  <c r="L1658" i="8"/>
  <c r="H1658" i="8"/>
  <c r="I1658" i="8" s="1"/>
  <c r="F1658" i="8"/>
  <c r="L1657" i="8"/>
  <c r="H1657" i="8"/>
  <c r="I1657" i="8" s="1"/>
  <c r="F1657" i="8"/>
  <c r="Q1656" i="8"/>
  <c r="L1656" i="8"/>
  <c r="H1656" i="8"/>
  <c r="I1656" i="8" s="1"/>
  <c r="F1656" i="8"/>
  <c r="Q1655" i="8"/>
  <c r="L1655" i="8"/>
  <c r="H1655" i="8"/>
  <c r="I1655" i="8" s="1"/>
  <c r="F1655" i="8"/>
  <c r="Q1654" i="8"/>
  <c r="L1654" i="8"/>
  <c r="H1654" i="8"/>
  <c r="I1654" i="8" s="1"/>
  <c r="F1654" i="8"/>
  <c r="Q1653" i="8"/>
  <c r="L1653" i="8"/>
  <c r="H1653" i="8"/>
  <c r="I1653" i="8" s="1"/>
  <c r="F1653" i="8"/>
  <c r="Q1652" i="8"/>
  <c r="L1652" i="8"/>
  <c r="H1652" i="8"/>
  <c r="I1652" i="8" s="1"/>
  <c r="F1652" i="8"/>
  <c r="Q1651" i="8"/>
  <c r="L1651" i="8"/>
  <c r="H1651" i="8"/>
  <c r="I1651" i="8" s="1"/>
  <c r="P1651" i="8" s="1"/>
  <c r="F1651" i="8"/>
  <c r="Q1650" i="8"/>
  <c r="L1650" i="8"/>
  <c r="H1650" i="8"/>
  <c r="I1650" i="8" s="1"/>
  <c r="F1650" i="8"/>
  <c r="Q1649" i="8"/>
  <c r="L1649" i="8"/>
  <c r="H1649" i="8"/>
  <c r="F1649" i="8"/>
  <c r="Q1648" i="8"/>
  <c r="L1648" i="8"/>
  <c r="H1648" i="8"/>
  <c r="I1648" i="8" s="1"/>
  <c r="F1648" i="8"/>
  <c r="Q1647" i="8"/>
  <c r="L1647" i="8"/>
  <c r="H1647" i="8"/>
  <c r="I1647" i="8" s="1"/>
  <c r="F1647" i="8"/>
  <c r="B1646" i="8"/>
  <c r="F1645" i="8"/>
  <c r="L1644" i="8"/>
  <c r="H1644" i="8"/>
  <c r="I1644" i="8" s="1"/>
  <c r="F1644" i="8"/>
  <c r="Q1643" i="8"/>
  <c r="L1643" i="8"/>
  <c r="H1643" i="8"/>
  <c r="I1643" i="8" s="1"/>
  <c r="F1643" i="8"/>
  <c r="Q1642" i="8"/>
  <c r="L1642" i="8"/>
  <c r="H1642" i="8"/>
  <c r="I1642" i="8" s="1"/>
  <c r="F1642" i="8"/>
  <c r="Q1641" i="8"/>
  <c r="L1641" i="8"/>
  <c r="H1641" i="8"/>
  <c r="F1641" i="8"/>
  <c r="Q1640" i="8"/>
  <c r="L1640" i="8"/>
  <c r="H1640" i="8"/>
  <c r="I1640" i="8" s="1"/>
  <c r="F1640" i="8"/>
  <c r="Q1639" i="8"/>
  <c r="L1639" i="8"/>
  <c r="H1639" i="8"/>
  <c r="I1639" i="8" s="1"/>
  <c r="F1639" i="8"/>
  <c r="L1638" i="8"/>
  <c r="H1638" i="8"/>
  <c r="I1638" i="8" s="1"/>
  <c r="F1638" i="8"/>
  <c r="L1637" i="8"/>
  <c r="H1637" i="8"/>
  <c r="I1637" i="8" s="1"/>
  <c r="F1637" i="8"/>
  <c r="Q1636" i="8"/>
  <c r="L1636" i="8"/>
  <c r="H1636" i="8"/>
  <c r="I1636" i="8" s="1"/>
  <c r="F1636" i="8"/>
  <c r="Q1635" i="8"/>
  <c r="L1635" i="8"/>
  <c r="H1635" i="8"/>
  <c r="I1635" i="8" s="1"/>
  <c r="F1635" i="8"/>
  <c r="Q1634" i="8"/>
  <c r="L1634" i="8"/>
  <c r="H1634" i="8"/>
  <c r="F1634" i="8"/>
  <c r="M1634" i="8" s="1"/>
  <c r="Q1633" i="8"/>
  <c r="L1633" i="8"/>
  <c r="H1633" i="8"/>
  <c r="I1633" i="8" s="1"/>
  <c r="F1633" i="8"/>
  <c r="Q1632" i="8"/>
  <c r="L1632" i="8"/>
  <c r="H1632" i="8"/>
  <c r="I1632" i="8" s="1"/>
  <c r="F1632" i="8"/>
  <c r="Q1631" i="8"/>
  <c r="L1631" i="8"/>
  <c r="H1631" i="8"/>
  <c r="I1631" i="8" s="1"/>
  <c r="F1631" i="8"/>
  <c r="Q1630" i="8"/>
  <c r="L1630" i="8"/>
  <c r="H1630" i="8"/>
  <c r="I1630" i="8" s="1"/>
  <c r="F1630" i="8"/>
  <c r="L1629" i="8"/>
  <c r="H1629" i="8"/>
  <c r="I1629" i="8" s="1"/>
  <c r="F1629" i="8"/>
  <c r="Q1628" i="8"/>
  <c r="L1628" i="8"/>
  <c r="H1628" i="8"/>
  <c r="I1628" i="8" s="1"/>
  <c r="F1628" i="8"/>
  <c r="Q1627" i="8"/>
  <c r="L1627" i="8"/>
  <c r="H1627" i="8"/>
  <c r="I1627" i="8" s="1"/>
  <c r="F1627" i="8"/>
  <c r="Q1626" i="8"/>
  <c r="L1626" i="8"/>
  <c r="H1626" i="8"/>
  <c r="F1626" i="8"/>
  <c r="Q1625" i="8"/>
  <c r="L1625" i="8"/>
  <c r="H1625" i="8"/>
  <c r="I1625" i="8" s="1"/>
  <c r="F1625" i="8"/>
  <c r="Q1624" i="8"/>
  <c r="L1624" i="8"/>
  <c r="H1624" i="8"/>
  <c r="I1624" i="8" s="1"/>
  <c r="F1624" i="8"/>
  <c r="Q1623" i="8"/>
  <c r="L1623" i="8"/>
  <c r="H1623" i="8"/>
  <c r="I1623" i="8" s="1"/>
  <c r="F1623" i="8"/>
  <c r="Q1622" i="8"/>
  <c r="L1622" i="8"/>
  <c r="H1622" i="8"/>
  <c r="I1622" i="8" s="1"/>
  <c r="F1622" i="8"/>
  <c r="Q1621" i="8"/>
  <c r="L1621" i="8"/>
  <c r="H1621" i="8"/>
  <c r="I1621" i="8" s="1"/>
  <c r="F1621" i="8"/>
  <c r="Q1620" i="8"/>
  <c r="L1620" i="8"/>
  <c r="H1620" i="8"/>
  <c r="I1620" i="8" s="1"/>
  <c r="F1620" i="8"/>
  <c r="Q1619" i="8"/>
  <c r="L1619" i="8"/>
  <c r="H1619" i="8"/>
  <c r="I1619" i="8" s="1"/>
  <c r="F1619" i="8"/>
  <c r="Q1618" i="8"/>
  <c r="L1618" i="8"/>
  <c r="I1618" i="8"/>
  <c r="H1618" i="8"/>
  <c r="F1618" i="8"/>
  <c r="Q1617" i="8"/>
  <c r="L1617" i="8"/>
  <c r="H1617" i="8"/>
  <c r="F1617" i="8"/>
  <c r="Q1616" i="8"/>
  <c r="L1616" i="8"/>
  <c r="H1616" i="8"/>
  <c r="I1616" i="8" s="1"/>
  <c r="F1616" i="8"/>
  <c r="Q1615" i="8"/>
  <c r="L1615" i="8"/>
  <c r="H1615" i="8"/>
  <c r="I1615" i="8" s="1"/>
  <c r="F1615" i="8"/>
  <c r="Q1614" i="8"/>
  <c r="L1614" i="8"/>
  <c r="H1614" i="8"/>
  <c r="I1614" i="8" s="1"/>
  <c r="F1614" i="8"/>
  <c r="Q1613" i="8"/>
  <c r="L1613" i="8"/>
  <c r="H1613" i="8"/>
  <c r="I1613" i="8" s="1"/>
  <c r="F1613" i="8"/>
  <c r="Q1612" i="8"/>
  <c r="L1612" i="8"/>
  <c r="O1612" i="8" s="1"/>
  <c r="H1612" i="8"/>
  <c r="I1612" i="8" s="1"/>
  <c r="F1612" i="8"/>
  <c r="Q1611" i="8"/>
  <c r="L1611" i="8"/>
  <c r="H1611" i="8"/>
  <c r="I1611" i="8" s="1"/>
  <c r="F1611" i="8"/>
  <c r="Q1610" i="8"/>
  <c r="L1610" i="8"/>
  <c r="H1610" i="8"/>
  <c r="I1610" i="8" s="1"/>
  <c r="F1610" i="8"/>
  <c r="Q1609" i="8"/>
  <c r="L1609" i="8"/>
  <c r="H1609" i="8"/>
  <c r="I1609" i="8" s="1"/>
  <c r="F1609" i="8"/>
  <c r="Q1608" i="8"/>
  <c r="L1608" i="8"/>
  <c r="H1608" i="8"/>
  <c r="I1608" i="8" s="1"/>
  <c r="F1608" i="8"/>
  <c r="L1607" i="8"/>
  <c r="H1607" i="8"/>
  <c r="I1607" i="8" s="1"/>
  <c r="F1607" i="8"/>
  <c r="L1606" i="8"/>
  <c r="H1606" i="8"/>
  <c r="I1606" i="8" s="1"/>
  <c r="F1606" i="8"/>
  <c r="L1605" i="8"/>
  <c r="H1605" i="8"/>
  <c r="I1605" i="8" s="1"/>
  <c r="F1605" i="8"/>
  <c r="Q1604" i="8"/>
  <c r="L1604" i="8"/>
  <c r="H1604" i="8"/>
  <c r="I1604" i="8" s="1"/>
  <c r="F1604" i="8"/>
  <c r="Q1603" i="8"/>
  <c r="L1603" i="8"/>
  <c r="H1603" i="8"/>
  <c r="I1603" i="8" s="1"/>
  <c r="F1603" i="8"/>
  <c r="Q1602" i="8"/>
  <c r="L1602" i="8"/>
  <c r="H1602" i="8"/>
  <c r="I1602" i="8" s="1"/>
  <c r="F1602" i="8"/>
  <c r="Q1601" i="8"/>
  <c r="L1601" i="8"/>
  <c r="H1601" i="8"/>
  <c r="I1601" i="8" s="1"/>
  <c r="F1601" i="8"/>
  <c r="Q1600" i="8"/>
  <c r="L1600" i="8"/>
  <c r="H1600" i="8"/>
  <c r="I1600" i="8" s="1"/>
  <c r="F1600" i="8"/>
  <c r="Q1599" i="8"/>
  <c r="L1599" i="8"/>
  <c r="H1599" i="8"/>
  <c r="I1599" i="8" s="1"/>
  <c r="F1599" i="8"/>
  <c r="Q1598" i="8"/>
  <c r="L1598" i="8"/>
  <c r="H1598" i="8"/>
  <c r="I1598" i="8" s="1"/>
  <c r="F1598" i="8"/>
  <c r="L1597" i="8"/>
  <c r="F1597" i="8"/>
  <c r="L1596" i="8"/>
  <c r="F1596" i="8"/>
  <c r="Q1595" i="8"/>
  <c r="L1595" i="8"/>
  <c r="H1595" i="8"/>
  <c r="I1595" i="8" s="1"/>
  <c r="F1595" i="8"/>
  <c r="Q1594" i="8"/>
  <c r="L1594" i="8"/>
  <c r="H1594" i="8"/>
  <c r="I1594" i="8" s="1"/>
  <c r="F1594" i="8"/>
  <c r="B1593" i="8"/>
  <c r="F1592" i="8"/>
  <c r="L1591" i="8"/>
  <c r="F1591" i="8"/>
  <c r="L1590" i="8"/>
  <c r="F1590" i="8"/>
  <c r="L1589" i="8"/>
  <c r="F1589" i="8"/>
  <c r="L1588" i="8"/>
  <c r="F1588" i="8"/>
  <c r="L1587" i="8"/>
  <c r="F1587" i="8"/>
  <c r="L1586" i="8"/>
  <c r="F1586" i="8"/>
  <c r="L1585" i="8"/>
  <c r="F1585" i="8"/>
  <c r="L1584" i="8"/>
  <c r="F1584" i="8"/>
  <c r="L1583" i="8"/>
  <c r="F1583" i="8"/>
  <c r="L1582" i="8"/>
  <c r="F1582" i="8"/>
  <c r="L1581" i="8"/>
  <c r="F1581" i="8"/>
  <c r="Q1580" i="8"/>
  <c r="L1580" i="8"/>
  <c r="H1580" i="8"/>
  <c r="I1580" i="8" s="1"/>
  <c r="F1580" i="8"/>
  <c r="L1579" i="8"/>
  <c r="F1579" i="8"/>
  <c r="L1578" i="8"/>
  <c r="F1578" i="8"/>
  <c r="L1577" i="8"/>
  <c r="F1577" i="8"/>
  <c r="L1576" i="8"/>
  <c r="F1576" i="8"/>
  <c r="L1575" i="8"/>
  <c r="F1575" i="8"/>
  <c r="L1574" i="8"/>
  <c r="F1574" i="8"/>
  <c r="L1573" i="8"/>
  <c r="F1573" i="8"/>
  <c r="L1572" i="8"/>
  <c r="F1572" i="8"/>
  <c r="L1571" i="8"/>
  <c r="F1571" i="8"/>
  <c r="L1570" i="8"/>
  <c r="F1570" i="8"/>
  <c r="L1569" i="8"/>
  <c r="F1569" i="8"/>
  <c r="M1569" i="8" s="1"/>
  <c r="L1568" i="8"/>
  <c r="F1568" i="8"/>
  <c r="M1568" i="8" s="1"/>
  <c r="L1567" i="8"/>
  <c r="F1567" i="8"/>
  <c r="L1566" i="8"/>
  <c r="F1566" i="8"/>
  <c r="Q1565" i="8"/>
  <c r="L1565" i="8"/>
  <c r="H1565" i="8"/>
  <c r="I1565" i="8" s="1"/>
  <c r="F1565" i="8"/>
  <c r="L1564" i="8"/>
  <c r="F1564" i="8"/>
  <c r="L1563" i="8"/>
  <c r="F1563" i="8"/>
  <c r="L1562" i="8"/>
  <c r="F1562" i="8"/>
  <c r="L1561" i="8"/>
  <c r="F1561" i="8"/>
  <c r="L1560" i="8"/>
  <c r="F1560" i="8"/>
  <c r="Q1559" i="8"/>
  <c r="L1559" i="8"/>
  <c r="H1559" i="8"/>
  <c r="I1559" i="8" s="1"/>
  <c r="F1559" i="8"/>
  <c r="L1558" i="8"/>
  <c r="F1558" i="8"/>
  <c r="L1557" i="8"/>
  <c r="F1557" i="8"/>
  <c r="L1556" i="8"/>
  <c r="F1556" i="8"/>
  <c r="L1555" i="8"/>
  <c r="F1555" i="8"/>
  <c r="L1554" i="8"/>
  <c r="F1554" i="8"/>
  <c r="L1553" i="8"/>
  <c r="F1553" i="8"/>
  <c r="L1552" i="8"/>
  <c r="F1552" i="8"/>
  <c r="L1551" i="8"/>
  <c r="F1551" i="8"/>
  <c r="Q1550" i="8"/>
  <c r="L1550" i="8"/>
  <c r="H1550" i="8"/>
  <c r="I1550" i="8" s="1"/>
  <c r="F1550" i="8"/>
  <c r="L1549" i="8"/>
  <c r="F1549" i="8"/>
  <c r="L1548" i="8"/>
  <c r="F1548" i="8"/>
  <c r="L1547" i="8"/>
  <c r="F1547" i="8"/>
  <c r="L1546" i="8"/>
  <c r="F1546" i="8"/>
  <c r="L1545" i="8"/>
  <c r="F1545" i="8"/>
  <c r="L1544" i="8"/>
  <c r="F1544" i="8"/>
  <c r="B1543" i="8"/>
  <c r="L1540" i="8"/>
  <c r="F1540" i="8"/>
  <c r="L1539" i="8"/>
  <c r="F1539" i="8"/>
  <c r="L1538" i="8"/>
  <c r="F1538" i="8"/>
  <c r="L1537" i="8"/>
  <c r="F1537" i="8"/>
  <c r="F1536" i="8"/>
  <c r="Q1535" i="8"/>
  <c r="L1535" i="8"/>
  <c r="H1535" i="8"/>
  <c r="I1535" i="8" s="1"/>
  <c r="F1535" i="8"/>
  <c r="L1534" i="8"/>
  <c r="I1534" i="8"/>
  <c r="F1534" i="8"/>
  <c r="Q1533" i="8"/>
  <c r="M1533" i="8"/>
  <c r="L1533" i="8"/>
  <c r="H1533" i="8"/>
  <c r="I1533" i="8" s="1"/>
  <c r="F1533" i="8"/>
  <c r="Q1532" i="8"/>
  <c r="L1532" i="8"/>
  <c r="H1532" i="8"/>
  <c r="I1532" i="8" s="1"/>
  <c r="F1532" i="8"/>
  <c r="Q1531" i="8"/>
  <c r="L1531" i="8"/>
  <c r="H1531" i="8"/>
  <c r="I1531" i="8" s="1"/>
  <c r="F1531" i="8"/>
  <c r="Q1530" i="8"/>
  <c r="L1530" i="8"/>
  <c r="H1530" i="8"/>
  <c r="I1530" i="8" s="1"/>
  <c r="F1530" i="8"/>
  <c r="Q1529" i="8"/>
  <c r="L1529" i="8"/>
  <c r="H1529" i="8"/>
  <c r="I1529" i="8" s="1"/>
  <c r="F1529" i="8"/>
  <c r="Q1528" i="8"/>
  <c r="L1528" i="8"/>
  <c r="H1528" i="8"/>
  <c r="I1528" i="8" s="1"/>
  <c r="F1528" i="8"/>
  <c r="L1527" i="8"/>
  <c r="O1527" i="8" s="1"/>
  <c r="I1527" i="8"/>
  <c r="F1527" i="8"/>
  <c r="Q1526" i="8"/>
  <c r="L1526" i="8"/>
  <c r="H1526" i="8"/>
  <c r="I1526" i="8" s="1"/>
  <c r="F1526" i="8"/>
  <c r="Q1525" i="8"/>
  <c r="L1525" i="8"/>
  <c r="H1525" i="8"/>
  <c r="I1525" i="8" s="1"/>
  <c r="F1525" i="8"/>
  <c r="Q1524" i="8"/>
  <c r="L1524" i="8"/>
  <c r="O1524" i="8" s="1"/>
  <c r="H1524" i="8"/>
  <c r="I1524" i="8" s="1"/>
  <c r="F1524" i="8"/>
  <c r="Q1523" i="8"/>
  <c r="L1523" i="8"/>
  <c r="H1523" i="8"/>
  <c r="I1523" i="8" s="1"/>
  <c r="F1523" i="8"/>
  <c r="L1522" i="8"/>
  <c r="I1522" i="8"/>
  <c r="F1522" i="8"/>
  <c r="Q1521" i="8"/>
  <c r="L1521" i="8"/>
  <c r="H1521" i="8"/>
  <c r="I1521" i="8" s="1"/>
  <c r="F1521" i="8"/>
  <c r="Q1520" i="8"/>
  <c r="L1520" i="8"/>
  <c r="H1520" i="8"/>
  <c r="I1520" i="8" s="1"/>
  <c r="F1520" i="8"/>
  <c r="Q1519" i="8"/>
  <c r="L1519" i="8"/>
  <c r="H1519" i="8"/>
  <c r="I1519" i="8" s="1"/>
  <c r="F1519" i="8"/>
  <c r="L1518" i="8"/>
  <c r="O1518" i="8" s="1"/>
  <c r="I1518" i="8"/>
  <c r="F1518" i="8"/>
  <c r="M1518" i="8" s="1"/>
  <c r="L1517" i="8"/>
  <c r="I1517" i="8"/>
  <c r="F1517" i="8"/>
  <c r="Q1516" i="8"/>
  <c r="L1516" i="8"/>
  <c r="H1516" i="8"/>
  <c r="I1516" i="8" s="1"/>
  <c r="F1516" i="8"/>
  <c r="B1515" i="8"/>
  <c r="F1514" i="8"/>
  <c r="L1513" i="8"/>
  <c r="I1513" i="8"/>
  <c r="F1513" i="8"/>
  <c r="M1513" i="8" s="1"/>
  <c r="L1512" i="8"/>
  <c r="O1512" i="8" s="1"/>
  <c r="I1512" i="8"/>
  <c r="F1512" i="8"/>
  <c r="Q1511" i="8"/>
  <c r="L1511" i="8"/>
  <c r="H1511" i="8"/>
  <c r="F1511" i="8"/>
  <c r="M1511" i="8" s="1"/>
  <c r="Q1510" i="8"/>
  <c r="L1510" i="8"/>
  <c r="H1510" i="8"/>
  <c r="F1510" i="8"/>
  <c r="M1510" i="8" s="1"/>
  <c r="Q1509" i="8"/>
  <c r="L1509" i="8"/>
  <c r="I1509" i="8"/>
  <c r="H1509" i="8"/>
  <c r="F1509" i="8"/>
  <c r="M1509" i="8" s="1"/>
  <c r="Q1508" i="8"/>
  <c r="L1508" i="8"/>
  <c r="H1508" i="8"/>
  <c r="I1508" i="8" s="1"/>
  <c r="F1508" i="8"/>
  <c r="Q1507" i="8"/>
  <c r="L1507" i="8"/>
  <c r="H1507" i="8"/>
  <c r="I1507" i="8" s="1"/>
  <c r="F1507" i="8"/>
  <c r="Q1506" i="8"/>
  <c r="L1506" i="8"/>
  <c r="H1506" i="8"/>
  <c r="F1506" i="8"/>
  <c r="Q1505" i="8"/>
  <c r="L1505" i="8"/>
  <c r="H1505" i="8"/>
  <c r="I1505" i="8" s="1"/>
  <c r="F1505" i="8"/>
  <c r="Q1504" i="8"/>
  <c r="L1504" i="8"/>
  <c r="H1504" i="8"/>
  <c r="I1504" i="8" s="1"/>
  <c r="F1504" i="8"/>
  <c r="Q1503" i="8"/>
  <c r="L1503" i="8"/>
  <c r="H1503" i="8"/>
  <c r="F1503" i="8"/>
  <c r="Q1502" i="8"/>
  <c r="L1502" i="8"/>
  <c r="H1502" i="8"/>
  <c r="F1502" i="8"/>
  <c r="Q1501" i="8"/>
  <c r="L1501" i="8"/>
  <c r="H1501" i="8"/>
  <c r="I1501" i="8" s="1"/>
  <c r="F1501" i="8"/>
  <c r="Q1500" i="8"/>
  <c r="L1500" i="8"/>
  <c r="H1500" i="8"/>
  <c r="I1500" i="8" s="1"/>
  <c r="F1500" i="8"/>
  <c r="Q1499" i="8"/>
  <c r="L1499" i="8"/>
  <c r="H1499" i="8"/>
  <c r="I1499" i="8" s="1"/>
  <c r="F1499" i="8"/>
  <c r="Q1498" i="8"/>
  <c r="L1498" i="8"/>
  <c r="H1498" i="8"/>
  <c r="F1498" i="8"/>
  <c r="Q1497" i="8"/>
  <c r="L1497" i="8"/>
  <c r="H1497" i="8"/>
  <c r="I1497" i="8" s="1"/>
  <c r="F1497" i="8"/>
  <c r="Q1496" i="8"/>
  <c r="L1496" i="8"/>
  <c r="H1496" i="8"/>
  <c r="I1496" i="8" s="1"/>
  <c r="F1496" i="8"/>
  <c r="L1495" i="8"/>
  <c r="O1495" i="8" s="1"/>
  <c r="I1495" i="8"/>
  <c r="F1495" i="8"/>
  <c r="L1494" i="8"/>
  <c r="I1494" i="8"/>
  <c r="F1494" i="8"/>
  <c r="L1493" i="8"/>
  <c r="I1493" i="8"/>
  <c r="F1493" i="8"/>
  <c r="Q1492" i="8"/>
  <c r="L1492" i="8"/>
  <c r="H1492" i="8"/>
  <c r="I1492" i="8" s="1"/>
  <c r="F1492" i="8"/>
  <c r="L1491" i="8"/>
  <c r="I1491" i="8"/>
  <c r="F1491" i="8"/>
  <c r="Q1490" i="8"/>
  <c r="L1490" i="8"/>
  <c r="H1490" i="8"/>
  <c r="I1490" i="8" s="1"/>
  <c r="F1490" i="8"/>
  <c r="L1489" i="8"/>
  <c r="I1489" i="8"/>
  <c r="F1489" i="8"/>
  <c r="Q1488" i="8"/>
  <c r="L1488" i="8"/>
  <c r="H1488" i="8"/>
  <c r="F1488" i="8"/>
  <c r="M1488" i="8" s="1"/>
  <c r="Q1487" i="8"/>
  <c r="L1487" i="8"/>
  <c r="H1487" i="8"/>
  <c r="I1487" i="8" s="1"/>
  <c r="F1487" i="8"/>
  <c r="M1487" i="8" s="1"/>
  <c r="Q1486" i="8"/>
  <c r="L1486" i="8"/>
  <c r="H1486" i="8"/>
  <c r="I1486" i="8" s="1"/>
  <c r="F1486" i="8"/>
  <c r="Q1485" i="8"/>
  <c r="L1485" i="8"/>
  <c r="H1485" i="8"/>
  <c r="I1485" i="8" s="1"/>
  <c r="F1485" i="8"/>
  <c r="Q1484" i="8"/>
  <c r="L1484" i="8"/>
  <c r="H1484" i="8"/>
  <c r="I1484" i="8" s="1"/>
  <c r="F1484" i="8"/>
  <c r="L1483" i="8"/>
  <c r="I1483" i="8"/>
  <c r="F1483" i="8"/>
  <c r="M1483" i="8" s="1"/>
  <c r="L1482" i="8"/>
  <c r="I1482" i="8"/>
  <c r="F1482" i="8"/>
  <c r="L1481" i="8"/>
  <c r="I1481" i="8"/>
  <c r="F1481" i="8"/>
  <c r="Q1480" i="8"/>
  <c r="L1480" i="8"/>
  <c r="H1480" i="8"/>
  <c r="I1480" i="8" s="1"/>
  <c r="F1480" i="8"/>
  <c r="Q1479" i="8"/>
  <c r="L1479" i="8"/>
  <c r="H1479" i="8"/>
  <c r="F1479" i="8"/>
  <c r="Q1478" i="8"/>
  <c r="L1478" i="8"/>
  <c r="H1478" i="8"/>
  <c r="F1478" i="8"/>
  <c r="Q1477" i="8"/>
  <c r="L1477" i="8"/>
  <c r="H1477" i="8"/>
  <c r="I1477" i="8" s="1"/>
  <c r="F1477" i="8"/>
  <c r="Q1476" i="8"/>
  <c r="L1476" i="8"/>
  <c r="H1476" i="8"/>
  <c r="I1476" i="8" s="1"/>
  <c r="F1476" i="8"/>
  <c r="L1475" i="8"/>
  <c r="O1475" i="8" s="1"/>
  <c r="I1475" i="8"/>
  <c r="F1475" i="8"/>
  <c r="L1474" i="8"/>
  <c r="I1474" i="8"/>
  <c r="F1474" i="8"/>
  <c r="Q1473" i="8"/>
  <c r="L1473" i="8"/>
  <c r="H1473" i="8"/>
  <c r="I1473" i="8" s="1"/>
  <c r="F1473" i="8"/>
  <c r="Q1472" i="8"/>
  <c r="L1472" i="8"/>
  <c r="H1472" i="8"/>
  <c r="I1472" i="8" s="1"/>
  <c r="F1472" i="8"/>
  <c r="Q1471" i="8"/>
  <c r="L1471" i="8"/>
  <c r="H1471" i="8"/>
  <c r="I1471" i="8" s="1"/>
  <c r="F1471" i="8"/>
  <c r="Q1470" i="8"/>
  <c r="L1470" i="8"/>
  <c r="H1470" i="8"/>
  <c r="I1470" i="8" s="1"/>
  <c r="F1470" i="8"/>
  <c r="Q1469" i="8"/>
  <c r="L1469" i="8"/>
  <c r="H1469" i="8"/>
  <c r="I1469" i="8" s="1"/>
  <c r="F1469" i="8"/>
  <c r="Q1468" i="8"/>
  <c r="L1468" i="8"/>
  <c r="H1468" i="8"/>
  <c r="I1468" i="8" s="1"/>
  <c r="F1468" i="8"/>
  <c r="Q1467" i="8"/>
  <c r="L1467" i="8"/>
  <c r="H1467" i="8"/>
  <c r="F1467" i="8"/>
  <c r="Q1466" i="8"/>
  <c r="L1466" i="8"/>
  <c r="H1466" i="8"/>
  <c r="I1466" i="8" s="1"/>
  <c r="F1466" i="8"/>
  <c r="Q1465" i="8"/>
  <c r="L1465" i="8"/>
  <c r="H1465" i="8"/>
  <c r="I1465" i="8" s="1"/>
  <c r="F1465" i="8"/>
  <c r="Q1464" i="8"/>
  <c r="L1464" i="8"/>
  <c r="H1464" i="8"/>
  <c r="I1464" i="8" s="1"/>
  <c r="F1464" i="8"/>
  <c r="Q1463" i="8"/>
  <c r="L1463" i="8"/>
  <c r="H1463" i="8"/>
  <c r="I1463" i="8" s="1"/>
  <c r="F1463" i="8"/>
  <c r="Q1462" i="8"/>
  <c r="L1462" i="8"/>
  <c r="H1462" i="8"/>
  <c r="I1462" i="8" s="1"/>
  <c r="F1462" i="8"/>
  <c r="Q1461" i="8"/>
  <c r="L1461" i="8"/>
  <c r="H1461" i="8"/>
  <c r="I1461" i="8" s="1"/>
  <c r="F1461" i="8"/>
  <c r="Q1460" i="8"/>
  <c r="L1460" i="8"/>
  <c r="H1460" i="8"/>
  <c r="I1460" i="8" s="1"/>
  <c r="F1460" i="8"/>
  <c r="Q1459" i="8"/>
  <c r="L1459" i="8"/>
  <c r="H1459" i="8"/>
  <c r="I1459" i="8" s="1"/>
  <c r="F1459" i="8"/>
  <c r="Q1458" i="8"/>
  <c r="L1458" i="8"/>
  <c r="H1458" i="8"/>
  <c r="F1458" i="8"/>
  <c r="L1457" i="8"/>
  <c r="F1457" i="8"/>
  <c r="L1456" i="8"/>
  <c r="F1456" i="8"/>
  <c r="L1455" i="8"/>
  <c r="F1455" i="8"/>
  <c r="B1454" i="8"/>
  <c r="F1453" i="8"/>
  <c r="L1452" i="8"/>
  <c r="F1452" i="8"/>
  <c r="L1451" i="8"/>
  <c r="F1451" i="8"/>
  <c r="L1450" i="8"/>
  <c r="F1450" i="8"/>
  <c r="L1449" i="8"/>
  <c r="F1449" i="8"/>
  <c r="L1448" i="8"/>
  <c r="F1448" i="8"/>
  <c r="L1447" i="8"/>
  <c r="F1447" i="8"/>
  <c r="L1446" i="8"/>
  <c r="F1446" i="8"/>
  <c r="L1445" i="8"/>
  <c r="F1445" i="8"/>
  <c r="L1444" i="8"/>
  <c r="F1444" i="8"/>
  <c r="L1443" i="8"/>
  <c r="F1443" i="8"/>
  <c r="L1442" i="8"/>
  <c r="F1442" i="8"/>
  <c r="L1441" i="8"/>
  <c r="F1441" i="8"/>
  <c r="L1440" i="8"/>
  <c r="F1440" i="8"/>
  <c r="L1439" i="8"/>
  <c r="F1439" i="8"/>
  <c r="L1438" i="8"/>
  <c r="F1438" i="8"/>
  <c r="L1437" i="8"/>
  <c r="F1437" i="8"/>
  <c r="L1436" i="8"/>
  <c r="F1436" i="8"/>
  <c r="L1435" i="8"/>
  <c r="F1435" i="8"/>
  <c r="L1434" i="8"/>
  <c r="F1434" i="8"/>
  <c r="L1433" i="8"/>
  <c r="F1433" i="8"/>
  <c r="L1432" i="8"/>
  <c r="F1432" i="8"/>
  <c r="L1431" i="8"/>
  <c r="F1431" i="8"/>
  <c r="L1430" i="8"/>
  <c r="F1430" i="8"/>
  <c r="L1429" i="8"/>
  <c r="F1429" i="8"/>
  <c r="L1428" i="8"/>
  <c r="F1428" i="8"/>
  <c r="L1427" i="8"/>
  <c r="F1427" i="8"/>
  <c r="L1426" i="8"/>
  <c r="F1426" i="8"/>
  <c r="L1425" i="8"/>
  <c r="F1425" i="8"/>
  <c r="L1424" i="8"/>
  <c r="F1424" i="8"/>
  <c r="L1423" i="8"/>
  <c r="F1423" i="8"/>
  <c r="L1422" i="8"/>
  <c r="F1422" i="8"/>
  <c r="L1421" i="8"/>
  <c r="F1421" i="8"/>
  <c r="L1420" i="8"/>
  <c r="F1420" i="8"/>
  <c r="L1419" i="8"/>
  <c r="F1419" i="8"/>
  <c r="L1418" i="8"/>
  <c r="F1418" i="8"/>
  <c r="L1417" i="8"/>
  <c r="F1417" i="8"/>
  <c r="L1416" i="8"/>
  <c r="F1416" i="8"/>
  <c r="L1415" i="8"/>
  <c r="F1415" i="8"/>
  <c r="L1414" i="8"/>
  <c r="F1414" i="8"/>
  <c r="M1414" i="8" s="1"/>
  <c r="L1413" i="8"/>
  <c r="F1413" i="8"/>
  <c r="L1412" i="8"/>
  <c r="F1412" i="8"/>
  <c r="L1411" i="8"/>
  <c r="F1411" i="8"/>
  <c r="L1410" i="8"/>
  <c r="F1410" i="8"/>
  <c r="L1409" i="8"/>
  <c r="F1409" i="8"/>
  <c r="L1408" i="8"/>
  <c r="F1408" i="8"/>
  <c r="L1407" i="8"/>
  <c r="F1407" i="8"/>
  <c r="L1406" i="8"/>
  <c r="F1406" i="8"/>
  <c r="L1405" i="8"/>
  <c r="F1405" i="8"/>
  <c r="F1404" i="8"/>
  <c r="L1403" i="8"/>
  <c r="F1403" i="8"/>
  <c r="L1402" i="8"/>
  <c r="F1402" i="8"/>
  <c r="L1401" i="8"/>
  <c r="F1401" i="8"/>
  <c r="L1400" i="8"/>
  <c r="F1400" i="8"/>
  <c r="L1399" i="8"/>
  <c r="F1399" i="8"/>
  <c r="L1398" i="8"/>
  <c r="F1398" i="8"/>
  <c r="L1397" i="8"/>
  <c r="F1397" i="8"/>
  <c r="L1396" i="8"/>
  <c r="F1396" i="8"/>
  <c r="L1395" i="8"/>
  <c r="F1395" i="8"/>
  <c r="L1394" i="8"/>
  <c r="F1394" i="8"/>
  <c r="M1394" i="8" s="1"/>
  <c r="L1393" i="8"/>
  <c r="F1393" i="8"/>
  <c r="L1392" i="8"/>
  <c r="F1392" i="8"/>
  <c r="L1391" i="8"/>
  <c r="F1391" i="8"/>
  <c r="L1390" i="8"/>
  <c r="F1390" i="8"/>
  <c r="L1389" i="8"/>
  <c r="F1389" i="8"/>
  <c r="L1388" i="8"/>
  <c r="F1388" i="8"/>
  <c r="L1387" i="8"/>
  <c r="F1387" i="8"/>
  <c r="L1386" i="8"/>
  <c r="F1386" i="8"/>
  <c r="L1385" i="8"/>
  <c r="F1385" i="8"/>
  <c r="L1384" i="8"/>
  <c r="F1384" i="8"/>
  <c r="L1383" i="8"/>
  <c r="F1383" i="8"/>
  <c r="L1382" i="8"/>
  <c r="F1382" i="8"/>
  <c r="L1381" i="8"/>
  <c r="F1381" i="8"/>
  <c r="L1380" i="8"/>
  <c r="F1380" i="8"/>
  <c r="L1379" i="8"/>
  <c r="F1379" i="8"/>
  <c r="L1378" i="8"/>
  <c r="F1378" i="8"/>
  <c r="L1377" i="8"/>
  <c r="F1377" i="8"/>
  <c r="L1376" i="8"/>
  <c r="F1376" i="8"/>
  <c r="L1375" i="8"/>
  <c r="F1375" i="8"/>
  <c r="L1374" i="8"/>
  <c r="F1374" i="8"/>
  <c r="L1373" i="8"/>
  <c r="F1373" i="8"/>
  <c r="L1372" i="8"/>
  <c r="F1372" i="8"/>
  <c r="L1371" i="8"/>
  <c r="F1371" i="8"/>
  <c r="F1370" i="8"/>
  <c r="L1369" i="8"/>
  <c r="F1369" i="8"/>
  <c r="L1368" i="8"/>
  <c r="F1368" i="8"/>
  <c r="L1367" i="8"/>
  <c r="F1367" i="8"/>
  <c r="L1366" i="8"/>
  <c r="F1366" i="8"/>
  <c r="L1365" i="8"/>
  <c r="F1365" i="8"/>
  <c r="L1364" i="8"/>
  <c r="F1364" i="8"/>
  <c r="L1363" i="8"/>
  <c r="F1363" i="8"/>
  <c r="L1362" i="8"/>
  <c r="F1362" i="8"/>
  <c r="L1361" i="8"/>
  <c r="F1361" i="8"/>
  <c r="L1360" i="8"/>
  <c r="F1360" i="8"/>
  <c r="L1359" i="8"/>
  <c r="F1359" i="8"/>
  <c r="L1358" i="8"/>
  <c r="F1358" i="8"/>
  <c r="L1357" i="8"/>
  <c r="F1357" i="8"/>
  <c r="L1356" i="8"/>
  <c r="F1356" i="8"/>
  <c r="L1355" i="8"/>
  <c r="F1355" i="8"/>
  <c r="L1354" i="8"/>
  <c r="F1354" i="8"/>
  <c r="L1353" i="8"/>
  <c r="F1353" i="8"/>
  <c r="L1352" i="8"/>
  <c r="F1352" i="8"/>
  <c r="L1351" i="8"/>
  <c r="F1351" i="8"/>
  <c r="L1350" i="8"/>
  <c r="F1350" i="8"/>
  <c r="L1349" i="8"/>
  <c r="F1349" i="8"/>
  <c r="L1344" i="8"/>
  <c r="F1344" i="8"/>
  <c r="L1343" i="8"/>
  <c r="F1343" i="8"/>
  <c r="L1342" i="8"/>
  <c r="F1342" i="8"/>
  <c r="L1341" i="8"/>
  <c r="F1341" i="8"/>
  <c r="L1340" i="8"/>
  <c r="F1340" i="8"/>
  <c r="L1339" i="8"/>
  <c r="F1339" i="8"/>
  <c r="L1338" i="8"/>
  <c r="F1338" i="8"/>
  <c r="L1337" i="8"/>
  <c r="F1337" i="8"/>
  <c r="L1336" i="8"/>
  <c r="F1336" i="8"/>
  <c r="L1335" i="8"/>
  <c r="F1335" i="8"/>
  <c r="L1334" i="8"/>
  <c r="F1334" i="8"/>
  <c r="L1333" i="8"/>
  <c r="F1333" i="8"/>
  <c r="L1332" i="8"/>
  <c r="F1332" i="8"/>
  <c r="L1331" i="8"/>
  <c r="F1331" i="8"/>
  <c r="L1330" i="8"/>
  <c r="F1330" i="8"/>
  <c r="F1329" i="8"/>
  <c r="L1328" i="8"/>
  <c r="F1328" i="8"/>
  <c r="L1327" i="8"/>
  <c r="F1327" i="8"/>
  <c r="L1326" i="8"/>
  <c r="F1326" i="8"/>
  <c r="L1325" i="8"/>
  <c r="F1325" i="8"/>
  <c r="P1323" i="8"/>
  <c r="O1323" i="8"/>
  <c r="L1322" i="8"/>
  <c r="F1322" i="8"/>
  <c r="L1321" i="8"/>
  <c r="F1321" i="8"/>
  <c r="L1320" i="8"/>
  <c r="F1320" i="8"/>
  <c r="L1319" i="8"/>
  <c r="F1319" i="8"/>
  <c r="L1318" i="8"/>
  <c r="F1318" i="8"/>
  <c r="L1317" i="8"/>
  <c r="F1317" i="8"/>
  <c r="L1316" i="8"/>
  <c r="F1316" i="8"/>
  <c r="L1315" i="8"/>
  <c r="F1315" i="8"/>
  <c r="L1313" i="8"/>
  <c r="F1313" i="8"/>
  <c r="L1312" i="8"/>
  <c r="F1312" i="8"/>
  <c r="L1311" i="8"/>
  <c r="F1311" i="8"/>
  <c r="L1310" i="8"/>
  <c r="F1310" i="8"/>
  <c r="L1309" i="8"/>
  <c r="F1309" i="8"/>
  <c r="L1308" i="8"/>
  <c r="F1308" i="8"/>
  <c r="L1307" i="8"/>
  <c r="F1307" i="8"/>
  <c r="P1305" i="8"/>
  <c r="O1305" i="8"/>
  <c r="L1304" i="8"/>
  <c r="F1304" i="8"/>
  <c r="L1303" i="8"/>
  <c r="F1303" i="8"/>
  <c r="L1302" i="8"/>
  <c r="F1302" i="8"/>
  <c r="L1301" i="8"/>
  <c r="F1301" i="8"/>
  <c r="L1300" i="8"/>
  <c r="F1300" i="8"/>
  <c r="L1299" i="8"/>
  <c r="F1299" i="8"/>
  <c r="L1298" i="8"/>
  <c r="F1298" i="8"/>
  <c r="L1297" i="8"/>
  <c r="F1297" i="8"/>
  <c r="F1296" i="8"/>
  <c r="L1295" i="8"/>
  <c r="F1295" i="8"/>
  <c r="L1294" i="8"/>
  <c r="F1294" i="8"/>
  <c r="L1293" i="8"/>
  <c r="I1293" i="8"/>
  <c r="F1293" i="8"/>
  <c r="M1293" i="8" s="1"/>
  <c r="L1292" i="8"/>
  <c r="M1292" i="8" s="1"/>
  <c r="F1292" i="8"/>
  <c r="L1291" i="8"/>
  <c r="F1291" i="8"/>
  <c r="L1290" i="8"/>
  <c r="F1290" i="8"/>
  <c r="L1289" i="8"/>
  <c r="F1289" i="8"/>
  <c r="L1286" i="8"/>
  <c r="F1286" i="8"/>
  <c r="L1285" i="8"/>
  <c r="F1285" i="8"/>
  <c r="L1284" i="8"/>
  <c r="F1284" i="8"/>
  <c r="L1283" i="8"/>
  <c r="F1283" i="8"/>
  <c r="L1282" i="8"/>
  <c r="F1282" i="8"/>
  <c r="L1281" i="8"/>
  <c r="F1281" i="8"/>
  <c r="F1280" i="8"/>
  <c r="L1279" i="8"/>
  <c r="F1279" i="8"/>
  <c r="L1278" i="8"/>
  <c r="F1278" i="8"/>
  <c r="L1277" i="8"/>
  <c r="F1277" i="8"/>
  <c r="L1276" i="8"/>
  <c r="F1276" i="8"/>
  <c r="L1275" i="8"/>
  <c r="F1275" i="8"/>
  <c r="L1274" i="8"/>
  <c r="F1274" i="8"/>
  <c r="F1273" i="8"/>
  <c r="L1272" i="8"/>
  <c r="F1272" i="8"/>
  <c r="L1271" i="8"/>
  <c r="F1271" i="8"/>
  <c r="L1270" i="8"/>
  <c r="F1270" i="8"/>
  <c r="L1269" i="8"/>
  <c r="F1269" i="8"/>
  <c r="L1268" i="8"/>
  <c r="F1268" i="8"/>
  <c r="L1267" i="8"/>
  <c r="F1267" i="8"/>
  <c r="F1266" i="8"/>
  <c r="L1265" i="8"/>
  <c r="F1265" i="8"/>
  <c r="L1264" i="8"/>
  <c r="F1264" i="8"/>
  <c r="L1263" i="8"/>
  <c r="F1263" i="8"/>
  <c r="L1262" i="8"/>
  <c r="F1262" i="8"/>
  <c r="L1261" i="8"/>
  <c r="F1261" i="8"/>
  <c r="L1260" i="8"/>
  <c r="F1260" i="8"/>
  <c r="F1259" i="8"/>
  <c r="L1258" i="8"/>
  <c r="F1258" i="8"/>
  <c r="L1257" i="8"/>
  <c r="F1257" i="8"/>
  <c r="L1256" i="8"/>
  <c r="F1256" i="8"/>
  <c r="L1255" i="8"/>
  <c r="F1255" i="8"/>
  <c r="L1254" i="8"/>
  <c r="F1254" i="8"/>
  <c r="L1253" i="8"/>
  <c r="F1253" i="8"/>
  <c r="F1252" i="8"/>
  <c r="L1251" i="8"/>
  <c r="F1251" i="8"/>
  <c r="L1250" i="8"/>
  <c r="F1250" i="8"/>
  <c r="L1249" i="8"/>
  <c r="F1249" i="8"/>
  <c r="L1248" i="8"/>
  <c r="F1248" i="8"/>
  <c r="L1247" i="8"/>
  <c r="F1247" i="8"/>
  <c r="L1246" i="8"/>
  <c r="F1246" i="8"/>
  <c r="F1245" i="8"/>
  <c r="F1244" i="8"/>
  <c r="L1243" i="8"/>
  <c r="F1243" i="8"/>
  <c r="L1242" i="8"/>
  <c r="F1242" i="8"/>
  <c r="L1241" i="8"/>
  <c r="F1241" i="8"/>
  <c r="L1240" i="8"/>
  <c r="F1240" i="8"/>
  <c r="L1239" i="8"/>
  <c r="F1239" i="8"/>
  <c r="L1238" i="8"/>
  <c r="F1238" i="8"/>
  <c r="F1237" i="8"/>
  <c r="L1236" i="8"/>
  <c r="F1236" i="8"/>
  <c r="L1235" i="8"/>
  <c r="F1235" i="8"/>
  <c r="L1234" i="8"/>
  <c r="F1234" i="8"/>
  <c r="L1233" i="8"/>
  <c r="F1233" i="8"/>
  <c r="L1232" i="8"/>
  <c r="F1232" i="8"/>
  <c r="L1231" i="8"/>
  <c r="F1231" i="8"/>
  <c r="F1230" i="8"/>
  <c r="L1229" i="8"/>
  <c r="F1229" i="8"/>
  <c r="L1228" i="8"/>
  <c r="F1228" i="8"/>
  <c r="L1227" i="8"/>
  <c r="F1227" i="8"/>
  <c r="L1226" i="8"/>
  <c r="F1226" i="8"/>
  <c r="L1225" i="8"/>
  <c r="F1225" i="8"/>
  <c r="L1224" i="8"/>
  <c r="F1224" i="8"/>
  <c r="F1223" i="8"/>
  <c r="L1222" i="8"/>
  <c r="F1222" i="8"/>
  <c r="L1221" i="8"/>
  <c r="F1221" i="8"/>
  <c r="L1220" i="8"/>
  <c r="F1220" i="8"/>
  <c r="L1219" i="8"/>
  <c r="M1219" i="8" s="1"/>
  <c r="F1219" i="8"/>
  <c r="L1218" i="8"/>
  <c r="F1218" i="8"/>
  <c r="L1217" i="8"/>
  <c r="F1217" i="8"/>
  <c r="F1216" i="8"/>
  <c r="L1215" i="8"/>
  <c r="F1215" i="8"/>
  <c r="L1214" i="8"/>
  <c r="F1214" i="8"/>
  <c r="L1213" i="8"/>
  <c r="F1213" i="8"/>
  <c r="L1212" i="8"/>
  <c r="F1212" i="8"/>
  <c r="L1211" i="8"/>
  <c r="F1211" i="8"/>
  <c r="L1210" i="8"/>
  <c r="F1210" i="8"/>
  <c r="F1209" i="8"/>
  <c r="L1208" i="8"/>
  <c r="F1208" i="8"/>
  <c r="L1207" i="8"/>
  <c r="F1207" i="8"/>
  <c r="L1206" i="8"/>
  <c r="F1206" i="8"/>
  <c r="L1205" i="8"/>
  <c r="F1205" i="8"/>
  <c r="L1204" i="8"/>
  <c r="F1204" i="8"/>
  <c r="L1203" i="8"/>
  <c r="F1203" i="8"/>
  <c r="F1202" i="8"/>
  <c r="L1201" i="8"/>
  <c r="F1201" i="8"/>
  <c r="L1200" i="8"/>
  <c r="F1200" i="8"/>
  <c r="L1199" i="8"/>
  <c r="F1199" i="8"/>
  <c r="L1198" i="8"/>
  <c r="F1198" i="8"/>
  <c r="L1197" i="8"/>
  <c r="F1197" i="8"/>
  <c r="L1196" i="8"/>
  <c r="F1196" i="8"/>
  <c r="F1195" i="8"/>
  <c r="L1194" i="8"/>
  <c r="F1194" i="8"/>
  <c r="L1193" i="8"/>
  <c r="F1193" i="8"/>
  <c r="L1192" i="8"/>
  <c r="F1192" i="8"/>
  <c r="L1191" i="8"/>
  <c r="F1191" i="8"/>
  <c r="L1190" i="8"/>
  <c r="F1190" i="8"/>
  <c r="L1189" i="8"/>
  <c r="F1189" i="8"/>
  <c r="F1188" i="8"/>
  <c r="L1187" i="8"/>
  <c r="F1187" i="8"/>
  <c r="L1186" i="8"/>
  <c r="F1186" i="8"/>
  <c r="L1185" i="8"/>
  <c r="F1185" i="8"/>
  <c r="L1184" i="8"/>
  <c r="F1184" i="8"/>
  <c r="L1183" i="8"/>
  <c r="F1183" i="8"/>
  <c r="L1182" i="8"/>
  <c r="F1182" i="8"/>
  <c r="F1181" i="8"/>
  <c r="L1180" i="8"/>
  <c r="F1180" i="8"/>
  <c r="L1179" i="8"/>
  <c r="F1179" i="8"/>
  <c r="L1178" i="8"/>
  <c r="F1178" i="8"/>
  <c r="L1177" i="8"/>
  <c r="F1177" i="8"/>
  <c r="L1176" i="8"/>
  <c r="F1176" i="8"/>
  <c r="L1175" i="8"/>
  <c r="F1175" i="8"/>
  <c r="F1174" i="8"/>
  <c r="L1173" i="8"/>
  <c r="F1173" i="8"/>
  <c r="L1172" i="8"/>
  <c r="F1172" i="8"/>
  <c r="L1171" i="8"/>
  <c r="F1171" i="8"/>
  <c r="L1170" i="8"/>
  <c r="F1170" i="8"/>
  <c r="L1169" i="8"/>
  <c r="F1169" i="8"/>
  <c r="L1168" i="8"/>
  <c r="F1168" i="8"/>
  <c r="F1167" i="8"/>
  <c r="L1166" i="8"/>
  <c r="F1166" i="8"/>
  <c r="L1165" i="8"/>
  <c r="F1165" i="8"/>
  <c r="L1164" i="8"/>
  <c r="F1164" i="8"/>
  <c r="L1163" i="8"/>
  <c r="F1163" i="8"/>
  <c r="L1162" i="8"/>
  <c r="F1162" i="8"/>
  <c r="L1161" i="8"/>
  <c r="F1161" i="8"/>
  <c r="F1160" i="8"/>
  <c r="L1159" i="8"/>
  <c r="F1159" i="8"/>
  <c r="L1158" i="8"/>
  <c r="F1158" i="8"/>
  <c r="L1157" i="8"/>
  <c r="F1157" i="8"/>
  <c r="L1156" i="8"/>
  <c r="F1156" i="8"/>
  <c r="L1155" i="8"/>
  <c r="F1155" i="8"/>
  <c r="L1154" i="8"/>
  <c r="F1154" i="8"/>
  <c r="F1153" i="8"/>
  <c r="L1152" i="8"/>
  <c r="F1152" i="8"/>
  <c r="L1151" i="8"/>
  <c r="F1151" i="8"/>
  <c r="L1150" i="8"/>
  <c r="F1150" i="8"/>
  <c r="L1149" i="8"/>
  <c r="F1149" i="8"/>
  <c r="L1148" i="8"/>
  <c r="F1148" i="8"/>
  <c r="L1147" i="8"/>
  <c r="F1147" i="8"/>
  <c r="F1146" i="8"/>
  <c r="L1145" i="8"/>
  <c r="F1145" i="8"/>
  <c r="L1144" i="8"/>
  <c r="F1144" i="8"/>
  <c r="L1143" i="8"/>
  <c r="F1143" i="8"/>
  <c r="L1142" i="8"/>
  <c r="F1142" i="8"/>
  <c r="L1141" i="8"/>
  <c r="F1141" i="8"/>
  <c r="L1140" i="8"/>
  <c r="F1140" i="8"/>
  <c r="F1139" i="8"/>
  <c r="F1138" i="8"/>
  <c r="L1137" i="8"/>
  <c r="F1137" i="8"/>
  <c r="B1136" i="8"/>
  <c r="Q1135" i="8"/>
  <c r="L1135" i="8"/>
  <c r="H1135" i="8"/>
  <c r="I1135" i="8" s="1"/>
  <c r="F1135" i="8"/>
  <c r="L1134" i="8"/>
  <c r="F1134" i="8"/>
  <c r="L1133" i="8"/>
  <c r="F1133" i="8"/>
  <c r="L1132" i="8"/>
  <c r="F1132" i="8"/>
  <c r="L1131" i="8"/>
  <c r="F1131" i="8"/>
  <c r="L1130" i="8"/>
  <c r="F1130" i="8"/>
  <c r="F1129" i="8"/>
  <c r="Q1127" i="8"/>
  <c r="L1127" i="8"/>
  <c r="H1127" i="8"/>
  <c r="I1127" i="8" s="1"/>
  <c r="F1127" i="8"/>
  <c r="L1126" i="8"/>
  <c r="F1126" i="8"/>
  <c r="L1125" i="8"/>
  <c r="F1125" i="8"/>
  <c r="L1124" i="8"/>
  <c r="F1124" i="8"/>
  <c r="L1123" i="8"/>
  <c r="M1123" i="8" s="1"/>
  <c r="F1123" i="8"/>
  <c r="Q1122" i="8"/>
  <c r="L1122" i="8"/>
  <c r="H1122" i="8"/>
  <c r="F1122" i="8"/>
  <c r="B1121" i="8"/>
  <c r="F1120" i="8"/>
  <c r="Q1119" i="8"/>
  <c r="L1119" i="8"/>
  <c r="H1119" i="8"/>
  <c r="I1119" i="8" s="1"/>
  <c r="F1119" i="8"/>
  <c r="L1118" i="8"/>
  <c r="F1118" i="8"/>
  <c r="L1117" i="8"/>
  <c r="F1117" i="8"/>
  <c r="L1116" i="8"/>
  <c r="M1116" i="8" s="1"/>
  <c r="F1116" i="8"/>
  <c r="L1115" i="8"/>
  <c r="F1115" i="8"/>
  <c r="Q1114" i="8"/>
  <c r="L1114" i="8"/>
  <c r="H1114" i="8"/>
  <c r="I1114" i="8" s="1"/>
  <c r="F1114" i="8"/>
  <c r="M1114" i="8" s="1"/>
  <c r="B1113" i="8"/>
  <c r="F1112" i="8"/>
  <c r="Q1111" i="8"/>
  <c r="L1111" i="8"/>
  <c r="H1111" i="8"/>
  <c r="I1111" i="8" s="1"/>
  <c r="F1111" i="8"/>
  <c r="L1110" i="8"/>
  <c r="F1110" i="8"/>
  <c r="L1109" i="8"/>
  <c r="F1109" i="8"/>
  <c r="L1108" i="8"/>
  <c r="F1108" i="8"/>
  <c r="L1107" i="8"/>
  <c r="F1107" i="8"/>
  <c r="Q1106" i="8"/>
  <c r="L1106" i="8"/>
  <c r="H1106" i="8"/>
  <c r="I1106" i="8" s="1"/>
  <c r="F1106" i="8"/>
  <c r="B1105" i="8"/>
  <c r="F1104" i="8"/>
  <c r="Q1103" i="8"/>
  <c r="L1103" i="8"/>
  <c r="H1103" i="8"/>
  <c r="I1103" i="8" s="1"/>
  <c r="F1103" i="8"/>
  <c r="L1102" i="8"/>
  <c r="F1102" i="8"/>
  <c r="L1101" i="8"/>
  <c r="F1101" i="8"/>
  <c r="L1100" i="8"/>
  <c r="F1100" i="8"/>
  <c r="L1099" i="8"/>
  <c r="F1099" i="8"/>
  <c r="Q1098" i="8"/>
  <c r="L1098" i="8"/>
  <c r="H1098" i="8"/>
  <c r="I1098" i="8" s="1"/>
  <c r="F1098" i="8"/>
  <c r="B1097" i="8"/>
  <c r="F1096" i="8"/>
  <c r="Q1095" i="8"/>
  <c r="L1095" i="8"/>
  <c r="H1095" i="8"/>
  <c r="I1095" i="8" s="1"/>
  <c r="F1095" i="8"/>
  <c r="L1094" i="8"/>
  <c r="I1094" i="8"/>
  <c r="F1094" i="8"/>
  <c r="M1094" i="8" s="1"/>
  <c r="L1093" i="8"/>
  <c r="O1093" i="8" s="1"/>
  <c r="I1093" i="8"/>
  <c r="F1093" i="8"/>
  <c r="L1092" i="8"/>
  <c r="O1092" i="8" s="1"/>
  <c r="I1092" i="8"/>
  <c r="F1092" i="8"/>
  <c r="L1091" i="8"/>
  <c r="I1091" i="8"/>
  <c r="F1091" i="8"/>
  <c r="Q1090" i="8"/>
  <c r="L1090" i="8"/>
  <c r="H1090" i="8"/>
  <c r="I1090" i="8" s="1"/>
  <c r="F1090" i="8"/>
  <c r="B1089" i="8"/>
  <c r="F1088" i="8"/>
  <c r="Q1087" i="8"/>
  <c r="L1087" i="8"/>
  <c r="H1087" i="8"/>
  <c r="I1087" i="8" s="1"/>
  <c r="F1087" i="8"/>
  <c r="L1086" i="8"/>
  <c r="F1086" i="8"/>
  <c r="L1085" i="8"/>
  <c r="F1085" i="8"/>
  <c r="L1084" i="8"/>
  <c r="F1084" i="8"/>
  <c r="L1083" i="8"/>
  <c r="F1083" i="8"/>
  <c r="Q1082" i="8"/>
  <c r="L1082" i="8"/>
  <c r="H1082" i="8"/>
  <c r="I1082" i="8" s="1"/>
  <c r="F1082" i="8"/>
  <c r="F1081" i="8"/>
  <c r="F1080" i="8"/>
  <c r="L1079" i="8"/>
  <c r="F1079" i="8"/>
  <c r="L1078" i="8"/>
  <c r="F1078" i="8"/>
  <c r="L1077" i="8"/>
  <c r="F1077" i="8"/>
  <c r="L1076" i="8"/>
  <c r="F1076" i="8"/>
  <c r="L1075" i="8"/>
  <c r="F1075" i="8"/>
  <c r="L1074" i="8"/>
  <c r="F1074" i="8"/>
  <c r="F1073" i="8"/>
  <c r="L1072" i="8"/>
  <c r="F1072" i="8"/>
  <c r="L1071" i="8"/>
  <c r="F1071" i="8"/>
  <c r="L1070" i="8"/>
  <c r="F1070" i="8"/>
  <c r="L1069" i="8"/>
  <c r="F1069" i="8"/>
  <c r="L1068" i="8"/>
  <c r="F1068" i="8"/>
  <c r="L1067" i="8"/>
  <c r="F1067" i="8"/>
  <c r="F1066" i="8"/>
  <c r="L1065" i="8"/>
  <c r="F1065" i="8"/>
  <c r="L1064" i="8"/>
  <c r="F1064" i="8"/>
  <c r="L1063" i="8"/>
  <c r="F1063" i="8"/>
  <c r="L1062" i="8"/>
  <c r="F1062" i="8"/>
  <c r="L1061" i="8"/>
  <c r="F1061" i="8"/>
  <c r="L1060" i="8"/>
  <c r="F1060" i="8"/>
  <c r="F1059" i="8"/>
  <c r="L1058" i="8"/>
  <c r="F1058" i="8"/>
  <c r="L1057" i="8"/>
  <c r="F1057" i="8"/>
  <c r="L1056" i="8"/>
  <c r="F1056" i="8"/>
  <c r="L1055" i="8"/>
  <c r="F1055" i="8"/>
  <c r="L1054" i="8"/>
  <c r="F1054" i="8"/>
  <c r="L1053" i="8"/>
  <c r="F1053" i="8"/>
  <c r="F1052" i="8"/>
  <c r="L1051" i="8"/>
  <c r="F1051" i="8"/>
  <c r="L1050" i="8"/>
  <c r="F1050" i="8"/>
  <c r="L1049" i="8"/>
  <c r="F1049" i="8"/>
  <c r="L1048" i="8"/>
  <c r="F1048" i="8"/>
  <c r="L1047" i="8"/>
  <c r="F1047" i="8"/>
  <c r="L1046" i="8"/>
  <c r="F1046" i="8"/>
  <c r="F1045" i="8"/>
  <c r="L1044" i="8"/>
  <c r="F1044" i="8"/>
  <c r="L1043" i="8"/>
  <c r="F1043" i="8"/>
  <c r="L1042" i="8"/>
  <c r="F1042" i="8"/>
  <c r="L1041" i="8"/>
  <c r="F1041" i="8"/>
  <c r="L1040" i="8"/>
  <c r="F1040" i="8"/>
  <c r="L1039" i="8"/>
  <c r="F1039" i="8"/>
  <c r="F1038" i="8"/>
  <c r="L1037" i="8"/>
  <c r="F1037" i="8"/>
  <c r="L1036" i="8"/>
  <c r="F1036" i="8"/>
  <c r="L1035" i="8"/>
  <c r="F1035" i="8"/>
  <c r="L1034" i="8"/>
  <c r="F1034" i="8"/>
  <c r="L1033" i="8"/>
  <c r="F1033" i="8"/>
  <c r="L1032" i="8"/>
  <c r="F1032" i="8"/>
  <c r="F1031" i="8"/>
  <c r="L1030" i="8"/>
  <c r="F1030" i="8"/>
  <c r="L1029" i="8"/>
  <c r="F1029" i="8"/>
  <c r="L1028" i="8"/>
  <c r="F1028" i="8"/>
  <c r="L1027" i="8"/>
  <c r="F1027" i="8"/>
  <c r="L1026" i="8"/>
  <c r="F1026" i="8"/>
  <c r="L1025" i="8"/>
  <c r="F1025" i="8"/>
  <c r="F1024" i="8"/>
  <c r="L1023" i="8"/>
  <c r="F1023" i="8"/>
  <c r="L1022" i="8"/>
  <c r="F1022" i="8"/>
  <c r="L1021" i="8"/>
  <c r="F1021" i="8"/>
  <c r="L1020" i="8"/>
  <c r="F1020" i="8"/>
  <c r="L1019" i="8"/>
  <c r="F1019" i="8"/>
  <c r="L1018" i="8"/>
  <c r="F1018" i="8"/>
  <c r="F1017" i="8"/>
  <c r="L1016" i="8"/>
  <c r="F1016" i="8"/>
  <c r="L1015" i="8"/>
  <c r="F1015" i="8"/>
  <c r="L1014" i="8"/>
  <c r="F1014" i="8"/>
  <c r="L1013" i="8"/>
  <c r="F1013" i="8"/>
  <c r="L1012" i="8"/>
  <c r="F1012" i="8"/>
  <c r="L1011" i="8"/>
  <c r="F1011" i="8"/>
  <c r="F1010" i="8"/>
  <c r="L1009" i="8"/>
  <c r="F1009" i="8"/>
  <c r="L1008" i="8"/>
  <c r="F1008" i="8"/>
  <c r="L1007" i="8"/>
  <c r="F1007" i="8"/>
  <c r="L1006" i="8"/>
  <c r="F1006" i="8"/>
  <c r="L1005" i="8"/>
  <c r="F1005" i="8"/>
  <c r="L1004" i="8"/>
  <c r="F1004" i="8"/>
  <c r="F1003" i="8"/>
  <c r="L1002" i="8"/>
  <c r="F1002" i="8"/>
  <c r="L1001" i="8"/>
  <c r="F1001" i="8"/>
  <c r="L1000" i="8"/>
  <c r="F1000" i="8"/>
  <c r="L999" i="8"/>
  <c r="F999" i="8"/>
  <c r="L998" i="8"/>
  <c r="F998" i="8"/>
  <c r="L997" i="8"/>
  <c r="F997" i="8"/>
  <c r="F996" i="8"/>
  <c r="L995" i="8"/>
  <c r="F995" i="8"/>
  <c r="L994" i="8"/>
  <c r="F994" i="8"/>
  <c r="L993" i="8"/>
  <c r="F993" i="8"/>
  <c r="L992" i="8"/>
  <c r="F992" i="8"/>
  <c r="L991" i="8"/>
  <c r="F991" i="8"/>
  <c r="L990" i="8"/>
  <c r="F990" i="8"/>
  <c r="F989" i="8"/>
  <c r="L988" i="8"/>
  <c r="F988" i="8"/>
  <c r="L987" i="8"/>
  <c r="F987" i="8"/>
  <c r="L986" i="8"/>
  <c r="F986" i="8"/>
  <c r="L985" i="8"/>
  <c r="F985" i="8"/>
  <c r="L984" i="8"/>
  <c r="F984" i="8"/>
  <c r="L983" i="8"/>
  <c r="F983" i="8"/>
  <c r="F982" i="8"/>
  <c r="L981" i="8"/>
  <c r="F981" i="8"/>
  <c r="L980" i="8"/>
  <c r="F980" i="8"/>
  <c r="L979" i="8"/>
  <c r="F979" i="8"/>
  <c r="L978" i="8"/>
  <c r="F978" i="8"/>
  <c r="L977" i="8"/>
  <c r="F977" i="8"/>
  <c r="L976" i="8"/>
  <c r="F976" i="8"/>
  <c r="F975" i="8"/>
  <c r="F974" i="8"/>
  <c r="L973" i="8"/>
  <c r="F973" i="8"/>
  <c r="B972" i="8"/>
  <c r="Q971" i="8"/>
  <c r="L971" i="8"/>
  <c r="O971" i="8" s="1"/>
  <c r="H971" i="8"/>
  <c r="I971" i="8" s="1"/>
  <c r="F971" i="8"/>
  <c r="B970" i="8"/>
  <c r="Q969" i="8"/>
  <c r="L969" i="8"/>
  <c r="H969" i="8"/>
  <c r="I969" i="8" s="1"/>
  <c r="F969" i="8"/>
  <c r="L968" i="8"/>
  <c r="F968" i="8"/>
  <c r="L967" i="8"/>
  <c r="F967" i="8"/>
  <c r="L966" i="8"/>
  <c r="F966" i="8"/>
  <c r="L965" i="8"/>
  <c r="F965" i="8"/>
  <c r="L962" i="8"/>
  <c r="F962" i="8"/>
  <c r="L961" i="8"/>
  <c r="F961" i="8"/>
  <c r="L960" i="8"/>
  <c r="F960" i="8"/>
  <c r="L959" i="8"/>
  <c r="F959" i="8"/>
  <c r="L958" i="8"/>
  <c r="F958" i="8"/>
  <c r="L957" i="8"/>
  <c r="F957" i="8"/>
  <c r="L956" i="8"/>
  <c r="F956" i="8"/>
  <c r="L955" i="8"/>
  <c r="F955" i="8"/>
  <c r="L954" i="8"/>
  <c r="F954" i="8"/>
  <c r="L953" i="8"/>
  <c r="F953" i="8"/>
  <c r="L952" i="8"/>
  <c r="F952" i="8"/>
  <c r="L951" i="8"/>
  <c r="F951" i="8"/>
  <c r="L950" i="8"/>
  <c r="F950" i="8"/>
  <c r="L949" i="8"/>
  <c r="F949" i="8"/>
  <c r="L948" i="8"/>
  <c r="M948" i="8" s="1"/>
  <c r="F948" i="8"/>
  <c r="P946" i="8"/>
  <c r="O946" i="8"/>
  <c r="L945" i="8"/>
  <c r="F945" i="8"/>
  <c r="L944" i="8"/>
  <c r="F944" i="8"/>
  <c r="L943" i="8"/>
  <c r="F943" i="8"/>
  <c r="L942" i="8"/>
  <c r="F942" i="8"/>
  <c r="L941" i="8"/>
  <c r="F941" i="8"/>
  <c r="L940" i="8"/>
  <c r="F940" i="8"/>
  <c r="L939" i="8"/>
  <c r="F939" i="8"/>
  <c r="L938" i="8"/>
  <c r="F938" i="8"/>
  <c r="L937" i="8"/>
  <c r="F937" i="8"/>
  <c r="L936" i="8"/>
  <c r="F936" i="8"/>
  <c r="L935" i="8"/>
  <c r="F935" i="8"/>
  <c r="L934" i="8"/>
  <c r="F934" i="8"/>
  <c r="L933" i="8"/>
  <c r="F933" i="8"/>
  <c r="L932" i="8"/>
  <c r="M932" i="8" s="1"/>
  <c r="F932" i="8"/>
  <c r="F931" i="8"/>
  <c r="L930" i="8"/>
  <c r="F930" i="8"/>
  <c r="L929" i="8"/>
  <c r="F929" i="8"/>
  <c r="L928" i="8"/>
  <c r="F928" i="8"/>
  <c r="L927" i="8"/>
  <c r="F927" i="8"/>
  <c r="P925" i="8"/>
  <c r="O925" i="8"/>
  <c r="L924" i="8"/>
  <c r="F924" i="8"/>
  <c r="L923" i="8"/>
  <c r="F923" i="8"/>
  <c r="L922" i="8"/>
  <c r="F922" i="8"/>
  <c r="L921" i="8"/>
  <c r="F921" i="8"/>
  <c r="L920" i="8"/>
  <c r="F920" i="8"/>
  <c r="L919" i="8"/>
  <c r="F919" i="8"/>
  <c r="L918" i="8"/>
  <c r="F918" i="8"/>
  <c r="L917" i="8"/>
  <c r="F917" i="8"/>
  <c r="L916" i="8"/>
  <c r="F916" i="8"/>
  <c r="L915" i="8"/>
  <c r="F915" i="8"/>
  <c r="L914" i="8"/>
  <c r="F914" i="8"/>
  <c r="L913" i="8"/>
  <c r="F913" i="8"/>
  <c r="M913" i="8" s="1"/>
  <c r="L912" i="8"/>
  <c r="F912" i="8"/>
  <c r="L911" i="8"/>
  <c r="F911" i="8"/>
  <c r="F910" i="8"/>
  <c r="J910" i="8" s="1"/>
  <c r="L909" i="8"/>
  <c r="F909" i="8"/>
  <c r="L908" i="8"/>
  <c r="F908" i="8"/>
  <c r="B907" i="8"/>
  <c r="Q906" i="8"/>
  <c r="L906" i="8"/>
  <c r="H906" i="8"/>
  <c r="I906" i="8" s="1"/>
  <c r="F906" i="8"/>
  <c r="L905" i="8"/>
  <c r="I905" i="8"/>
  <c r="F905" i="8"/>
  <c r="M905" i="8" s="1"/>
  <c r="L901" i="8"/>
  <c r="F901" i="8"/>
  <c r="L900" i="8"/>
  <c r="F900" i="8"/>
  <c r="L899" i="8"/>
  <c r="F899" i="8"/>
  <c r="L898" i="8"/>
  <c r="F898" i="8"/>
  <c r="L897" i="8"/>
  <c r="F897" i="8"/>
  <c r="L896" i="8"/>
  <c r="F896" i="8"/>
  <c r="F895" i="8"/>
  <c r="L894" i="8"/>
  <c r="F894" i="8"/>
  <c r="L893" i="8"/>
  <c r="F893" i="8"/>
  <c r="L892" i="8"/>
  <c r="F892" i="8"/>
  <c r="L891" i="8"/>
  <c r="F891" i="8"/>
  <c r="L890" i="8"/>
  <c r="F890" i="8"/>
  <c r="L889" i="8"/>
  <c r="F889" i="8"/>
  <c r="L888" i="8"/>
  <c r="F888" i="8"/>
  <c r="L887" i="8"/>
  <c r="F887" i="8"/>
  <c r="L886" i="8"/>
  <c r="F886" i="8"/>
  <c r="F885" i="8"/>
  <c r="L884" i="8"/>
  <c r="F884" i="8"/>
  <c r="L883" i="8"/>
  <c r="F883" i="8"/>
  <c r="L882" i="8"/>
  <c r="F882" i="8"/>
  <c r="L881" i="8"/>
  <c r="F881" i="8"/>
  <c r="L880" i="8"/>
  <c r="F880" i="8"/>
  <c r="L879" i="8"/>
  <c r="F879" i="8"/>
  <c r="L878" i="8"/>
  <c r="F878" i="8"/>
  <c r="L877" i="8"/>
  <c r="F877" i="8"/>
  <c r="L876" i="8"/>
  <c r="F876" i="8"/>
  <c r="F875" i="8"/>
  <c r="L874" i="8"/>
  <c r="F874" i="8"/>
  <c r="L873" i="8"/>
  <c r="F873" i="8"/>
  <c r="L872" i="8"/>
  <c r="F872" i="8"/>
  <c r="L871" i="8"/>
  <c r="F871" i="8"/>
  <c r="L870" i="8"/>
  <c r="F870" i="8"/>
  <c r="L869" i="8"/>
  <c r="F869" i="8"/>
  <c r="L868" i="8"/>
  <c r="F868" i="8"/>
  <c r="L867" i="8"/>
  <c r="F867" i="8"/>
  <c r="L866" i="8"/>
  <c r="F866" i="8"/>
  <c r="F865" i="8"/>
  <c r="L864" i="8"/>
  <c r="F864" i="8"/>
  <c r="L863" i="8"/>
  <c r="F863" i="8"/>
  <c r="L862" i="8"/>
  <c r="F862" i="8"/>
  <c r="M862" i="8" s="1"/>
  <c r="L861" i="8"/>
  <c r="F861" i="8"/>
  <c r="L860" i="8"/>
  <c r="F860" i="8"/>
  <c r="L859" i="8"/>
  <c r="F859" i="8"/>
  <c r="L858" i="8"/>
  <c r="F858" i="8"/>
  <c r="L857" i="8"/>
  <c r="F857" i="8"/>
  <c r="F856" i="8"/>
  <c r="L855" i="8"/>
  <c r="F855" i="8"/>
  <c r="L854" i="8"/>
  <c r="F854" i="8"/>
  <c r="L853" i="8"/>
  <c r="F853" i="8"/>
  <c r="L852" i="8"/>
  <c r="F852" i="8"/>
  <c r="L851" i="8"/>
  <c r="F851" i="8"/>
  <c r="L850" i="8"/>
  <c r="F850" i="8"/>
  <c r="L849" i="8"/>
  <c r="F849" i="8"/>
  <c r="L848" i="8"/>
  <c r="F848" i="8"/>
  <c r="L847" i="8"/>
  <c r="F847" i="8"/>
  <c r="F846" i="8"/>
  <c r="L845" i="8"/>
  <c r="F845" i="8"/>
  <c r="L844" i="8"/>
  <c r="F844" i="8"/>
  <c r="L843" i="8"/>
  <c r="F843" i="8"/>
  <c r="L842" i="8"/>
  <c r="F842" i="8"/>
  <c r="L841" i="8"/>
  <c r="F841" i="8"/>
  <c r="L840" i="8"/>
  <c r="F840" i="8"/>
  <c r="L839" i="8"/>
  <c r="F839" i="8"/>
  <c r="L838" i="8"/>
  <c r="F838" i="8"/>
  <c r="L837" i="8"/>
  <c r="F837" i="8"/>
  <c r="L836" i="8"/>
  <c r="F836" i="8"/>
  <c r="F835" i="8"/>
  <c r="L834" i="8"/>
  <c r="F834" i="8"/>
  <c r="L833" i="8"/>
  <c r="F833" i="8"/>
  <c r="L832" i="8"/>
  <c r="F832" i="8"/>
  <c r="L831" i="8"/>
  <c r="F831" i="8"/>
  <c r="L830" i="8"/>
  <c r="F830" i="8"/>
  <c r="L829" i="8"/>
  <c r="F829" i="8"/>
  <c r="L828" i="8"/>
  <c r="F828" i="8"/>
  <c r="L827" i="8"/>
  <c r="F827" i="8"/>
  <c r="L826" i="8"/>
  <c r="F826" i="8"/>
  <c r="L825" i="8"/>
  <c r="F825" i="8"/>
  <c r="F824" i="8"/>
  <c r="L823" i="8"/>
  <c r="F823" i="8"/>
  <c r="L822" i="8"/>
  <c r="F822" i="8"/>
  <c r="L821" i="8"/>
  <c r="F821" i="8"/>
  <c r="L820" i="8"/>
  <c r="F820" i="8"/>
  <c r="L819" i="8"/>
  <c r="F819" i="8"/>
  <c r="L818" i="8"/>
  <c r="F818" i="8"/>
  <c r="L817" i="8"/>
  <c r="F817" i="8"/>
  <c r="L816" i="8"/>
  <c r="F816" i="8"/>
  <c r="L815" i="8"/>
  <c r="F815" i="8"/>
  <c r="L814" i="8"/>
  <c r="F814" i="8"/>
  <c r="F813" i="8"/>
  <c r="L812" i="8"/>
  <c r="F812" i="8"/>
  <c r="L811" i="8"/>
  <c r="F811" i="8"/>
  <c r="L810" i="8"/>
  <c r="F810" i="8"/>
  <c r="L809" i="8"/>
  <c r="F809" i="8"/>
  <c r="L808" i="8"/>
  <c r="F808" i="8"/>
  <c r="L807" i="8"/>
  <c r="F807" i="8"/>
  <c r="L806" i="8"/>
  <c r="F806" i="8"/>
  <c r="L805" i="8"/>
  <c r="F805" i="8"/>
  <c r="L804" i="8"/>
  <c r="F804" i="8"/>
  <c r="L803" i="8"/>
  <c r="F803" i="8"/>
  <c r="F802" i="8"/>
  <c r="L801" i="8"/>
  <c r="F801" i="8"/>
  <c r="L800" i="8"/>
  <c r="F800" i="8"/>
  <c r="L799" i="8"/>
  <c r="F799" i="8"/>
  <c r="L798" i="8"/>
  <c r="F798" i="8"/>
  <c r="L797" i="8"/>
  <c r="F797" i="8"/>
  <c r="M797" i="8" s="1"/>
  <c r="L796" i="8"/>
  <c r="F796" i="8"/>
  <c r="L795" i="8"/>
  <c r="F795" i="8"/>
  <c r="L794" i="8"/>
  <c r="F794" i="8"/>
  <c r="L793" i="8"/>
  <c r="F793" i="8"/>
  <c r="F792" i="8"/>
  <c r="L791" i="8"/>
  <c r="F791" i="8"/>
  <c r="L790" i="8"/>
  <c r="F790" i="8"/>
  <c r="L789" i="8"/>
  <c r="F789" i="8"/>
  <c r="L788" i="8"/>
  <c r="F788" i="8"/>
  <c r="L787" i="8"/>
  <c r="F787" i="8"/>
  <c r="L786" i="8"/>
  <c r="F786" i="8"/>
  <c r="L785" i="8"/>
  <c r="F785" i="8"/>
  <c r="L784" i="8"/>
  <c r="F784" i="8"/>
  <c r="F783" i="8"/>
  <c r="L782" i="8"/>
  <c r="F782" i="8"/>
  <c r="L781" i="8"/>
  <c r="F781" i="8"/>
  <c r="L780" i="8"/>
  <c r="F780" i="8"/>
  <c r="L779" i="8"/>
  <c r="F779" i="8"/>
  <c r="L778" i="8"/>
  <c r="F778" i="8"/>
  <c r="L777" i="8"/>
  <c r="F777" i="8"/>
  <c r="L776" i="8"/>
  <c r="F776" i="8"/>
  <c r="L775" i="8"/>
  <c r="F775" i="8"/>
  <c r="F774" i="8"/>
  <c r="L773" i="8"/>
  <c r="F773" i="8"/>
  <c r="L772" i="8"/>
  <c r="F772" i="8"/>
  <c r="L771" i="8"/>
  <c r="F771" i="8"/>
  <c r="L770" i="8"/>
  <c r="F770" i="8"/>
  <c r="L769" i="8"/>
  <c r="F769" i="8"/>
  <c r="L768" i="8"/>
  <c r="F768" i="8"/>
  <c r="L767" i="8"/>
  <c r="F767" i="8"/>
  <c r="L766" i="8"/>
  <c r="F766" i="8"/>
  <c r="F765" i="8"/>
  <c r="L764" i="8"/>
  <c r="F764" i="8"/>
  <c r="L763" i="8"/>
  <c r="F763" i="8"/>
  <c r="L762" i="8"/>
  <c r="F762" i="8"/>
  <c r="L761" i="8"/>
  <c r="F761" i="8"/>
  <c r="L760" i="8"/>
  <c r="F760" i="8"/>
  <c r="L759" i="8"/>
  <c r="M759" i="8" s="1"/>
  <c r="F759" i="8"/>
  <c r="F758" i="8"/>
  <c r="L757" i="8"/>
  <c r="F757" i="8"/>
  <c r="L756" i="8"/>
  <c r="F756" i="8"/>
  <c r="L755" i="8"/>
  <c r="F755" i="8"/>
  <c r="L754" i="8"/>
  <c r="F754" i="8"/>
  <c r="L753" i="8"/>
  <c r="F753" i="8"/>
  <c r="L752" i="8"/>
  <c r="F752" i="8"/>
  <c r="F751" i="8"/>
  <c r="L750" i="8"/>
  <c r="F750" i="8"/>
  <c r="L749" i="8"/>
  <c r="F749" i="8"/>
  <c r="L748" i="8"/>
  <c r="F748" i="8"/>
  <c r="L747" i="8"/>
  <c r="F747" i="8"/>
  <c r="L746" i="8"/>
  <c r="F746" i="8"/>
  <c r="L745" i="8"/>
  <c r="F745" i="8"/>
  <c r="L744" i="8"/>
  <c r="F744" i="8"/>
  <c r="L743" i="8"/>
  <c r="F743" i="8"/>
  <c r="L742" i="8"/>
  <c r="F742" i="8"/>
  <c r="F741" i="8"/>
  <c r="L740" i="8"/>
  <c r="F740" i="8"/>
  <c r="L739" i="8"/>
  <c r="F739" i="8"/>
  <c r="L738" i="8"/>
  <c r="F738" i="8"/>
  <c r="L737" i="8"/>
  <c r="M737" i="8" s="1"/>
  <c r="F737" i="8"/>
  <c r="L736" i="8"/>
  <c r="F736" i="8"/>
  <c r="L735" i="8"/>
  <c r="F735" i="8"/>
  <c r="L734" i="8"/>
  <c r="F734" i="8"/>
  <c r="L733" i="8"/>
  <c r="F733" i="8"/>
  <c r="L732" i="8"/>
  <c r="F732" i="8"/>
  <c r="F731" i="8"/>
  <c r="L730" i="8"/>
  <c r="M730" i="8" s="1"/>
  <c r="F730" i="8"/>
  <c r="L729" i="8"/>
  <c r="F729" i="8"/>
  <c r="L728" i="8"/>
  <c r="F728" i="8"/>
  <c r="L727" i="8"/>
  <c r="F727" i="8"/>
  <c r="L726" i="8"/>
  <c r="F726" i="8"/>
  <c r="L725" i="8"/>
  <c r="M725" i="8" s="1"/>
  <c r="F725" i="8"/>
  <c r="L724" i="8"/>
  <c r="F724" i="8"/>
  <c r="L723" i="8"/>
  <c r="F723" i="8"/>
  <c r="L722" i="8"/>
  <c r="F722" i="8"/>
  <c r="F721" i="8"/>
  <c r="L720" i="8"/>
  <c r="F720" i="8"/>
  <c r="L719" i="8"/>
  <c r="F719" i="8"/>
  <c r="L718" i="8"/>
  <c r="F718" i="8"/>
  <c r="L717" i="8"/>
  <c r="F717" i="8"/>
  <c r="L716" i="8"/>
  <c r="F716" i="8"/>
  <c r="L715" i="8"/>
  <c r="F715" i="8"/>
  <c r="L714" i="8"/>
  <c r="F714" i="8"/>
  <c r="L713" i="8"/>
  <c r="F713" i="8"/>
  <c r="F712" i="8"/>
  <c r="L711" i="8"/>
  <c r="F711" i="8"/>
  <c r="L710" i="8"/>
  <c r="F710" i="8"/>
  <c r="L709" i="8"/>
  <c r="F709" i="8"/>
  <c r="L708" i="8"/>
  <c r="F708" i="8"/>
  <c r="L707" i="8"/>
  <c r="F707" i="8"/>
  <c r="L706" i="8"/>
  <c r="F706" i="8"/>
  <c r="L705" i="8"/>
  <c r="F705" i="8"/>
  <c r="L704" i="8"/>
  <c r="F704" i="8"/>
  <c r="L703" i="8"/>
  <c r="F703" i="8"/>
  <c r="F702" i="8"/>
  <c r="L701" i="8"/>
  <c r="F701" i="8"/>
  <c r="L700" i="8"/>
  <c r="F700" i="8"/>
  <c r="L699" i="8"/>
  <c r="F699" i="8"/>
  <c r="L698" i="8"/>
  <c r="M698" i="8" s="1"/>
  <c r="F698" i="8"/>
  <c r="L697" i="8"/>
  <c r="F697" i="8"/>
  <c r="L696" i="8"/>
  <c r="F696" i="8"/>
  <c r="L695" i="8"/>
  <c r="F695" i="8"/>
  <c r="L694" i="8"/>
  <c r="F694" i="8"/>
  <c r="L693" i="8"/>
  <c r="F693" i="8"/>
  <c r="L692" i="8"/>
  <c r="F692" i="8"/>
  <c r="F691" i="8"/>
  <c r="L690" i="8"/>
  <c r="F690" i="8"/>
  <c r="L689" i="8"/>
  <c r="F689" i="8"/>
  <c r="L688" i="8"/>
  <c r="M688" i="8" s="1"/>
  <c r="F688" i="8"/>
  <c r="L687" i="8"/>
  <c r="F687" i="8"/>
  <c r="M687" i="8" s="1"/>
  <c r="L686" i="8"/>
  <c r="F686" i="8"/>
  <c r="M686" i="8" s="1"/>
  <c r="L685" i="8"/>
  <c r="F685" i="8"/>
  <c r="L684" i="8"/>
  <c r="F684" i="8"/>
  <c r="L683" i="8"/>
  <c r="F683" i="8"/>
  <c r="L682" i="8"/>
  <c r="F682" i="8"/>
  <c r="L681" i="8"/>
  <c r="F681" i="8"/>
  <c r="F680" i="8"/>
  <c r="L679" i="8"/>
  <c r="F679" i="8"/>
  <c r="L678" i="8"/>
  <c r="F678" i="8"/>
  <c r="L677" i="8"/>
  <c r="F677" i="8"/>
  <c r="L676" i="8"/>
  <c r="F676" i="8"/>
  <c r="L675" i="8"/>
  <c r="F675" i="8"/>
  <c r="L674" i="8"/>
  <c r="F674" i="8"/>
  <c r="L673" i="8"/>
  <c r="F673" i="8"/>
  <c r="L672" i="8"/>
  <c r="F672" i="8"/>
  <c r="L671" i="8"/>
  <c r="F671" i="8"/>
  <c r="L670" i="8"/>
  <c r="F670" i="8"/>
  <c r="F669" i="8"/>
  <c r="L668" i="8"/>
  <c r="F668" i="8"/>
  <c r="L667" i="8"/>
  <c r="F667" i="8"/>
  <c r="L666" i="8"/>
  <c r="F666" i="8"/>
  <c r="L665" i="8"/>
  <c r="F665" i="8"/>
  <c r="L664" i="8"/>
  <c r="F664" i="8"/>
  <c r="L663" i="8"/>
  <c r="F663" i="8"/>
  <c r="L662" i="8"/>
  <c r="F662" i="8"/>
  <c r="L661" i="8"/>
  <c r="F661" i="8"/>
  <c r="L660" i="8"/>
  <c r="F660" i="8"/>
  <c r="L659" i="8"/>
  <c r="F659" i="8"/>
  <c r="F658" i="8"/>
  <c r="L657" i="8"/>
  <c r="F657" i="8"/>
  <c r="L656" i="8"/>
  <c r="F656" i="8"/>
  <c r="L655" i="8"/>
  <c r="F655" i="8"/>
  <c r="L654" i="8"/>
  <c r="F654" i="8"/>
  <c r="L653" i="8"/>
  <c r="F653" i="8"/>
  <c r="L652" i="8"/>
  <c r="F652" i="8"/>
  <c r="L651" i="8"/>
  <c r="F651" i="8"/>
  <c r="L650" i="8"/>
  <c r="F650" i="8"/>
  <c r="L649" i="8"/>
  <c r="F649" i="8"/>
  <c r="F648" i="8"/>
  <c r="L647" i="8"/>
  <c r="F647" i="8"/>
  <c r="L646" i="8"/>
  <c r="F646" i="8"/>
  <c r="L645" i="8"/>
  <c r="F645" i="8"/>
  <c r="L644" i="8"/>
  <c r="F644" i="8"/>
  <c r="L643" i="8"/>
  <c r="F643" i="8"/>
  <c r="L642" i="8"/>
  <c r="F642" i="8"/>
  <c r="L641" i="8"/>
  <c r="F641" i="8"/>
  <c r="L640" i="8"/>
  <c r="F640" i="8"/>
  <c r="F639" i="8"/>
  <c r="L638" i="8"/>
  <c r="F638" i="8"/>
  <c r="L637" i="8"/>
  <c r="F637" i="8"/>
  <c r="M637" i="8" s="1"/>
  <c r="L636" i="8"/>
  <c r="F636" i="8"/>
  <c r="L635" i="8"/>
  <c r="F635" i="8"/>
  <c r="L634" i="8"/>
  <c r="F634" i="8"/>
  <c r="L633" i="8"/>
  <c r="F633" i="8"/>
  <c r="L632" i="8"/>
  <c r="F632" i="8"/>
  <c r="L631" i="8"/>
  <c r="F631" i="8"/>
  <c r="F630" i="8"/>
  <c r="L629" i="8"/>
  <c r="F629" i="8"/>
  <c r="L628" i="8"/>
  <c r="F628" i="8"/>
  <c r="L627" i="8"/>
  <c r="F627" i="8"/>
  <c r="L626" i="8"/>
  <c r="F626" i="8"/>
  <c r="L625" i="8"/>
  <c r="F625" i="8"/>
  <c r="L624" i="8"/>
  <c r="F624" i="8"/>
  <c r="L623" i="8"/>
  <c r="F623" i="8"/>
  <c r="L622" i="8"/>
  <c r="F622" i="8"/>
  <c r="F621" i="8"/>
  <c r="L620" i="8"/>
  <c r="F620" i="8"/>
  <c r="L619" i="8"/>
  <c r="F619" i="8"/>
  <c r="L618" i="8"/>
  <c r="F618" i="8"/>
  <c r="L617" i="8"/>
  <c r="F617" i="8"/>
  <c r="L616" i="8"/>
  <c r="F616" i="8"/>
  <c r="L615" i="8"/>
  <c r="F615" i="8"/>
  <c r="F614" i="8"/>
  <c r="L613" i="8"/>
  <c r="F613" i="8"/>
  <c r="L612" i="8"/>
  <c r="F612" i="8"/>
  <c r="L611" i="8"/>
  <c r="F611" i="8"/>
  <c r="L610" i="8"/>
  <c r="F610" i="8"/>
  <c r="L609" i="8"/>
  <c r="F609" i="8"/>
  <c r="L608" i="8"/>
  <c r="F608" i="8"/>
  <c r="L607" i="8"/>
  <c r="F607" i="8"/>
  <c r="L606" i="8"/>
  <c r="F606" i="8"/>
  <c r="F605" i="8"/>
  <c r="L604" i="8"/>
  <c r="F604" i="8"/>
  <c r="L603" i="8"/>
  <c r="F603" i="8"/>
  <c r="L602" i="8"/>
  <c r="F602" i="8"/>
  <c r="M602" i="8" s="1"/>
  <c r="L601" i="8"/>
  <c r="F601" i="8"/>
  <c r="L600" i="8"/>
  <c r="F600" i="8"/>
  <c r="L599" i="8"/>
  <c r="F599" i="8"/>
  <c r="L598" i="8"/>
  <c r="F598" i="8"/>
  <c r="L597" i="8"/>
  <c r="F597" i="8"/>
  <c r="L596" i="8"/>
  <c r="F596" i="8"/>
  <c r="L595" i="8"/>
  <c r="M595" i="8" s="1"/>
  <c r="F595" i="8"/>
  <c r="L594" i="8"/>
  <c r="F594" i="8"/>
  <c r="F593" i="8"/>
  <c r="L592" i="8"/>
  <c r="F592" i="8"/>
  <c r="L591" i="8"/>
  <c r="F591" i="8"/>
  <c r="L590" i="8"/>
  <c r="F590" i="8"/>
  <c r="L589" i="8"/>
  <c r="F589" i="8"/>
  <c r="L588" i="8"/>
  <c r="F588" i="8"/>
  <c r="L587" i="8"/>
  <c r="F587" i="8"/>
  <c r="L586" i="8"/>
  <c r="F586" i="8"/>
  <c r="F585" i="8"/>
  <c r="P584" i="8"/>
  <c r="O584" i="8"/>
  <c r="Q583" i="8"/>
  <c r="L583" i="8"/>
  <c r="H583" i="8"/>
  <c r="I583" i="8" s="1"/>
  <c r="F583" i="8"/>
  <c r="Q582" i="8"/>
  <c r="L582" i="8"/>
  <c r="H582" i="8"/>
  <c r="F582" i="8"/>
  <c r="Q581" i="8"/>
  <c r="L581" i="8"/>
  <c r="H581" i="8"/>
  <c r="I581" i="8" s="1"/>
  <c r="F581" i="8"/>
  <c r="L580" i="8"/>
  <c r="F580" i="8"/>
  <c r="L579" i="8"/>
  <c r="F579" i="8"/>
  <c r="L578" i="8"/>
  <c r="F578" i="8"/>
  <c r="L577" i="8"/>
  <c r="F577" i="8"/>
  <c r="L576" i="8"/>
  <c r="F576" i="8"/>
  <c r="L575" i="8"/>
  <c r="F575" i="8"/>
  <c r="L574" i="8"/>
  <c r="F574" i="8"/>
  <c r="Q573" i="8"/>
  <c r="L573" i="8"/>
  <c r="H573" i="8"/>
  <c r="I573" i="8" s="1"/>
  <c r="F573" i="8"/>
  <c r="L572" i="8"/>
  <c r="F572" i="8"/>
  <c r="L571" i="8"/>
  <c r="F571" i="8"/>
  <c r="L570" i="8"/>
  <c r="F570" i="8"/>
  <c r="L569" i="8"/>
  <c r="F569" i="8"/>
  <c r="L568" i="8"/>
  <c r="F568" i="8"/>
  <c r="L567" i="8"/>
  <c r="F567" i="8"/>
  <c r="Q566" i="8"/>
  <c r="L566" i="8"/>
  <c r="H566" i="8"/>
  <c r="I566" i="8" s="1"/>
  <c r="F566" i="8"/>
  <c r="B565" i="8"/>
  <c r="F564" i="8"/>
  <c r="J564" i="8" s="1"/>
  <c r="Q563" i="8"/>
  <c r="L563" i="8"/>
  <c r="H563" i="8"/>
  <c r="I563" i="8" s="1"/>
  <c r="F563" i="8"/>
  <c r="Q562" i="8"/>
  <c r="L562" i="8"/>
  <c r="O562" i="8" s="1"/>
  <c r="H562" i="8"/>
  <c r="I562" i="8" s="1"/>
  <c r="F562" i="8"/>
  <c r="Q561" i="8"/>
  <c r="L561" i="8"/>
  <c r="H561" i="8"/>
  <c r="I561" i="8" s="1"/>
  <c r="F561" i="8"/>
  <c r="L560" i="8"/>
  <c r="F560" i="8"/>
  <c r="L559" i="8"/>
  <c r="F559" i="8"/>
  <c r="L558" i="8"/>
  <c r="F558" i="8"/>
  <c r="L557" i="8"/>
  <c r="F557" i="8"/>
  <c r="L556" i="8"/>
  <c r="F556" i="8"/>
  <c r="L555" i="8"/>
  <c r="F555" i="8"/>
  <c r="L554" i="8"/>
  <c r="F554" i="8"/>
  <c r="Q553" i="8"/>
  <c r="L553" i="8"/>
  <c r="H553" i="8"/>
  <c r="I553" i="8" s="1"/>
  <c r="F553" i="8"/>
  <c r="M553" i="8" s="1"/>
  <c r="L552" i="8"/>
  <c r="F552" i="8"/>
  <c r="L551" i="8"/>
  <c r="F551" i="8"/>
  <c r="L550" i="8"/>
  <c r="F550" i="8"/>
  <c r="L549" i="8"/>
  <c r="F549" i="8"/>
  <c r="L548" i="8"/>
  <c r="F548" i="8"/>
  <c r="L547" i="8"/>
  <c r="F547" i="8"/>
  <c r="Q546" i="8"/>
  <c r="L546" i="8"/>
  <c r="H546" i="8"/>
  <c r="I546" i="8" s="1"/>
  <c r="F546" i="8"/>
  <c r="M546" i="8" s="1"/>
  <c r="B545" i="8"/>
  <c r="F544" i="8"/>
  <c r="J544" i="8" s="1"/>
  <c r="Q543" i="8"/>
  <c r="L543" i="8"/>
  <c r="H543" i="8"/>
  <c r="I543" i="8" s="1"/>
  <c r="F543" i="8"/>
  <c r="Q542" i="8"/>
  <c r="L542" i="8"/>
  <c r="H542" i="8"/>
  <c r="I542" i="8" s="1"/>
  <c r="F542" i="8"/>
  <c r="Q541" i="8"/>
  <c r="L541" i="8"/>
  <c r="H541" i="8"/>
  <c r="I541" i="8" s="1"/>
  <c r="F541" i="8"/>
  <c r="L540" i="8"/>
  <c r="F540" i="8"/>
  <c r="L539" i="8"/>
  <c r="F539" i="8"/>
  <c r="L538" i="8"/>
  <c r="F538" i="8"/>
  <c r="L537" i="8"/>
  <c r="F537" i="8"/>
  <c r="L536" i="8"/>
  <c r="F536" i="8"/>
  <c r="L535" i="8"/>
  <c r="F535" i="8"/>
  <c r="L534" i="8"/>
  <c r="F534" i="8"/>
  <c r="Q533" i="8"/>
  <c r="L533" i="8"/>
  <c r="H533" i="8"/>
  <c r="I533" i="8" s="1"/>
  <c r="F533" i="8"/>
  <c r="M533" i="8" s="1"/>
  <c r="L532" i="8"/>
  <c r="F532" i="8"/>
  <c r="L531" i="8"/>
  <c r="F531" i="8"/>
  <c r="L530" i="8"/>
  <c r="F530" i="8"/>
  <c r="L529" i="8"/>
  <c r="F529" i="8"/>
  <c r="L528" i="8"/>
  <c r="F528" i="8"/>
  <c r="L527" i="8"/>
  <c r="F527" i="8"/>
  <c r="Q526" i="8"/>
  <c r="L526" i="8"/>
  <c r="H526" i="8"/>
  <c r="F526" i="8"/>
  <c r="B525" i="8"/>
  <c r="F524" i="8"/>
  <c r="J524" i="8" s="1"/>
  <c r="K524" i="8" s="1"/>
  <c r="Q523" i="8"/>
  <c r="L523" i="8"/>
  <c r="H523" i="8"/>
  <c r="O523" i="8" s="1"/>
  <c r="F523" i="8"/>
  <c r="M523" i="8" s="1"/>
  <c r="Q522" i="8"/>
  <c r="L522" i="8"/>
  <c r="H522" i="8"/>
  <c r="F522" i="8"/>
  <c r="Q521" i="8"/>
  <c r="L521" i="8"/>
  <c r="H521" i="8"/>
  <c r="I521" i="8" s="1"/>
  <c r="F521" i="8"/>
  <c r="L520" i="8"/>
  <c r="F520" i="8"/>
  <c r="L519" i="8"/>
  <c r="F519" i="8"/>
  <c r="L518" i="8"/>
  <c r="F518" i="8"/>
  <c r="L517" i="8"/>
  <c r="F517" i="8"/>
  <c r="L516" i="8"/>
  <c r="F516" i="8"/>
  <c r="L515" i="8"/>
  <c r="F515" i="8"/>
  <c r="L514" i="8"/>
  <c r="F514" i="8"/>
  <c r="Q513" i="8"/>
  <c r="L513" i="8"/>
  <c r="H513" i="8"/>
  <c r="F513" i="8"/>
  <c r="L512" i="8"/>
  <c r="F512" i="8"/>
  <c r="L511" i="8"/>
  <c r="F511" i="8"/>
  <c r="L510" i="8"/>
  <c r="F510" i="8"/>
  <c r="L509" i="8"/>
  <c r="F509" i="8"/>
  <c r="L508" i="8"/>
  <c r="F508" i="8"/>
  <c r="L507" i="8"/>
  <c r="F507" i="8"/>
  <c r="Q506" i="8"/>
  <c r="L506" i="8"/>
  <c r="H506" i="8"/>
  <c r="I506" i="8" s="1"/>
  <c r="F506" i="8"/>
  <c r="B505" i="8"/>
  <c r="F504" i="8"/>
  <c r="Q503" i="8"/>
  <c r="L503" i="8"/>
  <c r="H503" i="8"/>
  <c r="I503" i="8" s="1"/>
  <c r="F503" i="8"/>
  <c r="Q502" i="8"/>
  <c r="L502" i="8"/>
  <c r="H502" i="8"/>
  <c r="I502" i="8" s="1"/>
  <c r="F502" i="8"/>
  <c r="Q501" i="8"/>
  <c r="L501" i="8"/>
  <c r="H501" i="8"/>
  <c r="I501" i="8" s="1"/>
  <c r="F501" i="8"/>
  <c r="L500" i="8"/>
  <c r="O500" i="8" s="1"/>
  <c r="I500" i="8"/>
  <c r="F500" i="8"/>
  <c r="L499" i="8"/>
  <c r="O499" i="8" s="1"/>
  <c r="I499" i="8"/>
  <c r="F499" i="8"/>
  <c r="L498" i="8"/>
  <c r="O498" i="8" s="1"/>
  <c r="I498" i="8"/>
  <c r="F498" i="8"/>
  <c r="L497" i="8"/>
  <c r="I497" i="8"/>
  <c r="F497" i="8"/>
  <c r="L496" i="8"/>
  <c r="I496" i="8"/>
  <c r="F496" i="8"/>
  <c r="L495" i="8"/>
  <c r="O495" i="8" s="1"/>
  <c r="I495" i="8"/>
  <c r="F495" i="8"/>
  <c r="L494" i="8"/>
  <c r="O494" i="8" s="1"/>
  <c r="I494" i="8"/>
  <c r="F494" i="8"/>
  <c r="Q493" i="8"/>
  <c r="L493" i="8"/>
  <c r="O493" i="8" s="1"/>
  <c r="H493" i="8"/>
  <c r="I493" i="8" s="1"/>
  <c r="F493" i="8"/>
  <c r="L492" i="8"/>
  <c r="O492" i="8" s="1"/>
  <c r="I492" i="8"/>
  <c r="F492" i="8"/>
  <c r="L491" i="8"/>
  <c r="I491" i="8"/>
  <c r="F491" i="8"/>
  <c r="L490" i="8"/>
  <c r="I490" i="8"/>
  <c r="F490" i="8"/>
  <c r="L489" i="8"/>
  <c r="O489" i="8" s="1"/>
  <c r="I489" i="8"/>
  <c r="F489" i="8"/>
  <c r="L488" i="8"/>
  <c r="I488" i="8"/>
  <c r="F488" i="8"/>
  <c r="L487" i="8"/>
  <c r="I487" i="8"/>
  <c r="F487" i="8"/>
  <c r="Q486" i="8"/>
  <c r="L486" i="8"/>
  <c r="H486" i="8"/>
  <c r="I486" i="8" s="1"/>
  <c r="F486" i="8"/>
  <c r="B485" i="8"/>
  <c r="Q483" i="8"/>
  <c r="L483" i="8"/>
  <c r="O483" i="8" s="1"/>
  <c r="I483" i="8"/>
  <c r="F483" i="8"/>
  <c r="Q482" i="8"/>
  <c r="L482" i="8"/>
  <c r="I482" i="8"/>
  <c r="F482" i="8"/>
  <c r="Q481" i="8"/>
  <c r="L481" i="8"/>
  <c r="O481" i="8" s="1"/>
  <c r="I481" i="8"/>
  <c r="F481" i="8"/>
  <c r="L480" i="8"/>
  <c r="F480" i="8"/>
  <c r="L479" i="8"/>
  <c r="F479" i="8"/>
  <c r="L478" i="8"/>
  <c r="F478" i="8"/>
  <c r="L477" i="8"/>
  <c r="F477" i="8"/>
  <c r="L476" i="8"/>
  <c r="F476" i="8"/>
  <c r="L475" i="8"/>
  <c r="M475" i="8" s="1"/>
  <c r="F475" i="8"/>
  <c r="L474" i="8"/>
  <c r="F474" i="8"/>
  <c r="Q473" i="8"/>
  <c r="L473" i="8"/>
  <c r="O473" i="8" s="1"/>
  <c r="I473" i="8"/>
  <c r="F473" i="8"/>
  <c r="L472" i="8"/>
  <c r="F472" i="8"/>
  <c r="L471" i="8"/>
  <c r="F471" i="8"/>
  <c r="L470" i="8"/>
  <c r="F470" i="8"/>
  <c r="L469" i="8"/>
  <c r="F469" i="8"/>
  <c r="L468" i="8"/>
  <c r="F468" i="8"/>
  <c r="L467" i="8"/>
  <c r="F467" i="8"/>
  <c r="Q466" i="8"/>
  <c r="L466" i="8"/>
  <c r="I466" i="8"/>
  <c r="F466" i="8"/>
  <c r="F465" i="8"/>
  <c r="O463" i="8"/>
  <c r="P463" i="8" s="1"/>
  <c r="L463" i="8"/>
  <c r="F463" i="8"/>
  <c r="O462" i="8"/>
  <c r="P462" i="8" s="1"/>
  <c r="L462" i="8"/>
  <c r="F462" i="8"/>
  <c r="O461" i="8"/>
  <c r="P461" i="8" s="1"/>
  <c r="L461" i="8"/>
  <c r="F461" i="8"/>
  <c r="O460" i="8"/>
  <c r="P460" i="8" s="1"/>
  <c r="L460" i="8"/>
  <c r="F460" i="8"/>
  <c r="O459" i="8"/>
  <c r="P459" i="8" s="1"/>
  <c r="L459" i="8"/>
  <c r="F459" i="8"/>
  <c r="O458" i="8"/>
  <c r="P458" i="8" s="1"/>
  <c r="L458" i="8"/>
  <c r="F458" i="8"/>
  <c r="O457" i="8"/>
  <c r="P457" i="8" s="1"/>
  <c r="L457" i="8"/>
  <c r="F457" i="8"/>
  <c r="O456" i="8"/>
  <c r="P456" i="8" s="1"/>
  <c r="L456" i="8"/>
  <c r="F456" i="8"/>
  <c r="O455" i="8"/>
  <c r="P455" i="8" s="1"/>
  <c r="L455" i="8"/>
  <c r="F455" i="8"/>
  <c r="O454" i="8"/>
  <c r="P454" i="8" s="1"/>
  <c r="L454" i="8"/>
  <c r="F454" i="8"/>
  <c r="O453" i="8"/>
  <c r="P453" i="8" s="1"/>
  <c r="L453" i="8"/>
  <c r="F453" i="8"/>
  <c r="O452" i="8"/>
  <c r="P452" i="8" s="1"/>
  <c r="L452" i="8"/>
  <c r="F452" i="8"/>
  <c r="O451" i="8"/>
  <c r="P451" i="8" s="1"/>
  <c r="L451" i="8"/>
  <c r="F451" i="8"/>
  <c r="O450" i="8"/>
  <c r="P450" i="8" s="1"/>
  <c r="L450" i="8"/>
  <c r="F450" i="8"/>
  <c r="O449" i="8"/>
  <c r="P449" i="8" s="1"/>
  <c r="L449" i="8"/>
  <c r="F449" i="8"/>
  <c r="O448" i="8"/>
  <c r="P448" i="8" s="1"/>
  <c r="L448" i="8"/>
  <c r="F448" i="8"/>
  <c r="O447" i="8"/>
  <c r="P447" i="8" s="1"/>
  <c r="L447" i="8"/>
  <c r="F447" i="8"/>
  <c r="O446" i="8"/>
  <c r="P446" i="8" s="1"/>
  <c r="L446" i="8"/>
  <c r="F446" i="8"/>
  <c r="O444" i="8"/>
  <c r="P444" i="8" s="1"/>
  <c r="L444" i="8"/>
  <c r="F444" i="8"/>
  <c r="O443" i="8"/>
  <c r="P443" i="8" s="1"/>
  <c r="L443" i="8"/>
  <c r="F443" i="8"/>
  <c r="O442" i="8"/>
  <c r="P442" i="8" s="1"/>
  <c r="L442" i="8"/>
  <c r="F442" i="8"/>
  <c r="O441" i="8"/>
  <c r="P441" i="8" s="1"/>
  <c r="L441" i="8"/>
  <c r="M441" i="8" s="1"/>
  <c r="F441" i="8"/>
  <c r="O440" i="8"/>
  <c r="P440" i="8" s="1"/>
  <c r="L440" i="8"/>
  <c r="F440" i="8"/>
  <c r="O439" i="8"/>
  <c r="P439" i="8" s="1"/>
  <c r="L439" i="8"/>
  <c r="F439" i="8"/>
  <c r="O438" i="8"/>
  <c r="P438" i="8" s="1"/>
  <c r="L438" i="8"/>
  <c r="F438" i="8"/>
  <c r="O437" i="8"/>
  <c r="P437" i="8" s="1"/>
  <c r="L437" i="8"/>
  <c r="M437" i="8" s="1"/>
  <c r="F437" i="8"/>
  <c r="O436" i="8"/>
  <c r="P436" i="8" s="1"/>
  <c r="L436" i="8"/>
  <c r="F436" i="8"/>
  <c r="O435" i="8"/>
  <c r="P435" i="8" s="1"/>
  <c r="L435" i="8"/>
  <c r="F435" i="8"/>
  <c r="O434" i="8"/>
  <c r="P434" i="8" s="1"/>
  <c r="L434" i="8"/>
  <c r="F434" i="8"/>
  <c r="O433" i="8"/>
  <c r="P433" i="8" s="1"/>
  <c r="L433" i="8"/>
  <c r="F433" i="8"/>
  <c r="O432" i="8"/>
  <c r="P432" i="8" s="1"/>
  <c r="L432" i="8"/>
  <c r="F432" i="8"/>
  <c r="O431" i="8"/>
  <c r="P431" i="8" s="1"/>
  <c r="L431" i="8"/>
  <c r="F431" i="8"/>
  <c r="O430" i="8"/>
  <c r="P430" i="8" s="1"/>
  <c r="L430" i="8"/>
  <c r="F430" i="8"/>
  <c r="O429" i="8"/>
  <c r="P429" i="8" s="1"/>
  <c r="L429" i="8"/>
  <c r="F429" i="8"/>
  <c r="O428" i="8"/>
  <c r="P428" i="8" s="1"/>
  <c r="L428" i="8"/>
  <c r="F428" i="8"/>
  <c r="O426" i="8"/>
  <c r="P426" i="8" s="1"/>
  <c r="L426" i="8"/>
  <c r="F426" i="8"/>
  <c r="O425" i="8"/>
  <c r="P425" i="8" s="1"/>
  <c r="L425" i="8"/>
  <c r="F425" i="8"/>
  <c r="O424" i="8"/>
  <c r="P424" i="8" s="1"/>
  <c r="L424" i="8"/>
  <c r="F424" i="8"/>
  <c r="O423" i="8"/>
  <c r="P423" i="8" s="1"/>
  <c r="L423" i="8"/>
  <c r="F423" i="8"/>
  <c r="O422" i="8"/>
  <c r="P422" i="8" s="1"/>
  <c r="L422" i="8"/>
  <c r="F422" i="8"/>
  <c r="O421" i="8"/>
  <c r="P421" i="8" s="1"/>
  <c r="L421" i="8"/>
  <c r="F421" i="8"/>
  <c r="O420" i="8"/>
  <c r="P420" i="8" s="1"/>
  <c r="L420" i="8"/>
  <c r="F420" i="8"/>
  <c r="O419" i="8"/>
  <c r="P419" i="8" s="1"/>
  <c r="L419" i="8"/>
  <c r="F419" i="8"/>
  <c r="O418" i="8"/>
  <c r="P418" i="8" s="1"/>
  <c r="L418" i="8"/>
  <c r="F418" i="8"/>
  <c r="O417" i="8"/>
  <c r="P417" i="8" s="1"/>
  <c r="L417" i="8"/>
  <c r="F417" i="8"/>
  <c r="O416" i="8"/>
  <c r="P416" i="8" s="1"/>
  <c r="L416" i="8"/>
  <c r="F416" i="8"/>
  <c r="O415" i="8"/>
  <c r="P415" i="8" s="1"/>
  <c r="L415" i="8"/>
  <c r="F415" i="8"/>
  <c r="O414" i="8"/>
  <c r="P414" i="8" s="1"/>
  <c r="L414" i="8"/>
  <c r="F414" i="8"/>
  <c r="O413" i="8"/>
  <c r="P413" i="8" s="1"/>
  <c r="L413" i="8"/>
  <c r="F413" i="8"/>
  <c r="O412" i="8"/>
  <c r="P412" i="8" s="1"/>
  <c r="L412" i="8"/>
  <c r="F412" i="8"/>
  <c r="O411" i="8"/>
  <c r="P411" i="8" s="1"/>
  <c r="L411" i="8"/>
  <c r="F411" i="8"/>
  <c r="O410" i="8"/>
  <c r="P410" i="8" s="1"/>
  <c r="L410" i="8"/>
  <c r="F410" i="8"/>
  <c r="O408" i="8"/>
  <c r="P408" i="8" s="1"/>
  <c r="L408" i="8"/>
  <c r="F408" i="8"/>
  <c r="O407" i="8"/>
  <c r="P407" i="8" s="1"/>
  <c r="L407" i="8"/>
  <c r="F407" i="8"/>
  <c r="O406" i="8"/>
  <c r="P406" i="8" s="1"/>
  <c r="L406" i="8"/>
  <c r="F406" i="8"/>
  <c r="O405" i="8"/>
  <c r="P405" i="8" s="1"/>
  <c r="L405" i="8"/>
  <c r="F405" i="8"/>
  <c r="O404" i="8"/>
  <c r="P404" i="8" s="1"/>
  <c r="L404" i="8"/>
  <c r="F404" i="8"/>
  <c r="O403" i="8"/>
  <c r="P403" i="8" s="1"/>
  <c r="L403" i="8"/>
  <c r="F403" i="8"/>
  <c r="O402" i="8"/>
  <c r="P402" i="8" s="1"/>
  <c r="L402" i="8"/>
  <c r="F402" i="8"/>
  <c r="O401" i="8"/>
  <c r="P401" i="8" s="1"/>
  <c r="L401" i="8"/>
  <c r="F401" i="8"/>
  <c r="O400" i="8"/>
  <c r="P400" i="8" s="1"/>
  <c r="L400" i="8"/>
  <c r="F400" i="8"/>
  <c r="O399" i="8"/>
  <c r="P399" i="8" s="1"/>
  <c r="L399" i="8"/>
  <c r="F399" i="8"/>
  <c r="O398" i="8"/>
  <c r="P398" i="8" s="1"/>
  <c r="L398" i="8"/>
  <c r="F398" i="8"/>
  <c r="O397" i="8"/>
  <c r="P397" i="8" s="1"/>
  <c r="L397" i="8"/>
  <c r="F397" i="8"/>
  <c r="O396" i="8"/>
  <c r="P396" i="8" s="1"/>
  <c r="L396" i="8"/>
  <c r="F396" i="8"/>
  <c r="O395" i="8"/>
  <c r="P395" i="8" s="1"/>
  <c r="L395" i="8"/>
  <c r="F395" i="8"/>
  <c r="O394" i="8"/>
  <c r="P394" i="8" s="1"/>
  <c r="L394" i="8"/>
  <c r="F394" i="8"/>
  <c r="O393" i="8"/>
  <c r="P393" i="8" s="1"/>
  <c r="L393" i="8"/>
  <c r="F393" i="8"/>
  <c r="O392" i="8"/>
  <c r="P392" i="8" s="1"/>
  <c r="L392" i="8"/>
  <c r="F392" i="8"/>
  <c r="O390" i="8"/>
  <c r="P390" i="8" s="1"/>
  <c r="L390" i="8"/>
  <c r="F390" i="8"/>
  <c r="O389" i="8"/>
  <c r="P389" i="8" s="1"/>
  <c r="L389" i="8"/>
  <c r="F389" i="8"/>
  <c r="O388" i="8"/>
  <c r="P388" i="8" s="1"/>
  <c r="L388" i="8"/>
  <c r="F388" i="8"/>
  <c r="O387" i="8"/>
  <c r="P387" i="8" s="1"/>
  <c r="L387" i="8"/>
  <c r="F387" i="8"/>
  <c r="O386" i="8"/>
  <c r="P386" i="8" s="1"/>
  <c r="L386" i="8"/>
  <c r="F386" i="8"/>
  <c r="O385" i="8"/>
  <c r="P385" i="8" s="1"/>
  <c r="L385" i="8"/>
  <c r="F385" i="8"/>
  <c r="O384" i="8"/>
  <c r="P384" i="8" s="1"/>
  <c r="L384" i="8"/>
  <c r="F384" i="8"/>
  <c r="O383" i="8"/>
  <c r="P383" i="8" s="1"/>
  <c r="L383" i="8"/>
  <c r="F383" i="8"/>
  <c r="O382" i="8"/>
  <c r="P382" i="8" s="1"/>
  <c r="L382" i="8"/>
  <c r="F382" i="8"/>
  <c r="O381" i="8"/>
  <c r="P381" i="8" s="1"/>
  <c r="L381" i="8"/>
  <c r="F381" i="8"/>
  <c r="O380" i="8"/>
  <c r="P380" i="8" s="1"/>
  <c r="L380" i="8"/>
  <c r="F380" i="8"/>
  <c r="O379" i="8"/>
  <c r="P379" i="8" s="1"/>
  <c r="L379" i="8"/>
  <c r="F379" i="8"/>
  <c r="O378" i="8"/>
  <c r="P378" i="8" s="1"/>
  <c r="L378" i="8"/>
  <c r="F378" i="8"/>
  <c r="O377" i="8"/>
  <c r="P377" i="8" s="1"/>
  <c r="L377" i="8"/>
  <c r="F377" i="8"/>
  <c r="O376" i="8"/>
  <c r="P376" i="8" s="1"/>
  <c r="L376" i="8"/>
  <c r="F376" i="8"/>
  <c r="O375" i="8"/>
  <c r="P375" i="8" s="1"/>
  <c r="L375" i="8"/>
  <c r="F375" i="8"/>
  <c r="O374" i="8"/>
  <c r="P374" i="8" s="1"/>
  <c r="L374" i="8"/>
  <c r="F374" i="8"/>
  <c r="O373" i="8"/>
  <c r="P373" i="8" s="1"/>
  <c r="L373" i="8"/>
  <c r="F373" i="8"/>
  <c r="O372" i="8"/>
  <c r="P372" i="8" s="1"/>
  <c r="L372" i="8"/>
  <c r="F372" i="8"/>
  <c r="O370" i="8"/>
  <c r="P370" i="8" s="1"/>
  <c r="L370" i="8"/>
  <c r="F370" i="8"/>
  <c r="O369" i="8"/>
  <c r="P369" i="8" s="1"/>
  <c r="L369" i="8"/>
  <c r="F369" i="8"/>
  <c r="O368" i="8"/>
  <c r="P368" i="8" s="1"/>
  <c r="L368" i="8"/>
  <c r="M368" i="8" s="1"/>
  <c r="F368" i="8"/>
  <c r="O367" i="8"/>
  <c r="P367" i="8" s="1"/>
  <c r="L367" i="8"/>
  <c r="F367" i="8"/>
  <c r="O366" i="8"/>
  <c r="P366" i="8" s="1"/>
  <c r="L366" i="8"/>
  <c r="F366" i="8"/>
  <c r="O365" i="8"/>
  <c r="P365" i="8" s="1"/>
  <c r="L365" i="8"/>
  <c r="F365" i="8"/>
  <c r="O364" i="8"/>
  <c r="P364" i="8" s="1"/>
  <c r="L364" i="8"/>
  <c r="F364" i="8"/>
  <c r="O363" i="8"/>
  <c r="P363" i="8" s="1"/>
  <c r="L363" i="8"/>
  <c r="F363" i="8"/>
  <c r="O362" i="8"/>
  <c r="P362" i="8" s="1"/>
  <c r="L362" i="8"/>
  <c r="F362" i="8"/>
  <c r="O361" i="8"/>
  <c r="P361" i="8" s="1"/>
  <c r="L361" i="8"/>
  <c r="F361" i="8"/>
  <c r="O360" i="8"/>
  <c r="P360" i="8" s="1"/>
  <c r="L360" i="8"/>
  <c r="F360" i="8"/>
  <c r="O359" i="8"/>
  <c r="P359" i="8" s="1"/>
  <c r="L359" i="8"/>
  <c r="F359" i="8"/>
  <c r="O358" i="8"/>
  <c r="P358" i="8" s="1"/>
  <c r="L358" i="8"/>
  <c r="F358" i="8"/>
  <c r="O357" i="8"/>
  <c r="P357" i="8" s="1"/>
  <c r="L357" i="8"/>
  <c r="F357" i="8"/>
  <c r="O356" i="8"/>
  <c r="P356" i="8" s="1"/>
  <c r="L356" i="8"/>
  <c r="F356" i="8"/>
  <c r="P355" i="8"/>
  <c r="O355" i="8"/>
  <c r="L355" i="8"/>
  <c r="F355" i="8"/>
  <c r="O354" i="8"/>
  <c r="P354" i="8" s="1"/>
  <c r="L354" i="8"/>
  <c r="F354" i="8"/>
  <c r="O353" i="8"/>
  <c r="P353" i="8" s="1"/>
  <c r="L353" i="8"/>
  <c r="M353" i="8" s="1"/>
  <c r="F353" i="8"/>
  <c r="O352" i="8"/>
  <c r="P352" i="8" s="1"/>
  <c r="L352" i="8"/>
  <c r="F352" i="8"/>
  <c r="O350" i="8"/>
  <c r="P350" i="8" s="1"/>
  <c r="L350" i="8"/>
  <c r="F350" i="8"/>
  <c r="O349" i="8"/>
  <c r="P349" i="8" s="1"/>
  <c r="L349" i="8"/>
  <c r="F349" i="8"/>
  <c r="O348" i="8"/>
  <c r="P348" i="8" s="1"/>
  <c r="L348" i="8"/>
  <c r="F348" i="8"/>
  <c r="O347" i="8"/>
  <c r="P347" i="8" s="1"/>
  <c r="L347" i="8"/>
  <c r="F347" i="8"/>
  <c r="O346" i="8"/>
  <c r="P346" i="8" s="1"/>
  <c r="L346" i="8"/>
  <c r="F346" i="8"/>
  <c r="O345" i="8"/>
  <c r="P345" i="8" s="1"/>
  <c r="L345" i="8"/>
  <c r="F345" i="8"/>
  <c r="O344" i="8"/>
  <c r="P344" i="8" s="1"/>
  <c r="L344" i="8"/>
  <c r="F344" i="8"/>
  <c r="O343" i="8"/>
  <c r="P343" i="8" s="1"/>
  <c r="L343" i="8"/>
  <c r="F343" i="8"/>
  <c r="O342" i="8"/>
  <c r="P342" i="8" s="1"/>
  <c r="L342" i="8"/>
  <c r="F342" i="8"/>
  <c r="O341" i="8"/>
  <c r="P341" i="8" s="1"/>
  <c r="L341" i="8"/>
  <c r="F341" i="8"/>
  <c r="O340" i="8"/>
  <c r="P340" i="8" s="1"/>
  <c r="L340" i="8"/>
  <c r="F340" i="8"/>
  <c r="O339" i="8"/>
  <c r="P339" i="8" s="1"/>
  <c r="L339" i="8"/>
  <c r="F339" i="8"/>
  <c r="O338" i="8"/>
  <c r="P338" i="8" s="1"/>
  <c r="L338" i="8"/>
  <c r="F338" i="8"/>
  <c r="O337" i="8"/>
  <c r="P337" i="8" s="1"/>
  <c r="L337" i="8"/>
  <c r="F337" i="8"/>
  <c r="O336" i="8"/>
  <c r="P336" i="8" s="1"/>
  <c r="L336" i="8"/>
  <c r="F336" i="8"/>
  <c r="O335" i="8"/>
  <c r="P335" i="8" s="1"/>
  <c r="L335" i="8"/>
  <c r="F335" i="8"/>
  <c r="O334" i="8"/>
  <c r="P334" i="8" s="1"/>
  <c r="L334" i="8"/>
  <c r="F334" i="8"/>
  <c r="O332" i="8"/>
  <c r="P332" i="8" s="1"/>
  <c r="L332" i="8"/>
  <c r="F332" i="8"/>
  <c r="O331" i="8"/>
  <c r="P331" i="8" s="1"/>
  <c r="L331" i="8"/>
  <c r="F331" i="8"/>
  <c r="O330" i="8"/>
  <c r="P330" i="8" s="1"/>
  <c r="L330" i="8"/>
  <c r="F330" i="8"/>
  <c r="O329" i="8"/>
  <c r="P329" i="8" s="1"/>
  <c r="L329" i="8"/>
  <c r="F329" i="8"/>
  <c r="O328" i="8"/>
  <c r="P328" i="8" s="1"/>
  <c r="L328" i="8"/>
  <c r="F328" i="8"/>
  <c r="O327" i="8"/>
  <c r="P327" i="8" s="1"/>
  <c r="L327" i="8"/>
  <c r="F327" i="8"/>
  <c r="O326" i="8"/>
  <c r="P326" i="8" s="1"/>
  <c r="L326" i="8"/>
  <c r="F326" i="8"/>
  <c r="O325" i="8"/>
  <c r="P325" i="8" s="1"/>
  <c r="L325" i="8"/>
  <c r="F325" i="8"/>
  <c r="O324" i="8"/>
  <c r="P324" i="8" s="1"/>
  <c r="L324" i="8"/>
  <c r="F324" i="8"/>
  <c r="O323" i="8"/>
  <c r="P323" i="8" s="1"/>
  <c r="L323" i="8"/>
  <c r="F323" i="8"/>
  <c r="O322" i="8"/>
  <c r="P322" i="8" s="1"/>
  <c r="L322" i="8"/>
  <c r="F322" i="8"/>
  <c r="O321" i="8"/>
  <c r="P321" i="8" s="1"/>
  <c r="L321" i="8"/>
  <c r="F321" i="8"/>
  <c r="O320" i="8"/>
  <c r="P320" i="8" s="1"/>
  <c r="L320" i="8"/>
  <c r="F320" i="8"/>
  <c r="O319" i="8"/>
  <c r="P319" i="8" s="1"/>
  <c r="L319" i="8"/>
  <c r="F319" i="8"/>
  <c r="O318" i="8"/>
  <c r="P318" i="8" s="1"/>
  <c r="L318" i="8"/>
  <c r="F318" i="8"/>
  <c r="O317" i="8"/>
  <c r="P317" i="8" s="1"/>
  <c r="L317" i="8"/>
  <c r="F317" i="8"/>
  <c r="O316" i="8"/>
  <c r="P316" i="8" s="1"/>
  <c r="L316" i="8"/>
  <c r="F316" i="8"/>
  <c r="O315" i="8"/>
  <c r="P315" i="8" s="1"/>
  <c r="L315" i="8"/>
  <c r="F315" i="8"/>
  <c r="O314" i="8"/>
  <c r="P314" i="8" s="1"/>
  <c r="L314" i="8"/>
  <c r="F314" i="8"/>
  <c r="O312" i="8"/>
  <c r="P312" i="8" s="1"/>
  <c r="L312" i="8"/>
  <c r="F312" i="8"/>
  <c r="O311" i="8"/>
  <c r="P311" i="8" s="1"/>
  <c r="L311" i="8"/>
  <c r="F311" i="8"/>
  <c r="O310" i="8"/>
  <c r="P310" i="8" s="1"/>
  <c r="L310" i="8"/>
  <c r="F310" i="8"/>
  <c r="O309" i="8"/>
  <c r="P309" i="8" s="1"/>
  <c r="L309" i="8"/>
  <c r="F309" i="8"/>
  <c r="O308" i="8"/>
  <c r="P308" i="8" s="1"/>
  <c r="L308" i="8"/>
  <c r="F308" i="8"/>
  <c r="O307" i="8"/>
  <c r="P307" i="8" s="1"/>
  <c r="L307" i="8"/>
  <c r="M307" i="8" s="1"/>
  <c r="F307" i="8"/>
  <c r="O306" i="8"/>
  <c r="P306" i="8" s="1"/>
  <c r="L306" i="8"/>
  <c r="F306" i="8"/>
  <c r="O305" i="8"/>
  <c r="P305" i="8" s="1"/>
  <c r="L305" i="8"/>
  <c r="F305" i="8"/>
  <c r="O304" i="8"/>
  <c r="P304" i="8" s="1"/>
  <c r="L304" i="8"/>
  <c r="F304" i="8"/>
  <c r="P303" i="8"/>
  <c r="O303" i="8"/>
  <c r="L303" i="8"/>
  <c r="F303" i="8"/>
  <c r="O302" i="8"/>
  <c r="P302" i="8" s="1"/>
  <c r="L302" i="8"/>
  <c r="F302" i="8"/>
  <c r="O301" i="8"/>
  <c r="P301" i="8" s="1"/>
  <c r="L301" i="8"/>
  <c r="F301" i="8"/>
  <c r="O300" i="8"/>
  <c r="P300" i="8" s="1"/>
  <c r="L300" i="8"/>
  <c r="F300" i="8"/>
  <c r="O299" i="8"/>
  <c r="P299" i="8" s="1"/>
  <c r="L299" i="8"/>
  <c r="F299" i="8"/>
  <c r="O298" i="8"/>
  <c r="P298" i="8" s="1"/>
  <c r="L298" i="8"/>
  <c r="F298" i="8"/>
  <c r="O297" i="8"/>
  <c r="P297" i="8" s="1"/>
  <c r="L297" i="8"/>
  <c r="F297" i="8"/>
  <c r="O296" i="8"/>
  <c r="P296" i="8" s="1"/>
  <c r="L296" i="8"/>
  <c r="F296" i="8"/>
  <c r="O295" i="8"/>
  <c r="P295" i="8" s="1"/>
  <c r="L295" i="8"/>
  <c r="F295" i="8"/>
  <c r="O293" i="8"/>
  <c r="P293" i="8" s="1"/>
  <c r="L293" i="8"/>
  <c r="F293" i="8"/>
  <c r="O292" i="8"/>
  <c r="P292" i="8" s="1"/>
  <c r="L292" i="8"/>
  <c r="F292" i="8"/>
  <c r="O291" i="8"/>
  <c r="P291" i="8" s="1"/>
  <c r="L291" i="8"/>
  <c r="F291" i="8"/>
  <c r="O290" i="8"/>
  <c r="P290" i="8" s="1"/>
  <c r="L290" i="8"/>
  <c r="F290" i="8"/>
  <c r="O289" i="8"/>
  <c r="P289" i="8" s="1"/>
  <c r="L289" i="8"/>
  <c r="F289" i="8"/>
  <c r="O288" i="8"/>
  <c r="P288" i="8" s="1"/>
  <c r="L288" i="8"/>
  <c r="F288" i="8"/>
  <c r="O287" i="8"/>
  <c r="P287" i="8" s="1"/>
  <c r="L287" i="8"/>
  <c r="F287" i="8"/>
  <c r="O286" i="8"/>
  <c r="P286" i="8" s="1"/>
  <c r="L286" i="8"/>
  <c r="F286" i="8"/>
  <c r="O285" i="8"/>
  <c r="P285" i="8" s="1"/>
  <c r="L285" i="8"/>
  <c r="F285" i="8"/>
  <c r="O284" i="8"/>
  <c r="P284" i="8" s="1"/>
  <c r="L284" i="8"/>
  <c r="F284" i="8"/>
  <c r="O283" i="8"/>
  <c r="P283" i="8" s="1"/>
  <c r="L283" i="8"/>
  <c r="F283" i="8"/>
  <c r="O282" i="8"/>
  <c r="P282" i="8" s="1"/>
  <c r="L282" i="8"/>
  <c r="F282" i="8"/>
  <c r="O281" i="8"/>
  <c r="P281" i="8" s="1"/>
  <c r="L281" i="8"/>
  <c r="F281" i="8"/>
  <c r="O280" i="8"/>
  <c r="P280" i="8" s="1"/>
  <c r="L280" i="8"/>
  <c r="F280" i="8"/>
  <c r="O279" i="8"/>
  <c r="P279" i="8" s="1"/>
  <c r="L279" i="8"/>
  <c r="F279" i="8"/>
  <c r="O278" i="8"/>
  <c r="P278" i="8" s="1"/>
  <c r="L278" i="8"/>
  <c r="F278" i="8"/>
  <c r="O277" i="8"/>
  <c r="P277" i="8" s="1"/>
  <c r="L277" i="8"/>
  <c r="F277" i="8"/>
  <c r="O276" i="8"/>
  <c r="P276" i="8" s="1"/>
  <c r="L276" i="8"/>
  <c r="F276" i="8"/>
  <c r="O274" i="8"/>
  <c r="P274" i="8" s="1"/>
  <c r="L274" i="8"/>
  <c r="F274" i="8"/>
  <c r="O273" i="8"/>
  <c r="P273" i="8" s="1"/>
  <c r="L273" i="8"/>
  <c r="F273" i="8"/>
  <c r="O272" i="8"/>
  <c r="P272" i="8" s="1"/>
  <c r="L272" i="8"/>
  <c r="F272" i="8"/>
  <c r="O271" i="8"/>
  <c r="P271" i="8" s="1"/>
  <c r="L271" i="8"/>
  <c r="F271" i="8"/>
  <c r="O270" i="8"/>
  <c r="P270" i="8" s="1"/>
  <c r="L270" i="8"/>
  <c r="F270" i="8"/>
  <c r="O269" i="8"/>
  <c r="P269" i="8" s="1"/>
  <c r="L269" i="8"/>
  <c r="F269" i="8"/>
  <c r="O268" i="8"/>
  <c r="P268" i="8" s="1"/>
  <c r="L268" i="8"/>
  <c r="F268" i="8"/>
  <c r="O267" i="8"/>
  <c r="P267" i="8" s="1"/>
  <c r="L267" i="8"/>
  <c r="F267" i="8"/>
  <c r="O266" i="8"/>
  <c r="P266" i="8" s="1"/>
  <c r="L266" i="8"/>
  <c r="F266" i="8"/>
  <c r="O265" i="8"/>
  <c r="P265" i="8" s="1"/>
  <c r="L265" i="8"/>
  <c r="F265" i="8"/>
  <c r="O264" i="8"/>
  <c r="P264" i="8" s="1"/>
  <c r="L264" i="8"/>
  <c r="F264" i="8"/>
  <c r="O263" i="8"/>
  <c r="P263" i="8" s="1"/>
  <c r="L263" i="8"/>
  <c r="F263" i="8"/>
  <c r="O262" i="8"/>
  <c r="P262" i="8" s="1"/>
  <c r="L262" i="8"/>
  <c r="F262" i="8"/>
  <c r="O261" i="8"/>
  <c r="P261" i="8" s="1"/>
  <c r="L261" i="8"/>
  <c r="F261" i="8"/>
  <c r="O260" i="8"/>
  <c r="P260" i="8" s="1"/>
  <c r="L260" i="8"/>
  <c r="F260" i="8"/>
  <c r="O259" i="8"/>
  <c r="P259" i="8" s="1"/>
  <c r="L259" i="8"/>
  <c r="F259" i="8"/>
  <c r="O258" i="8"/>
  <c r="P258" i="8" s="1"/>
  <c r="L258" i="8"/>
  <c r="F258" i="8"/>
  <c r="O257" i="8"/>
  <c r="P257" i="8" s="1"/>
  <c r="L257" i="8"/>
  <c r="F257" i="8"/>
  <c r="O255" i="8"/>
  <c r="P255" i="8" s="1"/>
  <c r="L255" i="8"/>
  <c r="F255" i="8"/>
  <c r="O254" i="8"/>
  <c r="P254" i="8" s="1"/>
  <c r="L254" i="8"/>
  <c r="F254" i="8"/>
  <c r="O253" i="8"/>
  <c r="P253" i="8" s="1"/>
  <c r="L253" i="8"/>
  <c r="F253" i="8"/>
  <c r="O252" i="8"/>
  <c r="P252" i="8" s="1"/>
  <c r="L252" i="8"/>
  <c r="F252" i="8"/>
  <c r="O251" i="8"/>
  <c r="P251" i="8" s="1"/>
  <c r="L251" i="8"/>
  <c r="F251" i="8"/>
  <c r="O250" i="8"/>
  <c r="P250" i="8" s="1"/>
  <c r="L250" i="8"/>
  <c r="F250" i="8"/>
  <c r="O249" i="8"/>
  <c r="P249" i="8" s="1"/>
  <c r="L249" i="8"/>
  <c r="F249" i="8"/>
  <c r="O248" i="8"/>
  <c r="P248" i="8" s="1"/>
  <c r="L248" i="8"/>
  <c r="F248" i="8"/>
  <c r="O247" i="8"/>
  <c r="P247" i="8" s="1"/>
  <c r="L247" i="8"/>
  <c r="F247" i="8"/>
  <c r="O246" i="8"/>
  <c r="P246" i="8" s="1"/>
  <c r="L246" i="8"/>
  <c r="F246" i="8"/>
  <c r="O245" i="8"/>
  <c r="P245" i="8" s="1"/>
  <c r="L245" i="8"/>
  <c r="F245" i="8"/>
  <c r="O244" i="8"/>
  <c r="P244" i="8" s="1"/>
  <c r="L244" i="8"/>
  <c r="F244" i="8"/>
  <c r="O243" i="8"/>
  <c r="P243" i="8" s="1"/>
  <c r="L243" i="8"/>
  <c r="F243" i="8"/>
  <c r="O242" i="8"/>
  <c r="P242" i="8" s="1"/>
  <c r="L242" i="8"/>
  <c r="F242" i="8"/>
  <c r="O241" i="8"/>
  <c r="P241" i="8" s="1"/>
  <c r="L241" i="8"/>
  <c r="F241" i="8"/>
  <c r="O240" i="8"/>
  <c r="P240" i="8" s="1"/>
  <c r="L240" i="8"/>
  <c r="F240" i="8"/>
  <c r="O239" i="8"/>
  <c r="P239" i="8" s="1"/>
  <c r="L239" i="8"/>
  <c r="F239" i="8"/>
  <c r="O238" i="8"/>
  <c r="P238" i="8" s="1"/>
  <c r="L238" i="8"/>
  <c r="F238" i="8"/>
  <c r="O236" i="8"/>
  <c r="P236" i="8" s="1"/>
  <c r="L236" i="8"/>
  <c r="F236" i="8"/>
  <c r="O235" i="8"/>
  <c r="P235" i="8" s="1"/>
  <c r="L235" i="8"/>
  <c r="F235" i="8"/>
  <c r="O234" i="8"/>
  <c r="P234" i="8" s="1"/>
  <c r="L234" i="8"/>
  <c r="F234" i="8"/>
  <c r="O233" i="8"/>
  <c r="P233" i="8" s="1"/>
  <c r="L233" i="8"/>
  <c r="F233" i="8"/>
  <c r="O232" i="8"/>
  <c r="P232" i="8" s="1"/>
  <c r="L232" i="8"/>
  <c r="F232" i="8"/>
  <c r="O231" i="8"/>
  <c r="P231" i="8" s="1"/>
  <c r="L231" i="8"/>
  <c r="F231" i="8"/>
  <c r="O230" i="8"/>
  <c r="P230" i="8" s="1"/>
  <c r="L230" i="8"/>
  <c r="F230" i="8"/>
  <c r="O229" i="8"/>
  <c r="P229" i="8" s="1"/>
  <c r="L229" i="8"/>
  <c r="F229" i="8"/>
  <c r="O228" i="8"/>
  <c r="P228" i="8" s="1"/>
  <c r="L228" i="8"/>
  <c r="F228" i="8"/>
  <c r="O227" i="8"/>
  <c r="P227" i="8" s="1"/>
  <c r="L227" i="8"/>
  <c r="F227" i="8"/>
  <c r="O226" i="8"/>
  <c r="P226" i="8" s="1"/>
  <c r="L226" i="8"/>
  <c r="F226" i="8"/>
  <c r="O225" i="8"/>
  <c r="P225" i="8" s="1"/>
  <c r="L225" i="8"/>
  <c r="F225" i="8"/>
  <c r="O224" i="8"/>
  <c r="P224" i="8" s="1"/>
  <c r="L224" i="8"/>
  <c r="F224" i="8"/>
  <c r="O223" i="8"/>
  <c r="P223" i="8" s="1"/>
  <c r="L223" i="8"/>
  <c r="F223" i="8"/>
  <c r="O222" i="8"/>
  <c r="P222" i="8" s="1"/>
  <c r="L222" i="8"/>
  <c r="F222" i="8"/>
  <c r="O221" i="8"/>
  <c r="P221" i="8" s="1"/>
  <c r="L221" i="8"/>
  <c r="F221" i="8"/>
  <c r="O220" i="8"/>
  <c r="P220" i="8" s="1"/>
  <c r="L220" i="8"/>
  <c r="F220" i="8"/>
  <c r="O219" i="8"/>
  <c r="P219" i="8" s="1"/>
  <c r="L219" i="8"/>
  <c r="F219" i="8"/>
  <c r="O217" i="8"/>
  <c r="P217" i="8" s="1"/>
  <c r="L217" i="8"/>
  <c r="F217" i="8"/>
  <c r="O216" i="8"/>
  <c r="P216" i="8" s="1"/>
  <c r="L216" i="8"/>
  <c r="F216" i="8"/>
  <c r="O215" i="8"/>
  <c r="P215" i="8" s="1"/>
  <c r="L215" i="8"/>
  <c r="F215" i="8"/>
  <c r="O214" i="8"/>
  <c r="P214" i="8" s="1"/>
  <c r="L214" i="8"/>
  <c r="F214" i="8"/>
  <c r="O213" i="8"/>
  <c r="P213" i="8" s="1"/>
  <c r="L213" i="8"/>
  <c r="F213" i="8"/>
  <c r="O212" i="8"/>
  <c r="P212" i="8" s="1"/>
  <c r="L212" i="8"/>
  <c r="F212" i="8"/>
  <c r="O211" i="8"/>
  <c r="P211" i="8" s="1"/>
  <c r="L211" i="8"/>
  <c r="F211" i="8"/>
  <c r="O210" i="8"/>
  <c r="P210" i="8" s="1"/>
  <c r="L210" i="8"/>
  <c r="F210" i="8"/>
  <c r="O209" i="8"/>
  <c r="P209" i="8" s="1"/>
  <c r="L209" i="8"/>
  <c r="F209" i="8"/>
  <c r="O208" i="8"/>
  <c r="P208" i="8" s="1"/>
  <c r="L208" i="8"/>
  <c r="F208" i="8"/>
  <c r="O207" i="8"/>
  <c r="P207" i="8" s="1"/>
  <c r="L207" i="8"/>
  <c r="F207" i="8"/>
  <c r="O206" i="8"/>
  <c r="P206" i="8" s="1"/>
  <c r="L206" i="8"/>
  <c r="F206" i="8"/>
  <c r="O205" i="8"/>
  <c r="P205" i="8" s="1"/>
  <c r="L205" i="8"/>
  <c r="F205" i="8"/>
  <c r="O204" i="8"/>
  <c r="P204" i="8" s="1"/>
  <c r="L204" i="8"/>
  <c r="F204" i="8"/>
  <c r="O203" i="8"/>
  <c r="P203" i="8" s="1"/>
  <c r="L203" i="8"/>
  <c r="F203" i="8"/>
  <c r="O202" i="8"/>
  <c r="P202" i="8" s="1"/>
  <c r="L202" i="8"/>
  <c r="F202" i="8"/>
  <c r="O201" i="8"/>
  <c r="P201" i="8" s="1"/>
  <c r="L201" i="8"/>
  <c r="F201" i="8"/>
  <c r="O200" i="8"/>
  <c r="P200" i="8" s="1"/>
  <c r="L200" i="8"/>
  <c r="F200" i="8"/>
  <c r="F199" i="8"/>
  <c r="J199" i="8" s="1"/>
  <c r="K199" i="8" s="1"/>
  <c r="O198" i="8"/>
  <c r="P198" i="8" s="1"/>
  <c r="L198" i="8"/>
  <c r="F198" i="8"/>
  <c r="O197" i="8"/>
  <c r="P197" i="8" s="1"/>
  <c r="L197" i="8"/>
  <c r="F197" i="8"/>
  <c r="O196" i="8"/>
  <c r="P196" i="8" s="1"/>
  <c r="L196" i="8"/>
  <c r="F196" i="8"/>
  <c r="O195" i="8"/>
  <c r="P195" i="8" s="1"/>
  <c r="L195" i="8"/>
  <c r="F195" i="8"/>
  <c r="O194" i="8"/>
  <c r="P194" i="8" s="1"/>
  <c r="L194" i="8"/>
  <c r="F194" i="8"/>
  <c r="O193" i="8"/>
  <c r="P193" i="8" s="1"/>
  <c r="L193" i="8"/>
  <c r="F193" i="8"/>
  <c r="O192" i="8"/>
  <c r="P192" i="8" s="1"/>
  <c r="L192" i="8"/>
  <c r="F192" i="8"/>
  <c r="O191" i="8"/>
  <c r="P191" i="8" s="1"/>
  <c r="L191" i="8"/>
  <c r="F191" i="8"/>
  <c r="O190" i="8"/>
  <c r="P190" i="8" s="1"/>
  <c r="L190" i="8"/>
  <c r="F190" i="8"/>
  <c r="O189" i="8"/>
  <c r="P189" i="8" s="1"/>
  <c r="L189" i="8"/>
  <c r="F189" i="8"/>
  <c r="O188" i="8"/>
  <c r="P188" i="8" s="1"/>
  <c r="L188" i="8"/>
  <c r="F188" i="8"/>
  <c r="O187" i="8"/>
  <c r="P187" i="8" s="1"/>
  <c r="L187" i="8"/>
  <c r="F187" i="8"/>
  <c r="O186" i="8"/>
  <c r="P186" i="8" s="1"/>
  <c r="L186" i="8"/>
  <c r="F186" i="8"/>
  <c r="O185" i="8"/>
  <c r="P185" i="8" s="1"/>
  <c r="L185" i="8"/>
  <c r="F185" i="8"/>
  <c r="O184" i="8"/>
  <c r="P184" i="8" s="1"/>
  <c r="L184" i="8"/>
  <c r="F184" i="8"/>
  <c r="O183" i="8"/>
  <c r="P183" i="8" s="1"/>
  <c r="L183" i="8"/>
  <c r="F183" i="8"/>
  <c r="O182" i="8"/>
  <c r="P182" i="8" s="1"/>
  <c r="L182" i="8"/>
  <c r="F182" i="8"/>
  <c r="O181" i="8"/>
  <c r="L181" i="8"/>
  <c r="F181" i="8"/>
  <c r="O178" i="8"/>
  <c r="P178" i="8" s="1"/>
  <c r="L178" i="8"/>
  <c r="F178" i="8"/>
  <c r="O177" i="8"/>
  <c r="P177" i="8" s="1"/>
  <c r="L177" i="8"/>
  <c r="F177" i="8"/>
  <c r="O176" i="8"/>
  <c r="P176" i="8" s="1"/>
  <c r="L176" i="8"/>
  <c r="F176" i="8"/>
  <c r="F175" i="8"/>
  <c r="Q174" i="8"/>
  <c r="L174" i="8"/>
  <c r="H174" i="8"/>
  <c r="I174" i="8" s="1"/>
  <c r="F174" i="8"/>
  <c r="Q173" i="8"/>
  <c r="L173" i="8"/>
  <c r="H173" i="8"/>
  <c r="I173" i="8" s="1"/>
  <c r="F173" i="8"/>
  <c r="Q172" i="8"/>
  <c r="L172" i="8"/>
  <c r="H172" i="8"/>
  <c r="I172" i="8" s="1"/>
  <c r="F172" i="8"/>
  <c r="Q171" i="8"/>
  <c r="L171" i="8"/>
  <c r="H171" i="8"/>
  <c r="I171" i="8" s="1"/>
  <c r="F171" i="8"/>
  <c r="B170" i="8"/>
  <c r="F169" i="8"/>
  <c r="Q168" i="8"/>
  <c r="L168" i="8"/>
  <c r="I168" i="8"/>
  <c r="F168" i="8"/>
  <c r="L167" i="8"/>
  <c r="I167" i="8"/>
  <c r="F167" i="8"/>
  <c r="Q166" i="8"/>
  <c r="L166" i="8"/>
  <c r="O166" i="8" s="1"/>
  <c r="I166" i="8"/>
  <c r="F166" i="8"/>
  <c r="Q165" i="8"/>
  <c r="L165" i="8"/>
  <c r="I165" i="8"/>
  <c r="F165" i="8"/>
  <c r="Q164" i="8"/>
  <c r="O164" i="8"/>
  <c r="L164" i="8"/>
  <c r="I164" i="8"/>
  <c r="F164" i="8"/>
  <c r="B163" i="8"/>
  <c r="F162" i="8"/>
  <c r="Q161" i="8"/>
  <c r="L161" i="8"/>
  <c r="H161" i="8"/>
  <c r="I161" i="8" s="1"/>
  <c r="F161" i="8"/>
  <c r="Q160" i="8"/>
  <c r="L160" i="8"/>
  <c r="H160" i="8"/>
  <c r="I160" i="8" s="1"/>
  <c r="F160" i="8"/>
  <c r="Q159" i="8"/>
  <c r="L159" i="8"/>
  <c r="H159" i="8"/>
  <c r="I159" i="8" s="1"/>
  <c r="F159" i="8"/>
  <c r="B158" i="8"/>
  <c r="F157" i="8"/>
  <c r="Q156" i="8"/>
  <c r="L156" i="8"/>
  <c r="H156" i="8"/>
  <c r="I156" i="8" s="1"/>
  <c r="F156" i="8"/>
  <c r="Q155" i="8"/>
  <c r="L155" i="8"/>
  <c r="H155" i="8"/>
  <c r="I155" i="8" s="1"/>
  <c r="F155" i="8"/>
  <c r="Q154" i="8"/>
  <c r="L154" i="8"/>
  <c r="H154" i="8"/>
  <c r="F154" i="8"/>
  <c r="Q153" i="8"/>
  <c r="L153" i="8"/>
  <c r="H153" i="8"/>
  <c r="F153" i="8"/>
  <c r="B152" i="8"/>
  <c r="F151" i="8"/>
  <c r="Q150" i="8"/>
  <c r="L150" i="8"/>
  <c r="O150" i="8" s="1"/>
  <c r="I150" i="8"/>
  <c r="F150" i="8"/>
  <c r="L149" i="8"/>
  <c r="I149" i="8"/>
  <c r="F149" i="8"/>
  <c r="Q148" i="8"/>
  <c r="L148" i="8"/>
  <c r="O148" i="8" s="1"/>
  <c r="I148" i="8"/>
  <c r="F148" i="8"/>
  <c r="Q147" i="8"/>
  <c r="L147" i="8"/>
  <c r="I147" i="8"/>
  <c r="F147" i="8"/>
  <c r="Q146" i="8"/>
  <c r="L146" i="8"/>
  <c r="I146" i="8"/>
  <c r="F146" i="8"/>
  <c r="B145" i="8"/>
  <c r="F144" i="8"/>
  <c r="O143" i="8"/>
  <c r="P143" i="8" s="1"/>
  <c r="L143" i="8"/>
  <c r="F143" i="8"/>
  <c r="O142" i="8"/>
  <c r="P142" i="8" s="1"/>
  <c r="L142" i="8"/>
  <c r="F142" i="8"/>
  <c r="O141" i="8"/>
  <c r="P141" i="8" s="1"/>
  <c r="L141" i="8"/>
  <c r="F141" i="8"/>
  <c r="O140" i="8"/>
  <c r="P140" i="8" s="1"/>
  <c r="L140" i="8"/>
  <c r="F140" i="8"/>
  <c r="F139" i="8"/>
  <c r="F138" i="8"/>
  <c r="O137" i="8"/>
  <c r="P137" i="8" s="1"/>
  <c r="L137" i="8"/>
  <c r="F137" i="8"/>
  <c r="O136" i="8"/>
  <c r="P136" i="8" s="1"/>
  <c r="L136" i="8"/>
  <c r="F136" i="8"/>
  <c r="F135" i="8"/>
  <c r="O134" i="8"/>
  <c r="P134" i="8" s="1"/>
  <c r="L134" i="8"/>
  <c r="F134" i="8"/>
  <c r="O133" i="8"/>
  <c r="P133" i="8" s="1"/>
  <c r="L133" i="8"/>
  <c r="F133" i="8"/>
  <c r="F132" i="8"/>
  <c r="O131" i="8"/>
  <c r="P131" i="8" s="1"/>
  <c r="L131" i="8"/>
  <c r="F131" i="8"/>
  <c r="O130" i="8"/>
  <c r="P130" i="8" s="1"/>
  <c r="L130" i="8"/>
  <c r="F130" i="8"/>
  <c r="F129" i="8"/>
  <c r="O128" i="8"/>
  <c r="P128" i="8" s="1"/>
  <c r="L128" i="8"/>
  <c r="F128" i="8"/>
  <c r="O127" i="8"/>
  <c r="P127" i="8" s="1"/>
  <c r="L127" i="8"/>
  <c r="F127" i="8"/>
  <c r="F126" i="8"/>
  <c r="O125" i="8"/>
  <c r="P125" i="8" s="1"/>
  <c r="L125" i="8"/>
  <c r="F125" i="8"/>
  <c r="O124" i="8"/>
  <c r="P124" i="8" s="1"/>
  <c r="L124" i="8"/>
  <c r="F124" i="8"/>
  <c r="F123" i="8"/>
  <c r="O122" i="8"/>
  <c r="P122" i="8" s="1"/>
  <c r="L122" i="8"/>
  <c r="F122" i="8"/>
  <c r="O121" i="8"/>
  <c r="P121" i="8" s="1"/>
  <c r="L121" i="8"/>
  <c r="F121" i="8"/>
  <c r="F120" i="8"/>
  <c r="O119" i="8"/>
  <c r="P119" i="8" s="1"/>
  <c r="L119" i="8"/>
  <c r="F119" i="8"/>
  <c r="O118" i="8"/>
  <c r="P118" i="8" s="1"/>
  <c r="L118" i="8"/>
  <c r="F118" i="8"/>
  <c r="F117" i="8"/>
  <c r="O116" i="8"/>
  <c r="P116" i="8" s="1"/>
  <c r="L116" i="8"/>
  <c r="F116" i="8"/>
  <c r="F115" i="8"/>
  <c r="O114" i="8"/>
  <c r="P114" i="8" s="1"/>
  <c r="L114" i="8"/>
  <c r="F114" i="8"/>
  <c r="F113" i="8"/>
  <c r="O112" i="8"/>
  <c r="P112" i="8" s="1"/>
  <c r="L112" i="8"/>
  <c r="F112" i="8"/>
  <c r="O111" i="8"/>
  <c r="P111" i="8" s="1"/>
  <c r="L111" i="8"/>
  <c r="F111" i="8"/>
  <c r="F110" i="8"/>
  <c r="O109" i="8"/>
  <c r="P109" i="8" s="1"/>
  <c r="L109" i="8"/>
  <c r="F109" i="8"/>
  <c r="O108" i="8"/>
  <c r="P108" i="8" s="1"/>
  <c r="L108" i="8"/>
  <c r="F108" i="8"/>
  <c r="M108" i="8" s="1"/>
  <c r="O107" i="8"/>
  <c r="P107" i="8" s="1"/>
  <c r="L107" i="8"/>
  <c r="F107" i="8"/>
  <c r="O106" i="8"/>
  <c r="P106" i="8" s="1"/>
  <c r="L106" i="8"/>
  <c r="F106" i="8"/>
  <c r="O105" i="8"/>
  <c r="P105" i="8" s="1"/>
  <c r="L105" i="8"/>
  <c r="F105" i="8"/>
  <c r="F104" i="8"/>
  <c r="O103" i="8"/>
  <c r="P103" i="8" s="1"/>
  <c r="L103" i="8"/>
  <c r="F103" i="8"/>
  <c r="O102" i="8"/>
  <c r="P102" i="8" s="1"/>
  <c r="L102" i="8"/>
  <c r="F102" i="8"/>
  <c r="O101" i="8"/>
  <c r="P101" i="8" s="1"/>
  <c r="L101" i="8"/>
  <c r="F101" i="8"/>
  <c r="O100" i="8"/>
  <c r="P100" i="8" s="1"/>
  <c r="L100" i="8"/>
  <c r="F100" i="8"/>
  <c r="O99" i="8"/>
  <c r="P99" i="8" s="1"/>
  <c r="L99" i="8"/>
  <c r="F99" i="8"/>
  <c r="O98" i="8"/>
  <c r="P98" i="8" s="1"/>
  <c r="L98" i="8"/>
  <c r="F98" i="8"/>
  <c r="F97" i="8"/>
  <c r="O96" i="8"/>
  <c r="P96" i="8" s="1"/>
  <c r="L96" i="8"/>
  <c r="F96" i="8"/>
  <c r="O95" i="8"/>
  <c r="P95" i="8" s="1"/>
  <c r="L95" i="8"/>
  <c r="F95" i="8"/>
  <c r="F94" i="8"/>
  <c r="O93" i="8"/>
  <c r="P93" i="8" s="1"/>
  <c r="L93" i="8"/>
  <c r="F93" i="8"/>
  <c r="O92" i="8"/>
  <c r="P92" i="8" s="1"/>
  <c r="L92" i="8"/>
  <c r="F92" i="8"/>
  <c r="F91" i="8"/>
  <c r="O90" i="8"/>
  <c r="P90" i="8" s="1"/>
  <c r="L90" i="8"/>
  <c r="F90" i="8"/>
  <c r="O89" i="8"/>
  <c r="P89" i="8" s="1"/>
  <c r="L89" i="8"/>
  <c r="F89" i="8"/>
  <c r="F88" i="8"/>
  <c r="O87" i="8"/>
  <c r="P87" i="8" s="1"/>
  <c r="L87" i="8"/>
  <c r="F87" i="8"/>
  <c r="O86" i="8"/>
  <c r="P86" i="8" s="1"/>
  <c r="L86" i="8"/>
  <c r="F86" i="8"/>
  <c r="F85" i="8"/>
  <c r="O84" i="8"/>
  <c r="P84" i="8" s="1"/>
  <c r="L84" i="8"/>
  <c r="F84" i="8"/>
  <c r="O83" i="8"/>
  <c r="P83" i="8" s="1"/>
  <c r="L83" i="8"/>
  <c r="F83" i="8"/>
  <c r="F82" i="8"/>
  <c r="O81" i="8"/>
  <c r="P81" i="8" s="1"/>
  <c r="L81" i="8"/>
  <c r="F81" i="8"/>
  <c r="O80" i="8"/>
  <c r="P80" i="8" s="1"/>
  <c r="L80" i="8"/>
  <c r="F80" i="8"/>
  <c r="F79" i="8"/>
  <c r="O78" i="8"/>
  <c r="P78" i="8" s="1"/>
  <c r="L78" i="8"/>
  <c r="F78" i="8"/>
  <c r="O77" i="8"/>
  <c r="P77" i="8" s="1"/>
  <c r="L77" i="8"/>
  <c r="F77" i="8"/>
  <c r="F76" i="8"/>
  <c r="O75" i="8"/>
  <c r="P75" i="8" s="1"/>
  <c r="L75" i="8"/>
  <c r="F75" i="8"/>
  <c r="O74" i="8"/>
  <c r="P74" i="8" s="1"/>
  <c r="L74" i="8"/>
  <c r="F74" i="8"/>
  <c r="F73" i="8"/>
  <c r="O72" i="8"/>
  <c r="P72" i="8" s="1"/>
  <c r="L72" i="8"/>
  <c r="F72" i="8"/>
  <c r="O71" i="8"/>
  <c r="P71" i="8" s="1"/>
  <c r="L71" i="8"/>
  <c r="F71" i="8"/>
  <c r="F70" i="8"/>
  <c r="O69" i="8"/>
  <c r="P69" i="8" s="1"/>
  <c r="L69" i="8"/>
  <c r="F69" i="8"/>
  <c r="O68" i="8"/>
  <c r="P68" i="8" s="1"/>
  <c r="L68" i="8"/>
  <c r="F68" i="8"/>
  <c r="F67" i="8"/>
  <c r="O66" i="8"/>
  <c r="P66" i="8" s="1"/>
  <c r="L66" i="8"/>
  <c r="F66" i="8"/>
  <c r="O65" i="8"/>
  <c r="P65" i="8" s="1"/>
  <c r="L65" i="8"/>
  <c r="F65" i="8"/>
  <c r="F64" i="8"/>
  <c r="O63" i="8"/>
  <c r="P63" i="8" s="1"/>
  <c r="L63" i="8"/>
  <c r="F63" i="8"/>
  <c r="O62" i="8"/>
  <c r="P62" i="8" s="1"/>
  <c r="L62" i="8"/>
  <c r="F62" i="8"/>
  <c r="F61" i="8"/>
  <c r="O60" i="8"/>
  <c r="P60" i="8" s="1"/>
  <c r="L60" i="8"/>
  <c r="F60" i="8"/>
  <c r="O59" i="8"/>
  <c r="P59" i="8" s="1"/>
  <c r="L59" i="8"/>
  <c r="F59" i="8"/>
  <c r="F58" i="8"/>
  <c r="O57" i="8"/>
  <c r="P57" i="8" s="1"/>
  <c r="L57" i="8"/>
  <c r="F57" i="8"/>
  <c r="O56" i="8"/>
  <c r="P56" i="8" s="1"/>
  <c r="L56" i="8"/>
  <c r="F56" i="8"/>
  <c r="O55" i="8"/>
  <c r="P55" i="8" s="1"/>
  <c r="L55" i="8"/>
  <c r="F55" i="8"/>
  <c r="O54" i="8"/>
  <c r="P54" i="8" s="1"/>
  <c r="L54" i="8"/>
  <c r="F54" i="8"/>
  <c r="O53" i="8"/>
  <c r="P53" i="8" s="1"/>
  <c r="L53" i="8"/>
  <c r="M53" i="8" s="1"/>
  <c r="F53" i="8"/>
  <c r="F52" i="8"/>
  <c r="O51" i="8"/>
  <c r="P51" i="8" s="1"/>
  <c r="L51" i="8"/>
  <c r="F51" i="8"/>
  <c r="M51" i="8" s="1"/>
  <c r="O50" i="8"/>
  <c r="P50" i="8" s="1"/>
  <c r="L50" i="8"/>
  <c r="F50" i="8"/>
  <c r="O49" i="8"/>
  <c r="P49" i="8" s="1"/>
  <c r="L49" i="8"/>
  <c r="F49" i="8"/>
  <c r="M49" i="8" s="1"/>
  <c r="O48" i="8"/>
  <c r="P48" i="8" s="1"/>
  <c r="L48" i="8"/>
  <c r="F48" i="8"/>
  <c r="M48" i="8" s="1"/>
  <c r="O47" i="8"/>
  <c r="P47" i="8" s="1"/>
  <c r="L47" i="8"/>
  <c r="F47" i="8"/>
  <c r="O46" i="8"/>
  <c r="P46" i="8" s="1"/>
  <c r="L46" i="8"/>
  <c r="F46" i="8"/>
  <c r="F45" i="8"/>
  <c r="O44" i="8"/>
  <c r="P44" i="8" s="1"/>
  <c r="L44" i="8"/>
  <c r="F44" i="8"/>
  <c r="O43" i="8"/>
  <c r="P43" i="8" s="1"/>
  <c r="L43" i="8"/>
  <c r="F43" i="8"/>
  <c r="O42" i="8"/>
  <c r="P42" i="8" s="1"/>
  <c r="L42" i="8"/>
  <c r="F42" i="8"/>
  <c r="O41" i="8"/>
  <c r="P41" i="8" s="1"/>
  <c r="L41" i="8"/>
  <c r="F41" i="8"/>
  <c r="O40" i="8"/>
  <c r="P40" i="8" s="1"/>
  <c r="L40" i="8"/>
  <c r="F40" i="8"/>
  <c r="F39" i="8"/>
  <c r="O38" i="8"/>
  <c r="P38" i="8" s="1"/>
  <c r="L38" i="8"/>
  <c r="F38" i="8"/>
  <c r="O37" i="8"/>
  <c r="P37" i="8" s="1"/>
  <c r="L37" i="8"/>
  <c r="F37" i="8"/>
  <c r="F36" i="8"/>
  <c r="O35" i="8"/>
  <c r="P35" i="8" s="1"/>
  <c r="L35" i="8"/>
  <c r="F35" i="8"/>
  <c r="O34" i="8"/>
  <c r="P34" i="8" s="1"/>
  <c r="L34" i="8"/>
  <c r="F34" i="8"/>
  <c r="F33" i="8"/>
  <c r="O32" i="8"/>
  <c r="P32" i="8" s="1"/>
  <c r="L32" i="8"/>
  <c r="F32" i="8"/>
  <c r="O31" i="8"/>
  <c r="P31" i="8" s="1"/>
  <c r="L31" i="8"/>
  <c r="F31" i="8"/>
  <c r="O30" i="8"/>
  <c r="P30" i="8" s="1"/>
  <c r="L30" i="8"/>
  <c r="F30" i="8"/>
  <c r="F29" i="8"/>
  <c r="O28" i="8"/>
  <c r="P28" i="8" s="1"/>
  <c r="L28" i="8"/>
  <c r="F28" i="8"/>
  <c r="O27" i="8"/>
  <c r="P27" i="8" s="1"/>
  <c r="L27" i="8"/>
  <c r="F27" i="8"/>
  <c r="O26" i="8"/>
  <c r="P26" i="8" s="1"/>
  <c r="L26" i="8"/>
  <c r="F26" i="8"/>
  <c r="O25" i="8"/>
  <c r="P25" i="8" s="1"/>
  <c r="L25" i="8"/>
  <c r="F25" i="8"/>
  <c r="F24" i="8"/>
  <c r="O23" i="8"/>
  <c r="P23" i="8" s="1"/>
  <c r="L23" i="8"/>
  <c r="F23" i="8"/>
  <c r="O22" i="8"/>
  <c r="P22" i="8" s="1"/>
  <c r="L22" i="8"/>
  <c r="F22" i="8"/>
  <c r="O21" i="8"/>
  <c r="P21" i="8" s="1"/>
  <c r="L21" i="8"/>
  <c r="F21" i="8"/>
  <c r="O20" i="8"/>
  <c r="P20" i="8" s="1"/>
  <c r="L20" i="8"/>
  <c r="F20" i="8"/>
  <c r="O19" i="8"/>
  <c r="P19" i="8" s="1"/>
  <c r="L19" i="8"/>
  <c r="F19" i="8"/>
  <c r="O18" i="8"/>
  <c r="P18" i="8" s="1"/>
  <c r="L18" i="8"/>
  <c r="F18" i="8"/>
  <c r="I1892" i="8" l="1"/>
  <c r="O1462" i="8"/>
  <c r="O1470" i="8"/>
  <c r="O1684" i="8"/>
  <c r="O1950" i="8"/>
  <c r="O1622" i="8"/>
  <c r="O1758" i="8"/>
  <c r="O1653" i="8"/>
  <c r="O1808" i="8"/>
  <c r="O1890" i="8"/>
  <c r="O1687" i="8"/>
  <c r="P501" i="8"/>
  <c r="O1595" i="8"/>
  <c r="O1752" i="8"/>
  <c r="M1816" i="8"/>
  <c r="M1830" i="8"/>
  <c r="P1800" i="8"/>
  <c r="P1966" i="8"/>
  <c r="M173" i="8"/>
  <c r="M50" i="8"/>
  <c r="M46" i="8"/>
  <c r="M142" i="8"/>
  <c r="O154" i="8"/>
  <c r="P165" i="8"/>
  <c r="M47" i="8"/>
  <c r="M57" i="8"/>
  <c r="P149" i="8"/>
  <c r="M131" i="8"/>
  <c r="M150" i="8"/>
  <c r="M359" i="8"/>
  <c r="M370" i="8"/>
  <c r="M311" i="8"/>
  <c r="M306" i="8"/>
  <c r="M402" i="8"/>
  <c r="M431" i="8"/>
  <c r="M571" i="8"/>
  <c r="M641" i="8"/>
  <c r="M893" i="8"/>
  <c r="M684" i="8"/>
  <c r="M726" i="8"/>
  <c r="M760" i="8"/>
  <c r="M762" i="8"/>
  <c r="M656" i="8"/>
  <c r="M906" i="8"/>
  <c r="M980" i="8"/>
  <c r="M1075" i="8"/>
  <c r="M1008" i="8"/>
  <c r="M1085" i="8"/>
  <c r="M1082" i="8"/>
  <c r="M1090" i="8"/>
  <c r="M1210" i="8"/>
  <c r="M1341" i="8"/>
  <c r="M1476" i="8"/>
  <c r="M1380" i="8"/>
  <c r="M1356" i="8"/>
  <c r="M1473" i="8"/>
  <c r="P1461" i="8"/>
  <c r="M1478" i="8"/>
  <c r="M1598" i="8"/>
  <c r="M1606" i="8"/>
  <c r="M1591" i="8"/>
  <c r="M1563" i="8"/>
  <c r="M1657" i="8"/>
  <c r="M1599" i="8"/>
  <c r="M1612" i="8"/>
  <c r="M1636" i="8"/>
  <c r="M1609" i="8"/>
  <c r="M1688" i="8"/>
  <c r="M1625" i="8"/>
  <c r="M1629" i="8"/>
  <c r="M1850" i="8"/>
  <c r="M1824" i="8"/>
  <c r="M1706" i="8"/>
  <c r="M1767" i="8"/>
  <c r="M1722" i="8"/>
  <c r="P1801" i="8"/>
  <c r="O1800" i="8"/>
  <c r="M1730" i="8"/>
  <c r="P1909" i="8"/>
  <c r="O1914" i="8"/>
  <c r="P1913" i="8"/>
  <c r="O1958" i="8"/>
  <c r="M1316" i="8"/>
  <c r="M1496" i="8"/>
  <c r="O1689" i="8"/>
  <c r="M1754" i="8"/>
  <c r="M77" i="8"/>
  <c r="M786" i="8"/>
  <c r="M870" i="8"/>
  <c r="M1492" i="8"/>
  <c r="M130" i="8"/>
  <c r="M479" i="8"/>
  <c r="M149" i="8"/>
  <c r="M1093" i="8"/>
  <c r="M1127" i="8"/>
  <c r="M1552" i="8"/>
  <c r="M1650" i="8"/>
  <c r="M1678" i="8"/>
  <c r="M1759" i="8"/>
  <c r="M645" i="8"/>
  <c r="M1775" i="8"/>
  <c r="O1967" i="8"/>
  <c r="M622" i="8"/>
  <c r="M908" i="8"/>
  <c r="O1783" i="8"/>
  <c r="M438" i="8"/>
  <c r="M943" i="8"/>
  <c r="M1055" i="8"/>
  <c r="M1311" i="8"/>
  <c r="M1461" i="8"/>
  <c r="M1489" i="8"/>
  <c r="M1498" i="8"/>
  <c r="M1502" i="8"/>
  <c r="M1506" i="8"/>
  <c r="M1524" i="8"/>
  <c r="M1647" i="8"/>
  <c r="M1764" i="8"/>
  <c r="O1882" i="8"/>
  <c r="M119" i="8"/>
  <c r="M474" i="8"/>
  <c r="O1824" i="8"/>
  <c r="M866" i="8"/>
  <c r="M874" i="8"/>
  <c r="M296" i="8"/>
  <c r="M530" i="8"/>
  <c r="M766" i="8"/>
  <c r="M808" i="8"/>
  <c r="P1494" i="8"/>
  <c r="M1668" i="8"/>
  <c r="O1772" i="8"/>
  <c r="P1869" i="8"/>
  <c r="M356" i="8"/>
  <c r="M400" i="8"/>
  <c r="M1376" i="8"/>
  <c r="M1400" i="8"/>
  <c r="O1494" i="8"/>
  <c r="M1765" i="8"/>
  <c r="O1864" i="8"/>
  <c r="P1954" i="8"/>
  <c r="M134" i="8"/>
  <c r="M362" i="8"/>
  <c r="M489" i="8"/>
  <c r="M518" i="8"/>
  <c r="M1352" i="8"/>
  <c r="M1482" i="8"/>
  <c r="M1521" i="8"/>
  <c r="M1594" i="8"/>
  <c r="M483" i="8"/>
  <c r="M1818" i="8"/>
  <c r="M174" i="8"/>
  <c r="M352" i="8"/>
  <c r="P1599" i="8"/>
  <c r="P1630" i="8"/>
  <c r="P1769" i="8"/>
  <c r="O1785" i="8"/>
  <c r="M42" i="8"/>
  <c r="M133" i="8"/>
  <c r="M154" i="8"/>
  <c r="P159" i="8"/>
  <c r="O161" i="8"/>
  <c r="M201" i="8"/>
  <c r="M209" i="8"/>
  <c r="M303" i="8"/>
  <c r="M361" i="8"/>
  <c r="M399" i="8"/>
  <c r="M541" i="8"/>
  <c r="M543" i="8"/>
  <c r="M896" i="8"/>
  <c r="M985" i="8"/>
  <c r="M1011" i="8"/>
  <c r="M1015" i="8"/>
  <c r="O1106" i="8"/>
  <c r="M1205" i="8"/>
  <c r="M1328" i="8"/>
  <c r="P1481" i="8"/>
  <c r="O1602" i="8"/>
  <c r="M1614" i="8"/>
  <c r="M1623" i="8"/>
  <c r="O1629" i="8"/>
  <c r="O1643" i="8"/>
  <c r="O1665" i="8"/>
  <c r="O1667" i="8"/>
  <c r="M1669" i="8"/>
  <c r="O1807" i="8"/>
  <c r="M1823" i="8"/>
  <c r="P1834" i="8"/>
  <c r="O1836" i="8"/>
  <c r="O1880" i="8"/>
  <c r="M1950" i="8"/>
  <c r="O1959" i="8"/>
  <c r="M204" i="8"/>
  <c r="M433" i="8"/>
  <c r="M805" i="8"/>
  <c r="M1470" i="8"/>
  <c r="P1484" i="8"/>
  <c r="M1683" i="8"/>
  <c r="M1772" i="8"/>
  <c r="M1774" i="8"/>
  <c r="O1781" i="8"/>
  <c r="O1946" i="8"/>
  <c r="M111" i="8"/>
  <c r="M756" i="8"/>
  <c r="P969" i="8"/>
  <c r="M1320" i="8"/>
  <c r="O1478" i="8"/>
  <c r="M1501" i="8"/>
  <c r="M1580" i="8"/>
  <c r="M1611" i="8"/>
  <c r="M1620" i="8"/>
  <c r="M1626" i="8"/>
  <c r="O1630" i="8"/>
  <c r="O1659" i="8"/>
  <c r="M1666" i="8"/>
  <c r="P1764" i="8"/>
  <c r="P1772" i="8"/>
  <c r="M1808" i="8"/>
  <c r="P1821" i="8"/>
  <c r="M1839" i="8"/>
  <c r="O1883" i="8"/>
  <c r="O1897" i="8"/>
  <c r="O1900" i="8"/>
  <c r="O1941" i="8"/>
  <c r="P1958" i="8"/>
  <c r="P2074" i="8"/>
  <c r="M299" i="8"/>
  <c r="M493" i="8"/>
  <c r="M495" i="8"/>
  <c r="O581" i="8"/>
  <c r="M1294" i="8"/>
  <c r="P1470" i="8"/>
  <c r="M1761" i="8"/>
  <c r="M1782" i="8"/>
  <c r="M1786" i="8"/>
  <c r="M1825" i="8"/>
  <c r="O1850" i="8"/>
  <c r="O160" i="8"/>
  <c r="M360" i="8"/>
  <c r="M473" i="8"/>
  <c r="M1056" i="8"/>
  <c r="M1465" i="8"/>
  <c r="M1615" i="8"/>
  <c r="P1666" i="8"/>
  <c r="O1782" i="8"/>
  <c r="O1860" i="8"/>
  <c r="P1860" i="8" s="1"/>
  <c r="O1884" i="8"/>
  <c r="O1886" i="8"/>
  <c r="P1905" i="8"/>
  <c r="O1910" i="8"/>
  <c r="O1970" i="8"/>
  <c r="O2041" i="8"/>
  <c r="M393" i="8"/>
  <c r="M749" i="8"/>
  <c r="M836" i="8"/>
  <c r="M840" i="8"/>
  <c r="M844" i="8"/>
  <c r="M919" i="8"/>
  <c r="M949" i="8"/>
  <c r="M957" i="8"/>
  <c r="M1169" i="8"/>
  <c r="M1182" i="8"/>
  <c r="M1199" i="8"/>
  <c r="M1260" i="8"/>
  <c r="M1415" i="8"/>
  <c r="M1431" i="8"/>
  <c r="O1487" i="8"/>
  <c r="O1511" i="8"/>
  <c r="O1521" i="8"/>
  <c r="P1521" i="8" s="1"/>
  <c r="P1529" i="8"/>
  <c r="M1617" i="8"/>
  <c r="M1652" i="8"/>
  <c r="M1684" i="8"/>
  <c r="M1733" i="8"/>
  <c r="M1753" i="8"/>
  <c r="O1759" i="8"/>
  <c r="M1773" i="8"/>
  <c r="M300" i="8"/>
  <c r="M312" i="8"/>
  <c r="O582" i="8"/>
  <c r="M984" i="8"/>
  <c r="M1726" i="8"/>
  <c r="O1765" i="8"/>
  <c r="M1781" i="8"/>
  <c r="P1786" i="8"/>
  <c r="O1788" i="8"/>
  <c r="O1818" i="8"/>
  <c r="O1820" i="8"/>
  <c r="O1822" i="8"/>
  <c r="M1954" i="8"/>
  <c r="O1964" i="8"/>
  <c r="M2041" i="8"/>
  <c r="P1681" i="8"/>
  <c r="P1876" i="8"/>
  <c r="P1891" i="8"/>
  <c r="P1487" i="8"/>
  <c r="P1620" i="8"/>
  <c r="P1654" i="8"/>
  <c r="P1894" i="8"/>
  <c r="M28" i="8"/>
  <c r="M31" i="8"/>
  <c r="M107" i="8"/>
  <c r="M183" i="8"/>
  <c r="M191" i="8"/>
  <c r="M202" i="8"/>
  <c r="M220" i="8"/>
  <c r="M358" i="8"/>
  <c r="M375" i="8"/>
  <c r="M383" i="8"/>
  <c r="M403" i="8"/>
  <c r="P494" i="8"/>
  <c r="M599" i="8"/>
  <c r="M677" i="8"/>
  <c r="M696" i="8"/>
  <c r="M716" i="8"/>
  <c r="M740" i="8"/>
  <c r="M784" i="8"/>
  <c r="M803" i="8"/>
  <c r="M831" i="8"/>
  <c r="M877" i="8"/>
  <c r="M921" i="8"/>
  <c r="M958" i="8"/>
  <c r="M1012" i="8"/>
  <c r="M1025" i="8"/>
  <c r="M1053" i="8"/>
  <c r="M1070" i="8"/>
  <c r="M1099" i="8"/>
  <c r="M1180" i="8"/>
  <c r="M1226" i="8"/>
  <c r="M1248" i="8"/>
  <c r="M1261" i="8"/>
  <c r="M1363" i="8"/>
  <c r="M1407" i="8"/>
  <c r="M1434" i="8"/>
  <c r="P1509" i="8"/>
  <c r="P1520" i="8"/>
  <c r="M1557" i="8"/>
  <c r="M1588" i="8"/>
  <c r="M1694" i="8"/>
  <c r="P1707" i="8"/>
  <c r="P1780" i="8"/>
  <c r="P1865" i="8"/>
  <c r="M20" i="8"/>
  <c r="M105" i="8"/>
  <c r="P166" i="8"/>
  <c r="M186" i="8"/>
  <c r="M194" i="8"/>
  <c r="M298" i="8"/>
  <c r="M305" i="8"/>
  <c r="M365" i="8"/>
  <c r="M367" i="8"/>
  <c r="M408" i="8"/>
  <c r="M444" i="8"/>
  <c r="M456" i="8"/>
  <c r="M468" i="8"/>
  <c r="M472" i="8"/>
  <c r="P487" i="8"/>
  <c r="M517" i="8"/>
  <c r="M527" i="8"/>
  <c r="M538" i="8"/>
  <c r="M568" i="8"/>
  <c r="M574" i="8"/>
  <c r="M578" i="8"/>
  <c r="M588" i="8"/>
  <c r="M603" i="8"/>
  <c r="M607" i="8"/>
  <c r="M757" i="8"/>
  <c r="M861" i="8"/>
  <c r="M869" i="8"/>
  <c r="M873" i="8"/>
  <c r="M881" i="8"/>
  <c r="M930" i="8"/>
  <c r="M934" i="8"/>
  <c r="M938" i="8"/>
  <c r="M968" i="8"/>
  <c r="M976" i="8"/>
  <c r="M995" i="8"/>
  <c r="M999" i="8"/>
  <c r="M1021" i="8"/>
  <c r="M1036" i="8"/>
  <c r="M1040" i="8"/>
  <c r="M1044" i="8"/>
  <c r="M1049" i="8"/>
  <c r="M1062" i="8"/>
  <c r="P1135" i="8"/>
  <c r="P1128" i="8" s="1"/>
  <c r="M1185" i="8"/>
  <c r="M1189" i="8"/>
  <c r="M1222" i="8"/>
  <c r="M1235" i="8"/>
  <c r="M1270" i="8"/>
  <c r="M1310" i="8"/>
  <c r="M1315" i="8"/>
  <c r="M1340" i="8"/>
  <c r="M1344" i="8"/>
  <c r="M1419" i="8"/>
  <c r="M1427" i="8"/>
  <c r="P1462" i="8"/>
  <c r="M1466" i="8"/>
  <c r="O1490" i="8"/>
  <c r="M1508" i="8"/>
  <c r="M1578" i="8"/>
  <c r="M1584" i="8"/>
  <c r="O1599" i="8"/>
  <c r="O1637" i="8"/>
  <c r="O1660" i="8"/>
  <c r="P1668" i="8"/>
  <c r="M1701" i="8"/>
  <c r="M1728" i="8"/>
  <c r="M1732" i="8"/>
  <c r="M1745" i="8"/>
  <c r="P1763" i="8"/>
  <c r="O1780" i="8"/>
  <c r="P1796" i="8"/>
  <c r="O1823" i="8"/>
  <c r="M1831" i="8"/>
  <c r="P1861" i="8"/>
  <c r="O1865" i="8"/>
  <c r="O1872" i="8"/>
  <c r="O1879" i="8"/>
  <c r="O1887" i="8"/>
  <c r="O1893" i="8"/>
  <c r="P1907" i="8"/>
  <c r="M35" i="8"/>
  <c r="M44" i="8"/>
  <c r="M66" i="8"/>
  <c r="M69" i="8"/>
  <c r="M72" i="8"/>
  <c r="M75" i="8"/>
  <c r="M78" i="8"/>
  <c r="M102" i="8"/>
  <c r="M118" i="8"/>
  <c r="M207" i="8"/>
  <c r="M226" i="8"/>
  <c r="M354" i="8"/>
  <c r="M373" i="8"/>
  <c r="M381" i="8"/>
  <c r="M389" i="8"/>
  <c r="M432" i="8"/>
  <c r="M442" i="8"/>
  <c r="M550" i="8"/>
  <c r="O553" i="8"/>
  <c r="M557" i="8"/>
  <c r="M612" i="8"/>
  <c r="M655" i="8"/>
  <c r="M670" i="8"/>
  <c r="M678" i="8"/>
  <c r="M682" i="8"/>
  <c r="M693" i="8"/>
  <c r="M705" i="8"/>
  <c r="M717" i="8"/>
  <c r="M754" i="8"/>
  <c r="M777" i="8"/>
  <c r="M785" i="8"/>
  <c r="M804" i="8"/>
  <c r="M807" i="8"/>
  <c r="M811" i="8"/>
  <c r="M849" i="8"/>
  <c r="M853" i="8"/>
  <c r="M899" i="8"/>
  <c r="M951" i="8"/>
  <c r="M959" i="8"/>
  <c r="M988" i="8"/>
  <c r="M1029" i="8"/>
  <c r="P1114" i="8"/>
  <c r="M1145" i="8"/>
  <c r="M1190" i="8"/>
  <c r="M1203" i="8"/>
  <c r="M1218" i="8"/>
  <c r="M1279" i="8"/>
  <c r="M1364" i="8"/>
  <c r="M1368" i="8"/>
  <c r="M1408" i="8"/>
  <c r="M1412" i="8"/>
  <c r="M1439" i="8"/>
  <c r="M1451" i="8"/>
  <c r="P1473" i="8"/>
  <c r="P1530" i="8"/>
  <c r="O1550" i="8"/>
  <c r="M1607" i="8"/>
  <c r="P1612" i="8"/>
  <c r="P1629" i="8"/>
  <c r="O1648" i="8"/>
  <c r="O1677" i="8"/>
  <c r="M1690" i="8"/>
  <c r="M1718" i="8"/>
  <c r="M1725" i="8"/>
  <c r="M1729" i="8"/>
  <c r="M1738" i="8"/>
  <c r="O1798" i="8"/>
  <c r="P1823" i="8"/>
  <c r="M1975" i="8"/>
  <c r="O1975" i="8"/>
  <c r="M18" i="8"/>
  <c r="M26" i="8"/>
  <c r="M32" i="8"/>
  <c r="M90" i="8"/>
  <c r="M140" i="8"/>
  <c r="P174" i="8"/>
  <c r="M200" i="8"/>
  <c r="M212" i="8"/>
  <c r="M221" i="8"/>
  <c r="M301" i="8"/>
  <c r="M310" i="8"/>
  <c r="M397" i="8"/>
  <c r="M476" i="8"/>
  <c r="P499" i="8"/>
  <c r="O501" i="8"/>
  <c r="M507" i="8"/>
  <c r="M511" i="8"/>
  <c r="M514" i="8"/>
  <c r="M526" i="8"/>
  <c r="M532" i="8"/>
  <c r="M542" i="8"/>
  <c r="M563" i="8"/>
  <c r="M589" i="8"/>
  <c r="M592" i="8"/>
  <c r="M633" i="8"/>
  <c r="M649" i="8"/>
  <c r="M652" i="8"/>
  <c r="M663" i="8"/>
  <c r="M671" i="8"/>
  <c r="M674" i="8"/>
  <c r="M701" i="8"/>
  <c r="M713" i="8"/>
  <c r="M773" i="8"/>
  <c r="M816" i="8"/>
  <c r="M820" i="8"/>
  <c r="M828" i="8"/>
  <c r="M832" i="8"/>
  <c r="M858" i="8"/>
  <c r="M878" i="8"/>
  <c r="M911" i="8"/>
  <c r="M918" i="8"/>
  <c r="M927" i="8"/>
  <c r="M939" i="8"/>
  <c r="M997" i="8"/>
  <c r="M1000" i="8"/>
  <c r="M1046" i="8"/>
  <c r="M1050" i="8"/>
  <c r="M1067" i="8"/>
  <c r="M1076" i="8"/>
  <c r="M1083" i="8"/>
  <c r="P1092" i="8"/>
  <c r="P1094" i="8"/>
  <c r="M1100" i="8"/>
  <c r="M1107" i="8"/>
  <c r="O1114" i="8"/>
  <c r="M1122" i="8"/>
  <c r="M1133" i="8"/>
  <c r="M1150" i="8"/>
  <c r="M1158" i="8"/>
  <c r="M1173" i="8"/>
  <c r="M1177" i="8"/>
  <c r="M1186" i="8"/>
  <c r="M1194" i="8"/>
  <c r="M1215" i="8"/>
  <c r="M1227" i="8"/>
  <c r="M1232" i="8"/>
  <c r="M1236" i="8"/>
  <c r="M1275" i="8"/>
  <c r="P1293" i="8"/>
  <c r="P1287" i="8" s="1"/>
  <c r="M1307" i="8"/>
  <c r="M1333" i="8"/>
  <c r="M1337" i="8"/>
  <c r="M1360" i="8"/>
  <c r="M1377" i="8"/>
  <c r="M1388" i="8"/>
  <c r="M1392" i="8"/>
  <c r="M1428" i="8"/>
  <c r="M1443" i="8"/>
  <c r="M1447" i="8"/>
  <c r="P1459" i="8"/>
  <c r="M1463" i="8"/>
  <c r="O1473" i="8"/>
  <c r="O1477" i="8"/>
  <c r="M1527" i="8"/>
  <c r="M1529" i="8"/>
  <c r="O1601" i="8"/>
  <c r="O1620" i="8"/>
  <c r="M1624" i="8"/>
  <c r="M1661" i="8"/>
  <c r="O1681" i="8"/>
  <c r="P1683" i="8"/>
  <c r="M1693" i="8"/>
  <c r="M1705" i="8"/>
  <c r="M1711" i="8"/>
  <c r="M1715" i="8"/>
  <c r="M1737" i="8"/>
  <c r="M1742" i="8"/>
  <c r="O1770" i="8"/>
  <c r="O1775" i="8"/>
  <c r="O1777" i="8"/>
  <c r="M1797" i="8"/>
  <c r="M1804" i="8"/>
  <c r="M1806" i="8"/>
  <c r="O1809" i="8"/>
  <c r="M1827" i="8"/>
  <c r="O1839" i="8"/>
  <c r="O1844" i="8"/>
  <c r="P1854" i="8"/>
  <c r="M1861" i="8"/>
  <c r="P1880" i="8"/>
  <c r="P1886" i="8"/>
  <c r="O1888" i="8"/>
  <c r="P1890" i="8"/>
  <c r="M100" i="8"/>
  <c r="M187" i="8"/>
  <c r="M195" i="8"/>
  <c r="M203" i="8"/>
  <c r="M208" i="8"/>
  <c r="M308" i="8"/>
  <c r="M395" i="8"/>
  <c r="M430" i="8"/>
  <c r="M435" i="8"/>
  <c r="M498" i="8"/>
  <c r="M500" i="8"/>
  <c r="P542" i="8"/>
  <c r="M548" i="8"/>
  <c r="M554" i="8"/>
  <c r="M558" i="8"/>
  <c r="M569" i="8"/>
  <c r="M601" i="8"/>
  <c r="M625" i="8"/>
  <c r="M629" i="8"/>
  <c r="M664" i="8"/>
  <c r="M667" i="8"/>
  <c r="M675" i="8"/>
  <c r="M710" i="8"/>
  <c r="M769" i="8"/>
  <c r="M781" i="8"/>
  <c r="M789" i="8"/>
  <c r="M793" i="8"/>
  <c r="M800" i="8"/>
  <c r="M812" i="8"/>
  <c r="M850" i="8"/>
  <c r="M854" i="8"/>
  <c r="M912" i="8"/>
  <c r="M935" i="8"/>
  <c r="M952" i="8"/>
  <c r="M956" i="8"/>
  <c r="M960" i="8"/>
  <c r="M1001" i="8"/>
  <c r="M1014" i="8"/>
  <c r="M1034" i="8"/>
  <c r="M1042" i="8"/>
  <c r="M1068" i="8"/>
  <c r="M1072" i="8"/>
  <c r="M1125" i="8"/>
  <c r="M1137" i="8"/>
  <c r="M1142" i="8"/>
  <c r="M1191" i="8"/>
  <c r="M1208" i="8"/>
  <c r="M1224" i="8"/>
  <c r="M1246" i="8"/>
  <c r="M1357" i="8"/>
  <c r="M1361" i="8"/>
  <c r="M1369" i="8"/>
  <c r="M1440" i="8"/>
  <c r="M1444" i="8"/>
  <c r="M1452" i="8"/>
  <c r="P1466" i="8"/>
  <c r="P1527" i="8"/>
  <c r="M1545" i="8"/>
  <c r="M1596" i="8"/>
  <c r="M1600" i="8"/>
  <c r="P1619" i="8"/>
  <c r="O1640" i="8"/>
  <c r="M1649" i="8"/>
  <c r="O1657" i="8"/>
  <c r="M1672" i="8"/>
  <c r="M1674" i="8"/>
  <c r="M1687" i="8"/>
  <c r="M1696" i="8"/>
  <c r="M1712" i="8"/>
  <c r="M1716" i="8"/>
  <c r="O1737" i="8"/>
  <c r="M1760" i="8"/>
  <c r="M1769" i="8"/>
  <c r="M1788" i="8"/>
  <c r="P1804" i="8"/>
  <c r="M1817" i="8"/>
  <c r="P1827" i="8"/>
  <c r="M27" i="8"/>
  <c r="M30" i="8"/>
  <c r="M297" i="8"/>
  <c r="M407" i="8"/>
  <c r="M440" i="8"/>
  <c r="M521" i="8"/>
  <c r="M536" i="8"/>
  <c r="M590" i="8"/>
  <c r="M594" i="8"/>
  <c r="M618" i="8"/>
  <c r="M650" i="8"/>
  <c r="M661" i="8"/>
  <c r="M690" i="8"/>
  <c r="M735" i="8"/>
  <c r="M743" i="8"/>
  <c r="M747" i="8"/>
  <c r="M770" i="8"/>
  <c r="M782" i="8"/>
  <c r="M801" i="8"/>
  <c r="M916" i="8"/>
  <c r="M936" i="8"/>
  <c r="M973" i="8"/>
  <c r="M990" i="8"/>
  <c r="M1006" i="8"/>
  <c r="M1047" i="8"/>
  <c r="M1130" i="8"/>
  <c r="M1134" i="8"/>
  <c r="M1178" i="8"/>
  <c r="M1187" i="8"/>
  <c r="M1196" i="8"/>
  <c r="M1220" i="8"/>
  <c r="M1233" i="8"/>
  <c r="M1255" i="8"/>
  <c r="M1281" i="8"/>
  <c r="M1285" i="8"/>
  <c r="M1308" i="8"/>
  <c r="M1312" i="8"/>
  <c r="M1317" i="8"/>
  <c r="M1326" i="8"/>
  <c r="M1330" i="8"/>
  <c r="M1378" i="8"/>
  <c r="M1397" i="8"/>
  <c r="P1465" i="8"/>
  <c r="M1516" i="8"/>
  <c r="P1533" i="8"/>
  <c r="M1602" i="8"/>
  <c r="P1640" i="8"/>
  <c r="M1644" i="8"/>
  <c r="M1709" i="8"/>
  <c r="O1797" i="8"/>
  <c r="O1868" i="8"/>
  <c r="M1880" i="8"/>
  <c r="M1886" i="8"/>
  <c r="P1892" i="8"/>
  <c r="M19" i="8"/>
  <c r="M25" i="8"/>
  <c r="M65" i="8"/>
  <c r="M89" i="8"/>
  <c r="M106" i="8"/>
  <c r="M143" i="8"/>
  <c r="P146" i="8"/>
  <c r="P148" i="8"/>
  <c r="M161" i="8"/>
  <c r="M166" i="8"/>
  <c r="O171" i="8"/>
  <c r="M185" i="8"/>
  <c r="M193" i="8"/>
  <c r="M211" i="8"/>
  <c r="M222" i="8"/>
  <c r="M295" i="8"/>
  <c r="M304" i="8"/>
  <c r="M355" i="8"/>
  <c r="M357" i="8"/>
  <c r="M364" i="8"/>
  <c r="M366" i="8"/>
  <c r="M377" i="8"/>
  <c r="M385" i="8"/>
  <c r="M496" i="8"/>
  <c r="O521" i="8"/>
  <c r="I523" i="8"/>
  <c r="P533" i="8"/>
  <c r="P546" i="8"/>
  <c r="M555" i="8"/>
  <c r="M559" i="8"/>
  <c r="M562" i="8"/>
  <c r="M583" i="8"/>
  <c r="M610" i="8"/>
  <c r="M665" i="8"/>
  <c r="M668" i="8"/>
  <c r="M679" i="8"/>
  <c r="M683" i="8"/>
  <c r="M755" i="8"/>
  <c r="M763" i="8"/>
  <c r="M787" i="8"/>
  <c r="M817" i="8"/>
  <c r="M821" i="8"/>
  <c r="M826" i="8"/>
  <c r="M830" i="8"/>
  <c r="M859" i="8"/>
  <c r="M884" i="8"/>
  <c r="M892" i="8"/>
  <c r="M897" i="8"/>
  <c r="M909" i="8"/>
  <c r="M923" i="8"/>
  <c r="M928" i="8"/>
  <c r="M933" i="8"/>
  <c r="M966" i="8"/>
  <c r="M978" i="8"/>
  <c r="M986" i="8"/>
  <c r="M1023" i="8"/>
  <c r="M1032" i="8"/>
  <c r="M1051" i="8"/>
  <c r="O1087" i="8"/>
  <c r="P1098" i="8"/>
  <c r="M1106" i="8"/>
  <c r="M1115" i="8"/>
  <c r="M1147" i="8"/>
  <c r="M1151" i="8"/>
  <c r="M1155" i="8"/>
  <c r="M1171" i="8"/>
  <c r="M1175" i="8"/>
  <c r="M1179" i="8"/>
  <c r="M1192" i="8"/>
  <c r="M1212" i="8"/>
  <c r="M1225" i="8"/>
  <c r="M1247" i="8"/>
  <c r="M1268" i="8"/>
  <c r="M1272" i="8"/>
  <c r="M1295" i="8"/>
  <c r="M1334" i="8"/>
  <c r="M1338" i="8"/>
  <c r="M1374" i="8"/>
  <c r="M1386" i="8"/>
  <c r="M1390" i="8"/>
  <c r="M1458" i="8"/>
  <c r="O1465" i="8"/>
  <c r="P1493" i="8"/>
  <c r="P1501" i="8"/>
  <c r="O1533" i="8"/>
  <c r="P1535" i="8"/>
  <c r="M1546" i="8"/>
  <c r="M1549" i="8"/>
  <c r="M1556" i="8"/>
  <c r="M1583" i="8"/>
  <c r="M1618" i="8"/>
  <c r="M1630" i="8"/>
  <c r="M1639" i="8"/>
  <c r="M1670" i="8"/>
  <c r="M1713" i="8"/>
  <c r="M1720" i="8"/>
  <c r="M1744" i="8"/>
  <c r="P1781" i="8"/>
  <c r="M1785" i="8"/>
  <c r="M1794" i="8"/>
  <c r="M1801" i="8"/>
  <c r="P1815" i="8"/>
  <c r="M1821" i="8"/>
  <c r="M1834" i="8"/>
  <c r="M1847" i="8"/>
  <c r="M1853" i="8"/>
  <c r="P1906" i="8"/>
  <c r="P1911" i="8"/>
  <c r="O1938" i="8"/>
  <c r="I1938" i="8"/>
  <c r="M34" i="8"/>
  <c r="M80" i="8"/>
  <c r="M101" i="8"/>
  <c r="M109" i="8"/>
  <c r="M112" i="8"/>
  <c r="M141" i="8"/>
  <c r="P150" i="8"/>
  <c r="M216" i="8"/>
  <c r="M302" i="8"/>
  <c r="M309" i="8"/>
  <c r="M394" i="8"/>
  <c r="M396" i="8"/>
  <c r="M428" i="8"/>
  <c r="M458" i="8"/>
  <c r="M478" i="8"/>
  <c r="M487" i="8"/>
  <c r="P523" i="8"/>
  <c r="M537" i="8"/>
  <c r="M567" i="8"/>
  <c r="M626" i="8"/>
  <c r="M635" i="8"/>
  <c r="M707" i="8"/>
  <c r="M732" i="8"/>
  <c r="M736" i="8"/>
  <c r="M739" i="8"/>
  <c r="M744" i="8"/>
  <c r="M748" i="8"/>
  <c r="M752" i="8"/>
  <c r="M767" i="8"/>
  <c r="M779" i="8"/>
  <c r="M809" i="8"/>
  <c r="M839" i="8"/>
  <c r="M843" i="8"/>
  <c r="M847" i="8"/>
  <c r="M851" i="8"/>
  <c r="M855" i="8"/>
  <c r="O906" i="8"/>
  <c r="O903" i="8" s="1"/>
  <c r="M924" i="8"/>
  <c r="M929" i="8"/>
  <c r="M937" i="8"/>
  <c r="M991" i="8"/>
  <c r="M1020" i="8"/>
  <c r="M1061" i="8"/>
  <c r="M1077" i="8"/>
  <c r="M1091" i="8"/>
  <c r="P1093" i="8"/>
  <c r="P1106" i="8"/>
  <c r="M1109" i="8"/>
  <c r="M1131" i="8"/>
  <c r="M1148" i="8"/>
  <c r="M1152" i="8"/>
  <c r="M1172" i="8"/>
  <c r="M1184" i="8"/>
  <c r="M1213" i="8"/>
  <c r="M1221" i="8"/>
  <c r="M1300" i="8"/>
  <c r="M1304" i="8"/>
  <c r="M1351" i="8"/>
  <c r="M1355" i="8"/>
  <c r="M1382" i="8"/>
  <c r="M1398" i="8"/>
  <c r="M1402" i="8"/>
  <c r="O1458" i="8"/>
  <c r="M1471" i="8"/>
  <c r="P1472" i="8"/>
  <c r="P1482" i="8"/>
  <c r="M1485" i="8"/>
  <c r="O1492" i="8"/>
  <c r="M1494" i="8"/>
  <c r="P1495" i="8"/>
  <c r="O1501" i="8"/>
  <c r="O1509" i="8"/>
  <c r="M1573" i="8"/>
  <c r="M1577" i="8"/>
  <c r="O1656" i="8"/>
  <c r="M1677" i="8"/>
  <c r="M1697" i="8"/>
  <c r="M1741" i="8"/>
  <c r="M1748" i="8"/>
  <c r="O1773" i="8"/>
  <c r="P1794" i="8"/>
  <c r="M1798" i="8"/>
  <c r="M1840" i="8"/>
  <c r="O1847" i="8"/>
  <c r="M1860" i="8"/>
  <c r="O1876" i="8"/>
  <c r="P1889" i="8"/>
  <c r="O1894" i="8"/>
  <c r="P1943" i="8"/>
  <c r="P1942" i="8"/>
  <c r="M1905" i="8"/>
  <c r="P1915" i="8"/>
  <c r="I2022" i="8"/>
  <c r="O1913" i="8"/>
  <c r="O1904" i="8"/>
  <c r="O1952" i="8"/>
  <c r="O1962" i="8"/>
  <c r="O1908" i="8"/>
  <c r="O1948" i="8"/>
  <c r="P1950" i="8"/>
  <c r="I1952" i="8"/>
  <c r="P1952" i="8" s="1"/>
  <c r="O1902" i="8"/>
  <c r="O1906" i="8"/>
  <c r="I1908" i="8"/>
  <c r="P1910" i="8"/>
  <c r="A18" i="8"/>
  <c r="M23" i="8"/>
  <c r="M38" i="8"/>
  <c r="M56" i="8"/>
  <c r="M71" i="8"/>
  <c r="O146" i="8"/>
  <c r="O153" i="8"/>
  <c r="O156" i="8"/>
  <c r="M165" i="8"/>
  <c r="P172" i="8"/>
  <c r="M369" i="8"/>
  <c r="M434" i="8"/>
  <c r="M68" i="8"/>
  <c r="M74" i="8"/>
  <c r="M122" i="8"/>
  <c r="M125" i="8"/>
  <c r="M128" i="8"/>
  <c r="M482" i="8"/>
  <c r="M531" i="8"/>
  <c r="M21" i="8"/>
  <c r="M54" i="8"/>
  <c r="M95" i="8"/>
  <c r="M103" i="8"/>
  <c r="M171" i="8"/>
  <c r="M528" i="8"/>
  <c r="M92" i="8"/>
  <c r="M98" i="8"/>
  <c r="P181" i="8"/>
  <c r="O179" i="8"/>
  <c r="P482" i="8"/>
  <c r="O482" i="8"/>
  <c r="P503" i="8"/>
  <c r="O503" i="8"/>
  <c r="P488" i="8"/>
  <c r="O488" i="8"/>
  <c r="I526" i="8"/>
  <c r="P526" i="8" s="1"/>
  <c r="O526" i="8"/>
  <c r="M22" i="8"/>
  <c r="M37" i="8"/>
  <c r="M55" i="8"/>
  <c r="M81" i="8"/>
  <c r="M124" i="8"/>
  <c r="M146" i="8"/>
  <c r="P147" i="8"/>
  <c r="I154" i="8"/>
  <c r="P164" i="8"/>
  <c r="O563" i="8"/>
  <c r="P573" i="8"/>
  <c r="O573" i="8"/>
  <c r="M43" i="8"/>
  <c r="M93" i="8"/>
  <c r="M96" i="8"/>
  <c r="M99" i="8"/>
  <c r="M121" i="8"/>
  <c r="M127" i="8"/>
  <c r="M398" i="8"/>
  <c r="P167" i="8"/>
  <c r="M188" i="8"/>
  <c r="M196" i="8"/>
  <c r="M223" i="8"/>
  <c r="M228" i="8"/>
  <c r="M230" i="8"/>
  <c r="M232" i="8"/>
  <c r="M234" i="8"/>
  <c r="M236" i="8"/>
  <c r="M258" i="8"/>
  <c r="M260" i="8"/>
  <c r="M262" i="8"/>
  <c r="M264" i="8"/>
  <c r="M266" i="8"/>
  <c r="M268" i="8"/>
  <c r="M270" i="8"/>
  <c r="M272" i="8"/>
  <c r="M274" i="8"/>
  <c r="M339" i="8"/>
  <c r="M347" i="8"/>
  <c r="M363" i="8"/>
  <c r="M392" i="8"/>
  <c r="M439" i="8"/>
  <c r="M453" i="8"/>
  <c r="M461" i="8"/>
  <c r="M481" i="8"/>
  <c r="P500" i="8"/>
  <c r="M510" i="8"/>
  <c r="M534" i="8"/>
  <c r="M551" i="8"/>
  <c r="M566" i="8"/>
  <c r="M582" i="8"/>
  <c r="M586" i="8"/>
  <c r="M608" i="8"/>
  <c r="M611" i="8"/>
  <c r="M624" i="8"/>
  <c r="M627" i="8"/>
  <c r="M631" i="8"/>
  <c r="M642" i="8"/>
  <c r="M646" i="8"/>
  <c r="M720" i="8"/>
  <c r="M788" i="8"/>
  <c r="M827" i="8"/>
  <c r="M1140" i="8"/>
  <c r="M1446" i="8"/>
  <c r="M1477" i="8"/>
  <c r="P583" i="8"/>
  <c r="I1498" i="8"/>
  <c r="O1498" i="8"/>
  <c r="P1810" i="8"/>
  <c r="O1810" i="8"/>
  <c r="O174" i="8"/>
  <c r="M215" i="8"/>
  <c r="M401" i="8"/>
  <c r="M405" i="8"/>
  <c r="M411" i="8"/>
  <c r="M419" i="8"/>
  <c r="M451" i="8"/>
  <c r="M499" i="8"/>
  <c r="M501" i="8"/>
  <c r="O522" i="8"/>
  <c r="P543" i="8"/>
  <c r="M552" i="8"/>
  <c r="M572" i="8"/>
  <c r="I582" i="8"/>
  <c r="M598" i="8"/>
  <c r="M617" i="8"/>
  <c r="M628" i="8"/>
  <c r="M643" i="8"/>
  <c r="M647" i="8"/>
  <c r="M697" i="8"/>
  <c r="M729" i="8"/>
  <c r="I1506" i="8"/>
  <c r="O1506" i="8"/>
  <c r="P1604" i="8"/>
  <c r="O1604" i="8"/>
  <c r="P168" i="8"/>
  <c r="P173" i="8"/>
  <c r="M181" i="8"/>
  <c r="M189" i="8"/>
  <c r="M197" i="8"/>
  <c r="M224" i="8"/>
  <c r="M379" i="8"/>
  <c r="M387" i="8"/>
  <c r="M446" i="8"/>
  <c r="M454" i="8"/>
  <c r="M462" i="8"/>
  <c r="M469" i="8"/>
  <c r="P481" i="8"/>
  <c r="M486" i="8"/>
  <c r="O487" i="8"/>
  <c r="P493" i="8"/>
  <c r="J504" i="8"/>
  <c r="K504" i="8" s="1"/>
  <c r="O543" i="8"/>
  <c r="O546" i="8"/>
  <c r="O566" i="8"/>
  <c r="M581" i="8"/>
  <c r="O583" i="8"/>
  <c r="M673" i="8"/>
  <c r="M184" i="8"/>
  <c r="M192" i="8"/>
  <c r="M219" i="8"/>
  <c r="M227" i="8"/>
  <c r="M229" i="8"/>
  <c r="M231" i="8"/>
  <c r="M233" i="8"/>
  <c r="M235" i="8"/>
  <c r="M257" i="8"/>
  <c r="M259" i="8"/>
  <c r="M261" i="8"/>
  <c r="M263" i="8"/>
  <c r="M265" i="8"/>
  <c r="M267" i="8"/>
  <c r="M269" i="8"/>
  <c r="M271" i="8"/>
  <c r="M273" i="8"/>
  <c r="M343" i="8"/>
  <c r="M425" i="8"/>
  <c r="M449" i="8"/>
  <c r="M457" i="8"/>
  <c r="M470" i="8"/>
  <c r="M573" i="8"/>
  <c r="M694" i="8"/>
  <c r="M706" i="8"/>
  <c r="M778" i="8"/>
  <c r="O1122" i="8"/>
  <c r="I1122" i="8"/>
  <c r="P1517" i="8"/>
  <c r="O1517" i="8"/>
  <c r="M488" i="8"/>
  <c r="M492" i="8"/>
  <c r="M503" i="8"/>
  <c r="M506" i="8"/>
  <c r="M1512" i="8"/>
  <c r="M1539" i="8"/>
  <c r="O1626" i="8"/>
  <c r="I1626" i="8"/>
  <c r="M182" i="8"/>
  <c r="M190" i="8"/>
  <c r="M198" i="8"/>
  <c r="M210" i="8"/>
  <c r="M225" i="8"/>
  <c r="M336" i="8"/>
  <c r="M404" i="8"/>
  <c r="M406" i="8"/>
  <c r="M415" i="8"/>
  <c r="M423" i="8"/>
  <c r="M429" i="8"/>
  <c r="M436" i="8"/>
  <c r="M443" i="8"/>
  <c r="M447" i="8"/>
  <c r="M480" i="8"/>
  <c r="M509" i="8"/>
  <c r="O513" i="8"/>
  <c r="M540" i="8"/>
  <c r="O542" i="8"/>
  <c r="P553" i="8"/>
  <c r="K564" i="8"/>
  <c r="M575" i="8"/>
  <c r="M596" i="8"/>
  <c r="M623" i="8"/>
  <c r="M660" i="8"/>
  <c r="M1264" i="8"/>
  <c r="M711" i="8"/>
  <c r="M722" i="8"/>
  <c r="M764" i="8"/>
  <c r="M771" i="8"/>
  <c r="M775" i="8"/>
  <c r="M806" i="8"/>
  <c r="M880" i="8"/>
  <c r="M900" i="8"/>
  <c r="M915" i="8"/>
  <c r="M940" i="8"/>
  <c r="M1026" i="8"/>
  <c r="M1071" i="8"/>
  <c r="M1079" i="8"/>
  <c r="P1091" i="8"/>
  <c r="O1094" i="8"/>
  <c r="M1164" i="8"/>
  <c r="M1197" i="8"/>
  <c r="M1201" i="8"/>
  <c r="M1228" i="8"/>
  <c r="M1321" i="8"/>
  <c r="M1381" i="8"/>
  <c r="M1384" i="8"/>
  <c r="M1432" i="8"/>
  <c r="M1435" i="8"/>
  <c r="M1455" i="8"/>
  <c r="M1462" i="8"/>
  <c r="O1466" i="8"/>
  <c r="M1479" i="8"/>
  <c r="M1481" i="8"/>
  <c r="P1486" i="8"/>
  <c r="M1493" i="8"/>
  <c r="M1495" i="8"/>
  <c r="M1570" i="8"/>
  <c r="M1587" i="8"/>
  <c r="M1628" i="8"/>
  <c r="O1683" i="8"/>
  <c r="M1746" i="8"/>
  <c r="P1758" i="8"/>
  <c r="P1761" i="8"/>
  <c r="O1761" i="8"/>
  <c r="P1791" i="8"/>
  <c r="O1842" i="8"/>
  <c r="M734" i="8"/>
  <c r="M772" i="8"/>
  <c r="M889" i="8"/>
  <c r="M901" i="8"/>
  <c r="M941" i="8"/>
  <c r="M944" i="8"/>
  <c r="M969" i="8"/>
  <c r="M1019" i="8"/>
  <c r="M1027" i="8"/>
  <c r="M1030" i="8"/>
  <c r="M1041" i="8"/>
  <c r="M1060" i="8"/>
  <c r="M1086" i="8"/>
  <c r="M1098" i="8"/>
  <c r="M1124" i="8"/>
  <c r="M1135" i="8"/>
  <c r="M1141" i="8"/>
  <c r="M1144" i="8"/>
  <c r="M1156" i="8"/>
  <c r="M1240" i="8"/>
  <c r="M1253" i="8"/>
  <c r="O1293" i="8"/>
  <c r="O1287" i="8" s="1"/>
  <c r="M1436" i="8"/>
  <c r="O1479" i="8"/>
  <c r="P1483" i="8"/>
  <c r="P1489" i="8"/>
  <c r="M1500" i="8"/>
  <c r="M1526" i="8"/>
  <c r="M1531" i="8"/>
  <c r="P1532" i="8"/>
  <c r="M1574" i="8"/>
  <c r="M1680" i="8"/>
  <c r="M886" i="8"/>
  <c r="M890" i="8"/>
  <c r="M898" i="8"/>
  <c r="M1064" i="8"/>
  <c r="M1087" i="8"/>
  <c r="O1091" i="8"/>
  <c r="M1249" i="8"/>
  <c r="M1257" i="8"/>
  <c r="M1349" i="8"/>
  <c r="P1476" i="8"/>
  <c r="M1484" i="8"/>
  <c r="O1488" i="8"/>
  <c r="M1490" i="8"/>
  <c r="M1497" i="8"/>
  <c r="M1503" i="8"/>
  <c r="M1505" i="8"/>
  <c r="M1565" i="8"/>
  <c r="M1595" i="8"/>
  <c r="I1767" i="8"/>
  <c r="P1767" i="8" s="1"/>
  <c r="O1767" i="8"/>
  <c r="O1825" i="8"/>
  <c r="M738" i="8"/>
  <c r="M829" i="8"/>
  <c r="M852" i="8"/>
  <c r="M867" i="8"/>
  <c r="M882" i="8"/>
  <c r="M894" i="8"/>
  <c r="M950" i="8"/>
  <c r="M953" i="8"/>
  <c r="M1004" i="8"/>
  <c r="M1016" i="8"/>
  <c r="M1035" i="8"/>
  <c r="M1057" i="8"/>
  <c r="M1065" i="8"/>
  <c r="M1092" i="8"/>
  <c r="M1108" i="8"/>
  <c r="M1117" i="8"/>
  <c r="M1162" i="8"/>
  <c r="M1214" i="8"/>
  <c r="M1250" i="8"/>
  <c r="M1327" i="8"/>
  <c r="M1353" i="8"/>
  <c r="M1393" i="8"/>
  <c r="M1396" i="8"/>
  <c r="M1411" i="8"/>
  <c r="M1448" i="8"/>
  <c r="M1459" i="8"/>
  <c r="M1475" i="8"/>
  <c r="O1481" i="8"/>
  <c r="I1488" i="8"/>
  <c r="O1503" i="8"/>
  <c r="P1508" i="8"/>
  <c r="P1516" i="8"/>
  <c r="P1518" i="8"/>
  <c r="M1523" i="8"/>
  <c r="M1530" i="8"/>
  <c r="M1559" i="8"/>
  <c r="P1595" i="8"/>
  <c r="M1605" i="8"/>
  <c r="I1617" i="8"/>
  <c r="O1617" i="8"/>
  <c r="P1625" i="8"/>
  <c r="O1641" i="8"/>
  <c r="I1641" i="8"/>
  <c r="M1734" i="8"/>
  <c r="I1817" i="8"/>
  <c r="P1817" i="8" s="1"/>
  <c r="O1817" i="8"/>
  <c r="M1472" i="8"/>
  <c r="P1488" i="8"/>
  <c r="P1500" i="8"/>
  <c r="M1520" i="8"/>
  <c r="P1526" i="8"/>
  <c r="M1783" i="8"/>
  <c r="M1810" i="8"/>
  <c r="M703" i="8"/>
  <c r="M745" i="8"/>
  <c r="M753" i="8"/>
  <c r="M790" i="8"/>
  <c r="M794" i="8"/>
  <c r="M863" i="8"/>
  <c r="M868" i="8"/>
  <c r="M961" i="8"/>
  <c r="O969" i="8"/>
  <c r="M971" i="8"/>
  <c r="M993" i="8"/>
  <c r="P1087" i="8"/>
  <c r="O1098" i="8"/>
  <c r="M1101" i="8"/>
  <c r="O1135" i="8"/>
  <c r="O1128" i="8" s="1"/>
  <c r="M1238" i="8"/>
  <c r="M1242" i="8"/>
  <c r="M1283" i="8"/>
  <c r="M1299" i="8"/>
  <c r="M1342" i="8"/>
  <c r="M1372" i="8"/>
  <c r="M1416" i="8"/>
  <c r="M1423" i="8"/>
  <c r="O1459" i="8"/>
  <c r="M1467" i="8"/>
  <c r="M1469" i="8"/>
  <c r="O1484" i="8"/>
  <c r="P1492" i="8"/>
  <c r="O1510" i="8"/>
  <c r="M1517" i="8"/>
  <c r="M1572" i="8"/>
  <c r="P1598" i="8"/>
  <c r="M1601" i="8"/>
  <c r="P1602" i="8"/>
  <c r="M1604" i="8"/>
  <c r="M1608" i="8"/>
  <c r="O1609" i="8"/>
  <c r="O1619" i="8"/>
  <c r="P1622" i="8"/>
  <c r="M1665" i="8"/>
  <c r="O1898" i="8"/>
  <c r="M798" i="8"/>
  <c r="M834" i="8"/>
  <c r="M872" i="8"/>
  <c r="M962" i="8"/>
  <c r="M967" i="8"/>
  <c r="P971" i="8"/>
  <c r="M979" i="8"/>
  <c r="M994" i="8"/>
  <c r="O1082" i="8"/>
  <c r="M1159" i="8"/>
  <c r="M1231" i="8"/>
  <c r="M1243" i="8"/>
  <c r="M1284" i="8"/>
  <c r="M1336" i="8"/>
  <c r="M1365" i="8"/>
  <c r="M1420" i="8"/>
  <c r="M1424" i="8"/>
  <c r="P1464" i="8"/>
  <c r="O1467" i="8"/>
  <c r="P1477" i="8"/>
  <c r="O1502" i="8"/>
  <c r="P1512" i="8"/>
  <c r="O1530" i="8"/>
  <c r="P1550" i="8"/>
  <c r="M1553" i="8"/>
  <c r="M1566" i="8"/>
  <c r="P1614" i="8"/>
  <c r="O1614" i="8"/>
  <c r="P1965" i="8"/>
  <c r="P1615" i="8"/>
  <c r="P1663" i="8"/>
  <c r="O1666" i="8"/>
  <c r="P1688" i="8"/>
  <c r="M1724" i="8"/>
  <c r="M1763" i="8"/>
  <c r="P1792" i="8"/>
  <c r="O1804" i="8"/>
  <c r="M1809" i="8"/>
  <c r="M1812" i="8"/>
  <c r="P1830" i="8"/>
  <c r="P1845" i="8"/>
  <c r="P1864" i="8"/>
  <c r="P1879" i="8"/>
  <c r="O1885" i="8"/>
  <c r="P1893" i="8"/>
  <c r="O1901" i="8"/>
  <c r="O1937" i="8"/>
  <c r="O1943" i="8"/>
  <c r="O1960" i="8"/>
  <c r="P1779" i="8"/>
  <c r="O1945" i="8"/>
  <c r="O1955" i="8"/>
  <c r="O1615" i="8"/>
  <c r="O1625" i="8"/>
  <c r="M1640" i="8"/>
  <c r="O1663" i="8"/>
  <c r="M1667" i="8"/>
  <c r="O1668" i="8"/>
  <c r="M1679" i="8"/>
  <c r="O1688" i="8"/>
  <c r="O1707" i="8"/>
  <c r="M1735" i="8"/>
  <c r="M1766" i="8"/>
  <c r="I1773" i="8"/>
  <c r="P1773" i="8" s="1"/>
  <c r="P1785" i="8"/>
  <c r="P1788" i="8"/>
  <c r="O1791" i="8"/>
  <c r="O1792" i="8"/>
  <c r="M1796" i="8"/>
  <c r="P1806" i="8"/>
  <c r="O1812" i="8"/>
  <c r="P1839" i="8"/>
  <c r="M1841" i="8"/>
  <c r="M1844" i="8"/>
  <c r="O1845" i="8"/>
  <c r="I1847" i="8"/>
  <c r="I1850" i="8"/>
  <c r="M1864" i="8"/>
  <c r="M1869" i="8"/>
  <c r="M1879" i="8"/>
  <c r="M1882" i="8"/>
  <c r="I1884" i="8"/>
  <c r="P1884" i="8" s="1"/>
  <c r="P1885" i="8"/>
  <c r="O1891" i="8"/>
  <c r="M1898" i="8"/>
  <c r="I1900" i="8"/>
  <c r="O1907" i="8"/>
  <c r="O1911" i="8"/>
  <c r="P1914" i="8"/>
  <c r="M1942" i="8"/>
  <c r="M1945" i="8"/>
  <c r="P1955" i="8"/>
  <c r="M1962" i="8"/>
  <c r="P1975" i="8"/>
  <c r="M1633" i="8"/>
  <c r="M1641" i="8"/>
  <c r="P1679" i="8"/>
  <c r="M1719" i="8"/>
  <c r="M1736" i="8"/>
  <c r="M1758" i="8"/>
  <c r="O1769" i="8"/>
  <c r="M1780" i="8"/>
  <c r="M1799" i="8"/>
  <c r="O1801" i="8"/>
  <c r="O1834" i="8"/>
  <c r="M1836" i="8"/>
  <c r="M1838" i="8"/>
  <c r="M1852" i="8"/>
  <c r="P1868" i="8"/>
  <c r="O1869" i="8"/>
  <c r="P1941" i="8"/>
  <c r="O1942" i="8"/>
  <c r="M1976" i="8"/>
  <c r="I2059" i="8"/>
  <c r="P2059" i="8" s="1"/>
  <c r="P2057" i="8" s="1"/>
  <c r="M1616" i="8"/>
  <c r="M1643" i="8"/>
  <c r="M1648" i="8"/>
  <c r="M1653" i="8"/>
  <c r="M1654" i="8"/>
  <c r="M1659" i="8"/>
  <c r="M1664" i="8"/>
  <c r="M1686" i="8"/>
  <c r="M1689" i="8"/>
  <c r="P1790" i="8"/>
  <c r="M1793" i="8"/>
  <c r="O1799" i="8"/>
  <c r="M1807" i="8"/>
  <c r="M1815" i="8"/>
  <c r="P1836" i="8"/>
  <c r="O1838" i="8"/>
  <c r="M1846" i="8"/>
  <c r="M1849" i="8"/>
  <c r="M1890" i="8"/>
  <c r="M1906" i="8"/>
  <c r="M1910" i="8"/>
  <c r="O1954" i="8"/>
  <c r="O1966" i="8"/>
  <c r="M1970" i="8"/>
  <c r="M2067" i="8"/>
  <c r="M1603" i="8"/>
  <c r="M1619" i="8"/>
  <c r="M1622" i="8"/>
  <c r="O1627" i="8"/>
  <c r="M1637" i="8"/>
  <c r="P1643" i="8"/>
  <c r="P1648" i="8"/>
  <c r="P1653" i="8"/>
  <c r="O1654" i="8"/>
  <c r="M1656" i="8"/>
  <c r="P1659" i="8"/>
  <c r="O1662" i="8"/>
  <c r="M1681" i="8"/>
  <c r="O1693" i="8"/>
  <c r="M1702" i="8"/>
  <c r="M1708" i="8"/>
  <c r="M1755" i="8"/>
  <c r="M1777" i="8"/>
  <c r="M1820" i="8"/>
  <c r="M1822" i="8"/>
  <c r="O1846" i="8"/>
  <c r="M1868" i="8"/>
  <c r="M1872" i="8"/>
  <c r="M1887" i="8"/>
  <c r="O1889" i="8"/>
  <c r="O1896" i="8"/>
  <c r="M1897" i="8"/>
  <c r="O1905" i="8"/>
  <c r="O1909" i="8"/>
  <c r="M1913" i="8"/>
  <c r="O1915" i="8"/>
  <c r="M1941" i="8"/>
  <c r="M1959" i="8"/>
  <c r="O1974" i="8"/>
  <c r="O2069" i="8"/>
  <c r="O2067" i="8" s="1"/>
  <c r="P1656" i="8"/>
  <c r="M1703" i="8"/>
  <c r="O1755" i="8"/>
  <c r="P1765" i="8"/>
  <c r="M1791" i="8"/>
  <c r="O1912" i="8"/>
  <c r="O1940" i="8"/>
  <c r="O1951" i="8"/>
  <c r="P1953" i="8"/>
  <c r="P1959" i="8"/>
  <c r="P1974" i="8"/>
  <c r="I2061" i="8"/>
  <c r="P171" i="8"/>
  <c r="P156" i="8"/>
  <c r="P160" i="8"/>
  <c r="P179" i="8"/>
  <c r="P155" i="8"/>
  <c r="P161" i="8"/>
  <c r="M147" i="8"/>
  <c r="I153" i="8"/>
  <c r="M155" i="8"/>
  <c r="M159" i="8"/>
  <c r="M167" i="8"/>
  <c r="M277" i="8"/>
  <c r="M279" i="8"/>
  <c r="M281" i="8"/>
  <c r="M283" i="8"/>
  <c r="M285" i="8"/>
  <c r="M287" i="8"/>
  <c r="M289" i="8"/>
  <c r="M291" i="8"/>
  <c r="M293" i="8"/>
  <c r="M314" i="8"/>
  <c r="M316" i="8"/>
  <c r="M318" i="8"/>
  <c r="M320" i="8"/>
  <c r="M322" i="8"/>
  <c r="M324" i="8"/>
  <c r="M326" i="8"/>
  <c r="M328" i="8"/>
  <c r="M330" i="8"/>
  <c r="M332" i="8"/>
  <c r="M345" i="8"/>
  <c r="M471" i="8"/>
  <c r="P486" i="8"/>
  <c r="O506" i="8"/>
  <c r="M516" i="8"/>
  <c r="P563" i="8"/>
  <c r="M238" i="8"/>
  <c r="M242" i="8"/>
  <c r="M248" i="8"/>
  <c r="M254" i="8"/>
  <c r="M341" i="8"/>
  <c r="M570" i="8"/>
  <c r="M819" i="8"/>
  <c r="A19" i="8"/>
  <c r="A20" i="8" s="1"/>
  <c r="A21" i="8" s="1"/>
  <c r="M40" i="8"/>
  <c r="M41" i="8"/>
  <c r="M59" i="8"/>
  <c r="M60" i="8"/>
  <c r="M83" i="8"/>
  <c r="M84" i="8"/>
  <c r="M114" i="8"/>
  <c r="M136" i="8"/>
  <c r="M137" i="8"/>
  <c r="O147" i="8"/>
  <c r="O155" i="8"/>
  <c r="O159" i="8"/>
  <c r="O167" i="8"/>
  <c r="M168" i="8"/>
  <c r="M172" i="8"/>
  <c r="M176" i="8"/>
  <c r="M177" i="8"/>
  <c r="M178" i="8"/>
  <c r="M206" i="8"/>
  <c r="M214" i="8"/>
  <c r="M349" i="8"/>
  <c r="M380" i="8"/>
  <c r="M384" i="8"/>
  <c r="M388" i="8"/>
  <c r="P483" i="8"/>
  <c r="O486" i="8"/>
  <c r="M560" i="8"/>
  <c r="M685" i="8"/>
  <c r="M244" i="8"/>
  <c r="M250" i="8"/>
  <c r="P506" i="8"/>
  <c r="M1193" i="8"/>
  <c r="M62" i="8"/>
  <c r="M63" i="8"/>
  <c r="M86" i="8"/>
  <c r="M87" i="8"/>
  <c r="M116" i="8"/>
  <c r="M148" i="8"/>
  <c r="M153" i="8"/>
  <c r="M164" i="8"/>
  <c r="O168" i="8"/>
  <c r="O172" i="8"/>
  <c r="M205" i="8"/>
  <c r="M213" i="8"/>
  <c r="M376" i="8"/>
  <c r="K544" i="8"/>
  <c r="M591" i="8"/>
  <c r="M920" i="8"/>
  <c r="M156" i="8"/>
  <c r="M160" i="8"/>
  <c r="M239" i="8"/>
  <c r="M241" i="8"/>
  <c r="M243" i="8"/>
  <c r="M245" i="8"/>
  <c r="M247" i="8"/>
  <c r="M249" i="8"/>
  <c r="M251" i="8"/>
  <c r="M253" i="8"/>
  <c r="M255" i="8"/>
  <c r="M372" i="8"/>
  <c r="M512" i="8"/>
  <c r="M240" i="8"/>
  <c r="M246" i="8"/>
  <c r="M252" i="8"/>
  <c r="M217" i="8"/>
  <c r="M276" i="8"/>
  <c r="M278" i="8"/>
  <c r="M280" i="8"/>
  <c r="M282" i="8"/>
  <c r="M284" i="8"/>
  <c r="M286" i="8"/>
  <c r="M288" i="8"/>
  <c r="M290" i="8"/>
  <c r="M292" i="8"/>
  <c r="M315" i="8"/>
  <c r="M317" i="8"/>
  <c r="M319" i="8"/>
  <c r="M321" i="8"/>
  <c r="M323" i="8"/>
  <c r="M325" i="8"/>
  <c r="M327" i="8"/>
  <c r="M329" i="8"/>
  <c r="M331" i="8"/>
  <c r="M413" i="8"/>
  <c r="M450" i="8"/>
  <c r="M556" i="8"/>
  <c r="O149" i="8"/>
  <c r="O165" i="8"/>
  <c r="O173" i="8"/>
  <c r="M417" i="8"/>
  <c r="M520" i="8"/>
  <c r="M620" i="8"/>
  <c r="M337" i="8"/>
  <c r="M421" i="8"/>
  <c r="P473" i="8"/>
  <c r="P490" i="8"/>
  <c r="O490" i="8"/>
  <c r="M490" i="8"/>
  <c r="P496" i="8"/>
  <c r="O496" i="8"/>
  <c r="P498" i="8"/>
  <c r="M613" i="8"/>
  <c r="M467" i="8"/>
  <c r="P492" i="8"/>
  <c r="P495" i="8"/>
  <c r="P502" i="8"/>
  <c r="O502" i="8"/>
  <c r="M508" i="8"/>
  <c r="M561" i="8"/>
  <c r="M640" i="8"/>
  <c r="M335" i="8"/>
  <c r="M340" i="8"/>
  <c r="M344" i="8"/>
  <c r="M348" i="8"/>
  <c r="M412" i="8"/>
  <c r="M416" i="8"/>
  <c r="M420" i="8"/>
  <c r="M424" i="8"/>
  <c r="M455" i="8"/>
  <c r="M463" i="8"/>
  <c r="M477" i="8"/>
  <c r="P489" i="8"/>
  <c r="M547" i="8"/>
  <c r="M549" i="8"/>
  <c r="P562" i="8"/>
  <c r="P566" i="8"/>
  <c r="M597" i="8"/>
  <c r="M742" i="8"/>
  <c r="M334" i="8"/>
  <c r="M374" i="8"/>
  <c r="M378" i="8"/>
  <c r="M382" i="8"/>
  <c r="M386" i="8"/>
  <c r="M390" i="8"/>
  <c r="M448" i="8"/>
  <c r="M452" i="8"/>
  <c r="M460" i="8"/>
  <c r="M494" i="8"/>
  <c r="M891" i="8"/>
  <c r="O466" i="8"/>
  <c r="M466" i="8"/>
  <c r="P497" i="8"/>
  <c r="O497" i="8"/>
  <c r="M497" i="8"/>
  <c r="M529" i="8"/>
  <c r="P561" i="8"/>
  <c r="O561" i="8"/>
  <c r="M659" i="8"/>
  <c r="P466" i="8"/>
  <c r="P491" i="8"/>
  <c r="O491" i="8"/>
  <c r="M491" i="8"/>
  <c r="I513" i="8"/>
  <c r="M519" i="8"/>
  <c r="P521" i="8"/>
  <c r="I522" i="8"/>
  <c r="O533" i="8"/>
  <c r="M539" i="8"/>
  <c r="M587" i="8"/>
  <c r="M616" i="8"/>
  <c r="M857" i="8"/>
  <c r="M860" i="8"/>
  <c r="M338" i="8"/>
  <c r="M342" i="8"/>
  <c r="M346" i="8"/>
  <c r="M350" i="8"/>
  <c r="M410" i="8"/>
  <c r="M414" i="8"/>
  <c r="M418" i="8"/>
  <c r="M422" i="8"/>
  <c r="M426" i="8"/>
  <c r="M459" i="8"/>
  <c r="M502" i="8"/>
  <c r="M515" i="8"/>
  <c r="M535" i="8"/>
  <c r="P541" i="8"/>
  <c r="O541" i="8"/>
  <c r="M577" i="8"/>
  <c r="M609" i="8"/>
  <c r="M799" i="8"/>
  <c r="M1198" i="8"/>
  <c r="M1007" i="8"/>
  <c r="M1132" i="8"/>
  <c r="M708" i="8"/>
  <c r="M723" i="8"/>
  <c r="M822" i="8"/>
  <c r="M1005" i="8"/>
  <c r="P1119" i="8"/>
  <c r="O1119" i="8"/>
  <c r="M1119" i="8"/>
  <c r="M1157" i="8"/>
  <c r="M666" i="8"/>
  <c r="M681" i="8"/>
  <c r="M750" i="8"/>
  <c r="M780" i="8"/>
  <c r="P906" i="8"/>
  <c r="P903" i="8" s="1"/>
  <c r="M1002" i="8"/>
  <c r="M1084" i="8"/>
  <c r="M1110" i="8"/>
  <c r="M513" i="8"/>
  <c r="M522" i="8"/>
  <c r="M576" i="8"/>
  <c r="P581" i="8"/>
  <c r="M632" i="8"/>
  <c r="M636" i="8"/>
  <c r="M644" i="8"/>
  <c r="M651" i="8"/>
  <c r="M653" i="8"/>
  <c r="M692" i="8"/>
  <c r="M704" i="8"/>
  <c r="M728" i="8"/>
  <c r="M768" i="8"/>
  <c r="M795" i="8"/>
  <c r="M810" i="8"/>
  <c r="M815" i="8"/>
  <c r="M838" i="8"/>
  <c r="M841" i="8"/>
  <c r="M871" i="8"/>
  <c r="M883" i="8"/>
  <c r="P1082" i="8"/>
  <c r="P1090" i="8"/>
  <c r="M662" i="8"/>
  <c r="M761" i="8"/>
  <c r="M818" i="8"/>
  <c r="M864" i="8"/>
  <c r="M965" i="8"/>
  <c r="M1009" i="8"/>
  <c r="M1149" i="8"/>
  <c r="M580" i="8"/>
  <c r="M606" i="8"/>
  <c r="M689" i="8"/>
  <c r="M709" i="8"/>
  <c r="M719" i="8"/>
  <c r="M724" i="8"/>
  <c r="M746" i="8"/>
  <c r="M776" i="8"/>
  <c r="M823" i="8"/>
  <c r="M833" i="8"/>
  <c r="M876" i="8"/>
  <c r="M879" i="8"/>
  <c r="M887" i="8"/>
  <c r="M914" i="8"/>
  <c r="M922" i="8"/>
  <c r="P1103" i="8"/>
  <c r="O1103" i="8"/>
  <c r="M1103" i="8"/>
  <c r="M654" i="8"/>
  <c r="M700" i="8"/>
  <c r="M715" i="8"/>
  <c r="M727" i="8"/>
  <c r="M791" i="8"/>
  <c r="M796" i="8"/>
  <c r="M814" i="8"/>
  <c r="M825" i="8"/>
  <c r="M837" i="8"/>
  <c r="M842" i="8"/>
  <c r="M845" i="8"/>
  <c r="M848" i="8"/>
  <c r="M945" i="8"/>
  <c r="M983" i="8"/>
  <c r="M1054" i="8"/>
  <c r="M1154" i="8"/>
  <c r="M1239" i="8"/>
  <c r="M579" i="8"/>
  <c r="M600" i="8"/>
  <c r="M604" i="8"/>
  <c r="M615" i="8"/>
  <c r="M619" i="8"/>
  <c r="M634" i="8"/>
  <c r="M638" i="8"/>
  <c r="M657" i="8"/>
  <c r="M672" i="8"/>
  <c r="M676" i="8"/>
  <c r="M695" i="8"/>
  <c r="M699" i="8"/>
  <c r="M714" i="8"/>
  <c r="M718" i="8"/>
  <c r="M733" i="8"/>
  <c r="M998" i="8"/>
  <c r="M1033" i="8"/>
  <c r="M1037" i="8"/>
  <c r="M1118" i="8"/>
  <c r="P1127" i="8"/>
  <c r="O1127" i="8"/>
  <c r="P1474" i="8"/>
  <c r="O1474" i="8"/>
  <c r="M1474" i="8"/>
  <c r="M954" i="8"/>
  <c r="M1028" i="8"/>
  <c r="M1069" i="8"/>
  <c r="M1074" i="8"/>
  <c r="M1078" i="8"/>
  <c r="M1161" i="8"/>
  <c r="M1359" i="8"/>
  <c r="M977" i="8"/>
  <c r="M981" i="8"/>
  <c r="M1043" i="8"/>
  <c r="M1048" i="8"/>
  <c r="M1102" i="8"/>
  <c r="P1111" i="8"/>
  <c r="O1111" i="8"/>
  <c r="M1111" i="8"/>
  <c r="M1241" i="8"/>
  <c r="M1438" i="8"/>
  <c r="P1095" i="8"/>
  <c r="O1095" i="8"/>
  <c r="M1095" i="8"/>
  <c r="M1126" i="8"/>
  <c r="M1166" i="8"/>
  <c r="M1425" i="8"/>
  <c r="M888" i="8"/>
  <c r="M917" i="8"/>
  <c r="M942" i="8"/>
  <c r="M955" i="8"/>
  <c r="M987" i="8"/>
  <c r="M992" i="8"/>
  <c r="M1013" i="8"/>
  <c r="M1018" i="8"/>
  <c r="M1022" i="8"/>
  <c r="M1039" i="8"/>
  <c r="M1058" i="8"/>
  <c r="M1063" i="8"/>
  <c r="O1090" i="8"/>
  <c r="M1143" i="8"/>
  <c r="M1170" i="8"/>
  <c r="M1200" i="8"/>
  <c r="M1211" i="8"/>
  <c r="M1251" i="8"/>
  <c r="M1274" i="8"/>
  <c r="M1302" i="8"/>
  <c r="M1176" i="8"/>
  <c r="M1183" i="8"/>
  <c r="M1217" i="8"/>
  <c r="M1297" i="8"/>
  <c r="M1207" i="8"/>
  <c r="M1263" i="8"/>
  <c r="M1163" i="8"/>
  <c r="M1165" i="8"/>
  <c r="M1204" i="8"/>
  <c r="M1206" i="8"/>
  <c r="M1229" i="8"/>
  <c r="M1269" i="8"/>
  <c r="M1234" i="8"/>
  <c r="M1258" i="8"/>
  <c r="M1278" i="8"/>
  <c r="M1291" i="8"/>
  <c r="M1319" i="8"/>
  <c r="M1406" i="8"/>
  <c r="M1486" i="8"/>
  <c r="M1464" i="8"/>
  <c r="M1535" i="8"/>
  <c r="M1168" i="8"/>
  <c r="M1254" i="8"/>
  <c r="P1504" i="8"/>
  <c r="O1504" i="8"/>
  <c r="M1504" i="8"/>
  <c r="M1532" i="8"/>
  <c r="M1331" i="8"/>
  <c r="M1385" i="8"/>
  <c r="M1401" i="8"/>
  <c r="M1410" i="8"/>
  <c r="M1421" i="8"/>
  <c r="M1442" i="8"/>
  <c r="P1469" i="8"/>
  <c r="P1499" i="8"/>
  <c r="O1499" i="8"/>
  <c r="O1519" i="8"/>
  <c r="P1519" i="8" s="1"/>
  <c r="M1519" i="8"/>
  <c r="M1554" i="8"/>
  <c r="M1562" i="8"/>
  <c r="P1623" i="8"/>
  <c r="O1623" i="8"/>
  <c r="P1658" i="8"/>
  <c r="O1658" i="8"/>
  <c r="M1335" i="8"/>
  <c r="M1417" i="8"/>
  <c r="M1449" i="8"/>
  <c r="M1457" i="8"/>
  <c r="P1480" i="8"/>
  <c r="O1480" i="8"/>
  <c r="P1491" i="8"/>
  <c r="O1491" i="8"/>
  <c r="P1507" i="8"/>
  <c r="O1507" i="8"/>
  <c r="P1613" i="8"/>
  <c r="O1613" i="8"/>
  <c r="M1704" i="8"/>
  <c r="M1309" i="8"/>
  <c r="M1339" i="8"/>
  <c r="M1350" i="8"/>
  <c r="M1413" i="8"/>
  <c r="M1445" i="8"/>
  <c r="P1460" i="8"/>
  <c r="O1460" i="8"/>
  <c r="P1475" i="8"/>
  <c r="M1480" i="8"/>
  <c r="M1491" i="8"/>
  <c r="I1502" i="8"/>
  <c r="P1522" i="8"/>
  <c r="O1522" i="8"/>
  <c r="M1522" i="8"/>
  <c r="P1525" i="8"/>
  <c r="O1525" i="8"/>
  <c r="M1525" i="8"/>
  <c r="P1528" i="8"/>
  <c r="O1528" i="8"/>
  <c r="P1565" i="8"/>
  <c r="M1579" i="8"/>
  <c r="P1603" i="8"/>
  <c r="O1631" i="8"/>
  <c r="P1631" i="8"/>
  <c r="M1262" i="8"/>
  <c r="M1277" i="8"/>
  <c r="M1290" i="8"/>
  <c r="M1301" i="8"/>
  <c r="M1313" i="8"/>
  <c r="M1325" i="8"/>
  <c r="M1343" i="8"/>
  <c r="M1354" i="8"/>
  <c r="M1367" i="8"/>
  <c r="M1409" i="8"/>
  <c r="M1430" i="8"/>
  <c r="M1441" i="8"/>
  <c r="M1460" i="8"/>
  <c r="P1468" i="8"/>
  <c r="O1468" i="8"/>
  <c r="P1497" i="8"/>
  <c r="I1510" i="8"/>
  <c r="M1528" i="8"/>
  <c r="O1565" i="8"/>
  <c r="P1611" i="8"/>
  <c r="P1650" i="8"/>
  <c r="M1256" i="8"/>
  <c r="M1267" i="8"/>
  <c r="M1271" i="8"/>
  <c r="M1282" i="8"/>
  <c r="M1286" i="8"/>
  <c r="M1303" i="8"/>
  <c r="M1318" i="8"/>
  <c r="M1358" i="8"/>
  <c r="M1405" i="8"/>
  <c r="M1426" i="8"/>
  <c r="M1437" i="8"/>
  <c r="P1463" i="8"/>
  <c r="O1463" i="8"/>
  <c r="M1468" i="8"/>
  <c r="I1478" i="8"/>
  <c r="P1478" i="8" s="1"/>
  <c r="P1485" i="8"/>
  <c r="O1485" i="8"/>
  <c r="P1505" i="8"/>
  <c r="P1506" i="8"/>
  <c r="P1531" i="8"/>
  <c r="O1531" i="8"/>
  <c r="M1558" i="8"/>
  <c r="P1601" i="8"/>
  <c r="P1628" i="8"/>
  <c r="M1265" i="8"/>
  <c r="M1276" i="8"/>
  <c r="M1289" i="8"/>
  <c r="M1322" i="8"/>
  <c r="M1332" i="8"/>
  <c r="M1362" i="8"/>
  <c r="M1422" i="8"/>
  <c r="M1433" i="8"/>
  <c r="I1458" i="8"/>
  <c r="P1458" i="8" s="1"/>
  <c r="P1471" i="8"/>
  <c r="O1471" i="8"/>
  <c r="P1490" i="8"/>
  <c r="M1499" i="8"/>
  <c r="P1523" i="8"/>
  <c r="P1524" i="8"/>
  <c r="M1298" i="8"/>
  <c r="M1366" i="8"/>
  <c r="M1373" i="8"/>
  <c r="M1389" i="8"/>
  <c r="M1418" i="8"/>
  <c r="M1429" i="8"/>
  <c r="M1450" i="8"/>
  <c r="P1496" i="8"/>
  <c r="O1496" i="8"/>
  <c r="M1507" i="8"/>
  <c r="P1513" i="8"/>
  <c r="O1513" i="8"/>
  <c r="P1534" i="8"/>
  <c r="O1534" i="8"/>
  <c r="M1534" i="8"/>
  <c r="P1605" i="8"/>
  <c r="O1605" i="8"/>
  <c r="M1723" i="8"/>
  <c r="M1538" i="8"/>
  <c r="M1575" i="8"/>
  <c r="O1611" i="8"/>
  <c r="P1621" i="8"/>
  <c r="O1621" i="8"/>
  <c r="O1649" i="8"/>
  <c r="I1649" i="8"/>
  <c r="P1667" i="8"/>
  <c r="P1677" i="8"/>
  <c r="P1689" i="8"/>
  <c r="M1695" i="8"/>
  <c r="M1721" i="8"/>
  <c r="M1567" i="8"/>
  <c r="M1571" i="8"/>
  <c r="P1627" i="8"/>
  <c r="M1638" i="8"/>
  <c r="P1638" i="8"/>
  <c r="O1638" i="8"/>
  <c r="P1662" i="8"/>
  <c r="P1777" i="8"/>
  <c r="M1779" i="8"/>
  <c r="P1812" i="8"/>
  <c r="I1467" i="8"/>
  <c r="I1479" i="8"/>
  <c r="I1503" i="8"/>
  <c r="I1511" i="8"/>
  <c r="M1590" i="8"/>
  <c r="P1600" i="8"/>
  <c r="O1600" i="8"/>
  <c r="P1610" i="8"/>
  <c r="O1610" i="8"/>
  <c r="P1633" i="8"/>
  <c r="O1633" i="8"/>
  <c r="P1664" i="8"/>
  <c r="M1691" i="8"/>
  <c r="P1693" i="8"/>
  <c r="M1714" i="8"/>
  <c r="O1774" i="8"/>
  <c r="I1774" i="8"/>
  <c r="P1844" i="8"/>
  <c r="M1456" i="8"/>
  <c r="O1461" i="8"/>
  <c r="O1469" i="8"/>
  <c r="O1482" i="8"/>
  <c r="O1497" i="8"/>
  <c r="O1505" i="8"/>
  <c r="O1523" i="8"/>
  <c r="O1529" i="8"/>
  <c r="O1535" i="8"/>
  <c r="M1540" i="8"/>
  <c r="M1544" i="8"/>
  <c r="M1548" i="8"/>
  <c r="M1551" i="8"/>
  <c r="M1555" i="8"/>
  <c r="M1586" i="8"/>
  <c r="O1598" i="8"/>
  <c r="P1608" i="8"/>
  <c r="M1610" i="8"/>
  <c r="P1618" i="8"/>
  <c r="O1618" i="8"/>
  <c r="P1626" i="8"/>
  <c r="P1635" i="8"/>
  <c r="P1637" i="8"/>
  <c r="P1737" i="8"/>
  <c r="M1371" i="8"/>
  <c r="M1375" i="8"/>
  <c r="M1379" i="8"/>
  <c r="M1383" i="8"/>
  <c r="M1387" i="8"/>
  <c r="M1391" i="8"/>
  <c r="M1395" i="8"/>
  <c r="M1399" i="8"/>
  <c r="M1403" i="8"/>
  <c r="O1464" i="8"/>
  <c r="O1472" i="8"/>
  <c r="O1476" i="8"/>
  <c r="O1483" i="8"/>
  <c r="O1486" i="8"/>
  <c r="O1489" i="8"/>
  <c r="O1493" i="8"/>
  <c r="O1500" i="8"/>
  <c r="O1508" i="8"/>
  <c r="O1516" i="8"/>
  <c r="O1520" i="8"/>
  <c r="O1526" i="8"/>
  <c r="O1532" i="8"/>
  <c r="M1537" i="8"/>
  <c r="P1559" i="8"/>
  <c r="M1576" i="8"/>
  <c r="P1580" i="8"/>
  <c r="M1582" i="8"/>
  <c r="M1613" i="8"/>
  <c r="P1616" i="8"/>
  <c r="P1652" i="8"/>
  <c r="O1652" i="8"/>
  <c r="M1550" i="8"/>
  <c r="M1561" i="8"/>
  <c r="P1594" i="8"/>
  <c r="O1594" i="8"/>
  <c r="P1609" i="8"/>
  <c r="M1621" i="8"/>
  <c r="P1624" i="8"/>
  <c r="P1632" i="8"/>
  <c r="O1632" i="8"/>
  <c r="I1634" i="8"/>
  <c r="O1634" i="8"/>
  <c r="P1655" i="8"/>
  <c r="O1655" i="8"/>
  <c r="P1661" i="8"/>
  <c r="P1665" i="8"/>
  <c r="P1682" i="8"/>
  <c r="O1682" i="8"/>
  <c r="P1687" i="8"/>
  <c r="P1639" i="8"/>
  <c r="O1639" i="8"/>
  <c r="P1642" i="8"/>
  <c r="O1642" i="8"/>
  <c r="M1658" i="8"/>
  <c r="M1671" i="8"/>
  <c r="M1727" i="8"/>
  <c r="P1822" i="8"/>
  <c r="P1716" i="8"/>
  <c r="O1716" i="8"/>
  <c r="M1743" i="8"/>
  <c r="P1754" i="8"/>
  <c r="O1754" i="8"/>
  <c r="M1632" i="8"/>
  <c r="P1684" i="8"/>
  <c r="M1710" i="8"/>
  <c r="M1717" i="8"/>
  <c r="M1740" i="8"/>
  <c r="M1752" i="8"/>
  <c r="P1805" i="8"/>
  <c r="O1805" i="8"/>
  <c r="M1805" i="8"/>
  <c r="P1808" i="8"/>
  <c r="M1635" i="8"/>
  <c r="P1636" i="8"/>
  <c r="O1636" i="8"/>
  <c r="M1642" i="8"/>
  <c r="P1657" i="8"/>
  <c r="O1661" i="8"/>
  <c r="M1692" i="8"/>
  <c r="M1731" i="8"/>
  <c r="P1759" i="8"/>
  <c r="M1547" i="8"/>
  <c r="O1559" i="8"/>
  <c r="M1560" i="8"/>
  <c r="M1564" i="8"/>
  <c r="O1580" i="8"/>
  <c r="M1581" i="8"/>
  <c r="M1585" i="8"/>
  <c r="M1589" i="8"/>
  <c r="M1597" i="8"/>
  <c r="O1603" i="8"/>
  <c r="O1608" i="8"/>
  <c r="O1616" i="8"/>
  <c r="O1624" i="8"/>
  <c r="M1627" i="8"/>
  <c r="O1635" i="8"/>
  <c r="O1650" i="8"/>
  <c r="O1651" i="8"/>
  <c r="M1651" i="8"/>
  <c r="M1655" i="8"/>
  <c r="P1660" i="8"/>
  <c r="M1673" i="8"/>
  <c r="M1682" i="8"/>
  <c r="P1686" i="8"/>
  <c r="O1686" i="8"/>
  <c r="M1757" i="8"/>
  <c r="M1790" i="8"/>
  <c r="O1628" i="8"/>
  <c r="M1631" i="8"/>
  <c r="P1647" i="8"/>
  <c r="O1647" i="8"/>
  <c r="O1664" i="8"/>
  <c r="P1722" i="8"/>
  <c r="O1722" i="8"/>
  <c r="M1747" i="8"/>
  <c r="M1751" i="8"/>
  <c r="M1771" i="8"/>
  <c r="P1829" i="8"/>
  <c r="O1829" i="8"/>
  <c r="M1829" i="8"/>
  <c r="M1685" i="8"/>
  <c r="P1768" i="8"/>
  <c r="O1768" i="8"/>
  <c r="M1768" i="8"/>
  <c r="P1784" i="8"/>
  <c r="P1795" i="8"/>
  <c r="O1795" i="8"/>
  <c r="M1795" i="8"/>
  <c r="P1798" i="8"/>
  <c r="P1807" i="8"/>
  <c r="P1814" i="8"/>
  <c r="P1957" i="8"/>
  <c r="O1753" i="8"/>
  <c r="P1757" i="8"/>
  <c r="P1783" i="8"/>
  <c r="P1787" i="8"/>
  <c r="P1797" i="8"/>
  <c r="P1826" i="8"/>
  <c r="P1867" i="8"/>
  <c r="P1877" i="8"/>
  <c r="O1877" i="8"/>
  <c r="M1877" i="8"/>
  <c r="O1947" i="8"/>
  <c r="P1947" i="8"/>
  <c r="M1947" i="8"/>
  <c r="P1751" i="8"/>
  <c r="O1751" i="8"/>
  <c r="P1753" i="8"/>
  <c r="P1762" i="8"/>
  <c r="O1762" i="8"/>
  <c r="M1762" i="8"/>
  <c r="P1771" i="8"/>
  <c r="P1776" i="8"/>
  <c r="P1811" i="8"/>
  <c r="P1756" i="8"/>
  <c r="M1756" i="8"/>
  <c r="P1766" i="8"/>
  <c r="P1775" i="8"/>
  <c r="M1662" i="8"/>
  <c r="M1707" i="8"/>
  <c r="M1739" i="8"/>
  <c r="O1756" i="8"/>
  <c r="O1766" i="8"/>
  <c r="P1770" i="8"/>
  <c r="M1770" i="8"/>
  <c r="P1789" i="8"/>
  <c r="O1789" i="8"/>
  <c r="M1789" i="8"/>
  <c r="P1813" i="8"/>
  <c r="O1813" i="8"/>
  <c r="M1813" i="8"/>
  <c r="P1818" i="8"/>
  <c r="P1825" i="8"/>
  <c r="P1828" i="8"/>
  <c r="O1828" i="8"/>
  <c r="M1828" i="8"/>
  <c r="P1863" i="8"/>
  <c r="O1760" i="8"/>
  <c r="I1760" i="8"/>
  <c r="P1778" i="8"/>
  <c r="O1778" i="8"/>
  <c r="M1778" i="8"/>
  <c r="P1793" i="8"/>
  <c r="O1858" i="8"/>
  <c r="M1858" i="8"/>
  <c r="O1881" i="8"/>
  <c r="P1881" i="8"/>
  <c r="M1881" i="8"/>
  <c r="O1963" i="8"/>
  <c r="P1963" i="8"/>
  <c r="M1963" i="8"/>
  <c r="O1899" i="8"/>
  <c r="P1899" i="8"/>
  <c r="M1899" i="8"/>
  <c r="O1936" i="8"/>
  <c r="I1936" i="8"/>
  <c r="P1962" i="8"/>
  <c r="O1819" i="8"/>
  <c r="P1852" i="8"/>
  <c r="O1852" i="8"/>
  <c r="P1871" i="8"/>
  <c r="O1871" i="8"/>
  <c r="P1898" i="8"/>
  <c r="P1945" i="8"/>
  <c r="M1776" i="8"/>
  <c r="I1782" i="8"/>
  <c r="M1784" i="8"/>
  <c r="M1787" i="8"/>
  <c r="I1799" i="8"/>
  <c r="I1809" i="8"/>
  <c r="M1811" i="8"/>
  <c r="O1814" i="8"/>
  <c r="M1819" i="8"/>
  <c r="I1838" i="8"/>
  <c r="P1841" i="8"/>
  <c r="P1848" i="8"/>
  <c r="O1848" i="8"/>
  <c r="M1871" i="8"/>
  <c r="O1956" i="8"/>
  <c r="I1956" i="8"/>
  <c r="I1755" i="8"/>
  <c r="O1776" i="8"/>
  <c r="O1784" i="8"/>
  <c r="O1787" i="8"/>
  <c r="O1811" i="8"/>
  <c r="P1819" i="8"/>
  <c r="P1820" i="8"/>
  <c r="O1821" i="8"/>
  <c r="P1837" i="8"/>
  <c r="P1840" i="8"/>
  <c r="O1840" i="8"/>
  <c r="O1841" i="8"/>
  <c r="P1843" i="8"/>
  <c r="O1843" i="8"/>
  <c r="M1843" i="8"/>
  <c r="I1846" i="8"/>
  <c r="M1848" i="8"/>
  <c r="P1853" i="8"/>
  <c r="O1895" i="8"/>
  <c r="P1895" i="8"/>
  <c r="O1939" i="8"/>
  <c r="P1939" i="8"/>
  <c r="M1939" i="8"/>
  <c r="O1757" i="8"/>
  <c r="O1771" i="8"/>
  <c r="O1779" i="8"/>
  <c r="O1790" i="8"/>
  <c r="O1796" i="8"/>
  <c r="O1806" i="8"/>
  <c r="O1815" i="8"/>
  <c r="P1816" i="8"/>
  <c r="M1837" i="8"/>
  <c r="O1859" i="8"/>
  <c r="P1859" i="8" s="1"/>
  <c r="O1863" i="8"/>
  <c r="O1867" i="8"/>
  <c r="M1895" i="8"/>
  <c r="P1897" i="8"/>
  <c r="O1944" i="8"/>
  <c r="I1944" i="8"/>
  <c r="O1793" i="8"/>
  <c r="O1837" i="8"/>
  <c r="P1842" i="8"/>
  <c r="P1851" i="8"/>
  <c r="O1851" i="8"/>
  <c r="O1878" i="8"/>
  <c r="P1878" i="8" s="1"/>
  <c r="P1937" i="8"/>
  <c r="O1971" i="8"/>
  <c r="M1971" i="8"/>
  <c r="P1971" i="8"/>
  <c r="M1814" i="8"/>
  <c r="O1816" i="8"/>
  <c r="P1824" i="8"/>
  <c r="M1826" i="8"/>
  <c r="P1831" i="8"/>
  <c r="P1835" i="8"/>
  <c r="O1835" i="8"/>
  <c r="M1835" i="8"/>
  <c r="O1849" i="8"/>
  <c r="I1849" i="8"/>
  <c r="M1851" i="8"/>
  <c r="M1854" i="8"/>
  <c r="P1862" i="8"/>
  <c r="O1862" i="8"/>
  <c r="P1866" i="8"/>
  <c r="O1866" i="8"/>
  <c r="P1870" i="8"/>
  <c r="O1870" i="8"/>
  <c r="O1903" i="8"/>
  <c r="P1903" i="8"/>
  <c r="P1970" i="8"/>
  <c r="P1887" i="8"/>
  <c r="I1904" i="8"/>
  <c r="I1940" i="8"/>
  <c r="M1943" i="8"/>
  <c r="I1948" i="8"/>
  <c r="M1955" i="8"/>
  <c r="I1964" i="8"/>
  <c r="O1968" i="8"/>
  <c r="I1968" i="8"/>
  <c r="P1896" i="8"/>
  <c r="P1901" i="8"/>
  <c r="P1973" i="8"/>
  <c r="P2046" i="8"/>
  <c r="P2041" i="8" s="1"/>
  <c r="P2069" i="8"/>
  <c r="P2067" i="8" s="1"/>
  <c r="M1859" i="8"/>
  <c r="M1863" i="8"/>
  <c r="M1867" i="8"/>
  <c r="M1878" i="8"/>
  <c r="P1882" i="8"/>
  <c r="M1883" i="8"/>
  <c r="I1888" i="8"/>
  <c r="P1883" i="8"/>
  <c r="I1912" i="8"/>
  <c r="M1951" i="8"/>
  <c r="I1960" i="8"/>
  <c r="M1967" i="8"/>
  <c r="O1972" i="8"/>
  <c r="I1972" i="8"/>
  <c r="P1951" i="8"/>
  <c r="P1967" i="8"/>
  <c r="P1969" i="8"/>
  <c r="O2019" i="8"/>
  <c r="O1949" i="8"/>
  <c r="O1953" i="8"/>
  <c r="O1957" i="8"/>
  <c r="O1961" i="8"/>
  <c r="O1965" i="8"/>
  <c r="O1969" i="8"/>
  <c r="O1973" i="8"/>
  <c r="P2022" i="8"/>
  <c r="P2061" i="8"/>
  <c r="O2074" i="8"/>
  <c r="O2065" i="8"/>
  <c r="O2063" i="8" s="1"/>
  <c r="I2023" i="8"/>
  <c r="I2031" i="8"/>
  <c r="I2050" i="8"/>
  <c r="I2072" i="8"/>
  <c r="I2075" i="8"/>
  <c r="S71" i="7"/>
  <c r="P74" i="7" s="1"/>
  <c r="L65" i="7"/>
  <c r="L66" i="7" s="1"/>
  <c r="K65" i="7"/>
  <c r="K66" i="7" s="1"/>
  <c r="J65" i="7"/>
  <c r="J66" i="7" s="1"/>
  <c r="F65" i="7"/>
  <c r="F66" i="7" s="1"/>
  <c r="E65" i="7"/>
  <c r="E66" i="7" s="1"/>
  <c r="G64" i="7"/>
  <c r="G66" i="7" s="1"/>
  <c r="M63" i="7"/>
  <c r="M65" i="7" s="1"/>
  <c r="I63" i="7"/>
  <c r="I65" i="7" s="1"/>
  <c r="H63" i="7"/>
  <c r="J61" i="7"/>
  <c r="J62" i="7" s="1"/>
  <c r="F60" i="7"/>
  <c r="F61" i="7" s="1"/>
  <c r="E60" i="7"/>
  <c r="E61" i="7" s="1"/>
  <c r="G59" i="7"/>
  <c r="G61" i="7" s="1"/>
  <c r="M58" i="7"/>
  <c r="M60" i="7" s="1"/>
  <c r="K58" i="7"/>
  <c r="K61" i="7" s="1"/>
  <c r="I58" i="7"/>
  <c r="I60" i="7" s="1"/>
  <c r="H58" i="7"/>
  <c r="H59" i="7" s="1"/>
  <c r="H61" i="7" s="1"/>
  <c r="L57" i="7"/>
  <c r="D47" i="7"/>
  <c r="K46" i="7"/>
  <c r="J46" i="7"/>
  <c r="J45" i="7"/>
  <c r="M44" i="7"/>
  <c r="M43" i="7"/>
  <c r="K43" i="7"/>
  <c r="M42" i="7"/>
  <c r="K42" i="7"/>
  <c r="M41" i="7"/>
  <c r="K41" i="7"/>
  <c r="J41" i="7"/>
  <c r="L40" i="7"/>
  <c r="L51" i="7" s="1"/>
  <c r="I40" i="7"/>
  <c r="H40" i="7"/>
  <c r="G40" i="7"/>
  <c r="D40" i="7"/>
  <c r="M39" i="7"/>
  <c r="J39" i="7"/>
  <c r="M38" i="7"/>
  <c r="J38" i="7"/>
  <c r="M37" i="7"/>
  <c r="J37" i="7"/>
  <c r="J36" i="7"/>
  <c r="K34" i="7"/>
  <c r="I34" i="7"/>
  <c r="H34" i="7"/>
  <c r="G34" i="7"/>
  <c r="F34" i="7"/>
  <c r="E34" i="7"/>
  <c r="D34" i="7"/>
  <c r="O32" i="7"/>
  <c r="F32" i="7"/>
  <c r="E32" i="7"/>
  <c r="D32" i="7"/>
  <c r="M31" i="7"/>
  <c r="J31" i="7"/>
  <c r="I31" i="7"/>
  <c r="H31" i="7"/>
  <c r="M30" i="7"/>
  <c r="J30" i="7"/>
  <c r="I30" i="7"/>
  <c r="H30" i="7"/>
  <c r="O60" i="7" l="1"/>
  <c r="M34" i="7"/>
  <c r="M2006" i="8"/>
  <c r="M946" i="8"/>
  <c r="P582" i="8"/>
  <c r="P1900" i="8"/>
  <c r="P1498" i="8"/>
  <c r="P1850" i="8"/>
  <c r="P1847" i="8"/>
  <c r="P1641" i="8"/>
  <c r="P1122" i="8"/>
  <c r="P1908" i="8"/>
  <c r="P1938" i="8"/>
  <c r="P154" i="8"/>
  <c r="P1849" i="8"/>
  <c r="P1617" i="8"/>
  <c r="O1346" i="8"/>
  <c r="M925" i="8"/>
  <c r="M1346" i="8"/>
  <c r="M903" i="8"/>
  <c r="M1128" i="8"/>
  <c r="O1698" i="8"/>
  <c r="O1541" i="8"/>
  <c r="M1698" i="8"/>
  <c r="M1916" i="8"/>
  <c r="M1305" i="8"/>
  <c r="P963" i="8"/>
  <c r="P902" i="8" s="1"/>
  <c r="P1858" i="8"/>
  <c r="O1855" i="8"/>
  <c r="P1755" i="8"/>
  <c r="P1479" i="8"/>
  <c r="P1510" i="8"/>
  <c r="M963" i="8"/>
  <c r="P522" i="8"/>
  <c r="P1888" i="8"/>
  <c r="P2075" i="8"/>
  <c r="P1940" i="8"/>
  <c r="P1846" i="8"/>
  <c r="P1956" i="8"/>
  <c r="O1916" i="8"/>
  <c r="P1782" i="8"/>
  <c r="P1467" i="8"/>
  <c r="P1948" i="8"/>
  <c r="P1972" i="8"/>
  <c r="P1936" i="8"/>
  <c r="P2072" i="8"/>
  <c r="P1968" i="8"/>
  <c r="P1904" i="8"/>
  <c r="P1649" i="8"/>
  <c r="M1323" i="8"/>
  <c r="O963" i="8"/>
  <c r="O902" i="8" s="1"/>
  <c r="M584" i="8"/>
  <c r="P1838" i="8"/>
  <c r="P2050" i="8"/>
  <c r="P2048" i="8" s="1"/>
  <c r="O2006" i="8"/>
  <c r="P1960" i="8"/>
  <c r="P1799" i="8"/>
  <c r="P1502" i="8"/>
  <c r="P513" i="8"/>
  <c r="P464" i="8" s="1"/>
  <c r="P1503" i="8"/>
  <c r="P1964" i="8"/>
  <c r="P1760" i="8"/>
  <c r="P1774" i="8"/>
  <c r="P1809" i="8"/>
  <c r="M1287" i="8"/>
  <c r="M464" i="8"/>
  <c r="P1912" i="8"/>
  <c r="O464" i="8"/>
  <c r="M1541" i="8"/>
  <c r="P2031" i="8"/>
  <c r="P2027" i="8" s="1"/>
  <c r="P1944" i="8"/>
  <c r="P2023" i="8"/>
  <c r="P2019" i="8" s="1"/>
  <c r="M1855" i="8"/>
  <c r="P1634" i="8"/>
  <c r="P1511" i="8"/>
  <c r="M179" i="8"/>
  <c r="M15" i="8"/>
  <c r="O15" i="8"/>
  <c r="O14" i="8" s="1"/>
  <c r="A22" i="8"/>
  <c r="A23" i="8" s="1"/>
  <c r="P153" i="8"/>
  <c r="P15" i="8" s="1"/>
  <c r="J40" i="7"/>
  <c r="O58" i="7"/>
  <c r="M40" i="7"/>
  <c r="M51" i="7" s="1"/>
  <c r="M52" i="7" s="1"/>
  <c r="M54" i="7" s="1"/>
  <c r="G57" i="7"/>
  <c r="G62" i="7"/>
  <c r="J34" i="7"/>
  <c r="O34" i="7" s="1"/>
  <c r="M66" i="7"/>
  <c r="G51" i="7"/>
  <c r="G53" i="7" s="1"/>
  <c r="G54" i="7" s="1"/>
  <c r="O30" i="7"/>
  <c r="D51" i="7"/>
  <c r="O31" i="7"/>
  <c r="I51" i="7"/>
  <c r="I52" i="7" s="1"/>
  <c r="E51" i="7"/>
  <c r="E52" i="7" s="1"/>
  <c r="E54" i="7" s="1"/>
  <c r="M61" i="7"/>
  <c r="M62" i="7" s="1"/>
  <c r="F51" i="7"/>
  <c r="F52" i="7" s="1"/>
  <c r="F54" i="7" s="1"/>
  <c r="K40" i="7"/>
  <c r="N58" i="7"/>
  <c r="P85" i="7"/>
  <c r="O59" i="7"/>
  <c r="H57" i="7"/>
  <c r="H62" i="7"/>
  <c r="L52" i="7"/>
  <c r="L54" i="7" s="1"/>
  <c r="E57" i="7"/>
  <c r="E62" i="7"/>
  <c r="F57" i="7"/>
  <c r="F62" i="7"/>
  <c r="D53" i="7"/>
  <c r="D54" i="7" s="1"/>
  <c r="D55" i="7" s="1"/>
  <c r="K62" i="7"/>
  <c r="K57" i="7"/>
  <c r="O65" i="7"/>
  <c r="N65" i="7"/>
  <c r="J57" i="7"/>
  <c r="H64" i="7"/>
  <c r="I66" i="7"/>
  <c r="I61" i="7"/>
  <c r="H51" i="7"/>
  <c r="N60" i="7"/>
  <c r="N63" i="7"/>
  <c r="N59" i="7"/>
  <c r="O63" i="7"/>
  <c r="P1541" i="8" l="1"/>
  <c r="O1345" i="8"/>
  <c r="O61" i="7"/>
  <c r="O40" i="7"/>
  <c r="M1345" i="8"/>
  <c r="P1698" i="8"/>
  <c r="P1346" i="8"/>
  <c r="P1345" i="8" s="1"/>
  <c r="P2006" i="8"/>
  <c r="M902" i="8"/>
  <c r="O13" i="8"/>
  <c r="O2077" i="8" s="1"/>
  <c r="P2077" i="8" s="1"/>
  <c r="A25" i="8"/>
  <c r="P14" i="8"/>
  <c r="M14" i="8"/>
  <c r="M13" i="8" s="1"/>
  <c r="P1855" i="8"/>
  <c r="P1916" i="8"/>
  <c r="J51" i="7"/>
  <c r="J52" i="7" s="1"/>
  <c r="M57" i="7"/>
  <c r="K51" i="7"/>
  <c r="K52" i="7" s="1"/>
  <c r="K54" i="7" s="1"/>
  <c r="K68" i="7" s="1"/>
  <c r="N61" i="7"/>
  <c r="N62" i="7" s="1"/>
  <c r="E56" i="7"/>
  <c r="E69" i="7" s="1"/>
  <c r="E55" i="7"/>
  <c r="E68" i="7"/>
  <c r="N57" i="7"/>
  <c r="F55" i="7"/>
  <c r="F56" i="7"/>
  <c r="L68" i="7"/>
  <c r="L56" i="7"/>
  <c r="L69" i="7" s="1"/>
  <c r="L55" i="7"/>
  <c r="O62" i="7"/>
  <c r="M68" i="7"/>
  <c r="M56" i="7"/>
  <c r="M69" i="7" s="1"/>
  <c r="M55" i="7"/>
  <c r="I57" i="7"/>
  <c r="I62" i="7"/>
  <c r="O64" i="7"/>
  <c r="O66" i="7" s="1"/>
  <c r="O57" i="7" s="1"/>
  <c r="P88" i="7" s="1"/>
  <c r="N64" i="7"/>
  <c r="N66" i="7" s="1"/>
  <c r="G55" i="7"/>
  <c r="G68" i="7"/>
  <c r="G56" i="7"/>
  <c r="H66" i="7"/>
  <c r="I54" i="7"/>
  <c r="H53" i="7"/>
  <c r="O53" i="7" s="1"/>
  <c r="M2077" i="8" l="1"/>
  <c r="M2078" i="8" s="1"/>
  <c r="M2080" i="8" s="1"/>
  <c r="N51" i="7"/>
  <c r="P13" i="8"/>
  <c r="R13" i="8" s="1"/>
  <c r="O2079" i="8"/>
  <c r="P2079" i="8" s="1"/>
  <c r="P2080" i="8" s="1"/>
  <c r="P2081" i="8" s="1"/>
  <c r="A26" i="8"/>
  <c r="A27" i="8" s="1"/>
  <c r="J54" i="7"/>
  <c r="J68" i="7" s="1"/>
  <c r="N52" i="7"/>
  <c r="O52" i="7"/>
  <c r="K55" i="7"/>
  <c r="N71" i="7"/>
  <c r="H54" i="7"/>
  <c r="H56" i="7" s="1"/>
  <c r="H69" i="7" s="1"/>
  <c r="N53" i="7"/>
  <c r="P77" i="7"/>
  <c r="K56" i="7"/>
  <c r="K69" i="7" s="1"/>
  <c r="O51" i="7"/>
  <c r="N54" i="7"/>
  <c r="I56" i="7"/>
  <c r="I69" i="7" s="1"/>
  <c r="I55" i="7"/>
  <c r="I68" i="7"/>
  <c r="G69" i="7"/>
  <c r="M2082" i="8" l="1"/>
  <c r="B2087" i="8"/>
  <c r="O2080" i="8"/>
  <c r="O2081" i="8" s="1"/>
  <c r="A28" i="8"/>
  <c r="O54" i="7"/>
  <c r="H55" i="7"/>
  <c r="H68" i="7"/>
  <c r="N68" i="7" s="1"/>
  <c r="J55" i="7"/>
  <c r="J56" i="7"/>
  <c r="J69" i="7" s="1"/>
  <c r="N69" i="7"/>
  <c r="P72" i="7"/>
  <c r="N56" i="7"/>
  <c r="P73" i="7" s="1"/>
  <c r="P76" i="7" s="1"/>
  <c r="P67" i="7"/>
  <c r="P83" i="7"/>
  <c r="D73" i="7"/>
  <c r="O56" i="7"/>
  <c r="P84" i="7" s="1"/>
  <c r="P87" i="7" s="1"/>
  <c r="N70" i="7" l="1"/>
  <c r="O2082" i="8"/>
  <c r="P2082" i="8" s="1"/>
  <c r="A30" i="8"/>
  <c r="O55" i="7"/>
  <c r="Q56" i="7" s="1"/>
  <c r="P75" i="7"/>
  <c r="P86" i="7"/>
  <c r="P89" i="7" s="1"/>
  <c r="O2083" i="8" l="1"/>
  <c r="P2083" i="8" s="1"/>
  <c r="A31" i="8"/>
  <c r="Q116" i="6"/>
  <c r="S102" i="6"/>
  <c r="Q97" i="6"/>
  <c r="V85" i="6"/>
  <c r="Q88" i="6" s="1"/>
  <c r="H73" i="6"/>
  <c r="C72" i="6"/>
  <c r="H72" i="6" s="1"/>
  <c r="K69" i="6"/>
  <c r="Q68" i="6"/>
  <c r="E68" i="6"/>
  <c r="E70" i="6" s="1"/>
  <c r="D68" i="6"/>
  <c r="D70" i="6" s="1"/>
  <c r="C68" i="6"/>
  <c r="C70" i="6" s="1"/>
  <c r="L67" i="6"/>
  <c r="H67" i="6"/>
  <c r="K64" i="6"/>
  <c r="F64" i="6"/>
  <c r="F65" i="6" s="1"/>
  <c r="F66" i="6" s="1"/>
  <c r="F61" i="6" s="1"/>
  <c r="I63" i="6"/>
  <c r="I65" i="6" s="1"/>
  <c r="I66" i="6" s="1"/>
  <c r="I61" i="6" s="1"/>
  <c r="H63" i="6"/>
  <c r="P63" i="6" s="1"/>
  <c r="E63" i="6"/>
  <c r="E65" i="6" s="1"/>
  <c r="E66" i="6" s="1"/>
  <c r="D63" i="6"/>
  <c r="D65" i="6" s="1"/>
  <c r="D66" i="6" s="1"/>
  <c r="C63" i="6"/>
  <c r="C65" i="6" s="1"/>
  <c r="C66" i="6" s="1"/>
  <c r="O62" i="6"/>
  <c r="N62" i="6"/>
  <c r="N64" i="6" s="1"/>
  <c r="N65" i="6" s="1"/>
  <c r="N66" i="6" s="1"/>
  <c r="N61" i="6" s="1"/>
  <c r="M62" i="6"/>
  <c r="L62" i="6"/>
  <c r="L64" i="6" s="1"/>
  <c r="H62" i="6"/>
  <c r="G61" i="6"/>
  <c r="H55" i="6"/>
  <c r="P55" i="6" s="1"/>
  <c r="Q55" i="6" s="1"/>
  <c r="N53" i="6"/>
  <c r="M53" i="6"/>
  <c r="L53" i="6"/>
  <c r="O52" i="6"/>
  <c r="N52" i="6"/>
  <c r="M52" i="6"/>
  <c r="L52" i="6"/>
  <c r="K52" i="6"/>
  <c r="N51" i="6"/>
  <c r="M51" i="6"/>
  <c r="L51" i="6"/>
  <c r="K51" i="6"/>
  <c r="O50" i="6"/>
  <c r="N50" i="6"/>
  <c r="M50" i="6"/>
  <c r="L50" i="6"/>
  <c r="K50" i="6"/>
  <c r="J49" i="6"/>
  <c r="I49" i="6"/>
  <c r="G49" i="6"/>
  <c r="F49" i="6"/>
  <c r="E49" i="6"/>
  <c r="H49" i="6" s="1"/>
  <c r="B49" i="6"/>
  <c r="K46" i="6"/>
  <c r="O45" i="6"/>
  <c r="N45" i="6"/>
  <c r="M45" i="6"/>
  <c r="L45" i="6"/>
  <c r="K45" i="6"/>
  <c r="O44" i="6"/>
  <c r="N44" i="6"/>
  <c r="M44" i="6"/>
  <c r="M42" i="6" s="1"/>
  <c r="L44" i="6"/>
  <c r="K44" i="6"/>
  <c r="O43" i="6"/>
  <c r="O42" i="6" s="1"/>
  <c r="N43" i="6"/>
  <c r="M43" i="6"/>
  <c r="L43" i="6"/>
  <c r="K43" i="6"/>
  <c r="J42" i="6"/>
  <c r="I42" i="6"/>
  <c r="G42" i="6"/>
  <c r="G54" i="6" s="1"/>
  <c r="G56" i="6" s="1"/>
  <c r="F42" i="6"/>
  <c r="E42" i="6"/>
  <c r="D42" i="6"/>
  <c r="D54" i="6" s="1"/>
  <c r="D56" i="6" s="1"/>
  <c r="C42" i="6"/>
  <c r="H42" i="6" s="1"/>
  <c r="B42" i="6"/>
  <c r="N38" i="6"/>
  <c r="N36" i="6" s="1"/>
  <c r="Q36" i="6" s="1"/>
  <c r="J36" i="6"/>
  <c r="J54" i="6" s="1"/>
  <c r="J56" i="6" s="1"/>
  <c r="I36" i="6"/>
  <c r="I54" i="6" s="1"/>
  <c r="C36" i="6"/>
  <c r="C54" i="6" s="1"/>
  <c r="B36" i="6"/>
  <c r="B54" i="6" s="1"/>
  <c r="B56" i="6" s="1"/>
  <c r="O34" i="6"/>
  <c r="Q34" i="6" s="1"/>
  <c r="H34" i="6"/>
  <c r="L49" i="6" l="1"/>
  <c r="K49" i="6"/>
  <c r="K42" i="6"/>
  <c r="K54" i="6" s="1"/>
  <c r="K56" i="6" s="1"/>
  <c r="M49" i="6"/>
  <c r="P62" i="6"/>
  <c r="C61" i="6"/>
  <c r="D61" i="6"/>
  <c r="E61" i="6"/>
  <c r="E54" i="6"/>
  <c r="E56" i="6" s="1"/>
  <c r="Q63" i="6"/>
  <c r="M54" i="6"/>
  <c r="M56" i="6" s="1"/>
  <c r="H64" i="6"/>
  <c r="F54" i="6"/>
  <c r="F56" i="6" s="1"/>
  <c r="F58" i="6" s="1"/>
  <c r="R116" i="6"/>
  <c r="O49" i="6"/>
  <c r="O54" i="6"/>
  <c r="O56" i="6" s="1"/>
  <c r="O58" i="6" s="1"/>
  <c r="O59" i="6" s="1"/>
  <c r="O60" i="6" s="1"/>
  <c r="O33" i="6" s="1"/>
  <c r="P34" i="6"/>
  <c r="N49" i="6"/>
  <c r="N42" i="6"/>
  <c r="N54" i="6" s="1"/>
  <c r="N56" i="6" s="1"/>
  <c r="L42" i="6"/>
  <c r="P67" i="6"/>
  <c r="A32" i="8"/>
  <c r="B57" i="6"/>
  <c r="B59" i="6" s="1"/>
  <c r="B32" i="6" s="1"/>
  <c r="Q85" i="6" s="1"/>
  <c r="K58" i="6"/>
  <c r="K59" i="6" s="1"/>
  <c r="K60" i="6" s="1"/>
  <c r="K33" i="6" s="1"/>
  <c r="C56" i="6"/>
  <c r="H54" i="6"/>
  <c r="M58" i="6"/>
  <c r="M59" i="6" s="1"/>
  <c r="M60" i="6" s="1"/>
  <c r="M33" i="6" s="1"/>
  <c r="I56" i="6"/>
  <c r="D59" i="6"/>
  <c r="D60" i="6" s="1"/>
  <c r="D33" i="6" s="1"/>
  <c r="D32" i="6" s="1"/>
  <c r="D75" i="6" s="1"/>
  <c r="J58" i="6"/>
  <c r="J59" i="6" s="1"/>
  <c r="J60" i="6" s="1"/>
  <c r="J33" i="6" s="1"/>
  <c r="J32" i="6" s="1"/>
  <c r="G58" i="6"/>
  <c r="G59" i="6" s="1"/>
  <c r="G60" i="6" s="1"/>
  <c r="G33" i="6" s="1"/>
  <c r="G32" i="6" s="1"/>
  <c r="G75" i="6" s="1"/>
  <c r="D57" i="6"/>
  <c r="M64" i="6"/>
  <c r="H65" i="6"/>
  <c r="H66" i="6" s="1"/>
  <c r="K70" i="6"/>
  <c r="O64" i="6"/>
  <c r="O65" i="6" s="1"/>
  <c r="O66" i="6" s="1"/>
  <c r="O61" i="6" s="1"/>
  <c r="Q67" i="6"/>
  <c r="L69" i="6"/>
  <c r="Q69" i="6" s="1"/>
  <c r="H36" i="6"/>
  <c r="P36" i="6" s="1"/>
  <c r="K65" i="6"/>
  <c r="K66" i="6" s="1"/>
  <c r="Q62" i="6"/>
  <c r="L65" i="6"/>
  <c r="L66" i="6" s="1"/>
  <c r="H68" i="6"/>
  <c r="C87" i="3"/>
  <c r="C86" i="3"/>
  <c r="C85" i="3"/>
  <c r="C84" i="3"/>
  <c r="T84" i="3" s="1"/>
  <c r="C83" i="3"/>
  <c r="T83" i="3" s="1"/>
  <c r="L81" i="3"/>
  <c r="C80" i="3"/>
  <c r="L79" i="3"/>
  <c r="T79" i="3" s="1"/>
  <c r="L78" i="3"/>
  <c r="C78" i="3"/>
  <c r="T78" i="3" s="1"/>
  <c r="T77" i="3"/>
  <c r="L76" i="3"/>
  <c r="T76" i="3" s="1"/>
  <c r="L75" i="3"/>
  <c r="C75" i="3"/>
  <c r="T75" i="3" s="1"/>
  <c r="T45" i="3"/>
  <c r="S45" i="3"/>
  <c r="R45" i="3"/>
  <c r="Q45" i="3"/>
  <c r="J45" i="3"/>
  <c r="W45" i="3" s="1"/>
  <c r="I45" i="3"/>
  <c r="V45" i="3" s="1"/>
  <c r="H45" i="3"/>
  <c r="U45" i="3" s="1"/>
  <c r="V44" i="3"/>
  <c r="R44" i="3"/>
  <c r="Q44" i="3"/>
  <c r="J44" i="3"/>
  <c r="L44" i="3" s="1"/>
  <c r="I44" i="3"/>
  <c r="H44" i="3"/>
  <c r="T43" i="3"/>
  <c r="S43" i="3"/>
  <c r="R43" i="3"/>
  <c r="Q43" i="3"/>
  <c r="J43" i="3"/>
  <c r="W43" i="3" s="1"/>
  <c r="I43" i="3"/>
  <c r="V43" i="3" s="1"/>
  <c r="H43" i="3"/>
  <c r="K43" i="3" s="1"/>
  <c r="X43" i="3" s="1"/>
  <c r="R42" i="3"/>
  <c r="Q42" i="3"/>
  <c r="U42" i="3" s="1"/>
  <c r="L42" i="3"/>
  <c r="S42" i="3" s="1"/>
  <c r="J42" i="3"/>
  <c r="K42" i="3" s="1"/>
  <c r="I42" i="3"/>
  <c r="V42" i="3" s="1"/>
  <c r="H42" i="3"/>
  <c r="R41" i="3"/>
  <c r="Q41" i="3"/>
  <c r="L41" i="3"/>
  <c r="S41" i="3" s="1"/>
  <c r="J41" i="3"/>
  <c r="W41" i="3" s="1"/>
  <c r="I41" i="3"/>
  <c r="V41" i="3" s="1"/>
  <c r="H41" i="3"/>
  <c r="U41" i="3" s="1"/>
  <c r="R40" i="3"/>
  <c r="V40" i="3" s="1"/>
  <c r="Q40" i="3"/>
  <c r="L40" i="3"/>
  <c r="T40" i="3" s="1"/>
  <c r="K40" i="3"/>
  <c r="J40" i="3"/>
  <c r="I40" i="3"/>
  <c r="H40" i="3"/>
  <c r="R39" i="3"/>
  <c r="Q39" i="3"/>
  <c r="L39" i="3"/>
  <c r="T39" i="3" s="1"/>
  <c r="J39" i="3"/>
  <c r="I39" i="3"/>
  <c r="V39" i="3" s="1"/>
  <c r="H39" i="3"/>
  <c r="U39" i="3" s="1"/>
  <c r="R38" i="3"/>
  <c r="Q38" i="3"/>
  <c r="U38" i="3" s="1"/>
  <c r="L38" i="3"/>
  <c r="T38" i="3" s="1"/>
  <c r="J38" i="3"/>
  <c r="I38" i="3"/>
  <c r="H38" i="3"/>
  <c r="T37" i="3"/>
  <c r="S37" i="3"/>
  <c r="R37" i="3"/>
  <c r="Q37" i="3"/>
  <c r="I37" i="3"/>
  <c r="V37" i="3" s="1"/>
  <c r="H37" i="3"/>
  <c r="U37" i="3" s="1"/>
  <c r="C37" i="3"/>
  <c r="J37" i="3" s="1"/>
  <c r="T36" i="3"/>
  <c r="S36" i="3"/>
  <c r="R36" i="3"/>
  <c r="Q36" i="3"/>
  <c r="J36" i="3"/>
  <c r="I36" i="3"/>
  <c r="V36" i="3" s="1"/>
  <c r="H36" i="3"/>
  <c r="U36" i="3" s="1"/>
  <c r="T35" i="3"/>
  <c r="S35" i="3"/>
  <c r="R35" i="3"/>
  <c r="Q35" i="3"/>
  <c r="J35" i="3"/>
  <c r="I35" i="3"/>
  <c r="V35" i="3" s="1"/>
  <c r="H35" i="3"/>
  <c r="U35" i="3" s="1"/>
  <c r="T34" i="3"/>
  <c r="S34" i="3"/>
  <c r="R34" i="3"/>
  <c r="Q34" i="3"/>
  <c r="J34" i="3"/>
  <c r="I34" i="3"/>
  <c r="V34" i="3" s="1"/>
  <c r="H34" i="3"/>
  <c r="Q33" i="3"/>
  <c r="P33" i="3"/>
  <c r="O33" i="3"/>
  <c r="N33" i="3"/>
  <c r="M33" i="3"/>
  <c r="G33" i="3"/>
  <c r="F33" i="3"/>
  <c r="E33" i="3"/>
  <c r="D33" i="3"/>
  <c r="C33" i="3"/>
  <c r="T32" i="3"/>
  <c r="S32" i="3"/>
  <c r="R32" i="3"/>
  <c r="Q32" i="3"/>
  <c r="K32" i="3"/>
  <c r="X32" i="3" s="1"/>
  <c r="J32" i="3"/>
  <c r="W32" i="3" s="1"/>
  <c r="I32" i="3"/>
  <c r="V32" i="3" s="1"/>
  <c r="H32" i="3"/>
  <c r="R31" i="3"/>
  <c r="Q31" i="3"/>
  <c r="L31" i="3"/>
  <c r="T31" i="3" s="1"/>
  <c r="K31" i="3"/>
  <c r="J31" i="3"/>
  <c r="I31" i="3"/>
  <c r="V31" i="3" s="1"/>
  <c r="H31" i="3"/>
  <c r="U31" i="3" s="1"/>
  <c r="T30" i="3"/>
  <c r="S30" i="3"/>
  <c r="R30" i="3"/>
  <c r="Q30" i="3"/>
  <c r="K30" i="3"/>
  <c r="X30" i="3" s="1"/>
  <c r="J30" i="3"/>
  <c r="I30" i="3"/>
  <c r="H30" i="3"/>
  <c r="R29" i="3"/>
  <c r="Q29" i="3"/>
  <c r="L29" i="3"/>
  <c r="S29" i="3" s="1"/>
  <c r="K29" i="3"/>
  <c r="J29" i="3"/>
  <c r="I29" i="3"/>
  <c r="V29" i="3" s="1"/>
  <c r="H29" i="3"/>
  <c r="H27" i="3" s="1"/>
  <c r="R28" i="3"/>
  <c r="V28" i="3" s="1"/>
  <c r="Q28" i="3"/>
  <c r="U28" i="3" s="1"/>
  <c r="L28" i="3"/>
  <c r="T28" i="3" s="1"/>
  <c r="K28" i="3"/>
  <c r="J28" i="3"/>
  <c r="I28" i="3"/>
  <c r="H28" i="3"/>
  <c r="P27" i="3"/>
  <c r="O27" i="3"/>
  <c r="N27" i="3"/>
  <c r="M27" i="3"/>
  <c r="L27" i="3"/>
  <c r="G27" i="3"/>
  <c r="F27" i="3"/>
  <c r="E27" i="3"/>
  <c r="D27" i="3"/>
  <c r="C27" i="3"/>
  <c r="V26" i="3"/>
  <c r="U26" i="3"/>
  <c r="T26" i="3"/>
  <c r="T24" i="3" s="1"/>
  <c r="R26" i="3"/>
  <c r="K26" i="3"/>
  <c r="J26" i="3"/>
  <c r="W26" i="3" s="1"/>
  <c r="I26" i="3"/>
  <c r="R25" i="3"/>
  <c r="R24" i="3" s="1"/>
  <c r="J25" i="3"/>
  <c r="J24" i="3" s="1"/>
  <c r="I25" i="3"/>
  <c r="H25" i="3"/>
  <c r="H24" i="3" s="1"/>
  <c r="E25" i="3"/>
  <c r="K25" i="3" s="1"/>
  <c r="S24" i="3"/>
  <c r="Q24" i="3"/>
  <c r="Q19" i="3" s="1"/>
  <c r="P24" i="3"/>
  <c r="O24" i="3"/>
  <c r="N24" i="3"/>
  <c r="M24" i="3"/>
  <c r="L24" i="3"/>
  <c r="G24" i="3"/>
  <c r="G19" i="3" s="1"/>
  <c r="F24" i="3"/>
  <c r="D24" i="3"/>
  <c r="C24" i="3"/>
  <c r="C19" i="3" s="1"/>
  <c r="U23" i="3"/>
  <c r="S23" i="3"/>
  <c r="R23" i="3"/>
  <c r="R21" i="3" s="1"/>
  <c r="K23" i="3"/>
  <c r="J23" i="3"/>
  <c r="W23" i="3" s="1"/>
  <c r="I23" i="3"/>
  <c r="U22" i="3"/>
  <c r="R22" i="3"/>
  <c r="L22" i="3"/>
  <c r="S22" i="3" s="1"/>
  <c r="K22" i="3"/>
  <c r="J22" i="3"/>
  <c r="I22" i="3"/>
  <c r="V22" i="3" s="1"/>
  <c r="Q21" i="3"/>
  <c r="P21" i="3"/>
  <c r="O21" i="3"/>
  <c r="N21" i="3"/>
  <c r="M21" i="3"/>
  <c r="K21" i="3"/>
  <c r="J21" i="3"/>
  <c r="H21" i="3"/>
  <c r="G21" i="3"/>
  <c r="F21" i="3"/>
  <c r="E21" i="3"/>
  <c r="D21" i="3"/>
  <c r="C21" i="3"/>
  <c r="U20" i="3"/>
  <c r="R20" i="3"/>
  <c r="L20" i="3"/>
  <c r="S20" i="3" s="1"/>
  <c r="K20" i="3"/>
  <c r="J20" i="3"/>
  <c r="I20" i="3"/>
  <c r="V20" i="3" s="1"/>
  <c r="N19" i="3"/>
  <c r="M19" i="3"/>
  <c r="F19" i="3"/>
  <c r="K18" i="3"/>
  <c r="X18" i="3" s="1"/>
  <c r="J18" i="3"/>
  <c r="W18" i="3" s="1"/>
  <c r="F18" i="3"/>
  <c r="I18" i="3" s="1"/>
  <c r="V18" i="3" s="1"/>
  <c r="K17" i="3"/>
  <c r="X17" i="3" s="1"/>
  <c r="J17" i="3"/>
  <c r="J16" i="3" s="1"/>
  <c r="I17" i="3"/>
  <c r="I16" i="3" s="1"/>
  <c r="H17" i="3"/>
  <c r="U17" i="3" s="1"/>
  <c r="T16" i="3"/>
  <c r="S16" i="3"/>
  <c r="R16" i="3"/>
  <c r="Q16" i="3"/>
  <c r="P16" i="3"/>
  <c r="O16" i="3"/>
  <c r="N16" i="3"/>
  <c r="M16" i="3"/>
  <c r="L16" i="3"/>
  <c r="G16" i="3"/>
  <c r="F16" i="3"/>
  <c r="E16" i="3"/>
  <c r="D16" i="3"/>
  <c r="C16" i="3"/>
  <c r="S15" i="3"/>
  <c r="R15" i="3"/>
  <c r="K15" i="3"/>
  <c r="J15" i="3"/>
  <c r="W15" i="3" s="1"/>
  <c r="I15" i="3"/>
  <c r="H15" i="3"/>
  <c r="U15" i="3" s="1"/>
  <c r="V14" i="3"/>
  <c r="U14" i="3"/>
  <c r="T14" i="3"/>
  <c r="M14" i="3"/>
  <c r="S14" i="3" s="1"/>
  <c r="K14" i="3"/>
  <c r="J14" i="3"/>
  <c r="H14" i="3"/>
  <c r="S13" i="3"/>
  <c r="Q13" i="3"/>
  <c r="Q12" i="3" s="1"/>
  <c r="O13" i="3"/>
  <c r="O12" i="3" s="1"/>
  <c r="I13" i="3"/>
  <c r="V13" i="3" s="1"/>
  <c r="H13" i="3"/>
  <c r="H12" i="3" s="1"/>
  <c r="G13" i="3"/>
  <c r="G12" i="3" s="1"/>
  <c r="D8" i="3"/>
  <c r="T13" i="3"/>
  <c r="T12" i="3" s="1"/>
  <c r="R12" i="3"/>
  <c r="P12" i="3"/>
  <c r="N12" i="3"/>
  <c r="M12" i="3"/>
  <c r="L12" i="3"/>
  <c r="F12" i="3"/>
  <c r="E12" i="3"/>
  <c r="X11" i="3"/>
  <c r="V11" i="3"/>
  <c r="S11" i="3"/>
  <c r="W11" i="3" s="1"/>
  <c r="W9" i="3" s="1"/>
  <c r="O11" i="3"/>
  <c r="Q11" i="3" s="1"/>
  <c r="U11" i="3" s="1"/>
  <c r="W10" i="3"/>
  <c r="V10" i="3"/>
  <c r="V9" i="3" s="1"/>
  <c r="O10" i="3"/>
  <c r="O9" i="3" s="1"/>
  <c r="G10" i="3"/>
  <c r="G9" i="3" s="1"/>
  <c r="T9" i="3"/>
  <c r="R9" i="3"/>
  <c r="P9" i="3"/>
  <c r="N9" i="3"/>
  <c r="M9" i="3"/>
  <c r="M8" i="3" s="1"/>
  <c r="L9" i="3"/>
  <c r="J9" i="3"/>
  <c r="I9" i="3"/>
  <c r="H9" i="3"/>
  <c r="F9" i="3"/>
  <c r="F8" i="3" s="1"/>
  <c r="F7" i="3" s="1"/>
  <c r="E9" i="3"/>
  <c r="E8" i="3" s="1"/>
  <c r="D9" i="3"/>
  <c r="C9" i="3"/>
  <c r="N8" i="3"/>
  <c r="N7" i="3" s="1"/>
  <c r="T3" i="3"/>
  <c r="T2" i="3"/>
  <c r="L1" i="3"/>
  <c r="T1" i="3" s="1"/>
  <c r="S28" i="3" l="1"/>
  <c r="W28" i="3" s="1"/>
  <c r="P49" i="6"/>
  <c r="L21" i="3"/>
  <c r="W22" i="3"/>
  <c r="W21" i="3" s="1"/>
  <c r="O8" i="3"/>
  <c r="X40" i="3"/>
  <c r="Q42" i="6"/>
  <c r="L19" i="3"/>
  <c r="H33" i="3"/>
  <c r="K36" i="3"/>
  <c r="X36" i="3" s="1"/>
  <c r="T23" i="3"/>
  <c r="X23" i="3" s="1"/>
  <c r="W42" i="3"/>
  <c r="L70" i="6"/>
  <c r="L61" i="6" s="1"/>
  <c r="K34" i="3"/>
  <c r="X34" i="3" s="1"/>
  <c r="S38" i="3"/>
  <c r="W38" i="3" s="1"/>
  <c r="S40" i="3"/>
  <c r="W40" i="3" s="1"/>
  <c r="V15" i="3"/>
  <c r="V25" i="3"/>
  <c r="V24" i="3" s="1"/>
  <c r="P19" i="3"/>
  <c r="J27" i="3"/>
  <c r="R33" i="3"/>
  <c r="T42" i="3"/>
  <c r="X42" i="3" s="1"/>
  <c r="P64" i="6"/>
  <c r="P65" i="6" s="1"/>
  <c r="P66" i="6" s="1"/>
  <c r="K45" i="3"/>
  <c r="X45" i="3" s="1"/>
  <c r="U25" i="3"/>
  <c r="U24" i="3" s="1"/>
  <c r="W31" i="3"/>
  <c r="L54" i="6"/>
  <c r="L56" i="6" s="1"/>
  <c r="Q56" i="6" s="1"/>
  <c r="M7" i="3"/>
  <c r="W25" i="3"/>
  <c r="W24" i="3" s="1"/>
  <c r="I12" i="3"/>
  <c r="I8" i="3" s="1"/>
  <c r="W17" i="3"/>
  <c r="R27" i="3"/>
  <c r="X31" i="3"/>
  <c r="F59" i="6"/>
  <c r="F60" i="6" s="1"/>
  <c r="F33" i="6" s="1"/>
  <c r="F32" i="6" s="1"/>
  <c r="F75" i="6" s="1"/>
  <c r="P8" i="3"/>
  <c r="P7" i="3" s="1"/>
  <c r="L8" i="3"/>
  <c r="D19" i="3"/>
  <c r="D7" i="3" s="1"/>
  <c r="I24" i="3"/>
  <c r="T29" i="3"/>
  <c r="T27" i="3" s="1"/>
  <c r="K35" i="3"/>
  <c r="X35" i="3" s="1"/>
  <c r="Q49" i="6"/>
  <c r="R8" i="3"/>
  <c r="R7" i="3" s="1"/>
  <c r="X14" i="3"/>
  <c r="H18" i="3"/>
  <c r="H16" i="3" s="1"/>
  <c r="X26" i="3"/>
  <c r="I33" i="3"/>
  <c r="C74" i="3"/>
  <c r="W16" i="3"/>
  <c r="U30" i="3"/>
  <c r="S31" i="3"/>
  <c r="U40" i="3"/>
  <c r="T41" i="3"/>
  <c r="P42" i="6"/>
  <c r="V12" i="3"/>
  <c r="U21" i="3"/>
  <c r="U19" i="3" s="1"/>
  <c r="X28" i="3"/>
  <c r="V30" i="3"/>
  <c r="V27" i="3" s="1"/>
  <c r="U44" i="3"/>
  <c r="L74" i="3"/>
  <c r="P69" i="6"/>
  <c r="E57" i="6"/>
  <c r="E59" i="6" s="1"/>
  <c r="E60" i="6" s="1"/>
  <c r="E33" i="6" s="1"/>
  <c r="E32" i="6" s="1"/>
  <c r="E75" i="6" s="1"/>
  <c r="G8" i="3"/>
  <c r="G7" i="3" s="1"/>
  <c r="H19" i="3"/>
  <c r="I21" i="3"/>
  <c r="O19" i="3"/>
  <c r="W30" i="3"/>
  <c r="U32" i="3"/>
  <c r="V38" i="3"/>
  <c r="V33" i="3" s="1"/>
  <c r="A34" i="8"/>
  <c r="A35" i="8" s="1"/>
  <c r="A37" i="8" s="1"/>
  <c r="A38" i="8" s="1"/>
  <c r="A40" i="8" s="1"/>
  <c r="A41" i="8" s="1"/>
  <c r="A43" i="8" s="1"/>
  <c r="A44" i="8" s="1"/>
  <c r="A46" i="8" s="1"/>
  <c r="A47" i="8" s="1"/>
  <c r="A48" i="8" s="1"/>
  <c r="A49" i="8" s="1"/>
  <c r="A50" i="8" s="1"/>
  <c r="A51" i="8" s="1"/>
  <c r="A53" i="8" s="1"/>
  <c r="A54" i="8" s="1"/>
  <c r="A55" i="8" s="1"/>
  <c r="A56" i="8" s="1"/>
  <c r="A57" i="8" s="1"/>
  <c r="A59" i="8" s="1"/>
  <c r="A60" i="8" s="1"/>
  <c r="A62" i="8" s="1"/>
  <c r="A63" i="8" s="1"/>
  <c r="A65" i="8" s="1"/>
  <c r="A66" i="8" s="1"/>
  <c r="A68" i="8" s="1"/>
  <c r="A69" i="8" s="1"/>
  <c r="A71" i="8" s="1"/>
  <c r="A72" i="8" s="1"/>
  <c r="A74" i="8" s="1"/>
  <c r="A75" i="8" s="1"/>
  <c r="A77" i="8" s="1"/>
  <c r="A78" i="8" s="1"/>
  <c r="A80" i="8" s="1"/>
  <c r="A81" i="8" s="1"/>
  <c r="A83" i="8" s="1"/>
  <c r="A84" i="8" s="1"/>
  <c r="A86" i="8" s="1"/>
  <c r="A87" i="8" s="1"/>
  <c r="A89" i="8" s="1"/>
  <c r="A90" i="8" s="1"/>
  <c r="A92" i="8" s="1"/>
  <c r="A93" i="8" s="1"/>
  <c r="A95" i="8" s="1"/>
  <c r="A96" i="8" s="1"/>
  <c r="A98" i="8" s="1"/>
  <c r="A99" i="8" s="1"/>
  <c r="A100" i="8" s="1"/>
  <c r="A101" i="8" s="1"/>
  <c r="A102" i="8" s="1"/>
  <c r="A103" i="8" s="1"/>
  <c r="A105" i="8" s="1"/>
  <c r="A106" i="8" s="1"/>
  <c r="A107" i="8" s="1"/>
  <c r="A108" i="8" s="1"/>
  <c r="A109" i="8" s="1"/>
  <c r="A111" i="8" s="1"/>
  <c r="A112" i="8" s="1"/>
  <c r="A114" i="8" s="1"/>
  <c r="A116" i="8" s="1"/>
  <c r="A118" i="8" s="1"/>
  <c r="A119" i="8" s="1"/>
  <c r="A121" i="8" s="1"/>
  <c r="A122" i="8" s="1"/>
  <c r="A124" i="8" s="1"/>
  <c r="A125" i="8" s="1"/>
  <c r="A127" i="8" s="1"/>
  <c r="A128" i="8" s="1"/>
  <c r="A130" i="8" s="1"/>
  <c r="A131" i="8" s="1"/>
  <c r="A133" i="8" s="1"/>
  <c r="A134" i="8" s="1"/>
  <c r="A136" i="8" s="1"/>
  <c r="A137" i="8" s="1"/>
  <c r="A140" i="8" s="1"/>
  <c r="A141" i="8" s="1"/>
  <c r="A142" i="8" s="1"/>
  <c r="A143" i="8" s="1"/>
  <c r="A146" i="8" s="1"/>
  <c r="A147" i="8" s="1"/>
  <c r="A148" i="8" s="1"/>
  <c r="A149" i="8" s="1"/>
  <c r="A150" i="8" s="1"/>
  <c r="A153" i="8" s="1"/>
  <c r="A154" i="8" s="1"/>
  <c r="A155" i="8" s="1"/>
  <c r="A156" i="8" s="1"/>
  <c r="A159" i="8" s="1"/>
  <c r="A160" i="8" s="1"/>
  <c r="A161" i="8" s="1"/>
  <c r="A164" i="8" s="1"/>
  <c r="A165" i="8" s="1"/>
  <c r="A166" i="8" s="1"/>
  <c r="A167" i="8" s="1"/>
  <c r="A168" i="8" s="1"/>
  <c r="A171" i="8" s="1"/>
  <c r="A172" i="8" s="1"/>
  <c r="A173" i="8" s="1"/>
  <c r="A174" i="8" s="1"/>
  <c r="A176" i="8" s="1"/>
  <c r="A177" i="8" s="1"/>
  <c r="A178" i="8" s="1"/>
  <c r="A181" i="8" s="1"/>
  <c r="A182" i="8" s="1"/>
  <c r="A183" i="8" s="1"/>
  <c r="A184" i="8" s="1"/>
  <c r="A185" i="8" s="1"/>
  <c r="A186" i="8" s="1"/>
  <c r="A187" i="8" s="1"/>
  <c r="A188" i="8" s="1"/>
  <c r="A189" i="8" s="1"/>
  <c r="A190" i="8" s="1"/>
  <c r="A191" i="8" s="1"/>
  <c r="A192" i="8" s="1"/>
  <c r="A193" i="8" s="1"/>
  <c r="A194" i="8" s="1"/>
  <c r="A195" i="8" s="1"/>
  <c r="A196" i="8" s="1"/>
  <c r="A197" i="8" s="1"/>
  <c r="A198" i="8" s="1"/>
  <c r="A200" i="8" s="1"/>
  <c r="A201" i="8" s="1"/>
  <c r="A202" i="8" s="1"/>
  <c r="A203" i="8" s="1"/>
  <c r="A204" i="8" s="1"/>
  <c r="A205" i="8" s="1"/>
  <c r="A206" i="8" s="1"/>
  <c r="A207" i="8" s="1"/>
  <c r="A208" i="8" s="1"/>
  <c r="A209" i="8" s="1"/>
  <c r="A210" i="8" s="1"/>
  <c r="A211" i="8" s="1"/>
  <c r="A212" i="8" s="1"/>
  <c r="A213" i="8" s="1"/>
  <c r="A214" i="8" s="1"/>
  <c r="A215" i="8" s="1"/>
  <c r="A216" i="8" s="1"/>
  <c r="A217" i="8" s="1"/>
  <c r="W14" i="3"/>
  <c r="J13" i="3"/>
  <c r="S12" i="3"/>
  <c r="S8" i="3" s="1"/>
  <c r="N58" i="6"/>
  <c r="N59" i="6" s="1"/>
  <c r="N60" i="6" s="1"/>
  <c r="N33" i="6" s="1"/>
  <c r="N32" i="6" s="1"/>
  <c r="M65" i="6"/>
  <c r="M66" i="6" s="1"/>
  <c r="M61" i="6" s="1"/>
  <c r="M32" i="6" s="1"/>
  <c r="O32" i="6"/>
  <c r="H56" i="6"/>
  <c r="K61" i="6"/>
  <c r="K32" i="6" s="1"/>
  <c r="H58" i="6"/>
  <c r="C57" i="6"/>
  <c r="H57" i="6" s="1"/>
  <c r="P68" i="6"/>
  <c r="H70" i="6"/>
  <c r="H61" i="6" s="1"/>
  <c r="I57" i="6"/>
  <c r="I59" i="6" s="1"/>
  <c r="I60" i="6" s="1"/>
  <c r="I33" i="6" s="1"/>
  <c r="I32" i="6" s="1"/>
  <c r="Q64" i="6"/>
  <c r="Q65" i="6" s="1"/>
  <c r="Q66" i="6" s="1"/>
  <c r="Q70" i="6"/>
  <c r="K24" i="3"/>
  <c r="K19" i="3" s="1"/>
  <c r="X25" i="3"/>
  <c r="X24" i="3" s="1"/>
  <c r="T22" i="3"/>
  <c r="S21" i="3"/>
  <c r="S19" i="3" s="1"/>
  <c r="T33" i="3"/>
  <c r="W20" i="3"/>
  <c r="T74" i="3"/>
  <c r="W37" i="3"/>
  <c r="K37" i="3"/>
  <c r="X37" i="3" s="1"/>
  <c r="T20" i="3"/>
  <c r="H8" i="3"/>
  <c r="H7" i="3" s="1"/>
  <c r="R19" i="3"/>
  <c r="J19" i="3"/>
  <c r="T44" i="3"/>
  <c r="S44" i="3"/>
  <c r="W44" i="3" s="1"/>
  <c r="X16" i="3"/>
  <c r="K10" i="3"/>
  <c r="K16" i="3"/>
  <c r="V23" i="3"/>
  <c r="V21" i="3" s="1"/>
  <c r="V19" i="3" s="1"/>
  <c r="U29" i="3"/>
  <c r="U27" i="3" s="1"/>
  <c r="J33" i="3"/>
  <c r="K39" i="3"/>
  <c r="X39" i="3" s="1"/>
  <c r="K44" i="3"/>
  <c r="X44" i="3" s="1"/>
  <c r="L80" i="3"/>
  <c r="L73" i="3" s="1"/>
  <c r="L88" i="3" s="1"/>
  <c r="W34" i="3"/>
  <c r="W36" i="3"/>
  <c r="U43" i="3"/>
  <c r="U34" i="3"/>
  <c r="Q10" i="3"/>
  <c r="K13" i="3"/>
  <c r="I27" i="3"/>
  <c r="Q27" i="3"/>
  <c r="W29" i="3"/>
  <c r="W27" i="3" s="1"/>
  <c r="L33" i="3"/>
  <c r="L7" i="3" s="1"/>
  <c r="K41" i="3"/>
  <c r="X41" i="3" s="1"/>
  <c r="C81" i="3"/>
  <c r="U13" i="3"/>
  <c r="U12" i="3" s="1"/>
  <c r="T15" i="3"/>
  <c r="X15" i="3" s="1"/>
  <c r="V17" i="3"/>
  <c r="V16" i="3" s="1"/>
  <c r="U18" i="3"/>
  <c r="U16" i="3" s="1"/>
  <c r="K38" i="3"/>
  <c r="X38" i="3" s="1"/>
  <c r="K27" i="3"/>
  <c r="S27" i="3"/>
  <c r="S39" i="3"/>
  <c r="C82" i="3"/>
  <c r="E24" i="3"/>
  <c r="E19" i="3" s="1"/>
  <c r="E7" i="3" s="1"/>
  <c r="W35" i="3"/>
  <c r="C12" i="3"/>
  <c r="C8" i="3" s="1"/>
  <c r="C7" i="3" s="1"/>
  <c r="C73" i="3"/>
  <c r="C88" i="3" l="1"/>
  <c r="L58" i="6"/>
  <c r="L59" i="6" s="1"/>
  <c r="L60" i="6" s="1"/>
  <c r="L33" i="6" s="1"/>
  <c r="L32" i="6" s="1"/>
  <c r="P70" i="6"/>
  <c r="P61" i="6" s="1"/>
  <c r="V8" i="3"/>
  <c r="V7" i="3"/>
  <c r="W19" i="3"/>
  <c r="Q54" i="6"/>
  <c r="X29" i="3"/>
  <c r="X27" i="3" s="1"/>
  <c r="P54" i="6"/>
  <c r="P56" i="6" s="1"/>
  <c r="I19" i="3"/>
  <c r="S33" i="3"/>
  <c r="T21" i="3"/>
  <c r="T19" i="3" s="1"/>
  <c r="O7" i="3"/>
  <c r="I7" i="3"/>
  <c r="U33" i="3"/>
  <c r="W39" i="3"/>
  <c r="W33" i="3" s="1"/>
  <c r="Q61" i="6"/>
  <c r="E218" i="8"/>
  <c r="A219" i="8"/>
  <c r="A220" i="8" s="1"/>
  <c r="A221" i="8" s="1"/>
  <c r="A222" i="8" s="1"/>
  <c r="A223" i="8" s="1"/>
  <c r="A224" i="8" s="1"/>
  <c r="A225" i="8" s="1"/>
  <c r="A226" i="8" s="1"/>
  <c r="A227" i="8" s="1"/>
  <c r="A228" i="8" s="1"/>
  <c r="A229" i="8" s="1"/>
  <c r="A230" i="8" s="1"/>
  <c r="A231" i="8" s="1"/>
  <c r="A232" i="8" s="1"/>
  <c r="A233" i="8" s="1"/>
  <c r="A234" i="8" s="1"/>
  <c r="A235" i="8" s="1"/>
  <c r="A236" i="8" s="1"/>
  <c r="J12" i="3"/>
  <c r="J8" i="3" s="1"/>
  <c r="J7" i="3" s="1"/>
  <c r="W13" i="3"/>
  <c r="W12" i="3" s="1"/>
  <c r="W8" i="3" s="1"/>
  <c r="Q57" i="6"/>
  <c r="P57" i="6"/>
  <c r="P58" i="6"/>
  <c r="Q58" i="6"/>
  <c r="H59" i="6"/>
  <c r="H60" i="6" s="1"/>
  <c r="H33" i="6" s="1"/>
  <c r="H32" i="6" s="1"/>
  <c r="H75" i="6" s="1"/>
  <c r="C59" i="6"/>
  <c r="C60" i="6" s="1"/>
  <c r="C33" i="6" s="1"/>
  <c r="C32" i="6" s="1"/>
  <c r="C75" i="6" s="1"/>
  <c r="U10" i="3"/>
  <c r="U9" i="3" s="1"/>
  <c r="U8" i="3" s="1"/>
  <c r="U7" i="3" s="1"/>
  <c r="Q9" i="3"/>
  <c r="Q8" i="3" s="1"/>
  <c r="Q7" i="3" s="1"/>
  <c r="X20" i="3"/>
  <c r="T80" i="3"/>
  <c r="T73" i="3" s="1"/>
  <c r="T88" i="3" s="1"/>
  <c r="T8" i="3"/>
  <c r="S7" i="3"/>
  <c r="K33" i="3"/>
  <c r="X22" i="3"/>
  <c r="X21" i="3" s="1"/>
  <c r="X33" i="3"/>
  <c r="K12" i="3"/>
  <c r="X13" i="3"/>
  <c r="X12" i="3" s="1"/>
  <c r="X10" i="3"/>
  <c r="X9" i="3" s="1"/>
  <c r="K9" i="3"/>
  <c r="T7" i="3" l="1"/>
  <c r="P59" i="6"/>
  <c r="Q59" i="6"/>
  <c r="E237" i="8"/>
  <c r="A238" i="8"/>
  <c r="A239" i="8" s="1"/>
  <c r="A240" i="8" s="1"/>
  <c r="A241" i="8" s="1"/>
  <c r="A242" i="8" s="1"/>
  <c r="A243" i="8" s="1"/>
  <c r="A244" i="8" s="1"/>
  <c r="A245" i="8" s="1"/>
  <c r="A246" i="8" s="1"/>
  <c r="A247" i="8" s="1"/>
  <c r="A248" i="8" s="1"/>
  <c r="A249" i="8" s="1"/>
  <c r="A250" i="8" s="1"/>
  <c r="A251" i="8" s="1"/>
  <c r="A252" i="8" s="1"/>
  <c r="A253" i="8" s="1"/>
  <c r="A254" i="8" s="1"/>
  <c r="A255" i="8" s="1"/>
  <c r="F218" i="8"/>
  <c r="W7" i="3"/>
  <c r="X8" i="3"/>
  <c r="P60" i="6"/>
  <c r="Q89" i="6"/>
  <c r="Q86" i="6"/>
  <c r="Q60" i="6"/>
  <c r="Q95" i="6"/>
  <c r="A78" i="6"/>
  <c r="K8" i="3"/>
  <c r="K7" i="3" s="1"/>
  <c r="X19" i="3"/>
  <c r="X7" i="3" l="1"/>
  <c r="J218" i="8"/>
  <c r="K218" i="8" s="1"/>
  <c r="E256" i="8"/>
  <c r="A257" i="8"/>
  <c r="A258" i="8" s="1"/>
  <c r="A259" i="8" s="1"/>
  <c r="A260" i="8" s="1"/>
  <c r="A261" i="8" s="1"/>
  <c r="A262" i="8" s="1"/>
  <c r="A263" i="8" s="1"/>
  <c r="A264" i="8" s="1"/>
  <c r="A265" i="8" s="1"/>
  <c r="A266" i="8" s="1"/>
  <c r="A267" i="8" s="1"/>
  <c r="A268" i="8" s="1"/>
  <c r="A269" i="8" s="1"/>
  <c r="A270" i="8" s="1"/>
  <c r="A271" i="8" s="1"/>
  <c r="A272" i="8" s="1"/>
  <c r="A273" i="8" s="1"/>
  <c r="A274" i="8" s="1"/>
  <c r="F237" i="8"/>
  <c r="P32" i="6"/>
  <c r="P33" i="6"/>
  <c r="Q87" i="6"/>
  <c r="Q90" i="6" s="1"/>
  <c r="Q96" i="6"/>
  <c r="Q99" i="6" s="1"/>
  <c r="Q32" i="6"/>
  <c r="Q33" i="6"/>
  <c r="S45" i="6"/>
  <c r="S46" i="6" s="1"/>
  <c r="J237" i="8" l="1"/>
  <c r="K237" i="8" s="1"/>
  <c r="F256" i="8"/>
  <c r="J256" i="8"/>
  <c r="E275" i="8"/>
  <c r="A276" i="8"/>
  <c r="A277" i="8" s="1"/>
  <c r="A278" i="8" s="1"/>
  <c r="A279" i="8" s="1"/>
  <c r="A280" i="8" s="1"/>
  <c r="A281" i="8" s="1"/>
  <c r="A282" i="8" s="1"/>
  <c r="A283" i="8" s="1"/>
  <c r="A284" i="8" s="1"/>
  <c r="A285" i="8" s="1"/>
  <c r="A286" i="8" s="1"/>
  <c r="A287" i="8" s="1"/>
  <c r="A288" i="8" s="1"/>
  <c r="A289" i="8" s="1"/>
  <c r="A290" i="8" s="1"/>
  <c r="A291" i="8" s="1"/>
  <c r="A292" i="8" s="1"/>
  <c r="A293" i="8" s="1"/>
  <c r="P101" i="6"/>
  <c r="S99" i="6"/>
  <c r="Q98" i="6"/>
  <c r="F275" i="8" l="1"/>
  <c r="J275" i="8" s="1"/>
  <c r="E294" i="8"/>
  <c r="A295" i="8"/>
  <c r="A296" i="8" s="1"/>
  <c r="A297" i="8" s="1"/>
  <c r="A298" i="8" s="1"/>
  <c r="A299" i="8" s="1"/>
  <c r="A300" i="8" s="1"/>
  <c r="A301" i="8" s="1"/>
  <c r="A302" i="8" s="1"/>
  <c r="A303" i="8" s="1"/>
  <c r="A304" i="8" s="1"/>
  <c r="A305" i="8" s="1"/>
  <c r="A306" i="8" s="1"/>
  <c r="A307" i="8" s="1"/>
  <c r="A308" i="8" s="1"/>
  <c r="A309" i="8" s="1"/>
  <c r="A310" i="8" s="1"/>
  <c r="A311" i="8" s="1"/>
  <c r="A312" i="8" s="1"/>
  <c r="K256" i="8"/>
  <c r="X26" i="2"/>
  <c r="X20" i="2"/>
  <c r="X18" i="2"/>
  <c r="X17" i="2"/>
  <c r="X16" i="2"/>
  <c r="W27" i="2"/>
  <c r="W26" i="2"/>
  <c r="W20" i="2"/>
  <c r="W18" i="2"/>
  <c r="W17" i="2"/>
  <c r="W16" i="2"/>
  <c r="V26" i="2"/>
  <c r="V27" i="2"/>
  <c r="X15" i="2" l="1"/>
  <c r="E313" i="8"/>
  <c r="A314" i="8"/>
  <c r="A315" i="8" s="1"/>
  <c r="A316" i="8" s="1"/>
  <c r="A317" i="8" s="1"/>
  <c r="A318" i="8" s="1"/>
  <c r="A319" i="8" s="1"/>
  <c r="A320" i="8" s="1"/>
  <c r="A321" i="8" s="1"/>
  <c r="A322" i="8" s="1"/>
  <c r="A323" i="8" s="1"/>
  <c r="A324" i="8" s="1"/>
  <c r="A325" i="8" s="1"/>
  <c r="A326" i="8" s="1"/>
  <c r="A327" i="8" s="1"/>
  <c r="A328" i="8" s="1"/>
  <c r="A329" i="8" s="1"/>
  <c r="A330" i="8" s="1"/>
  <c r="A331" i="8" s="1"/>
  <c r="A332" i="8" s="1"/>
  <c r="F294" i="8"/>
  <c r="K275" i="8"/>
  <c r="W15" i="2"/>
  <c r="W23" i="2" s="1"/>
  <c r="W24" i="2" s="1"/>
  <c r="X23" i="2"/>
  <c r="X24" i="2" s="1"/>
  <c r="AJ44" i="2"/>
  <c r="AF49" i="2" s="1"/>
  <c r="U27" i="2"/>
  <c r="U20" i="2"/>
  <c r="U18" i="2"/>
  <c r="U15" i="2" s="1"/>
  <c r="U12" i="2"/>
  <c r="U11" i="2"/>
  <c r="J294" i="8" l="1"/>
  <c r="K294" i="8" s="1"/>
  <c r="E333" i="8"/>
  <c r="A334" i="8"/>
  <c r="A335" i="8" s="1"/>
  <c r="A336" i="8" s="1"/>
  <c r="A337" i="8" s="1"/>
  <c r="A338" i="8" s="1"/>
  <c r="A339" i="8" s="1"/>
  <c r="A340" i="8" s="1"/>
  <c r="A341" i="8" s="1"/>
  <c r="A342" i="8" s="1"/>
  <c r="A343" i="8" s="1"/>
  <c r="A344" i="8" s="1"/>
  <c r="A345" i="8" s="1"/>
  <c r="A346" i="8" s="1"/>
  <c r="A347" i="8" s="1"/>
  <c r="A348" i="8" s="1"/>
  <c r="A349" i="8" s="1"/>
  <c r="A350" i="8" s="1"/>
  <c r="F313" i="8"/>
  <c r="U8" i="2"/>
  <c r="U23" i="2" s="1"/>
  <c r="U24" i="2" s="1"/>
  <c r="W28" i="2"/>
  <c r="E351" i="8" l="1"/>
  <c r="A352" i="8"/>
  <c r="A353" i="8" s="1"/>
  <c r="A354" i="8" s="1"/>
  <c r="A355" i="8" s="1"/>
  <c r="A356" i="8" s="1"/>
  <c r="A357" i="8" s="1"/>
  <c r="A358" i="8" s="1"/>
  <c r="A359" i="8" s="1"/>
  <c r="A360" i="8" s="1"/>
  <c r="A361" i="8" s="1"/>
  <c r="A362" i="8" s="1"/>
  <c r="A363" i="8" s="1"/>
  <c r="A364" i="8" s="1"/>
  <c r="A365" i="8" s="1"/>
  <c r="A366" i="8" s="1"/>
  <c r="A367" i="8" s="1"/>
  <c r="A368" i="8" s="1"/>
  <c r="A369" i="8" s="1"/>
  <c r="A370" i="8" s="1"/>
  <c r="J313" i="8"/>
  <c r="K313" i="8" s="1"/>
  <c r="F333" i="8"/>
  <c r="J333" i="8" s="1"/>
  <c r="W29" i="2"/>
  <c r="W30" i="2" s="1"/>
  <c r="U28" i="2"/>
  <c r="U29" i="2" s="1"/>
  <c r="U30" i="2" s="1"/>
  <c r="U33" i="2" s="1"/>
  <c r="D20" i="2"/>
  <c r="D18" i="2"/>
  <c r="D17" i="2"/>
  <c r="D16" i="2"/>
  <c r="D13" i="2"/>
  <c r="D12" i="2"/>
  <c r="D11" i="2"/>
  <c r="D10" i="2"/>
  <c r="D9" i="2"/>
  <c r="D7" i="2"/>
  <c r="C21" i="2"/>
  <c r="C20" i="2"/>
  <c r="E371" i="8" l="1"/>
  <c r="A372" i="8"/>
  <c r="A373" i="8" s="1"/>
  <c r="A374" i="8" s="1"/>
  <c r="A375" i="8" s="1"/>
  <c r="A376" i="8" s="1"/>
  <c r="A377" i="8" s="1"/>
  <c r="A378" i="8" s="1"/>
  <c r="A379" i="8" s="1"/>
  <c r="A380" i="8" s="1"/>
  <c r="A381" i="8" s="1"/>
  <c r="A382" i="8" s="1"/>
  <c r="A383" i="8" s="1"/>
  <c r="A384" i="8" s="1"/>
  <c r="A385" i="8" s="1"/>
  <c r="A386" i="8" s="1"/>
  <c r="A387" i="8" s="1"/>
  <c r="A388" i="8" s="1"/>
  <c r="A389" i="8" s="1"/>
  <c r="A390" i="8" s="1"/>
  <c r="K333" i="8"/>
  <c r="F351" i="8"/>
  <c r="W41" i="2"/>
  <c r="W40" i="2"/>
  <c r="U40" i="2"/>
  <c r="U41" i="2"/>
  <c r="T27" i="2"/>
  <c r="T26" i="2"/>
  <c r="T20" i="2"/>
  <c r="T18" i="2"/>
  <c r="T17" i="2"/>
  <c r="T16" i="2"/>
  <c r="E391" i="8" l="1"/>
  <c r="A392" i="8"/>
  <c r="A393" i="8" s="1"/>
  <c r="A394" i="8" s="1"/>
  <c r="A395" i="8" s="1"/>
  <c r="A396" i="8" s="1"/>
  <c r="A397" i="8" s="1"/>
  <c r="A398" i="8" s="1"/>
  <c r="A399" i="8" s="1"/>
  <c r="A400" i="8" s="1"/>
  <c r="A401" i="8" s="1"/>
  <c r="A402" i="8" s="1"/>
  <c r="A403" i="8" s="1"/>
  <c r="A404" i="8" s="1"/>
  <c r="A405" i="8" s="1"/>
  <c r="A406" i="8" s="1"/>
  <c r="A407" i="8" s="1"/>
  <c r="A408" i="8" s="1"/>
  <c r="J351" i="8"/>
  <c r="K351" i="8" s="1"/>
  <c r="F371" i="8"/>
  <c r="J371" i="8" s="1"/>
  <c r="T15" i="2"/>
  <c r="T23" i="2" s="1"/>
  <c r="K371" i="8" l="1"/>
  <c r="E409" i="8"/>
  <c r="A410" i="8"/>
  <c r="A411" i="8" s="1"/>
  <c r="A412" i="8" s="1"/>
  <c r="A413" i="8" s="1"/>
  <c r="A414" i="8" s="1"/>
  <c r="A415" i="8" s="1"/>
  <c r="A416" i="8" s="1"/>
  <c r="A417" i="8" s="1"/>
  <c r="A418" i="8" s="1"/>
  <c r="A419" i="8" s="1"/>
  <c r="A420" i="8" s="1"/>
  <c r="A421" i="8" s="1"/>
  <c r="A422" i="8" s="1"/>
  <c r="A423" i="8" s="1"/>
  <c r="A424" i="8" s="1"/>
  <c r="A425" i="8" s="1"/>
  <c r="A426" i="8" s="1"/>
  <c r="F391" i="8"/>
  <c r="J391" i="8" s="1"/>
  <c r="X27" i="2"/>
  <c r="X28" i="2" s="1"/>
  <c r="X29" i="2" s="1"/>
  <c r="T24" i="2"/>
  <c r="T28" i="2"/>
  <c r="T29" i="2" s="1"/>
  <c r="T30" i="2" s="1"/>
  <c r="T40" i="2" s="1"/>
  <c r="S27" i="2"/>
  <c r="S26" i="2"/>
  <c r="S20" i="2"/>
  <c r="S16" i="2"/>
  <c r="S11" i="2"/>
  <c r="S10" i="2"/>
  <c r="E427" i="8" l="1"/>
  <c r="A428" i="8"/>
  <c r="A429" i="8" s="1"/>
  <c r="A430" i="8" s="1"/>
  <c r="A431" i="8" s="1"/>
  <c r="A432" i="8" s="1"/>
  <c r="A433" i="8" s="1"/>
  <c r="A434" i="8" s="1"/>
  <c r="A435" i="8" s="1"/>
  <c r="A436" i="8" s="1"/>
  <c r="A437" i="8" s="1"/>
  <c r="A438" i="8" s="1"/>
  <c r="A439" i="8" s="1"/>
  <c r="A440" i="8" s="1"/>
  <c r="A441" i="8" s="1"/>
  <c r="A442" i="8" s="1"/>
  <c r="A443" i="8" s="1"/>
  <c r="A444" i="8" s="1"/>
  <c r="F409" i="8"/>
  <c r="J409" i="8" s="1"/>
  <c r="K391" i="8"/>
  <c r="X30" i="2"/>
  <c r="T41" i="2"/>
  <c r="T33" i="2"/>
  <c r="S19" i="2"/>
  <c r="S18" i="2"/>
  <c r="S17" i="2"/>
  <c r="S8" i="2"/>
  <c r="K409" i="8" l="1"/>
  <c r="E445" i="8"/>
  <c r="A446" i="8"/>
  <c r="A447" i="8" s="1"/>
  <c r="A448" i="8" s="1"/>
  <c r="A449" i="8" s="1"/>
  <c r="A450" i="8" s="1"/>
  <c r="A451" i="8" s="1"/>
  <c r="A452" i="8" s="1"/>
  <c r="A453" i="8" s="1"/>
  <c r="A454" i="8" s="1"/>
  <c r="A455" i="8" s="1"/>
  <c r="A456" i="8" s="1"/>
  <c r="A457" i="8" s="1"/>
  <c r="A458" i="8" s="1"/>
  <c r="A459" i="8" s="1"/>
  <c r="A460" i="8" s="1"/>
  <c r="A461" i="8" s="1"/>
  <c r="A462" i="8" s="1"/>
  <c r="A463" i="8" s="1"/>
  <c r="A466" i="8" s="1"/>
  <c r="A467" i="8" s="1"/>
  <c r="A468" i="8" s="1"/>
  <c r="A469" i="8" s="1"/>
  <c r="A470" i="8" s="1"/>
  <c r="A471" i="8" s="1"/>
  <c r="A472" i="8" s="1"/>
  <c r="A473" i="8" s="1"/>
  <c r="A474" i="8" s="1"/>
  <c r="A475" i="8" s="1"/>
  <c r="A476" i="8" s="1"/>
  <c r="A477" i="8" s="1"/>
  <c r="A478" i="8" s="1"/>
  <c r="A479" i="8" s="1"/>
  <c r="A480" i="8" s="1"/>
  <c r="A481" i="8" s="1"/>
  <c r="A482" i="8" s="1"/>
  <c r="A483" i="8" s="1"/>
  <c r="A486" i="8" s="1"/>
  <c r="A487" i="8" s="1"/>
  <c r="A488" i="8" s="1"/>
  <c r="A489" i="8" s="1"/>
  <c r="A490" i="8" s="1"/>
  <c r="A491" i="8" s="1"/>
  <c r="A492" i="8" s="1"/>
  <c r="A493" i="8" s="1"/>
  <c r="A494" i="8" s="1"/>
  <c r="A495" i="8" s="1"/>
  <c r="A496" i="8" s="1"/>
  <c r="A497" i="8" s="1"/>
  <c r="A498" i="8" s="1"/>
  <c r="A499" i="8" s="1"/>
  <c r="A500" i="8" s="1"/>
  <c r="A501" i="8" s="1"/>
  <c r="A502" i="8" s="1"/>
  <c r="A503" i="8" s="1"/>
  <c r="A506" i="8" s="1"/>
  <c r="A507" i="8" s="1"/>
  <c r="A508" i="8" s="1"/>
  <c r="A509" i="8" s="1"/>
  <c r="A510" i="8" s="1"/>
  <c r="A511" i="8" s="1"/>
  <c r="A512" i="8" s="1"/>
  <c r="A513" i="8" s="1"/>
  <c r="A514" i="8" s="1"/>
  <c r="A515" i="8" s="1"/>
  <c r="A516" i="8" s="1"/>
  <c r="A517" i="8" s="1"/>
  <c r="A518" i="8" s="1"/>
  <c r="A519" i="8" s="1"/>
  <c r="A520" i="8" s="1"/>
  <c r="A521" i="8" s="1"/>
  <c r="A522" i="8" s="1"/>
  <c r="A523" i="8" s="1"/>
  <c r="A526" i="8" s="1"/>
  <c r="A527" i="8" s="1"/>
  <c r="A528" i="8" s="1"/>
  <c r="A529" i="8" s="1"/>
  <c r="A530" i="8" s="1"/>
  <c r="A531" i="8" s="1"/>
  <c r="A532" i="8" s="1"/>
  <c r="A533" i="8" s="1"/>
  <c r="A534" i="8" s="1"/>
  <c r="A535" i="8" s="1"/>
  <c r="A536" i="8" s="1"/>
  <c r="A537" i="8" s="1"/>
  <c r="A538" i="8" s="1"/>
  <c r="A539" i="8" s="1"/>
  <c r="A540" i="8" s="1"/>
  <c r="A541" i="8" s="1"/>
  <c r="A542" i="8" s="1"/>
  <c r="A543" i="8" s="1"/>
  <c r="A546" i="8" s="1"/>
  <c r="A547" i="8" s="1"/>
  <c r="A548" i="8" s="1"/>
  <c r="A549" i="8" s="1"/>
  <c r="A550" i="8" s="1"/>
  <c r="A551" i="8" s="1"/>
  <c r="A552" i="8" s="1"/>
  <c r="A553" i="8" s="1"/>
  <c r="A554" i="8" s="1"/>
  <c r="A555" i="8" s="1"/>
  <c r="A556" i="8" s="1"/>
  <c r="A557" i="8" s="1"/>
  <c r="A558" i="8" s="1"/>
  <c r="A559" i="8" s="1"/>
  <c r="A560" i="8" s="1"/>
  <c r="A561" i="8" s="1"/>
  <c r="A562" i="8" s="1"/>
  <c r="A563" i="8" s="1"/>
  <c r="A566" i="8" s="1"/>
  <c r="A567" i="8" s="1"/>
  <c r="A568" i="8" s="1"/>
  <c r="A569" i="8" s="1"/>
  <c r="A570" i="8" s="1"/>
  <c r="A571" i="8" s="1"/>
  <c r="A572" i="8" s="1"/>
  <c r="A573" i="8" s="1"/>
  <c r="A574" i="8" s="1"/>
  <c r="A575" i="8" s="1"/>
  <c r="A576" i="8" s="1"/>
  <c r="A577" i="8" s="1"/>
  <c r="A578" i="8" s="1"/>
  <c r="A579" i="8" s="1"/>
  <c r="A580" i="8" s="1"/>
  <c r="A581" i="8" s="1"/>
  <c r="A582" i="8" s="1"/>
  <c r="A583" i="8" s="1"/>
  <c r="A586" i="8" s="1"/>
  <c r="A587" i="8" s="1"/>
  <c r="A588" i="8" s="1"/>
  <c r="A589" i="8" s="1"/>
  <c r="A590" i="8" s="1"/>
  <c r="A591" i="8" s="1"/>
  <c r="A592" i="8" s="1"/>
  <c r="A594" i="8" s="1"/>
  <c r="A595" i="8" s="1"/>
  <c r="A596" i="8" s="1"/>
  <c r="A597" i="8" s="1"/>
  <c r="A598" i="8" s="1"/>
  <c r="A599" i="8" s="1"/>
  <c r="A600" i="8" s="1"/>
  <c r="A601" i="8" s="1"/>
  <c r="A602" i="8" s="1"/>
  <c r="A603" i="8" s="1"/>
  <c r="A604" i="8" s="1"/>
  <c r="A606" i="8" s="1"/>
  <c r="A607" i="8" s="1"/>
  <c r="A608" i="8" s="1"/>
  <c r="A609" i="8" s="1"/>
  <c r="A610" i="8" s="1"/>
  <c r="A611" i="8" s="1"/>
  <c r="A612" i="8" s="1"/>
  <c r="A613" i="8" s="1"/>
  <c r="A615" i="8" s="1"/>
  <c r="A616" i="8" s="1"/>
  <c r="A617" i="8" s="1"/>
  <c r="A618" i="8" s="1"/>
  <c r="A619" i="8" s="1"/>
  <c r="A620" i="8" s="1"/>
  <c r="A622" i="8" s="1"/>
  <c r="A623" i="8" s="1"/>
  <c r="A624" i="8" s="1"/>
  <c r="A625" i="8" s="1"/>
  <c r="A626" i="8" s="1"/>
  <c r="A627" i="8" s="1"/>
  <c r="A628" i="8" s="1"/>
  <c r="A629" i="8" s="1"/>
  <c r="A631" i="8" s="1"/>
  <c r="A632" i="8" s="1"/>
  <c r="A633" i="8" s="1"/>
  <c r="A634" i="8" s="1"/>
  <c r="A635" i="8" s="1"/>
  <c r="A636" i="8" s="1"/>
  <c r="A637" i="8" s="1"/>
  <c r="A638" i="8" s="1"/>
  <c r="A640" i="8" s="1"/>
  <c r="A641" i="8" s="1"/>
  <c r="A642" i="8" s="1"/>
  <c r="A643" i="8" s="1"/>
  <c r="A644" i="8" s="1"/>
  <c r="A645" i="8" s="1"/>
  <c r="A646" i="8" s="1"/>
  <c r="A647" i="8" s="1"/>
  <c r="A649" i="8" s="1"/>
  <c r="A650" i="8" s="1"/>
  <c r="A651" i="8" s="1"/>
  <c r="A652" i="8" s="1"/>
  <c r="A653" i="8" s="1"/>
  <c r="A654" i="8" s="1"/>
  <c r="A655" i="8" s="1"/>
  <c r="A656" i="8" s="1"/>
  <c r="A657" i="8" s="1"/>
  <c r="A659" i="8" s="1"/>
  <c r="A660" i="8" s="1"/>
  <c r="A661" i="8" s="1"/>
  <c r="A662" i="8" s="1"/>
  <c r="A663" i="8" s="1"/>
  <c r="A664" i="8" s="1"/>
  <c r="A665" i="8" s="1"/>
  <c r="A666" i="8" s="1"/>
  <c r="A667" i="8" s="1"/>
  <c r="A668" i="8" s="1"/>
  <c r="A670" i="8" s="1"/>
  <c r="A671" i="8" s="1"/>
  <c r="A672" i="8" s="1"/>
  <c r="A673" i="8" s="1"/>
  <c r="A674" i="8" s="1"/>
  <c r="A675" i="8" s="1"/>
  <c r="A676" i="8" s="1"/>
  <c r="A677" i="8" s="1"/>
  <c r="A678" i="8" s="1"/>
  <c r="A679" i="8" s="1"/>
  <c r="A681" i="8" s="1"/>
  <c r="A682" i="8" s="1"/>
  <c r="A683" i="8" s="1"/>
  <c r="A684" i="8" s="1"/>
  <c r="A685" i="8" s="1"/>
  <c r="A686" i="8" s="1"/>
  <c r="A687" i="8" s="1"/>
  <c r="A688" i="8" s="1"/>
  <c r="A689" i="8" s="1"/>
  <c r="A690" i="8" s="1"/>
  <c r="A692" i="8" s="1"/>
  <c r="A693" i="8" s="1"/>
  <c r="A694" i="8" s="1"/>
  <c r="A695" i="8" s="1"/>
  <c r="A696" i="8" s="1"/>
  <c r="A697" i="8" s="1"/>
  <c r="A698" i="8" s="1"/>
  <c r="A699" i="8" s="1"/>
  <c r="A700" i="8" s="1"/>
  <c r="A701" i="8" s="1"/>
  <c r="A703" i="8" s="1"/>
  <c r="A704" i="8" s="1"/>
  <c r="A705" i="8" s="1"/>
  <c r="A706" i="8" s="1"/>
  <c r="A707" i="8" s="1"/>
  <c r="A708" i="8" s="1"/>
  <c r="A709" i="8" s="1"/>
  <c r="A710" i="8" s="1"/>
  <c r="A711" i="8" s="1"/>
  <c r="A713" i="8" s="1"/>
  <c r="A714" i="8" s="1"/>
  <c r="A715" i="8" s="1"/>
  <c r="A716" i="8" s="1"/>
  <c r="A717" i="8" s="1"/>
  <c r="A718" i="8" s="1"/>
  <c r="A719" i="8" s="1"/>
  <c r="A720" i="8" s="1"/>
  <c r="A722" i="8" s="1"/>
  <c r="A723" i="8" s="1"/>
  <c r="A724" i="8" s="1"/>
  <c r="A725" i="8" s="1"/>
  <c r="A726" i="8" s="1"/>
  <c r="A727" i="8" s="1"/>
  <c r="A728" i="8" s="1"/>
  <c r="A729" i="8" s="1"/>
  <c r="A730" i="8" s="1"/>
  <c r="A732" i="8" s="1"/>
  <c r="A733" i="8" s="1"/>
  <c r="A734" i="8" s="1"/>
  <c r="A735" i="8" s="1"/>
  <c r="A736" i="8" s="1"/>
  <c r="A737" i="8" s="1"/>
  <c r="A738" i="8" s="1"/>
  <c r="A739" i="8" s="1"/>
  <c r="A740" i="8" s="1"/>
  <c r="A742" i="8" s="1"/>
  <c r="A743" i="8" s="1"/>
  <c r="A744" i="8" s="1"/>
  <c r="A745" i="8" s="1"/>
  <c r="A746" i="8" s="1"/>
  <c r="A747" i="8" s="1"/>
  <c r="A748" i="8" s="1"/>
  <c r="A749" i="8" s="1"/>
  <c r="A750" i="8" s="1"/>
  <c r="A752" i="8" s="1"/>
  <c r="A753" i="8" s="1"/>
  <c r="A754" i="8" s="1"/>
  <c r="A755" i="8" s="1"/>
  <c r="A756" i="8" s="1"/>
  <c r="A757" i="8" s="1"/>
  <c r="A759" i="8" s="1"/>
  <c r="A760" i="8" s="1"/>
  <c r="A761" i="8" s="1"/>
  <c r="A762" i="8" s="1"/>
  <c r="A763" i="8" s="1"/>
  <c r="A764" i="8" s="1"/>
  <c r="A766" i="8" s="1"/>
  <c r="A767" i="8" s="1"/>
  <c r="A768" i="8" s="1"/>
  <c r="A769" i="8" s="1"/>
  <c r="A770" i="8" s="1"/>
  <c r="A771" i="8" s="1"/>
  <c r="A772" i="8" s="1"/>
  <c r="A773" i="8" s="1"/>
  <c r="A775" i="8" s="1"/>
  <c r="A776" i="8" s="1"/>
  <c r="A777" i="8" s="1"/>
  <c r="A778" i="8" s="1"/>
  <c r="A779" i="8" s="1"/>
  <c r="A780" i="8" s="1"/>
  <c r="A781" i="8" s="1"/>
  <c r="A782" i="8" s="1"/>
  <c r="A784" i="8" s="1"/>
  <c r="A785" i="8" s="1"/>
  <c r="A786" i="8" s="1"/>
  <c r="A787" i="8" s="1"/>
  <c r="A788" i="8" s="1"/>
  <c r="A789" i="8" s="1"/>
  <c r="A790" i="8" s="1"/>
  <c r="A791" i="8" s="1"/>
  <c r="A793" i="8" s="1"/>
  <c r="A794" i="8" s="1"/>
  <c r="A795" i="8" s="1"/>
  <c r="A796" i="8" s="1"/>
  <c r="A797" i="8" s="1"/>
  <c r="A798" i="8" s="1"/>
  <c r="A799" i="8" s="1"/>
  <c r="A800" i="8" s="1"/>
  <c r="A801" i="8" s="1"/>
  <c r="A803" i="8" s="1"/>
  <c r="A804" i="8" s="1"/>
  <c r="A805" i="8" s="1"/>
  <c r="A806" i="8" s="1"/>
  <c r="A807" i="8" s="1"/>
  <c r="A808" i="8" s="1"/>
  <c r="A809" i="8" s="1"/>
  <c r="A810" i="8" s="1"/>
  <c r="A811" i="8" s="1"/>
  <c r="A812" i="8" s="1"/>
  <c r="A814" i="8" s="1"/>
  <c r="A815" i="8" s="1"/>
  <c r="A816" i="8" s="1"/>
  <c r="A817" i="8" s="1"/>
  <c r="A818" i="8" s="1"/>
  <c r="A819" i="8" s="1"/>
  <c r="A820" i="8" s="1"/>
  <c r="A821" i="8" s="1"/>
  <c r="A822" i="8" s="1"/>
  <c r="A823" i="8" s="1"/>
  <c r="A825" i="8" s="1"/>
  <c r="A826" i="8" s="1"/>
  <c r="A827" i="8" s="1"/>
  <c r="A828" i="8" s="1"/>
  <c r="A829" i="8" s="1"/>
  <c r="A830" i="8" s="1"/>
  <c r="A831" i="8" s="1"/>
  <c r="A832" i="8" s="1"/>
  <c r="A833" i="8" s="1"/>
  <c r="A834" i="8" s="1"/>
  <c r="A836" i="8" s="1"/>
  <c r="A837" i="8" s="1"/>
  <c r="A838" i="8" s="1"/>
  <c r="A839" i="8" s="1"/>
  <c r="A840" i="8" s="1"/>
  <c r="A841" i="8" s="1"/>
  <c r="A842" i="8" s="1"/>
  <c r="A843" i="8" s="1"/>
  <c r="A844" i="8" s="1"/>
  <c r="A845" i="8" s="1"/>
  <c r="A847" i="8" s="1"/>
  <c r="A848" i="8" s="1"/>
  <c r="A849" i="8" s="1"/>
  <c r="A850" i="8" s="1"/>
  <c r="A851" i="8" s="1"/>
  <c r="A852" i="8" s="1"/>
  <c r="A853" i="8" s="1"/>
  <c r="A854" i="8" s="1"/>
  <c r="A855" i="8" s="1"/>
  <c r="A857" i="8" s="1"/>
  <c r="A858" i="8" s="1"/>
  <c r="A859" i="8" s="1"/>
  <c r="A860" i="8" s="1"/>
  <c r="A861" i="8" s="1"/>
  <c r="A862" i="8" s="1"/>
  <c r="A863" i="8" s="1"/>
  <c r="A864" i="8" s="1"/>
  <c r="A866" i="8" s="1"/>
  <c r="A867" i="8" s="1"/>
  <c r="A868" i="8" s="1"/>
  <c r="A869" i="8" s="1"/>
  <c r="A870" i="8" s="1"/>
  <c r="A871" i="8" s="1"/>
  <c r="A872" i="8" s="1"/>
  <c r="A873" i="8" s="1"/>
  <c r="A874" i="8" s="1"/>
  <c r="A876" i="8" s="1"/>
  <c r="A877" i="8" s="1"/>
  <c r="A878" i="8" s="1"/>
  <c r="A879" i="8" s="1"/>
  <c r="A880" i="8" s="1"/>
  <c r="A881" i="8" s="1"/>
  <c r="A882" i="8" s="1"/>
  <c r="A883" i="8" s="1"/>
  <c r="A884" i="8" s="1"/>
  <c r="A886" i="8" s="1"/>
  <c r="A887" i="8" s="1"/>
  <c r="A888" i="8" s="1"/>
  <c r="A889" i="8" s="1"/>
  <c r="A890" i="8" s="1"/>
  <c r="A891" i="8" s="1"/>
  <c r="A892" i="8" s="1"/>
  <c r="A893" i="8" s="1"/>
  <c r="A894" i="8" s="1"/>
  <c r="A896" i="8" s="1"/>
  <c r="A897" i="8" s="1"/>
  <c r="A898" i="8" s="1"/>
  <c r="A899" i="8" s="1"/>
  <c r="A900" i="8" s="1"/>
  <c r="A901" i="8" s="1"/>
  <c r="A905" i="8" s="1"/>
  <c r="A906" i="8" s="1"/>
  <c r="A908" i="8" s="1"/>
  <c r="A909" i="8" s="1"/>
  <c r="A911" i="8" s="1"/>
  <c r="A912" i="8" s="1"/>
  <c r="A913" i="8" s="1"/>
  <c r="A914" i="8" s="1"/>
  <c r="A915" i="8" s="1"/>
  <c r="A916" i="8" s="1"/>
  <c r="A917" i="8" s="1"/>
  <c r="A918" i="8" s="1"/>
  <c r="A919" i="8" s="1"/>
  <c r="A920" i="8" s="1"/>
  <c r="A921" i="8" s="1"/>
  <c r="A922" i="8" s="1"/>
  <c r="A923" i="8" s="1"/>
  <c r="A924" i="8" s="1"/>
  <c r="A927" i="8" s="1"/>
  <c r="A928" i="8" s="1"/>
  <c r="A929" i="8" s="1"/>
  <c r="A930" i="8" s="1"/>
  <c r="A932" i="8" s="1"/>
  <c r="A933" i="8" s="1"/>
  <c r="A934" i="8" s="1"/>
  <c r="A935" i="8" s="1"/>
  <c r="A936" i="8" s="1"/>
  <c r="A937" i="8" s="1"/>
  <c r="A938" i="8" s="1"/>
  <c r="A939" i="8" s="1"/>
  <c r="A940" i="8" s="1"/>
  <c r="A941" i="8" s="1"/>
  <c r="A942" i="8" s="1"/>
  <c r="A943" i="8" s="1"/>
  <c r="A944" i="8" s="1"/>
  <c r="A945" i="8" s="1"/>
  <c r="A948" i="8" s="1"/>
  <c r="A949" i="8" s="1"/>
  <c r="A950" i="8" s="1"/>
  <c r="A951" i="8" s="1"/>
  <c r="A952" i="8" s="1"/>
  <c r="A953" i="8" s="1"/>
  <c r="A954" i="8" s="1"/>
  <c r="A955" i="8" s="1"/>
  <c r="A956" i="8" s="1"/>
  <c r="A957" i="8" s="1"/>
  <c r="A958" i="8" s="1"/>
  <c r="A959" i="8" s="1"/>
  <c r="A960" i="8" s="1"/>
  <c r="A961" i="8" s="1"/>
  <c r="A962" i="8" s="1"/>
  <c r="A965" i="8" s="1"/>
  <c r="A966" i="8" s="1"/>
  <c r="A967" i="8" s="1"/>
  <c r="A968" i="8" s="1"/>
  <c r="A969" i="8" s="1"/>
  <c r="A971" i="8" s="1"/>
  <c r="A973" i="8" s="1"/>
  <c r="A976" i="8" s="1"/>
  <c r="A977" i="8" s="1"/>
  <c r="A978" i="8" s="1"/>
  <c r="A979" i="8" s="1"/>
  <c r="A980" i="8" s="1"/>
  <c r="A981" i="8" s="1"/>
  <c r="A983" i="8" s="1"/>
  <c r="A984" i="8" s="1"/>
  <c r="A985" i="8" s="1"/>
  <c r="A986" i="8" s="1"/>
  <c r="A987" i="8" s="1"/>
  <c r="A988" i="8" s="1"/>
  <c r="A990" i="8" s="1"/>
  <c r="A991" i="8" s="1"/>
  <c r="A992" i="8" s="1"/>
  <c r="A993" i="8" s="1"/>
  <c r="A994" i="8" s="1"/>
  <c r="A995" i="8" s="1"/>
  <c r="A997" i="8" s="1"/>
  <c r="A998" i="8" s="1"/>
  <c r="A999" i="8" s="1"/>
  <c r="A1000" i="8" s="1"/>
  <c r="A1001" i="8" s="1"/>
  <c r="A1002" i="8" s="1"/>
  <c r="A1004" i="8" s="1"/>
  <c r="A1005" i="8" s="1"/>
  <c r="A1006" i="8" s="1"/>
  <c r="A1007" i="8" s="1"/>
  <c r="A1008" i="8" s="1"/>
  <c r="A1009" i="8" s="1"/>
  <c r="A1011" i="8" s="1"/>
  <c r="A1012" i="8" s="1"/>
  <c r="A1013" i="8" s="1"/>
  <c r="A1014" i="8" s="1"/>
  <c r="A1015" i="8" s="1"/>
  <c r="A1016" i="8" s="1"/>
  <c r="A1018" i="8" s="1"/>
  <c r="A1019" i="8" s="1"/>
  <c r="A1020" i="8" s="1"/>
  <c r="A1021" i="8" s="1"/>
  <c r="A1022" i="8" s="1"/>
  <c r="A1023" i="8" s="1"/>
  <c r="A1025" i="8" s="1"/>
  <c r="A1026" i="8" s="1"/>
  <c r="A1027" i="8" s="1"/>
  <c r="A1028" i="8" s="1"/>
  <c r="A1029" i="8" s="1"/>
  <c r="A1030" i="8" s="1"/>
  <c r="A1032" i="8" s="1"/>
  <c r="A1033" i="8" s="1"/>
  <c r="A1034" i="8" s="1"/>
  <c r="A1035" i="8" s="1"/>
  <c r="A1036" i="8" s="1"/>
  <c r="A1037" i="8" s="1"/>
  <c r="A1039" i="8" s="1"/>
  <c r="A1040" i="8" s="1"/>
  <c r="A1041" i="8" s="1"/>
  <c r="A1042" i="8" s="1"/>
  <c r="A1043" i="8" s="1"/>
  <c r="A1044" i="8" s="1"/>
  <c r="A1046" i="8" s="1"/>
  <c r="A1047" i="8" s="1"/>
  <c r="A1048" i="8" s="1"/>
  <c r="A1049" i="8" s="1"/>
  <c r="A1050" i="8" s="1"/>
  <c r="A1051" i="8" s="1"/>
  <c r="A1053" i="8" s="1"/>
  <c r="A1054" i="8" s="1"/>
  <c r="A1055" i="8" s="1"/>
  <c r="A1056" i="8" s="1"/>
  <c r="A1057" i="8" s="1"/>
  <c r="A1058" i="8" s="1"/>
  <c r="A1060" i="8" s="1"/>
  <c r="A1061" i="8" s="1"/>
  <c r="A1062" i="8" s="1"/>
  <c r="A1063" i="8" s="1"/>
  <c r="A1064" i="8" s="1"/>
  <c r="A1065" i="8" s="1"/>
  <c r="A1067" i="8" s="1"/>
  <c r="A1068" i="8" s="1"/>
  <c r="A1069" i="8" s="1"/>
  <c r="A1070" i="8" s="1"/>
  <c r="A1071" i="8" s="1"/>
  <c r="A1072" i="8" s="1"/>
  <c r="A1074" i="8" s="1"/>
  <c r="A1075" i="8" s="1"/>
  <c r="A1076" i="8" s="1"/>
  <c r="A1077" i="8" s="1"/>
  <c r="A1078" i="8" s="1"/>
  <c r="A1079" i="8" s="1"/>
  <c r="A1082" i="8" s="1"/>
  <c r="A1083" i="8" s="1"/>
  <c r="A1084" i="8" s="1"/>
  <c r="A1085" i="8" s="1"/>
  <c r="A1086" i="8" s="1"/>
  <c r="A1087" i="8" s="1"/>
  <c r="A1090" i="8" s="1"/>
  <c r="A1091" i="8" s="1"/>
  <c r="A1092" i="8" s="1"/>
  <c r="A1093" i="8" s="1"/>
  <c r="A1094" i="8" s="1"/>
  <c r="A1095" i="8" s="1"/>
  <c r="A1098" i="8" s="1"/>
  <c r="A1099" i="8" s="1"/>
  <c r="A1100" i="8" s="1"/>
  <c r="A1101" i="8" s="1"/>
  <c r="A1102" i="8" s="1"/>
  <c r="A1103" i="8" s="1"/>
  <c r="A1106" i="8" s="1"/>
  <c r="A1107" i="8" s="1"/>
  <c r="A1108" i="8" s="1"/>
  <c r="A1109" i="8" s="1"/>
  <c r="A1110" i="8" s="1"/>
  <c r="A1111" i="8" s="1"/>
  <c r="A1114" i="8" s="1"/>
  <c r="A1115" i="8" s="1"/>
  <c r="A1116" i="8" s="1"/>
  <c r="A1117" i="8" s="1"/>
  <c r="A1118" i="8" s="1"/>
  <c r="A1119" i="8" s="1"/>
  <c r="A1122" i="8" s="1"/>
  <c r="A1123" i="8" s="1"/>
  <c r="A1124" i="8" s="1"/>
  <c r="A1125" i="8" s="1"/>
  <c r="A1126" i="8" s="1"/>
  <c r="A1127" i="8" s="1"/>
  <c r="A1130" i="8" s="1"/>
  <c r="A1131" i="8" s="1"/>
  <c r="A1132" i="8" s="1"/>
  <c r="A1133" i="8" s="1"/>
  <c r="A1134" i="8" s="1"/>
  <c r="A1135" i="8" s="1"/>
  <c r="A1137" i="8" s="1"/>
  <c r="A1140" i="8" s="1"/>
  <c r="A1141" i="8" s="1"/>
  <c r="A1142" i="8" s="1"/>
  <c r="A1143" i="8" s="1"/>
  <c r="A1144" i="8" s="1"/>
  <c r="A1145" i="8" s="1"/>
  <c r="A1147" i="8" s="1"/>
  <c r="A1148" i="8" s="1"/>
  <c r="A1149" i="8" s="1"/>
  <c r="A1150" i="8" s="1"/>
  <c r="A1151" i="8" s="1"/>
  <c r="A1152" i="8" s="1"/>
  <c r="A1154" i="8" s="1"/>
  <c r="A1155" i="8" s="1"/>
  <c r="A1156" i="8" s="1"/>
  <c r="A1157" i="8" s="1"/>
  <c r="A1158" i="8" s="1"/>
  <c r="A1159" i="8" s="1"/>
  <c r="A1161" i="8" s="1"/>
  <c r="A1162" i="8" s="1"/>
  <c r="A1163" i="8" s="1"/>
  <c r="A1164" i="8" s="1"/>
  <c r="A1165" i="8" s="1"/>
  <c r="A1166" i="8" s="1"/>
  <c r="A1168" i="8" s="1"/>
  <c r="A1169" i="8" s="1"/>
  <c r="A1170" i="8" s="1"/>
  <c r="A1171" i="8" s="1"/>
  <c r="A1172" i="8" s="1"/>
  <c r="A1173" i="8" s="1"/>
  <c r="A1175" i="8" s="1"/>
  <c r="A1176" i="8" s="1"/>
  <c r="A1177" i="8" s="1"/>
  <c r="A1178" i="8" s="1"/>
  <c r="A1179" i="8" s="1"/>
  <c r="A1180" i="8" s="1"/>
  <c r="A1182" i="8" s="1"/>
  <c r="A1183" i="8" s="1"/>
  <c r="A1184" i="8" s="1"/>
  <c r="A1185" i="8" s="1"/>
  <c r="A1186" i="8" s="1"/>
  <c r="A1187" i="8" s="1"/>
  <c r="A1189" i="8" s="1"/>
  <c r="A1190" i="8" s="1"/>
  <c r="A1191" i="8" s="1"/>
  <c r="A1192" i="8" s="1"/>
  <c r="A1193" i="8" s="1"/>
  <c r="A1194" i="8" s="1"/>
  <c r="A1196" i="8" s="1"/>
  <c r="A1197" i="8" s="1"/>
  <c r="A1198" i="8" s="1"/>
  <c r="A1199" i="8" s="1"/>
  <c r="A1200" i="8" s="1"/>
  <c r="A1201" i="8" s="1"/>
  <c r="A1203" i="8" s="1"/>
  <c r="A1204" i="8" s="1"/>
  <c r="A1205" i="8" s="1"/>
  <c r="A1206" i="8" s="1"/>
  <c r="A1207" i="8" s="1"/>
  <c r="A1208" i="8" s="1"/>
  <c r="A1210" i="8" s="1"/>
  <c r="A1211" i="8" s="1"/>
  <c r="A1212" i="8" s="1"/>
  <c r="A1213" i="8" s="1"/>
  <c r="A1214" i="8" s="1"/>
  <c r="A1215" i="8" s="1"/>
  <c r="A1217" i="8" s="1"/>
  <c r="A1218" i="8" s="1"/>
  <c r="A1219" i="8" s="1"/>
  <c r="A1220" i="8" s="1"/>
  <c r="A1221" i="8" s="1"/>
  <c r="A1222" i="8" s="1"/>
  <c r="A1224" i="8" s="1"/>
  <c r="A1225" i="8" s="1"/>
  <c r="A1226" i="8" s="1"/>
  <c r="A1227" i="8" s="1"/>
  <c r="A1228" i="8" s="1"/>
  <c r="A1229" i="8" s="1"/>
  <c r="A1231" i="8" s="1"/>
  <c r="A1232" i="8" s="1"/>
  <c r="A1233" i="8" s="1"/>
  <c r="A1234" i="8" s="1"/>
  <c r="A1235" i="8" s="1"/>
  <c r="A1236" i="8" s="1"/>
  <c r="A1238" i="8" s="1"/>
  <c r="A1239" i="8" s="1"/>
  <c r="A1240" i="8" s="1"/>
  <c r="A1241" i="8" s="1"/>
  <c r="A1242" i="8" s="1"/>
  <c r="A1243" i="8" s="1"/>
  <c r="A1246" i="8" s="1"/>
  <c r="A1247" i="8" s="1"/>
  <c r="A1248" i="8" s="1"/>
  <c r="A1249" i="8" s="1"/>
  <c r="A1250" i="8" s="1"/>
  <c r="A1251" i="8" s="1"/>
  <c r="A1253" i="8" s="1"/>
  <c r="A1254" i="8" s="1"/>
  <c r="A1255" i="8" s="1"/>
  <c r="A1256" i="8" s="1"/>
  <c r="A1257" i="8" s="1"/>
  <c r="A1258" i="8" s="1"/>
  <c r="A1260" i="8" s="1"/>
  <c r="A1261" i="8" s="1"/>
  <c r="A1262" i="8" s="1"/>
  <c r="A1263" i="8" s="1"/>
  <c r="A1264" i="8" s="1"/>
  <c r="A1265" i="8" s="1"/>
  <c r="A1267" i="8" s="1"/>
  <c r="A1268" i="8" s="1"/>
  <c r="A1269" i="8" s="1"/>
  <c r="A1270" i="8" s="1"/>
  <c r="A1271" i="8" s="1"/>
  <c r="A1272" i="8" s="1"/>
  <c r="A1274" i="8" s="1"/>
  <c r="A1275" i="8" s="1"/>
  <c r="A1276" i="8" s="1"/>
  <c r="A1277" i="8" s="1"/>
  <c r="A1278" i="8" s="1"/>
  <c r="A1279" i="8" s="1"/>
  <c r="A1281" i="8" s="1"/>
  <c r="A1282" i="8" s="1"/>
  <c r="A1283" i="8" s="1"/>
  <c r="A1284" i="8" s="1"/>
  <c r="A1285" i="8" s="1"/>
  <c r="A1286" i="8" s="1"/>
  <c r="A1289" i="8" s="1"/>
  <c r="A1290" i="8" s="1"/>
  <c r="A1291" i="8" s="1"/>
  <c r="A1292" i="8" s="1"/>
  <c r="A1293" i="8" s="1"/>
  <c r="A1294" i="8" s="1"/>
  <c r="A1295" i="8" s="1"/>
  <c r="A1297" i="8" s="1"/>
  <c r="A1298" i="8" s="1"/>
  <c r="A1299" i="8" s="1"/>
  <c r="A1300" i="8" s="1"/>
  <c r="A1301" i="8" s="1"/>
  <c r="A1302" i="8" s="1"/>
  <c r="A1303" i="8" s="1"/>
  <c r="A1304" i="8" s="1"/>
  <c r="A1307" i="8" s="1"/>
  <c r="A1308" i="8" s="1"/>
  <c r="A1309" i="8" s="1"/>
  <c r="A1310" i="8" s="1"/>
  <c r="A1311" i="8" s="1"/>
  <c r="A1312" i="8" s="1"/>
  <c r="A1313" i="8" s="1"/>
  <c r="A1315" i="8" s="1"/>
  <c r="A1316" i="8" s="1"/>
  <c r="A1317" i="8" s="1"/>
  <c r="A1318" i="8" s="1"/>
  <c r="A1319" i="8" s="1"/>
  <c r="A1320" i="8" s="1"/>
  <c r="A1321" i="8" s="1"/>
  <c r="A1322" i="8" s="1"/>
  <c r="A1325" i="8" s="1"/>
  <c r="A1326" i="8" s="1"/>
  <c r="A1327" i="8" s="1"/>
  <c r="A1328" i="8" s="1"/>
  <c r="A1330" i="8" s="1"/>
  <c r="A1331" i="8" s="1"/>
  <c r="A1332" i="8" s="1"/>
  <c r="A1333" i="8" s="1"/>
  <c r="A1334" i="8" s="1"/>
  <c r="A1335" i="8" s="1"/>
  <c r="A1336" i="8" s="1"/>
  <c r="A1337" i="8" s="1"/>
  <c r="A1338" i="8" s="1"/>
  <c r="A1339" i="8" s="1"/>
  <c r="A1340" i="8" s="1"/>
  <c r="A1341" i="8" s="1"/>
  <c r="A1342" i="8" s="1"/>
  <c r="A1343" i="8" s="1"/>
  <c r="A1344" i="8" s="1"/>
  <c r="A1349" i="8" s="1"/>
  <c r="A1350" i="8" s="1"/>
  <c r="A1351" i="8" s="1"/>
  <c r="A1352" i="8" s="1"/>
  <c r="A1353" i="8" s="1"/>
  <c r="A1354" i="8" s="1"/>
  <c r="A1355" i="8" s="1"/>
  <c r="A1356" i="8" s="1"/>
  <c r="A1357" i="8" s="1"/>
  <c r="A1358" i="8" s="1"/>
  <c r="A1359" i="8" s="1"/>
  <c r="A1360" i="8" s="1"/>
  <c r="A1361" i="8" s="1"/>
  <c r="A1362" i="8" s="1"/>
  <c r="A1363" i="8" s="1"/>
  <c r="A1364" i="8" s="1"/>
  <c r="A1365" i="8" s="1"/>
  <c r="A1366" i="8" s="1"/>
  <c r="A1367" i="8" s="1"/>
  <c r="A1368" i="8" s="1"/>
  <c r="A1369" i="8" s="1"/>
  <c r="A1371" i="8" s="1"/>
  <c r="A1372" i="8" s="1"/>
  <c r="A1373" i="8" s="1"/>
  <c r="A1374" i="8" s="1"/>
  <c r="A1375" i="8" s="1"/>
  <c r="A1376" i="8" s="1"/>
  <c r="A1377" i="8" s="1"/>
  <c r="A1378" i="8" s="1"/>
  <c r="A1379" i="8" s="1"/>
  <c r="A1380" i="8" s="1"/>
  <c r="A1381" i="8" s="1"/>
  <c r="A1382" i="8" s="1"/>
  <c r="A1383" i="8" s="1"/>
  <c r="A1384" i="8" s="1"/>
  <c r="A1385" i="8" s="1"/>
  <c r="A1386" i="8" s="1"/>
  <c r="A1387" i="8" s="1"/>
  <c r="A1388" i="8" s="1"/>
  <c r="A1389" i="8" s="1"/>
  <c r="A1390" i="8" s="1"/>
  <c r="A1391" i="8" s="1"/>
  <c r="A1392" i="8" s="1"/>
  <c r="A1393" i="8" s="1"/>
  <c r="A1394" i="8" s="1"/>
  <c r="A1395" i="8" s="1"/>
  <c r="A1396" i="8" s="1"/>
  <c r="A1397" i="8" s="1"/>
  <c r="A1398" i="8" s="1"/>
  <c r="A1399" i="8" s="1"/>
  <c r="A1400" i="8" s="1"/>
  <c r="A1401" i="8" s="1"/>
  <c r="A1402" i="8" s="1"/>
  <c r="A1403" i="8" s="1"/>
  <c r="A1405" i="8" s="1"/>
  <c r="A1406" i="8" s="1"/>
  <c r="A1407" i="8" s="1"/>
  <c r="A1408" i="8" s="1"/>
  <c r="A1409" i="8" s="1"/>
  <c r="A1410" i="8" s="1"/>
  <c r="A1411" i="8" s="1"/>
  <c r="A1412" i="8" s="1"/>
  <c r="A1413" i="8" s="1"/>
  <c r="A1414" i="8" s="1"/>
  <c r="A1415" i="8" s="1"/>
  <c r="A1416" i="8" s="1"/>
  <c r="A1417" i="8" s="1"/>
  <c r="A1418" i="8" s="1"/>
  <c r="A1419" i="8" s="1"/>
  <c r="A1420" i="8" s="1"/>
  <c r="A1421" i="8" s="1"/>
  <c r="A1422" i="8" s="1"/>
  <c r="A1423" i="8" s="1"/>
  <c r="A1424" i="8" s="1"/>
  <c r="A1425" i="8" s="1"/>
  <c r="A1426" i="8" s="1"/>
  <c r="A1427" i="8" s="1"/>
  <c r="A1428" i="8" s="1"/>
  <c r="A1429" i="8" s="1"/>
  <c r="A1430" i="8" s="1"/>
  <c r="A1431" i="8" s="1"/>
  <c r="A1432" i="8" s="1"/>
  <c r="A1433" i="8" s="1"/>
  <c r="A1434" i="8" s="1"/>
  <c r="A1435" i="8" s="1"/>
  <c r="A1436" i="8" s="1"/>
  <c r="A1437" i="8" s="1"/>
  <c r="A1438" i="8" s="1"/>
  <c r="A1439" i="8" s="1"/>
  <c r="A1440" i="8" s="1"/>
  <c r="A1441" i="8" s="1"/>
  <c r="A1442" i="8" s="1"/>
  <c r="A1443" i="8" s="1"/>
  <c r="A1444" i="8" s="1"/>
  <c r="A1445" i="8" s="1"/>
  <c r="A1446" i="8" s="1"/>
  <c r="A1447" i="8" s="1"/>
  <c r="A1448" i="8" s="1"/>
  <c r="A1449" i="8" s="1"/>
  <c r="A1450" i="8" s="1"/>
  <c r="A1451" i="8" s="1"/>
  <c r="A1452" i="8" s="1"/>
  <c r="A1455" i="8" s="1"/>
  <c r="A1456" i="8" s="1"/>
  <c r="A1457" i="8" s="1"/>
  <c r="A1458" i="8" s="1"/>
  <c r="A1459" i="8" s="1"/>
  <c r="A1460" i="8" s="1"/>
  <c r="A1461" i="8" s="1"/>
  <c r="A1462" i="8" s="1"/>
  <c r="A1463" i="8" s="1"/>
  <c r="A1464" i="8" s="1"/>
  <c r="A1465" i="8" s="1"/>
  <c r="A1466" i="8" s="1"/>
  <c r="A1467" i="8" s="1"/>
  <c r="A1468" i="8" s="1"/>
  <c r="A1469" i="8" s="1"/>
  <c r="A1470" i="8" s="1"/>
  <c r="A1471" i="8" s="1"/>
  <c r="A1472" i="8" s="1"/>
  <c r="A1473" i="8" s="1"/>
  <c r="A1474" i="8" s="1"/>
  <c r="A1475" i="8" s="1"/>
  <c r="A1476" i="8" s="1"/>
  <c r="A1477" i="8" s="1"/>
  <c r="A1478" i="8" s="1"/>
  <c r="A1479" i="8" s="1"/>
  <c r="A1480" i="8" s="1"/>
  <c r="A1481" i="8" s="1"/>
  <c r="A1482" i="8" s="1"/>
  <c r="A1483" i="8" s="1"/>
  <c r="A1484" i="8" s="1"/>
  <c r="A1485" i="8" s="1"/>
  <c r="A1486" i="8" s="1"/>
  <c r="A1487" i="8" s="1"/>
  <c r="A1488" i="8" s="1"/>
  <c r="A1489" i="8" s="1"/>
  <c r="A1490" i="8" s="1"/>
  <c r="A1491" i="8" s="1"/>
  <c r="A1492" i="8" s="1"/>
  <c r="A1493" i="8" s="1"/>
  <c r="A1494" i="8" s="1"/>
  <c r="A1495" i="8" s="1"/>
  <c r="A1496" i="8" s="1"/>
  <c r="A1497" i="8" s="1"/>
  <c r="A1498" i="8" s="1"/>
  <c r="A1499" i="8" s="1"/>
  <c r="A1500" i="8" s="1"/>
  <c r="A1501" i="8" s="1"/>
  <c r="A1502" i="8" s="1"/>
  <c r="A1503" i="8" s="1"/>
  <c r="A1504" i="8" s="1"/>
  <c r="A1505" i="8" s="1"/>
  <c r="A1506" i="8" s="1"/>
  <c r="A1507" i="8" s="1"/>
  <c r="A1508" i="8" s="1"/>
  <c r="A1509" i="8" s="1"/>
  <c r="A1510" i="8" s="1"/>
  <c r="A1511" i="8" s="1"/>
  <c r="A1512" i="8" s="1"/>
  <c r="A1513" i="8" s="1"/>
  <c r="A1516" i="8" s="1"/>
  <c r="A1517" i="8" s="1"/>
  <c r="A1518" i="8" s="1"/>
  <c r="A1519" i="8" s="1"/>
  <c r="A1520" i="8" s="1"/>
  <c r="A1521" i="8" s="1"/>
  <c r="A1522" i="8" s="1"/>
  <c r="A1523" i="8" s="1"/>
  <c r="A1524" i="8" s="1"/>
  <c r="A1525" i="8" s="1"/>
  <c r="A1526" i="8" s="1"/>
  <c r="A1527" i="8" s="1"/>
  <c r="A1528" i="8" s="1"/>
  <c r="A1529" i="8" s="1"/>
  <c r="A1530" i="8" s="1"/>
  <c r="A1531" i="8" s="1"/>
  <c r="A1532" i="8" s="1"/>
  <c r="A1533" i="8" s="1"/>
  <c r="A1534" i="8" s="1"/>
  <c r="A1535" i="8" s="1"/>
  <c r="A1537" i="8" s="1"/>
  <c r="A1538" i="8" s="1"/>
  <c r="A1539" i="8" s="1"/>
  <c r="A1540" i="8" s="1"/>
  <c r="A1544" i="8" s="1"/>
  <c r="A1545" i="8" s="1"/>
  <c r="A1546" i="8" s="1"/>
  <c r="A1547" i="8" s="1"/>
  <c r="A1548" i="8" s="1"/>
  <c r="A1549" i="8" s="1"/>
  <c r="A1550" i="8" s="1"/>
  <c r="A1551" i="8" s="1"/>
  <c r="A1552" i="8" s="1"/>
  <c r="A1553" i="8" s="1"/>
  <c r="A1554" i="8" s="1"/>
  <c r="A1555" i="8" s="1"/>
  <c r="A1556" i="8" s="1"/>
  <c r="A1557" i="8" s="1"/>
  <c r="A1558" i="8" s="1"/>
  <c r="A1559" i="8" s="1"/>
  <c r="A1560" i="8" s="1"/>
  <c r="A1561" i="8" s="1"/>
  <c r="A1562" i="8" s="1"/>
  <c r="A1563" i="8" s="1"/>
  <c r="A1564" i="8" s="1"/>
  <c r="A1565" i="8" s="1"/>
  <c r="A1566" i="8" s="1"/>
  <c r="A1567" i="8" s="1"/>
  <c r="A1568" i="8" s="1"/>
  <c r="A1569" i="8" s="1"/>
  <c r="A1570" i="8" s="1"/>
  <c r="A1571" i="8" s="1"/>
  <c r="A1572" i="8" s="1"/>
  <c r="A1573" i="8" s="1"/>
  <c r="A1574" i="8" s="1"/>
  <c r="A1575" i="8" s="1"/>
  <c r="A1576" i="8" s="1"/>
  <c r="A1577" i="8" s="1"/>
  <c r="A1578" i="8" s="1"/>
  <c r="A1579" i="8" s="1"/>
  <c r="A1580" i="8" s="1"/>
  <c r="A1581" i="8" s="1"/>
  <c r="A1582" i="8" s="1"/>
  <c r="A1583" i="8" s="1"/>
  <c r="A1584" i="8" s="1"/>
  <c r="A1585" i="8" s="1"/>
  <c r="A1586" i="8" s="1"/>
  <c r="A1587" i="8" s="1"/>
  <c r="A1588" i="8" s="1"/>
  <c r="A1589" i="8" s="1"/>
  <c r="A1590" i="8" s="1"/>
  <c r="A1591" i="8" s="1"/>
  <c r="A1594" i="8" s="1"/>
  <c r="A1595" i="8" s="1"/>
  <c r="A1596" i="8" s="1"/>
  <c r="A1597" i="8" s="1"/>
  <c r="A1598" i="8" s="1"/>
  <c r="A1599" i="8" s="1"/>
  <c r="A1600" i="8" s="1"/>
  <c r="A1601" i="8" s="1"/>
  <c r="A1602" i="8" s="1"/>
  <c r="A1603" i="8" s="1"/>
  <c r="A1604" i="8" s="1"/>
  <c r="A1605" i="8" s="1"/>
  <c r="A1606" i="8" s="1"/>
  <c r="A1607" i="8" s="1"/>
  <c r="A1608" i="8" s="1"/>
  <c r="A1609" i="8" s="1"/>
  <c r="A1610" i="8" s="1"/>
  <c r="A1611" i="8" s="1"/>
  <c r="A1612" i="8" s="1"/>
  <c r="A1613" i="8" s="1"/>
  <c r="A1614" i="8" s="1"/>
  <c r="A1615" i="8" s="1"/>
  <c r="A1616" i="8" s="1"/>
  <c r="A1617" i="8" s="1"/>
  <c r="A1618" i="8" s="1"/>
  <c r="A1619" i="8" s="1"/>
  <c r="A1620" i="8" s="1"/>
  <c r="A1621" i="8" s="1"/>
  <c r="A1622" i="8" s="1"/>
  <c r="A1623" i="8" s="1"/>
  <c r="A1624" i="8" s="1"/>
  <c r="A1625" i="8" s="1"/>
  <c r="A1626" i="8" s="1"/>
  <c r="A1627" i="8" s="1"/>
  <c r="A1628" i="8" s="1"/>
  <c r="A1629" i="8" s="1"/>
  <c r="A1630" i="8" s="1"/>
  <c r="A1631" i="8" s="1"/>
  <c r="A1632" i="8" s="1"/>
  <c r="A1633" i="8" s="1"/>
  <c r="A1634" i="8" s="1"/>
  <c r="A1635" i="8" s="1"/>
  <c r="A1636" i="8" s="1"/>
  <c r="A1637" i="8" s="1"/>
  <c r="A1638" i="8" s="1"/>
  <c r="A1639" i="8" s="1"/>
  <c r="A1640" i="8" s="1"/>
  <c r="A1641" i="8" s="1"/>
  <c r="A1642" i="8" s="1"/>
  <c r="A1643" i="8" s="1"/>
  <c r="A1644" i="8" s="1"/>
  <c r="A1647" i="8" s="1"/>
  <c r="A1648" i="8" s="1"/>
  <c r="A1649" i="8" s="1"/>
  <c r="A1650" i="8" s="1"/>
  <c r="A1651" i="8" s="1"/>
  <c r="A1652" i="8" s="1"/>
  <c r="A1653" i="8" s="1"/>
  <c r="A1654" i="8" s="1"/>
  <c r="A1655" i="8" s="1"/>
  <c r="A1656" i="8" s="1"/>
  <c r="A1657" i="8" s="1"/>
  <c r="A1658" i="8" s="1"/>
  <c r="A1659" i="8" s="1"/>
  <c r="A1660" i="8" s="1"/>
  <c r="A1661" i="8" s="1"/>
  <c r="A1662" i="8" s="1"/>
  <c r="A1663" i="8" s="1"/>
  <c r="A1664" i="8" s="1"/>
  <c r="A1665" i="8" s="1"/>
  <c r="A1666" i="8" s="1"/>
  <c r="A1667" i="8" s="1"/>
  <c r="A1668" i="8" s="1"/>
  <c r="A1669" i="8" s="1"/>
  <c r="A1670" i="8" s="1"/>
  <c r="A1671" i="8" s="1"/>
  <c r="A1672" i="8" s="1"/>
  <c r="A1673" i="8" s="1"/>
  <c r="A1674" i="8" s="1"/>
  <c r="A1677" i="8" s="1"/>
  <c r="A1678" i="8" s="1"/>
  <c r="A1679" i="8" s="1"/>
  <c r="A1680" i="8" s="1"/>
  <c r="A1681" i="8" s="1"/>
  <c r="A1682" i="8" s="1"/>
  <c r="A1683" i="8" s="1"/>
  <c r="A1684" i="8" s="1"/>
  <c r="A1685" i="8" s="1"/>
  <c r="A1686" i="8" s="1"/>
  <c r="A1687" i="8" s="1"/>
  <c r="A1688" i="8" s="1"/>
  <c r="A1689" i="8" s="1"/>
  <c r="A1690" i="8" s="1"/>
  <c r="A1691" i="8" s="1"/>
  <c r="A1692" i="8" s="1"/>
  <c r="A1693" i="8" s="1"/>
  <c r="A1694" i="8" s="1"/>
  <c r="A1695" i="8" s="1"/>
  <c r="A1696" i="8" s="1"/>
  <c r="A1697" i="8" s="1"/>
  <c r="A1701" i="8" s="1"/>
  <c r="A1702" i="8" s="1"/>
  <c r="A1703" i="8" s="1"/>
  <c r="A1704" i="8" s="1"/>
  <c r="A1705" i="8" s="1"/>
  <c r="A1706" i="8" s="1"/>
  <c r="A1707" i="8" s="1"/>
  <c r="A1708" i="8" s="1"/>
  <c r="A1709" i="8" s="1"/>
  <c r="A1710" i="8" s="1"/>
  <c r="A1711" i="8" s="1"/>
  <c r="A1712" i="8" s="1"/>
  <c r="A1713" i="8" s="1"/>
  <c r="A1714" i="8" s="1"/>
  <c r="A1715" i="8" s="1"/>
  <c r="A1716" i="8" s="1"/>
  <c r="A1717" i="8" s="1"/>
  <c r="A1718" i="8" s="1"/>
  <c r="A1719" i="8" s="1"/>
  <c r="A1720" i="8" s="1"/>
  <c r="A1721" i="8" s="1"/>
  <c r="A1722" i="8" s="1"/>
  <c r="A1723" i="8" s="1"/>
  <c r="A1724" i="8" s="1"/>
  <c r="A1725" i="8" s="1"/>
  <c r="A1726" i="8" s="1"/>
  <c r="A1727" i="8" s="1"/>
  <c r="A1728" i="8" s="1"/>
  <c r="A1729" i="8" s="1"/>
  <c r="A1730" i="8" s="1"/>
  <c r="A1731" i="8" s="1"/>
  <c r="A1732" i="8" s="1"/>
  <c r="A1733" i="8" s="1"/>
  <c r="A1734" i="8" s="1"/>
  <c r="A1735" i="8" s="1"/>
  <c r="A1736" i="8" s="1"/>
  <c r="A1737" i="8" s="1"/>
  <c r="A1738" i="8" s="1"/>
  <c r="A1739" i="8" s="1"/>
  <c r="A1740" i="8" s="1"/>
  <c r="A1741" i="8" s="1"/>
  <c r="A1742" i="8" s="1"/>
  <c r="A1743" i="8" s="1"/>
  <c r="A1744" i="8" s="1"/>
  <c r="A1745" i="8" s="1"/>
  <c r="A1746" i="8" s="1"/>
  <c r="A1747" i="8" s="1"/>
  <c r="A1748" i="8" s="1"/>
  <c r="A1751" i="8" s="1"/>
  <c r="A1752" i="8" s="1"/>
  <c r="A1753" i="8" s="1"/>
  <c r="A1754" i="8" s="1"/>
  <c r="A1755" i="8" s="1"/>
  <c r="A1756" i="8" s="1"/>
  <c r="A1757" i="8" s="1"/>
  <c r="A1758" i="8" s="1"/>
  <c r="A1759" i="8" s="1"/>
  <c r="A1760" i="8" s="1"/>
  <c r="A1761" i="8" s="1"/>
  <c r="A1762" i="8" s="1"/>
  <c r="A1763" i="8" s="1"/>
  <c r="A1764" i="8" s="1"/>
  <c r="A1765" i="8" s="1"/>
  <c r="A1766" i="8" s="1"/>
  <c r="A1767" i="8" s="1"/>
  <c r="A1768" i="8" s="1"/>
  <c r="A1769" i="8" s="1"/>
  <c r="A1770" i="8" s="1"/>
  <c r="A1771" i="8" s="1"/>
  <c r="A1772" i="8" s="1"/>
  <c r="A1773" i="8" s="1"/>
  <c r="A1774" i="8" s="1"/>
  <c r="A1775" i="8" s="1"/>
  <c r="A1776" i="8" s="1"/>
  <c r="A1777" i="8" s="1"/>
  <c r="A1778" i="8" s="1"/>
  <c r="A1779" i="8" s="1"/>
  <c r="A1780" i="8" s="1"/>
  <c r="A1781" i="8" s="1"/>
  <c r="A1782" i="8" s="1"/>
  <c r="A1783" i="8" s="1"/>
  <c r="A1784" i="8" s="1"/>
  <c r="A1785" i="8" s="1"/>
  <c r="A1786" i="8" s="1"/>
  <c r="A1787" i="8" s="1"/>
  <c r="A1788" i="8" s="1"/>
  <c r="A1789" i="8" s="1"/>
  <c r="A1790" i="8" s="1"/>
  <c r="A1791" i="8" s="1"/>
  <c r="A1792" i="8" s="1"/>
  <c r="A1793" i="8" s="1"/>
  <c r="A1794" i="8" s="1"/>
  <c r="A1795" i="8" s="1"/>
  <c r="A1796" i="8" s="1"/>
  <c r="A1797" i="8" s="1"/>
  <c r="A1798" i="8" s="1"/>
  <c r="A1799" i="8" s="1"/>
  <c r="A1800" i="8" s="1"/>
  <c r="A1801" i="8" s="1"/>
  <c r="A1804" i="8" s="1"/>
  <c r="A1805" i="8" s="1"/>
  <c r="A1806" i="8" s="1"/>
  <c r="A1807" i="8" s="1"/>
  <c r="A1808" i="8" s="1"/>
  <c r="A1809" i="8" s="1"/>
  <c r="A1810" i="8" s="1"/>
  <c r="A1811" i="8" s="1"/>
  <c r="A1812" i="8" s="1"/>
  <c r="A1813" i="8" s="1"/>
  <c r="A1814" i="8" s="1"/>
  <c r="A1815" i="8" s="1"/>
  <c r="A1816" i="8" s="1"/>
  <c r="A1817" i="8" s="1"/>
  <c r="A1818" i="8" s="1"/>
  <c r="A1819" i="8" s="1"/>
  <c r="A1820" i="8" s="1"/>
  <c r="A1821" i="8" s="1"/>
  <c r="A1822" i="8" s="1"/>
  <c r="A1823" i="8" s="1"/>
  <c r="A1824" i="8" s="1"/>
  <c r="A1825" i="8" s="1"/>
  <c r="A1826" i="8" s="1"/>
  <c r="A1827" i="8" s="1"/>
  <c r="A1828" i="8" s="1"/>
  <c r="A1829" i="8" s="1"/>
  <c r="A1830" i="8" s="1"/>
  <c r="A1831" i="8" s="1"/>
  <c r="A1834" i="8" s="1"/>
  <c r="A1835" i="8" s="1"/>
  <c r="A1836" i="8" s="1"/>
  <c r="A1837" i="8" s="1"/>
  <c r="A1838" i="8" s="1"/>
  <c r="A1839" i="8" s="1"/>
  <c r="A1840" i="8" s="1"/>
  <c r="A1841" i="8" s="1"/>
  <c r="A1842" i="8" s="1"/>
  <c r="A1843" i="8" s="1"/>
  <c r="A1844" i="8" s="1"/>
  <c r="A1845" i="8" s="1"/>
  <c r="A1846" i="8" s="1"/>
  <c r="A1847" i="8" s="1"/>
  <c r="A1848" i="8" s="1"/>
  <c r="A1849" i="8" s="1"/>
  <c r="A1850" i="8" s="1"/>
  <c r="A1851" i="8" s="1"/>
  <c r="A1852" i="8" s="1"/>
  <c r="A1853" i="8" s="1"/>
  <c r="A1854" i="8" s="1"/>
  <c r="A1858" i="8" s="1"/>
  <c r="A1859" i="8" s="1"/>
  <c r="A1860" i="8" s="1"/>
  <c r="A1861" i="8" s="1"/>
  <c r="A1862" i="8" s="1"/>
  <c r="A1863" i="8" s="1"/>
  <c r="A1864" i="8" s="1"/>
  <c r="A1865" i="8" s="1"/>
  <c r="A1866" i="8" s="1"/>
  <c r="A1867" i="8" s="1"/>
  <c r="A1868" i="8" s="1"/>
  <c r="A1869" i="8" s="1"/>
  <c r="A1870" i="8" s="1"/>
  <c r="A1871" i="8" s="1"/>
  <c r="A1872" i="8" s="1"/>
  <c r="A1873" i="8" s="1"/>
  <c r="A1876" i="8" s="1"/>
  <c r="A1877" i="8" s="1"/>
  <c r="A1878" i="8" s="1"/>
  <c r="A1879" i="8" s="1"/>
  <c r="A1880" i="8" s="1"/>
  <c r="A1881" i="8" s="1"/>
  <c r="A1882" i="8" s="1"/>
  <c r="A1883" i="8" s="1"/>
  <c r="A1884" i="8" s="1"/>
  <c r="A1885" i="8" s="1"/>
  <c r="A1886" i="8" s="1"/>
  <c r="A1887" i="8" s="1"/>
  <c r="A1888" i="8" s="1"/>
  <c r="A1889" i="8" s="1"/>
  <c r="A1890" i="8" s="1"/>
  <c r="A1891" i="8" s="1"/>
  <c r="A1892" i="8" s="1"/>
  <c r="A1893" i="8" s="1"/>
  <c r="A1894" i="8" s="1"/>
  <c r="A1895" i="8" s="1"/>
  <c r="A1896" i="8" s="1"/>
  <c r="A1897" i="8" s="1"/>
  <c r="A1898" i="8" s="1"/>
  <c r="A1899" i="8" s="1"/>
  <c r="A1900" i="8" s="1"/>
  <c r="A1901" i="8" s="1"/>
  <c r="A1902" i="8" s="1"/>
  <c r="A1903" i="8" s="1"/>
  <c r="A1904" i="8" s="1"/>
  <c r="A1905" i="8" s="1"/>
  <c r="A1906" i="8" s="1"/>
  <c r="A1907" i="8" s="1"/>
  <c r="A1908" i="8" s="1"/>
  <c r="A1909" i="8" s="1"/>
  <c r="A1910" i="8" s="1"/>
  <c r="A1911" i="8" s="1"/>
  <c r="A1912" i="8" s="1"/>
  <c r="A1913" i="8" s="1"/>
  <c r="A1914" i="8" s="1"/>
  <c r="A1915" i="8" s="1"/>
  <c r="A1918" i="8" s="1"/>
  <c r="A1919" i="8" s="1"/>
  <c r="A1920" i="8" s="1"/>
  <c r="A1921" i="8" s="1"/>
  <c r="A1922" i="8" s="1"/>
  <c r="A1923" i="8" s="1"/>
  <c r="A1924" i="8" s="1"/>
  <c r="A1925" i="8" s="1"/>
  <c r="A1926" i="8" s="1"/>
  <c r="A1927" i="8" s="1"/>
  <c r="A1928" i="8" s="1"/>
  <c r="A1929" i="8" s="1"/>
  <c r="A1930" i="8" s="1"/>
  <c r="A1931" i="8" s="1"/>
  <c r="A1932" i="8" s="1"/>
  <c r="A1933" i="8" s="1"/>
  <c r="A1936" i="8" s="1"/>
  <c r="A1937" i="8" s="1"/>
  <c r="A1938" i="8" s="1"/>
  <c r="A1939" i="8" s="1"/>
  <c r="A1940" i="8" s="1"/>
  <c r="A1941" i="8" s="1"/>
  <c r="A1942" i="8" s="1"/>
  <c r="A1943" i="8" s="1"/>
  <c r="A1944" i="8" s="1"/>
  <c r="A1945" i="8" s="1"/>
  <c r="A1946" i="8" s="1"/>
  <c r="A1947" i="8" s="1"/>
  <c r="A1948" i="8" s="1"/>
  <c r="A1949" i="8" s="1"/>
  <c r="A1950" i="8" s="1"/>
  <c r="A1951" i="8" s="1"/>
  <c r="A1952" i="8" s="1"/>
  <c r="A1953" i="8" s="1"/>
  <c r="A1954" i="8" s="1"/>
  <c r="A1955" i="8" s="1"/>
  <c r="A1956" i="8" s="1"/>
  <c r="A1957" i="8" s="1"/>
  <c r="A1958" i="8" s="1"/>
  <c r="A1959" i="8" s="1"/>
  <c r="A1960" i="8" s="1"/>
  <c r="A1961" i="8" s="1"/>
  <c r="A1962" i="8" s="1"/>
  <c r="A1963" i="8" s="1"/>
  <c r="A1964" i="8" s="1"/>
  <c r="A1965" i="8" s="1"/>
  <c r="A1966" i="8" s="1"/>
  <c r="A1967" i="8" s="1"/>
  <c r="A1968" i="8" s="1"/>
  <c r="A1969" i="8" s="1"/>
  <c r="A1970" i="8" s="1"/>
  <c r="A1971" i="8" s="1"/>
  <c r="A1972" i="8" s="1"/>
  <c r="A1973" i="8" s="1"/>
  <c r="A1974" i="8" s="1"/>
  <c r="A1975" i="8" s="1"/>
  <c r="A1978" i="8" s="1"/>
  <c r="A1979" i="8" s="1"/>
  <c r="A1980" i="8" s="1"/>
  <c r="A1981" i="8" s="1"/>
  <c r="A1982" i="8" s="1"/>
  <c r="A1983" i="8" s="1"/>
  <c r="A1984" i="8" s="1"/>
  <c r="A1985" i="8" s="1"/>
  <c r="A1986" i="8" s="1"/>
  <c r="A1987" i="8" s="1"/>
  <c r="A1988" i="8" s="1"/>
  <c r="A1989" i="8" s="1"/>
  <c r="A1990" i="8" s="1"/>
  <c r="A1991" i="8" s="1"/>
  <c r="A1992" i="8" s="1"/>
  <c r="A1993" i="8" s="1"/>
  <c r="A1994" i="8" s="1"/>
  <c r="A1995" i="8" s="1"/>
  <c r="A1996" i="8" s="1"/>
  <c r="A1997" i="8" s="1"/>
  <c r="A1998" i="8" s="1"/>
  <c r="A1999" i="8" s="1"/>
  <c r="A2000" i="8" s="1"/>
  <c r="A2001" i="8" s="1"/>
  <c r="A2003" i="8" s="1"/>
  <c r="A2004" i="8" s="1"/>
  <c r="A2005" i="8" s="1"/>
  <c r="F427" i="8"/>
  <c r="J427" i="8" s="1"/>
  <c r="X41" i="2"/>
  <c r="X40" i="2"/>
  <c r="S15" i="2"/>
  <c r="S23" i="2" s="1"/>
  <c r="S28" i="2" s="1"/>
  <c r="S29" i="2" s="1"/>
  <c r="S30" i="2" s="1"/>
  <c r="R27" i="2"/>
  <c r="R20" i="2"/>
  <c r="F445" i="8" l="1"/>
  <c r="J445" i="8" s="1"/>
  <c r="K427" i="8"/>
  <c r="R23" i="2"/>
  <c r="S33" i="2"/>
  <c r="S40" i="2"/>
  <c r="S41" i="2"/>
  <c r="S24" i="2"/>
  <c r="K445" i="8" l="1"/>
  <c r="R28" i="2"/>
  <c r="R29" i="2" s="1"/>
  <c r="R24" i="2"/>
  <c r="M28" i="2"/>
  <c r="P27" i="2"/>
  <c r="Z27" i="2" s="1"/>
  <c r="Q26" i="2"/>
  <c r="P26" i="2"/>
  <c r="Q25" i="2"/>
  <c r="G25" i="2"/>
  <c r="M24" i="2"/>
  <c r="C22" i="2"/>
  <c r="Q20" i="2"/>
  <c r="P20" i="2"/>
  <c r="Q19" i="2"/>
  <c r="P19" i="2"/>
  <c r="Z19" i="2" s="1"/>
  <c r="Q18" i="2"/>
  <c r="I18" i="2"/>
  <c r="H18" i="2"/>
  <c r="C18" i="2"/>
  <c r="B18" i="2"/>
  <c r="Q17" i="2"/>
  <c r="P17" i="2"/>
  <c r="C17" i="2"/>
  <c r="B17" i="2"/>
  <c r="Q16" i="2"/>
  <c r="I16" i="2"/>
  <c r="H16" i="2"/>
  <c r="G16" i="2"/>
  <c r="G15" i="2" s="1"/>
  <c r="C16" i="2"/>
  <c r="B16" i="2"/>
  <c r="O15" i="2"/>
  <c r="O28" i="2" s="1"/>
  <c r="N15" i="2"/>
  <c r="N28" i="2" s="1"/>
  <c r="L15" i="2"/>
  <c r="L23" i="2" s="1"/>
  <c r="K15" i="2"/>
  <c r="K23" i="2" s="1"/>
  <c r="J15" i="2"/>
  <c r="D15" i="2"/>
  <c r="K14" i="2"/>
  <c r="I14" i="2"/>
  <c r="H14" i="2"/>
  <c r="G14" i="2"/>
  <c r="F14" i="2"/>
  <c r="K13" i="2"/>
  <c r="I13" i="2"/>
  <c r="H13" i="2"/>
  <c r="G13" i="2"/>
  <c r="F13" i="2"/>
  <c r="E13" i="2"/>
  <c r="C13" i="2"/>
  <c r="B13" i="2"/>
  <c r="Q12" i="2"/>
  <c r="K12" i="2"/>
  <c r="I12" i="2"/>
  <c r="H12" i="2"/>
  <c r="G12" i="2"/>
  <c r="F12" i="2"/>
  <c r="E12" i="2"/>
  <c r="C12" i="2"/>
  <c r="B12" i="2"/>
  <c r="Q11" i="2"/>
  <c r="K11" i="2"/>
  <c r="I11" i="2"/>
  <c r="H11" i="2"/>
  <c r="G11" i="2"/>
  <c r="F11" i="2"/>
  <c r="E11" i="2"/>
  <c r="C11" i="2"/>
  <c r="B11" i="2"/>
  <c r="Q10" i="2"/>
  <c r="K10" i="2"/>
  <c r="I10" i="2"/>
  <c r="H10" i="2"/>
  <c r="G10" i="2"/>
  <c r="F10" i="2"/>
  <c r="E10" i="2"/>
  <c r="C10" i="2"/>
  <c r="B10" i="2"/>
  <c r="Q9" i="2"/>
  <c r="K9" i="2"/>
  <c r="I9" i="2"/>
  <c r="H9" i="2"/>
  <c r="G9" i="2"/>
  <c r="F9" i="2"/>
  <c r="E9" i="2"/>
  <c r="C9" i="2"/>
  <c r="B9" i="2"/>
  <c r="L8" i="2"/>
  <c r="J8" i="2"/>
  <c r="Q7" i="2"/>
  <c r="F7" i="2"/>
  <c r="E7" i="2"/>
  <c r="C7" i="2"/>
  <c r="Q6" i="2"/>
  <c r="P7" i="2" l="1"/>
  <c r="Z7" i="2" s="1"/>
  <c r="P25" i="2"/>
  <c r="Z25" i="2" s="1"/>
  <c r="R30" i="2"/>
  <c r="R33" i="2" s="1"/>
  <c r="E8" i="2"/>
  <c r="E28" i="2" s="1"/>
  <c r="E29" i="2" s="1"/>
  <c r="E30" i="2" s="1"/>
  <c r="I8" i="2"/>
  <c r="C8" i="2"/>
  <c r="L24" i="2"/>
  <c r="N24" i="2"/>
  <c r="D8" i="2"/>
  <c r="D28" i="2" s="1"/>
  <c r="H8" i="2"/>
  <c r="P10" i="2"/>
  <c r="Z10" i="2" s="1"/>
  <c r="P12" i="2"/>
  <c r="Z12" i="2" s="1"/>
  <c r="G8" i="2"/>
  <c r="G23" i="2" s="1"/>
  <c r="G28" i="2" s="1"/>
  <c r="H15" i="2"/>
  <c r="Q8" i="2"/>
  <c r="C15" i="2"/>
  <c r="I15" i="2"/>
  <c r="F8" i="2"/>
  <c r="F23" i="2" s="1"/>
  <c r="F28" i="2" s="1"/>
  <c r="K8" i="2"/>
  <c r="K28" i="2" s="1"/>
  <c r="P11" i="2"/>
  <c r="Z11" i="2" s="1"/>
  <c r="P13" i="2"/>
  <c r="Z13" i="2" s="1"/>
  <c r="P16" i="2"/>
  <c r="P18" i="2"/>
  <c r="N29" i="2"/>
  <c r="N30" i="2" s="1"/>
  <c r="O29" i="2"/>
  <c r="O30" i="2" s="1"/>
  <c r="P14" i="2"/>
  <c r="Z14" i="2" s="1"/>
  <c r="P9" i="2"/>
  <c r="Z9" i="2" s="1"/>
  <c r="Q15" i="2"/>
  <c r="O24" i="2"/>
  <c r="M29" i="2"/>
  <c r="M30" i="2" s="1"/>
  <c r="L28" i="2"/>
  <c r="J23" i="2"/>
  <c r="J24" i="2" s="1"/>
  <c r="I23" i="2" l="1"/>
  <c r="I24" i="2" s="1"/>
  <c r="F24" i="2"/>
  <c r="D29" i="2"/>
  <c r="D30" i="2" s="1"/>
  <c r="R41" i="2"/>
  <c r="R40" i="2"/>
  <c r="R35" i="2"/>
  <c r="R36" i="2"/>
  <c r="K24" i="2"/>
  <c r="Q23" i="2"/>
  <c r="Q24" i="2" s="1"/>
  <c r="H23" i="2"/>
  <c r="H28" i="2" s="1"/>
  <c r="H29" i="2" s="1"/>
  <c r="H30" i="2" s="1"/>
  <c r="C28" i="2"/>
  <c r="C29" i="2" s="1"/>
  <c r="C30" i="2" s="1"/>
  <c r="C33" i="2" s="1"/>
  <c r="N40" i="2"/>
  <c r="N41" i="2"/>
  <c r="M41" i="2"/>
  <c r="M40" i="2"/>
  <c r="O35" i="2"/>
  <c r="O41" i="2"/>
  <c r="O40" i="2"/>
  <c r="P15" i="2"/>
  <c r="G29" i="2"/>
  <c r="G30" i="2" s="1"/>
  <c r="O36" i="2"/>
  <c r="M36" i="2"/>
  <c r="M35" i="2"/>
  <c r="G24" i="2"/>
  <c r="N36" i="2"/>
  <c r="N35" i="2"/>
  <c r="I28" i="2"/>
  <c r="Z8" i="2"/>
  <c r="P8" i="2"/>
  <c r="J28" i="2"/>
  <c r="J29" i="2" s="1"/>
  <c r="L29" i="2"/>
  <c r="L30" i="2" s="1"/>
  <c r="E33" i="2"/>
  <c r="F29" i="2"/>
  <c r="K29" i="2"/>
  <c r="K30" i="2" s="1"/>
  <c r="D31" i="2" l="1"/>
  <c r="D32" i="2" s="1"/>
  <c r="P23" i="2"/>
  <c r="H24" i="2"/>
  <c r="Q28" i="2"/>
  <c r="Q29" i="2" s="1"/>
  <c r="L41" i="2"/>
  <c r="L40" i="2"/>
  <c r="H40" i="2"/>
  <c r="H41" i="2"/>
  <c r="K41" i="2"/>
  <c r="K40" i="2"/>
  <c r="G41" i="2"/>
  <c r="G40" i="2"/>
  <c r="K35" i="2"/>
  <c r="K36" i="2"/>
  <c r="L36" i="2"/>
  <c r="L35" i="2"/>
  <c r="I29" i="2"/>
  <c r="J30" i="2"/>
  <c r="H36" i="2"/>
  <c r="H35" i="2"/>
  <c r="F30" i="2"/>
  <c r="G36" i="2"/>
  <c r="G35" i="2"/>
  <c r="F36" i="2" l="1"/>
  <c r="F41" i="2"/>
  <c r="F40" i="2"/>
  <c r="F35" i="2"/>
  <c r="P24" i="2"/>
  <c r="P28" i="2"/>
  <c r="Q30" i="2"/>
  <c r="Q40" i="2" s="1"/>
  <c r="J41" i="2"/>
  <c r="J40" i="2"/>
  <c r="P29" i="2"/>
  <c r="I30" i="2"/>
  <c r="J36" i="2"/>
  <c r="J35" i="2"/>
  <c r="P30" i="2" l="1"/>
  <c r="Q37" i="2"/>
  <c r="Q38" i="2"/>
  <c r="Q41" i="2"/>
  <c r="Q33" i="2"/>
  <c r="I36" i="2"/>
  <c r="I41" i="2"/>
  <c r="I40" i="2"/>
  <c r="I35" i="2"/>
  <c r="V18" i="2" l="1"/>
  <c r="V20" i="2" l="1"/>
  <c r="V16" i="2" l="1"/>
  <c r="Y20" i="2" l="1"/>
  <c r="Z20" i="2" s="1"/>
  <c r="V15" i="2"/>
  <c r="V23" i="2" s="1"/>
  <c r="V28" i="2" l="1"/>
  <c r="V29" i="2" s="1"/>
  <c r="V24" i="2"/>
  <c r="V30" i="2" l="1"/>
  <c r="V33" i="2" l="1"/>
  <c r="V40" i="2"/>
  <c r="V41" i="2"/>
  <c r="Y17" i="2" l="1"/>
  <c r="Z17" i="2" s="1"/>
  <c r="Y18" i="2" l="1"/>
  <c r="Z18" i="2" s="1"/>
  <c r="Y26" i="2" l="1"/>
  <c r="Z26" i="2" s="1"/>
  <c r="Y16" i="2" l="1"/>
  <c r="Z16" i="2" l="1"/>
  <c r="Z15" i="2" s="1"/>
  <c r="Y15" i="2"/>
  <c r="Y23" i="2" l="1"/>
  <c r="Z23" i="2" s="1"/>
  <c r="Z28" i="2" s="1"/>
  <c r="B36" i="2" s="1"/>
  <c r="Y24" i="2" l="1"/>
  <c r="Z24" i="2" s="1"/>
  <c r="Y28" i="2"/>
  <c r="Y29" i="2" l="1"/>
  <c r="Z29" i="2" s="1"/>
  <c r="Z30" i="2" s="1"/>
  <c r="AF46" i="2" l="1"/>
  <c r="Y30" i="2"/>
  <c r="Y40" i="2" s="1"/>
  <c r="Z40" i="2" s="1"/>
  <c r="Y41" i="2"/>
  <c r="Z41" i="2" s="1"/>
  <c r="AF48" i="2" l="1"/>
  <c r="AF50" i="2" s="1"/>
  <c r="AA41" i="2"/>
  <c r="AF47" i="2"/>
  <c r="AA40"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L9" authorId="0" shapeId="0" xr:uid="{00000000-0006-0000-0000-000001000000}">
      <text>
        <r>
          <rPr>
            <b/>
            <sz val="9"/>
            <rFont val="Times New Roman"/>
            <family val="1"/>
          </rPr>
          <t>Admin:</t>
        </r>
        <r>
          <rPr>
            <sz val="9"/>
            <rFont val="Times New Roman"/>
            <family val="1"/>
          </rPr>
          <t xml:space="preserve">
đã ký
</t>
        </r>
      </text>
    </comment>
    <comment ref="L12" authorId="0" shapeId="0" xr:uid="{00000000-0006-0000-0000-000002000000}">
      <text>
        <r>
          <rPr>
            <b/>
            <sz val="9"/>
            <rFont val="Times New Roman"/>
            <family val="1"/>
          </rPr>
          <t>Admin:</t>
        </r>
        <r>
          <rPr>
            <sz val="9"/>
            <rFont val="Times New Roman"/>
            <family val="1"/>
          </rPr>
          <t xml:space="preserve">
đã ký
</t>
        </r>
      </text>
    </comment>
    <comment ref="C15" authorId="0" shapeId="0" xr:uid="{00000000-0006-0000-0000-000003000000}">
      <text>
        <r>
          <rPr>
            <b/>
            <sz val="9"/>
            <rFont val="Times New Roman"/>
            <family val="1"/>
          </rPr>
          <t>Admin:</t>
        </r>
        <r>
          <rPr>
            <sz val="9"/>
            <rFont val="Times New Roman"/>
            <family val="1"/>
          </rPr>
          <t xml:space="preserve">
mới ký hđ 1/2 D3 với Ardor, SMC chưa ký tạm tính = giá trị của Ardor</t>
        </r>
      </text>
    </comment>
    <comment ref="C37" authorId="0" shapeId="0" xr:uid="{00000000-0006-0000-0000-000004000000}">
      <text>
        <r>
          <rPr>
            <b/>
            <sz val="9"/>
            <rFont val="Times New Roman"/>
            <family val="1"/>
          </rPr>
          <t>Admin:</t>
        </r>
        <r>
          <rPr>
            <sz val="9"/>
            <rFont val="Times New Roman"/>
            <family val="1"/>
          </rPr>
          <t xml:space="preserve">
mới ký hđ 1/2 D3 với Ardor, SMC chưa ký tạm tính = giá trị của Ardor</t>
        </r>
      </text>
    </comment>
    <comment ref="C45" authorId="0" shapeId="0" xr:uid="{00000000-0006-0000-0000-000005000000}">
      <text>
        <r>
          <rPr>
            <b/>
            <sz val="9"/>
            <rFont val="Times New Roman"/>
            <family val="1"/>
          </rPr>
          <t>Admin:</t>
        </r>
        <r>
          <rPr>
            <sz val="9"/>
            <rFont val="Times New Roman"/>
            <family val="1"/>
          </rPr>
          <t xml:space="preserve">
a nhân ko đồng ý pát sinh hạng mục này , e để vô để c cân đối cho dễ, sau này thiếu
</t>
        </r>
      </text>
    </comment>
    <comment ref="L80" authorId="0" shapeId="0" xr:uid="{00000000-0006-0000-0000-000006000000}">
      <text>
        <r>
          <rPr>
            <b/>
            <sz val="9"/>
            <rFont val="Tahoma"/>
            <family val="2"/>
          </rPr>
          <t>Admin:</t>
        </r>
        <r>
          <rPr>
            <sz val="9"/>
            <rFont val="Tahoma"/>
            <family val="2"/>
          </rPr>
          <t xml:space="preserve">
tạm tính theo D3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AB24" authorId="0" shapeId="0" xr:uid="{00000000-0006-0000-0100-000001000000}">
      <text>
        <r>
          <rPr>
            <b/>
            <sz val="9"/>
            <color indexed="81"/>
            <rFont val="Tahoma"/>
            <family val="2"/>
          </rPr>
          <t xml:space="preserve">kl còn lại trong Hợp đồng
</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62" authorId="0" shapeId="0" xr:uid="{00000000-0006-0000-0300-000001000000}">
      <text>
        <r>
          <rPr>
            <sz val="9"/>
            <color indexed="81"/>
            <rFont val="Tahoma"/>
            <family val="2"/>
          </rPr>
          <t xml:space="preserve"> chuyển kL phần hầm d4 sang KL phát sinh trong d3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N54" authorId="0" shapeId="0" xr:uid="{00000000-0006-0000-0400-000001000000}">
      <text>
        <r>
          <rPr>
            <b/>
            <sz val="12"/>
            <color indexed="81"/>
            <rFont val="Tahoma"/>
            <family val="2"/>
          </rPr>
          <t>Theo Hợp Đồng</t>
        </r>
        <r>
          <rPr>
            <b/>
            <sz val="9"/>
            <color indexed="81"/>
            <rFont val="Tahoma"/>
            <family val="2"/>
          </rPr>
          <t xml:space="preserve">
</t>
        </r>
        <r>
          <rPr>
            <sz val="9"/>
            <color indexed="81"/>
            <rFont val="Tahoma"/>
            <family val="2"/>
          </rPr>
          <t xml:space="preserve">
</t>
        </r>
      </text>
    </comment>
    <comment ref="E58" authorId="0" shapeId="0" xr:uid="{00000000-0006-0000-0400-000002000000}">
      <text>
        <r>
          <rPr>
            <b/>
            <sz val="9"/>
            <color indexed="81"/>
            <rFont val="Tahoma"/>
            <family val="2"/>
          </rPr>
          <t xml:space="preserve">1.Móng cẩu tháp: 652.663.970.                  2.Công tác cừ larsen: 44.425.164
</t>
        </r>
      </text>
    </comment>
    <comment ref="J60" authorId="0" shapeId="0" xr:uid="{00000000-0006-0000-0400-000003000000}">
      <text>
        <r>
          <rPr>
            <b/>
            <sz val="9"/>
            <color indexed="81"/>
            <rFont val="Tahoma"/>
            <family val="2"/>
          </rPr>
          <t xml:space="preserve">tính luôn kl sum thiếu phần công tác bù lún bt lót nền M400B10 và biện pháp phục vụ lấp đất M500B10.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965" authorId="0" shapeId="0" xr:uid="{00000000-0006-0000-0600-000001000000}">
      <text>
        <r>
          <rPr>
            <b/>
            <sz val="9"/>
            <color indexed="81"/>
            <rFont val="Tahoma"/>
            <family val="2"/>
          </rPr>
          <t>Author:</t>
        </r>
        <r>
          <rPr>
            <sz val="9"/>
            <color indexed="81"/>
            <rFont val="Tahoma"/>
            <family val="2"/>
          </rPr>
          <t xml:space="preserve">
QUẠT , MAT NẠ ,,,</t>
        </r>
      </text>
    </comment>
    <comment ref="C1842" authorId="0" shapeId="0" xr:uid="{00000000-0006-0000-0600-000002000000}">
      <text>
        <r>
          <rPr>
            <b/>
            <sz val="9"/>
            <color indexed="81"/>
            <rFont val="Tahoma"/>
            <family val="2"/>
          </rPr>
          <t>Author:</t>
        </r>
        <r>
          <rPr>
            <sz val="9"/>
            <color indexed="81"/>
            <rFont val="Tahoma"/>
            <family val="2"/>
          </rPr>
          <t xml:space="preserve">
 -Tháp A tổng cộng: Tổng khối lượng thi công 27 tầng (từ hầm B2 - tầng 25).
+ Đã thi công: Lắp đặt Ống chữa cháy  tầng 7  (trục 2-25/F-G, trục 2-25/T-U): Tổng cộng 1 tầng.
+ Tổng thực hiện: Khối lượng thi công thực tế một sàn là: 2 cái
-  Khối lượng 4 tầng: (1*2) = 2 (3,88%)  ( Đã lấy cho đợt 2 )</t>
        </r>
      </text>
    </comment>
    <comment ref="C1854" authorId="0" shapeId="0" xr:uid="{00000000-0006-0000-0600-000003000000}">
      <text>
        <r>
          <rPr>
            <b/>
            <sz val="9"/>
            <color indexed="81"/>
            <rFont val="Tahoma"/>
            <family val="2"/>
          </rPr>
          <t>Author:</t>
        </r>
        <r>
          <rPr>
            <sz val="9"/>
            <color indexed="81"/>
            <rFont val="Tahoma"/>
            <family val="2"/>
          </rPr>
          <t xml:space="preserve">
 -Tháp A tổng cộng: Tổng khối lượng thi công 27 tầng (từ hầm B2 - tầng 25).
+ Đã thi công: Lắp đặt Ống chữa cháy tầng 7 (trục 2-25/F-G, trục 2-25/T-U): Tổng cộng 1 tầng.
+ Tổng thực hiện: Khối lượng thi công thực tế một sàn là: 2 cái
-  Khối lượng 4 tầng: (1*2) = 2 (3.39%)  lấy đợt 2 </t>
        </r>
      </text>
    </comment>
    <comment ref="C1910" authorId="0" shapeId="0" xr:uid="{00000000-0006-0000-0600-000004000000}">
      <text>
        <r>
          <rPr>
            <b/>
            <sz val="9"/>
            <color indexed="81"/>
            <rFont val="Tahoma"/>
            <family val="2"/>
          </rPr>
          <t>Author:</t>
        </r>
        <r>
          <rPr>
            <sz val="9"/>
            <color indexed="81"/>
            <rFont val="Tahoma"/>
            <family val="2"/>
          </rPr>
          <t xml:space="preserve">
 -Tháp A tổng cộng: Tổng khối lượng thi công 27 tầng (từ hầm B2 - tầng 25).
+ Đã thi công: Lắp đặt Ống chữa cháy từ tầng 8 đến 12 (trục 2-25/F-G, trục 2-25/T-U): Tổng cộng 5 tầng.
+ Tổng thực hiện: Khối lượng thi công thực tế một sàn là: 4 cái
-  Khối lượng 5 tầng: (5*4) = 20 (18.87%) - DOT 2</t>
        </r>
      </text>
    </comment>
    <comment ref="C1912" authorId="0" shapeId="0" xr:uid="{00000000-0006-0000-0600-000005000000}">
      <text>
        <r>
          <rPr>
            <b/>
            <sz val="9"/>
            <color indexed="81"/>
            <rFont val="Tahoma"/>
            <family val="2"/>
          </rPr>
          <t>Author:</t>
        </r>
        <r>
          <rPr>
            <sz val="9"/>
            <color indexed="81"/>
            <rFont val="Tahoma"/>
            <family val="2"/>
          </rPr>
          <t xml:space="preserve">
 -Tháp A tổng cộng: Tổng khối lượng thi công 27 tầng (từ hầm B2 - tầng 25).
+ Đã thi công: Lắp đặt Ống chữa cháy  tầng 7  (trục 2-25/F-G, trục 2-25/T-U): Tổng cộng 1 tầng.
+ Tổng thực hiện: Khối lượng thi công thực tế một sàn là: 6 cái
-  Khối lượng 1 tầng: (1*6) = 24 (11,76%) - ĐỢT 2</t>
        </r>
      </text>
    </comment>
    <comment ref="C1924" authorId="0" shapeId="0" xr:uid="{00000000-0006-0000-0600-000006000000}">
      <text>
        <r>
          <rPr>
            <b/>
            <sz val="9"/>
            <color indexed="81"/>
            <rFont val="Tahoma"/>
            <family val="2"/>
          </rPr>
          <t>Author:</t>
        </r>
        <r>
          <rPr>
            <sz val="9"/>
            <color indexed="81"/>
            <rFont val="Tahoma"/>
            <family val="2"/>
          </rPr>
          <t xml:space="preserve">
 -Tháp A tổng cộng: Tổng khối lượng thi công 27 tầng (từ hầm B2 - tầng 25).
+ Đã thi công: Lắp đặt Ống chữa cháy từ tầng 3 đến 6 (trục 2-25/F-G, trục 2-25/T-U): Tổng cộng 6 tầng.
+ Tổng thực hiện: Khối lượng thi công thực tế một sàn là: 6 cái
-  Khối lượng 6 tầng: (6*6) =36 (2.86%) - DOT 2</t>
        </r>
      </text>
    </comment>
    <comment ref="C1952" authorId="0" shapeId="0" xr:uid="{00000000-0006-0000-0600-000007000000}">
      <text>
        <r>
          <rPr>
            <b/>
            <sz val="9"/>
            <color indexed="81"/>
            <rFont val="Tahoma"/>
            <family val="2"/>
          </rPr>
          <t xml:space="preserve">Author:
</t>
        </r>
      </text>
    </comment>
    <comment ref="Y2027" authorId="0" shapeId="0" xr:uid="{00000000-0006-0000-0600-000008000000}">
      <text>
        <r>
          <rPr>
            <b/>
            <sz val="9"/>
            <color indexed="81"/>
            <rFont val="Tahoma"/>
            <family val="2"/>
          </rPr>
          <t>Author:</t>
        </r>
        <r>
          <rPr>
            <sz val="9"/>
            <color indexed="81"/>
            <rFont val="Tahoma"/>
            <family val="2"/>
          </rPr>
          <t xml:space="preserve">
dót 8% và dot 2 10%</t>
        </r>
      </text>
    </comment>
    <comment ref="Z2027" authorId="0" shapeId="0" xr:uid="{00000000-0006-0000-0600-000009000000}">
      <text>
        <r>
          <rPr>
            <b/>
            <sz val="9"/>
            <color indexed="81"/>
            <rFont val="Tahoma"/>
            <family val="2"/>
          </rPr>
          <t>Author:</t>
        </r>
        <r>
          <rPr>
            <sz val="9"/>
            <color indexed="81"/>
            <rFont val="Tahoma"/>
            <family val="2"/>
          </rPr>
          <t xml:space="preserve">
Năm 2023 10%</t>
        </r>
      </text>
    </comment>
  </commentList>
</comments>
</file>

<file path=xl/sharedStrings.xml><?xml version="1.0" encoding="utf-8"?>
<sst xmlns="http://schemas.openxmlformats.org/spreadsheetml/2006/main" count="16644" uniqueCount="4228">
  <si>
    <t>Hạng mục</t>
  </si>
  <si>
    <t>D3  đến ngày 7/10/2025</t>
  </si>
  <si>
    <t>D4 ( khối D4 chưa ký hợp đồng nhà thầu)</t>
  </si>
  <si>
    <t>TỔNG CỘNG D3 VÀ D4 (D3+D4)</t>
  </si>
  <si>
    <t xml:space="preserve">Giá trị hợp đồng </t>
  </si>
  <si>
    <t xml:space="preserve">Giá trị đã thực hiện </t>
  </si>
  <si>
    <t>Tạm ứng theo HĐ</t>
  </si>
  <si>
    <t>Được quyền thanh toán</t>
  </si>
  <si>
    <t xml:space="preserve">Đã thanh toán </t>
  </si>
  <si>
    <t>Công nợ còn lại được quyền thanh toán</t>
  </si>
  <si>
    <t>giá trị giữ lại còn phải trả</t>
  </si>
  <si>
    <t>Tổng Giá trị  HD còn lại
chưa thực hiện D3</t>
  </si>
  <si>
    <t>tổng giá trị cần phải thanh toán</t>
  </si>
  <si>
    <t xml:space="preserve">Giá trị hợp đồng D4 </t>
  </si>
  <si>
    <t>giá trị giữ lại còn lại  phải trả</t>
  </si>
  <si>
    <t>Tổng Giá trị  HD còn lại
chưa thực hiện D4</t>
  </si>
  <si>
    <t>Giá trị còn lại được quyền phải thanh toán D3 và D4</t>
  </si>
  <si>
    <t>Giá trị giữ lại còn phải thanh toán</t>
  </si>
  <si>
    <t>Giá trị hợp đồng còn phải thực hiện</t>
  </si>
  <si>
    <t>Dòng tiền còn phải thực hiện</t>
  </si>
  <si>
    <t>TỔNG CỘNG</t>
  </si>
  <si>
    <t>A</t>
  </si>
  <si>
    <t>Xây dựng</t>
  </si>
  <si>
    <t xml:space="preserve">Tháp A - HLP ( One Truss) </t>
  </si>
  <si>
    <t xml:space="preserve"> + theo HĐ 100% ( riêng HLP/one Truss ko giữ lại , chuyển giá trị giữ lại  qua Ardor)</t>
  </si>
  <si>
    <t xml:space="preserve"> + Phát sinh  100%</t>
  </si>
  <si>
    <t xml:space="preserve"> Tháp A - Ardor nhận thừa hưởng lại toàn bộ giá trị còn lại của HLP/oneTruss bao gồm cả gái trị giữ lại Của các kl đã thực hiện</t>
  </si>
  <si>
    <t xml:space="preserve"> + theo HĐ 88% ( riêng HLP/one Truss ko giữ lại , chuyển giá trị giữ lại  qua Ardor)</t>
  </si>
  <si>
    <t xml:space="preserve"> + Phát sinh ( kl 88%, nhân công 100%)</t>
  </si>
  <si>
    <t xml:space="preserve"> Hoàn thiện ARDOR D3 (D4 tạm tính)</t>
  </si>
  <si>
    <t>Tháp B -SMC</t>
  </si>
  <si>
    <t xml:space="preserve"> + theo HĐ</t>
  </si>
  <si>
    <t xml:space="preserve"> + Phát sinh</t>
  </si>
  <si>
    <t>B</t>
  </si>
  <si>
    <r>
      <t>Thầu phụ xây dựng Hoàn thiện (</t>
    </r>
    <r>
      <rPr>
        <b/>
        <i/>
        <sz val="16"/>
        <rFont val="Times New Roman"/>
        <family val="1"/>
      </rPr>
      <t xml:space="preserve"> Đã ký D3, D4 tạm tính</t>
    </r>
    <r>
      <rPr>
        <b/>
        <sz val="16"/>
        <rFont val="Times New Roman"/>
        <family val="1"/>
      </rPr>
      <t xml:space="preserve">) </t>
    </r>
  </si>
  <si>
    <t>Thi công  Sàn gỗ,  tủ bếp, cửa gỗ ( nhân công &amp; vật tư) ( Thái Thành Nhân)</t>
  </si>
  <si>
    <t xml:space="preserve"> Thi công Nhôm kính ( nhân công &amp; vật tư) </t>
  </si>
  <si>
    <t>2.1</t>
  </si>
  <si>
    <t xml:space="preserve"> Quang thuận</t>
  </si>
  <si>
    <t>2.2</t>
  </si>
  <si>
    <t>Đại nam</t>
  </si>
  <si>
    <t xml:space="preserve">Cung cấp &amp; Lắp đặt Thang máy đã ký D3+ D4 ( nhân công &amp; thiết bị) (UK TECH) hoàn tạm ứng </t>
  </si>
  <si>
    <t>3.1</t>
  </si>
  <si>
    <t xml:space="preserve"> + Tháp A - HLP ( One Truss) </t>
  </si>
  <si>
    <t>3.2</t>
  </si>
  <si>
    <t xml:space="preserve"> + Tháp B -SMC </t>
  </si>
  <si>
    <t>C</t>
  </si>
  <si>
    <r>
      <t xml:space="preserve"> Thầu MEP ( </t>
    </r>
    <r>
      <rPr>
        <b/>
        <i/>
        <sz val="16"/>
        <rFont val="Times New Roman"/>
        <family val="1"/>
      </rPr>
      <t>đã ký D3, D4 tạm tính</t>
    </r>
    <r>
      <rPr>
        <b/>
        <sz val="16"/>
        <rFont val="Times New Roman"/>
        <family val="1"/>
      </rPr>
      <t>)</t>
    </r>
  </si>
  <si>
    <t xml:space="preserve"> Chiếu sáng thoát nước  - (Vietree) thanh toán 85% - tạm ứng tương ứng</t>
  </si>
  <si>
    <t>Hệ thống PCCC
Điều hoà KK, thông gió (G-Tech)  thanh toán 85% - tạm ứng tương ứng</t>
  </si>
  <si>
    <t xml:space="preserve">Trung thế và máy biến áp &amp; Gói 4 - Hệ thống tủ điện, máng cáp ( Quang Minh) </t>
  </si>
  <si>
    <t>Hệ thống xử lý nước thải ( Việt Tín Thành)</t>
  </si>
  <si>
    <t>PL hợp đồng  việt tín thành</t>
  </si>
  <si>
    <t>D</t>
  </si>
  <si>
    <r>
      <t>Vật tư hoàn thiện (</t>
    </r>
    <r>
      <rPr>
        <i/>
        <sz val="16"/>
        <rFont val="Times New Roman"/>
        <family val="1"/>
      </rPr>
      <t xml:space="preserve"> chưa ký hợp đồng, giá trị HĐ D3, D4 tạm tính</t>
    </r>
    <r>
      <rPr>
        <b/>
        <sz val="16"/>
        <rFont val="Times New Roman"/>
        <family val="1"/>
      </rPr>
      <t>)</t>
    </r>
  </si>
  <si>
    <t xml:space="preserve"> Cung cấp Gạch ốp, lát</t>
  </si>
  <si>
    <t xml:space="preserve"> Cung cấpThiết bị vệ sinh</t>
  </si>
  <si>
    <t xml:space="preserve">Cung cấp bột, Sơn nước </t>
  </si>
  <si>
    <t xml:space="preserve"> Thi công hoàn thiện  ( nhân công, trần thạch cao, lát gạch, chống thấm ,vật tư phụ ,..) (Tháp B chưa ký) - SMC lấy theo Ardor</t>
  </si>
  <si>
    <t xml:space="preserve"> Thi công Đá hoa cương ( nhân công &amp; Vật tư)  (tạm tính)</t>
  </si>
  <si>
    <t xml:space="preserve"> Cung cấp &amp; thi công  cửa kỹ thuật chống cháy  (tạm tính)</t>
  </si>
  <si>
    <t xml:space="preserve">  Cửa đi căn  hộ DF3  (tạm tính)
  </t>
  </si>
  <si>
    <t>Cung cấp &amp; thi công Lan can (tạm tính)</t>
  </si>
  <si>
    <t>Cung cấp &amp; lắp đặt thiết bị,  thi công hoàn thiện hồ bơi (tạm tính)</t>
  </si>
  <si>
    <t>Máy phát điện (tạm tính)</t>
  </si>
  <si>
    <t>Khóa từ</t>
  </si>
  <si>
    <t xml:space="preserve"> Lắp đặt thiết bị vs D3 ( vietree) - dự kiến ( a Nhân ko đồng ý phát sinh phần này )</t>
  </si>
  <si>
    <t>Nhà thầu HLP</t>
  </si>
  <si>
    <t xml:space="preserve"> Phần thô &amp; Xây tô</t>
  </si>
  <si>
    <t xml:space="preserve"> BTCT  HLP </t>
  </si>
  <si>
    <t>Xây HLP</t>
  </si>
  <si>
    <t>Tô HLP</t>
  </si>
  <si>
    <t>CTBD HLP</t>
  </si>
  <si>
    <t xml:space="preserve"> Phát sinh cọc khoan nhồi</t>
  </si>
  <si>
    <t xml:space="preserve"> Thi công hoàn thiện  ( nhân công, trầnthạch cao, lát gạch, chống thấm ,vật tư phụ ,..) - dự kiến </t>
  </si>
  <si>
    <t>Nhà Thầu SMC</t>
  </si>
  <si>
    <t xml:space="preserve"> BTCT  SMC</t>
  </si>
  <si>
    <t>Xây SMC</t>
  </si>
  <si>
    <t>Tô SMC</t>
  </si>
  <si>
    <t>CTBD SMC</t>
  </si>
  <si>
    <t>có VAT</t>
  </si>
  <si>
    <t>CÔNG TRÌNH</t>
  </si>
  <si>
    <t>: CHUNG CƯ CAO TẦNG D3 – TOÀN KHU LÔ D3 - DREAM HOME RIVERSIDE
( SHAPHIRE )</t>
  </si>
  <si>
    <t>HẠNG MỤC</t>
  </si>
  <si>
    <t>: PHẦN MÓNG - TẦNG HẦM - TẦNG TRỆT, KHUNG BTCT</t>
  </si>
  <si>
    <t>ĐỊA ĐIỂM</t>
  </si>
  <si>
    <t>: LÔ CHUNG CƯ D3&amp;D4 THUỘC DỰ ÁN KHU DÂN CƯ PHÚ LỢI, PHƯỜNG 7, QUẬN 8, TP.HCM</t>
  </si>
  <si>
    <t>STT</t>
  </si>
  <si>
    <t>HẠNG MỤC CÔNG VIỆC</t>
  </si>
  <si>
    <t>GIÁ TRỊ</t>
  </si>
  <si>
    <t>GHI CHÚ</t>
  </si>
  <si>
    <t>KHỐI LƯỢNG BAN ĐẦU (A CHƯƠNG)</t>
  </si>
  <si>
    <t>DỰ TOÁN</t>
  </si>
  <si>
    <t>THI CÔNG ĐẾN 30/01/2021</t>
  </si>
  <si>
    <t>ĐỢT 1 
THI CÔNG ĐẾN NGÀY 10/03/2021</t>
  </si>
  <si>
    <t>ĐỢT 2 
TỪ 10/03/2021 ĐẾN 10/07/2021</t>
  </si>
  <si>
    <t>ĐỢT 3 
TỪ 11/07/2021 ĐẾN 22/01/2022</t>
  </si>
  <si>
    <t>ĐỢT 4 
TỪ 23/01/2022 ĐẾN 25/02/2022</t>
  </si>
  <si>
    <t>ĐỢT 5</t>
  </si>
  <si>
    <t>ĐỢT 6 TỪ 26/02/2022 ĐẾN 05/06/2022</t>
  </si>
  <si>
    <t>ĐỢT 7 TỪ 06/06/2022 ĐẾN 04/08/2022</t>
  </si>
  <si>
    <t>ĐỢT 8 TỪ 05/08/2022 ĐẾN 31/08/2022</t>
  </si>
  <si>
    <t>ĐỢT 9 TỪ 01/09/2022 ĐẾN 05/11/2022</t>
  </si>
  <si>
    <t>ĐỢT 10 TỪ 06/11/2022 ĐẾN 31/12/2022</t>
  </si>
  <si>
    <t>LŨY KẾ
ĐẾN ĐỢT TRƯỚC</t>
  </si>
  <si>
    <t xml:space="preserve"> ĐỢT  12 
(TỪ NGÀY 01/04/2024 ĐẾN NGÀY 29/04/2024)</t>
  </si>
  <si>
    <t xml:space="preserve"> ĐỢT  13
(TỪ NGÀY 02/05/2024 ĐẾN NGÀY 18/05/2024)</t>
  </si>
  <si>
    <t xml:space="preserve"> ĐỢT  14
(TỪ NGÀY 21/05/2024 ĐẾN NGÀY 10/06/2024)</t>
  </si>
  <si>
    <t xml:space="preserve"> ĐỢT  15
(TỪ NGÀY 10/06/2024 ĐẾN NGÀY 25/06/2024)</t>
  </si>
  <si>
    <t xml:space="preserve"> ĐỢT  16
(TỪ NGÀY 10/06/2024 ĐẾN NGÀY 25/06/2024)</t>
  </si>
  <si>
    <t xml:space="preserve"> ĐỢT  17
(TỪ NGÀY 28/08/2024 ĐẾN NGÀY  /09/2024)</t>
  </si>
  <si>
    <t xml:space="preserve"> ĐỢT  18
(TỪ NGÀY 28/08/2024 ĐẾN NGÀY  /09/2024)</t>
  </si>
  <si>
    <t xml:space="preserve"> ĐỢT  19
(TỪ NGÀY /2024 ĐẾN NGÀY  /2024)</t>
  </si>
  <si>
    <t>LŨY KẾ ĐẾN ĐỢT NÀY</t>
  </si>
  <si>
    <t>I</t>
  </si>
  <si>
    <t>PHẦN PRELIM</t>
  </si>
  <si>
    <t>II</t>
  </si>
  <si>
    <t>PHẦN NGẦM</t>
  </si>
  <si>
    <t>CÔNG TÁC BỔ SUNG</t>
  </si>
  <si>
    <t>III</t>
  </si>
  <si>
    <t>PHẦN THÂN</t>
  </si>
  <si>
    <t>PHẦN DỞ DANG</t>
  </si>
  <si>
    <t>IV</t>
  </si>
  <si>
    <t>PHẦN XÂY - TÔ</t>
  </si>
  <si>
    <t>V</t>
  </si>
  <si>
    <t>PHẦN ME TRONG CĂN HỘ</t>
  </si>
  <si>
    <t>VI</t>
  </si>
  <si>
    <t>PHẦN HOÀN THIỆN</t>
  </si>
  <si>
    <t>VII</t>
  </si>
  <si>
    <t>GIẢM GIÁ 1% ( THEO NỘI DUNG HỢP ĐỒNG )</t>
  </si>
  <si>
    <t>VIII</t>
  </si>
  <si>
    <t>TỔNG GIÁ TRỊ THANH TOÁN THEO HỢP ĐỒNG</t>
  </si>
  <si>
    <t>Hợp đồng</t>
  </si>
  <si>
    <t>IX</t>
  </si>
  <si>
    <t>ĐIỀU CHỈNH GIÁ THÉP</t>
  </si>
  <si>
    <t>X</t>
  </si>
  <si>
    <t>ĐIỀU CHỈNH GIÁ BÊ TÔNG</t>
  </si>
  <si>
    <t>XI</t>
  </si>
  <si>
    <t>ĐIỀU CHỈNH GIÁ XÂY TÔ</t>
  </si>
  <si>
    <t>TỔNG CỘNG:</t>
  </si>
  <si>
    <t>THUẾ GTGT 10%</t>
  </si>
  <si>
    <t>TỔNG CỘNG SAU THUẾ</t>
  </si>
  <si>
    <t>GIẢM GIÁ 1%</t>
  </si>
  <si>
    <t>Tổng cộng sau giảm giá</t>
  </si>
  <si>
    <t>THANH TOÁN ĐỢT NÀY (85% GIÁ TRỊ ĐÃ BAO GỒM VAT)</t>
  </si>
  <si>
    <t>GIÁ TRỊ THỰC HIỆN CÒN LẠI HĐ</t>
  </si>
  <si>
    <t>giữ lại 85%</t>
  </si>
  <si>
    <t>Phần giữ lại</t>
  </si>
  <si>
    <t>giữ lại  15%</t>
  </si>
  <si>
    <t>đợt 12, 13, 14, 15, 16 , 17, 18, 19 giữ lại 12%</t>
  </si>
  <si>
    <t>Thanh toán 85%</t>
  </si>
  <si>
    <t>Phần được quyền thanh toán</t>
  </si>
  <si>
    <t xml:space="preserve"> thanh toán 85%</t>
  </si>
  <si>
    <t>đợt 12, 13, 14, 15, 16, 17 , 18, 19thanh toán 88%</t>
  </si>
  <si>
    <t>thanh toán 85%</t>
  </si>
  <si>
    <t>đợt 12 tt 88%</t>
  </si>
  <si>
    <t>đợt 13 tt 88%</t>
  </si>
  <si>
    <t>đợt 14 tt 88%</t>
  </si>
  <si>
    <t>đợt 15 tt 88%</t>
  </si>
  <si>
    <t>đợt 16 tt 88%</t>
  </si>
  <si>
    <t>đợt 17 tt 88%</t>
  </si>
  <si>
    <t>đợt 18 tt 88%</t>
  </si>
  <si>
    <t>đợt 19 tt 88%</t>
  </si>
  <si>
    <t>Đợt 18</t>
  </si>
  <si>
    <t>Ngày</t>
  </si>
  <si>
    <t>Đã thanh toán</t>
  </si>
  <si>
    <t>Tổng thanh toán</t>
  </si>
  <si>
    <t>Tổng giá trị hợp đồng: 322.385.645.235 vnđ (Bao gồm VAT)</t>
  </si>
  <si>
    <t xml:space="preserve">Tổng khối lượng thi công (Đến ngày 28/06/2024) là                         : </t>
  </si>
  <si>
    <t>các đợt trước</t>
  </si>
  <si>
    <t xml:space="preserve"> Giá trị giữ lại                                                                                :</t>
  </si>
  <si>
    <t xml:space="preserve"> Giá trị được quyền thanh toán ngay (Không bao gồm giá trị giữ lại) :</t>
  </si>
  <si>
    <t xml:space="preserve"> Giá trị đã thanh toán                                                                    :</t>
  </si>
  <si>
    <t xml:space="preserve"> Giá trị còn phải thanh toán (Không bao gồm giá trị giữ lại)              :               </t>
  </si>
  <si>
    <t>tt từ đợt 12 trở đi</t>
  </si>
  <si>
    <t xml:space="preserve"> Giá trị giữ lại gồm:</t>
  </si>
  <si>
    <t xml:space="preserve"> - Giữ lại từ đợt 1 đến đợt 5 là 5% vì đến đợt 5 là Quyết toán</t>
  </si>
  <si>
    <t xml:space="preserve"> - Đợt 6 về sau giá trị giữ lại là 15% (10% giá trị Quyết toán và 5% giá trị bảo hành)</t>
  </si>
  <si>
    <t xml:space="preserve"> - Đợt 12 về sau giá trị giữ lại là 12 % (7% giá trị Quyết toán và 5% giá trị bảo hành)</t>
  </si>
  <si>
    <t>ĐƠN GIÁ ARD</t>
  </si>
  <si>
    <t>MÃ BOQ</t>
  </si>
  <si>
    <t>MÃ ĐƠN GIÁ</t>
  </si>
  <si>
    <t>MÃ CÔNG VIỆC</t>
  </si>
  <si>
    <t>CÔNG TÁC</t>
  </si>
  <si>
    <t>CẤU KIỆN</t>
  </si>
  <si>
    <t>TẦNG</t>
  </si>
  <si>
    <t>VỊ TRÍ</t>
  </si>
  <si>
    <t>VẬT LIỆU</t>
  </si>
  <si>
    <t>LOẠI</t>
  </si>
  <si>
    <t>NỘI DUNG CÔNG VIỆC</t>
  </si>
  <si>
    <t>ĐƠN VỊ TÍNH</t>
  </si>
  <si>
    <t>KHỐI LƯỢNG</t>
  </si>
  <si>
    <t>ĐƠN GIÁ</t>
  </si>
  <si>
    <t>THÀNH TIỀN
(Đồng)</t>
  </si>
  <si>
    <t>GT</t>
  </si>
  <si>
    <t>HỢP ĐỒNG</t>
  </si>
  <si>
    <t>THỰC TẾ</t>
  </si>
  <si>
    <t>THỰC HIỆN</t>
  </si>
  <si>
    <t>KHỐI LƯỢNG CÒN LẠI</t>
  </si>
  <si>
    <t>LŨY KẾ ĐẾN HẾT KỲ TRƯỚC</t>
  </si>
  <si>
    <t>THỰC HIỆN KỲ NÀY</t>
  </si>
  <si>
    <t>LŨY KẾ ĐẾN HẾT KỲ NÀY</t>
  </si>
  <si>
    <t>GIÁ BAO GỒM VAT</t>
  </si>
  <si>
    <t>HD_XBCT</t>
  </si>
  <si>
    <t>CÔNG TÁC XÂY BẬC CẦU THANG, TAM CẤP</t>
  </si>
  <si>
    <t>BOQ_75</t>
  </si>
  <si>
    <t>XAYBACCAP</t>
  </si>
  <si>
    <t>HTHIEN</t>
  </si>
  <si>
    <t>XAYBC</t>
  </si>
  <si>
    <t>G.THE-4x8x18</t>
  </si>
  <si>
    <t>VUA-M75</t>
  </si>
  <si>
    <t>Xây bậc cầu thang, tam cấp bằng gạch thẻ 40x80x180 vữa XM M75</t>
  </si>
  <si>
    <t>m3</t>
  </si>
  <si>
    <t>HD_CTH</t>
  </si>
  <si>
    <t>CÔNG TÁC CHỐNG THẤM</t>
  </si>
  <si>
    <t>BOQ_92</t>
  </si>
  <si>
    <t>CHONGTHAM_01</t>
  </si>
  <si>
    <t>CHONGTH</t>
  </si>
  <si>
    <t>Cung cấp và thi công lớp chống thấm khu vực đường dốc, mương thu nước, hố pít thang máy</t>
  </si>
  <si>
    <t>m2</t>
  </si>
  <si>
    <t>BOQ_93</t>
  </si>
  <si>
    <t>Cung cấp và thi công lớp chống thấm tại các vị trí quy định theo đúng bản vẽ thiết kế khu WC công cộng tầng 1 và tầng 8</t>
  </si>
  <si>
    <t>BOQ_94</t>
  </si>
  <si>
    <t>CHONGTHAM_02</t>
  </si>
  <si>
    <t>Cung cấp và thi công lớp chống thấm khu vực sân thượng và hồ bơi tầng 8, sân thượng tầng 19, sân thượng tầng 21, tầng 25 và mái</t>
  </si>
  <si>
    <t>BOQ_95</t>
  </si>
  <si>
    <t>CHONGTHAM_03</t>
  </si>
  <si>
    <t>LAPDAT</t>
  </si>
  <si>
    <t>DANBTCT60x60x8</t>
  </si>
  <si>
    <t>Cung cấp lắp dựng đan BTCT 600x600x80mm khu vực sân thượng và hồ bơi tầng 8, sân thượng tầng 19, sân thượng tầng 21 (bao gồm gối đỡ đan BT)</t>
  </si>
  <si>
    <t>BOQ_96</t>
  </si>
  <si>
    <t>Cung cấp và thi công lớp chống thấm khu vực phòng WC TMDV, chân tường quét cuốn lên cao 300mm</t>
  </si>
  <si>
    <t>BOQ_97</t>
  </si>
  <si>
    <t xml:space="preserve">Cung cấp và thi công lớp chống thấm tại các khu vực phòng WC, phòng giặt, sân phơi, chân tường quét cuốn lên cao 300mm </t>
  </si>
  <si>
    <t>HD_CNN</t>
  </si>
  <si>
    <t>CÔNG TÁC CÁN NỀN - DÀY 3CM</t>
  </si>
  <si>
    <t>BOQ_96a</t>
  </si>
  <si>
    <t>CANNEN_M75</t>
  </si>
  <si>
    <t>CANNEN</t>
  </si>
  <si>
    <t>Cán nền bảo vệ  lớp chống thấm khu vực đường dốc, mương thu nước, hố pít thang máy</t>
  </si>
  <si>
    <t>BOQ_97a</t>
  </si>
  <si>
    <t>Cán nền bảo vệ lớp chống thấm vữa M75 khu vực sân thượng và hồ bơi tầng 8, sân thượng tầng 19, sân thượng tầng 21</t>
  </si>
  <si>
    <t>BOQ_98</t>
  </si>
  <si>
    <t>Cán nền vữa M75, vị trí sàn lát gạch 800x800 khu vực sảnh thang máy, SHCĐ, ...</t>
  </si>
  <si>
    <t>BOQ_99</t>
  </si>
  <si>
    <t xml:space="preserve">Cán nền M75, vị trí phòng rác, phòng WC, P.KT khu công cộng </t>
  </si>
  <si>
    <t>BOQ_100</t>
  </si>
  <si>
    <t>Cán nền vữa M75, vị trí hành lang chung, hành lang SHCĐ khu vực lát gạch 600x600</t>
  </si>
  <si>
    <t>BOQ_101</t>
  </si>
  <si>
    <t>Cán nền vữa chống thấm M75, vị trí sàn lát gạch granite 300x300mm chống trượt phòng WC</t>
  </si>
  <si>
    <t>BOQ_102</t>
  </si>
  <si>
    <t>Cán nền vữa M75, vị trí sàn lát gạch granite 600x600mm khu TMDV</t>
  </si>
  <si>
    <t>BOQ_103</t>
  </si>
  <si>
    <t>Cán nền vữa M75, vị trí sàn lát gạch granite 600x600mm phòng ăn và phòng khách</t>
  </si>
  <si>
    <t>BOQ_104</t>
  </si>
  <si>
    <t>Cán nền vữa M75, vị trí sàn lát sàn gỗ công nghiệp cho khu vực phòng ngủ</t>
  </si>
  <si>
    <t>BOQ_105</t>
  </si>
  <si>
    <t>Cán nền M75, vị trí sàn Lát gạch granite 300x300mm chống trượt phòng WC, sân phơi, lôgia, …</t>
  </si>
  <si>
    <t>BOQ_106</t>
  </si>
  <si>
    <t>Cán nền vữa M75, vị trí sàn lát đá granite đen  ngạch cửa 200</t>
  </si>
  <si>
    <t>BOQ_107</t>
  </si>
  <si>
    <t>Cán nền vữa M75, vị trí sàn lát đá granite đen ngạch cửa 100</t>
  </si>
  <si>
    <t>BOQ_108</t>
  </si>
  <si>
    <t>CANNEN_M100</t>
  </si>
  <si>
    <t>VUA-M100</t>
  </si>
  <si>
    <t>Cán nền vữa M100, xoa nhám mặt khu thang bộ</t>
  </si>
  <si>
    <t>HD_LGH</t>
  </si>
  <si>
    <t>CÔNG TÁC LÁT GẠCH</t>
  </si>
  <si>
    <t>BOQ_109</t>
  </si>
  <si>
    <t>LATGACH</t>
  </si>
  <si>
    <t>SAN</t>
  </si>
  <si>
    <t>GRANITE-CT-80x80</t>
  </si>
  <si>
    <t>Lát gạch kt 800x800mm khu vực sảnh thang máy, SHCĐ, sảnh đón tầng 1</t>
  </si>
  <si>
    <t>BOQ_110</t>
  </si>
  <si>
    <t>GRANITE-CT-30x30</t>
  </si>
  <si>
    <t>Lát gạch granite chống trượt kích thước 300x300 phòng rác, phòng WC khu công cộng</t>
  </si>
  <si>
    <t>BOQ_111</t>
  </si>
  <si>
    <t>GRANITE-CT-60x60</t>
  </si>
  <si>
    <t>Lát gạch granite kích thước 600x600  hành lang chung, hành lang SHCĐ</t>
  </si>
  <si>
    <t>BOQ_112</t>
  </si>
  <si>
    <t>Lát gạch granite 300x300mm chống trượt phòng WC, logia khu TMDV</t>
  </si>
  <si>
    <t>BOQ_113</t>
  </si>
  <si>
    <t>Lát gạch granite 600x600mm khu TMDV</t>
  </si>
  <si>
    <t>BOQ_114</t>
  </si>
  <si>
    <t>Lát gạch granite 600x600mm phòng ăn và phòng khách</t>
  </si>
  <si>
    <t>BOQ_115</t>
  </si>
  <si>
    <t xml:space="preserve">Lát gạch granite 300x300mm chống trượt phòng WC, sân phơi, lôgia </t>
  </si>
  <si>
    <t>HD_OPG</t>
  </si>
  <si>
    <t>CÔNG TÁC ỐP GẠCH</t>
  </si>
  <si>
    <t>BOQ_122</t>
  </si>
  <si>
    <t>OP_LEN</t>
  </si>
  <si>
    <t>OPGACH</t>
  </si>
  <si>
    <t>CHANTUONG</t>
  </si>
  <si>
    <t>CERAMIC-12x80</t>
  </si>
  <si>
    <t>Ốp len chân tường cao 120x800mm đồng nhất nền lát gạch 800x800 khu vực sảnh thang máy</t>
  </si>
  <si>
    <t>md</t>
  </si>
  <si>
    <t>BOQ_123</t>
  </si>
  <si>
    <t>GRANITE-12x60</t>
  </si>
  <si>
    <t>Ốp len chân tường cao 120x600mm đồng nhất nền lát gạch granite kích thước 600x600,trực PCCC, hành lang chung</t>
  </si>
  <si>
    <t>BOQ_124</t>
  </si>
  <si>
    <t>CERAMIC-12x30</t>
  </si>
  <si>
    <t>Ốp len chân tường cao 120X300mm khu mái BTCT tầng 3, lô gia tầng 22,23 và 24</t>
  </si>
  <si>
    <t>BOQ_125</t>
  </si>
  <si>
    <t>OP_CERAMIC</t>
  </si>
  <si>
    <t>TUONG</t>
  </si>
  <si>
    <t>CERAMIC-CT-30x60</t>
  </si>
  <si>
    <t xml:space="preserve">Ốp gạch ceramic 300x600mm cho tường phòng rác, khu vệ sinh công cộng </t>
  </si>
  <si>
    <t>BOQ_126</t>
  </si>
  <si>
    <t>OP_GRANITE</t>
  </si>
  <si>
    <t>GRANITE-CT-30x60</t>
  </si>
  <si>
    <t>Ốp gạch granite 300x600mm cho tường phòng WC</t>
  </si>
  <si>
    <t>BOQ_127</t>
  </si>
  <si>
    <t>Ốp len chân tường cao 120x600mm đồng nhất nền Lát gạch granite 600x600mm</t>
  </si>
  <si>
    <t>BOQ_128</t>
  </si>
  <si>
    <t>Ốp len chân tường cao 120x300mm lôgia khu TMDV</t>
  </si>
  <si>
    <t>BOQ_129</t>
  </si>
  <si>
    <t>Ốp len chân tường cao 120x600mm đồng nhất nền lát gạch 600x600mm phòng khách, phòng ăn, …</t>
  </si>
  <si>
    <t>BOQ_130</t>
  </si>
  <si>
    <t>Ốp len chân tường cao 120x300mm sân phơi, lô gia</t>
  </si>
  <si>
    <t>BOQ_131</t>
  </si>
  <si>
    <t>CERAMIC-CT-40x25</t>
  </si>
  <si>
    <t>Ốp gạch ceramic 400x250 cao 800mm sân phơi</t>
  </si>
  <si>
    <t>BOQ_132</t>
  </si>
  <si>
    <t>HD_TTC</t>
  </si>
  <si>
    <t>CÔNG TÁC TRẦN THẠCH CAO</t>
  </si>
  <si>
    <t>BOQ_133</t>
  </si>
  <si>
    <t>TTC_KCHIM</t>
  </si>
  <si>
    <t>TRANTC</t>
  </si>
  <si>
    <t>TRAN</t>
  </si>
  <si>
    <t>THACHCAOKCSMK-9mm</t>
  </si>
  <si>
    <t>Trần thạch cao dày 9mm khung chìm với khung sắt mạ kẽm, khu vực hành lang căn hộ, hành lang SHCĐ</t>
  </si>
  <si>
    <t>BOQ_134</t>
  </si>
  <si>
    <t>TTC_KNOI</t>
  </si>
  <si>
    <t>THACHCAOKNNCA-9mm</t>
  </si>
  <si>
    <t>Trần thạch cao khung nhôm nổi, tấm chống ẩm dày 9mm kích thước tấm 600x600mm. Khu WC công cộng</t>
  </si>
  <si>
    <t>BOQ_135</t>
  </si>
  <si>
    <t>Trần thạch cao dày 9mm khung chìm với khung sắt mạ kẽm khu TMDV</t>
  </si>
  <si>
    <t>BOQ_136</t>
  </si>
  <si>
    <t>Trần thạch cao khung nhôm nổi, tấm chống ẩm dày 9mm kích thước tấm 600x600mm. Khu WC TMDV</t>
  </si>
  <si>
    <t>BOQ_137</t>
  </si>
  <si>
    <t>Trần thạch cao dày 9mm khung chìm với khung sắt mạ kẽm khu vực phòng ngủ, phòng SH + khu bếp căn hộ</t>
  </si>
  <si>
    <t>BOQ_138</t>
  </si>
  <si>
    <t>Trần thạch cao khung nhôm nổi, tấm chống ẩm dày 9mm kích thước tấm 600x600mm. Khu vệ sinh căn hộ</t>
  </si>
  <si>
    <t>BOQ_139</t>
  </si>
  <si>
    <t>TTC_CTP_01</t>
  </si>
  <si>
    <t>NAPTHAMTC-450x450x9</t>
  </si>
  <si>
    <t>Nắp thăm trần tiêu chuẩn LT 450 x 450 x 9 : Nắp thăm trần, khung xương gia cố Lê Trần</t>
  </si>
  <si>
    <t>Cái</t>
  </si>
  <si>
    <t>BOQ_140</t>
  </si>
  <si>
    <t>TTC_CTP_02</t>
  </si>
  <si>
    <t>NAPTHAMCA-450x450x9</t>
  </si>
  <si>
    <t>Nắp thăm trần chống ẩm LT 450 x 450 x 9 : Nắp thăm trần, khung xương gia cố Lê Trần</t>
  </si>
  <si>
    <t>BOQ_141</t>
  </si>
  <si>
    <t>TTC_CTP_03</t>
  </si>
  <si>
    <t>NAPTHAMTC-600x600x9</t>
  </si>
  <si>
    <t>Nắp thăm trần tiêu chuẩn LT 600 x 600 x 9 : Nắp thăm trần, khung xương gia cố Lê Trần</t>
  </si>
  <si>
    <t>BOQ_142</t>
  </si>
  <si>
    <t>TTC_CTP_04</t>
  </si>
  <si>
    <t>NAPTHAMCA-600x600x9</t>
  </si>
  <si>
    <t>Nắp thăm trần chống ẩm LT 600 x 600 x 9 : Nắp thăm trần, khung xương gia cố Lê Trần</t>
  </si>
  <si>
    <t>BOQ_143</t>
  </si>
  <si>
    <t>TTC_CTP_05</t>
  </si>
  <si>
    <t>THANHVIENTR-Z</t>
  </si>
  <si>
    <t>Thanh viền trần Lê Trần_Z lỗ (Shadowline) sơn tĩnh điện</t>
  </si>
  <si>
    <t>BOQ_144</t>
  </si>
  <si>
    <t>TTC_CTP_06</t>
  </si>
  <si>
    <t>GIATCAPTC-50&lt;h≤140mm</t>
  </si>
  <si>
    <t>Giật cấp trần tiêu chuẩn 50 &lt; h ≤ 140mm</t>
  </si>
  <si>
    <t>BOQ_145</t>
  </si>
  <si>
    <t>TTC_CTP_07</t>
  </si>
  <si>
    <t>GIATCAPCA-150&lt;h≤240mm</t>
  </si>
  <si>
    <t>Giật cấp trần chống ẩm 150 &lt; h ≤ 240mm</t>
  </si>
  <si>
    <t>BOQ_146</t>
  </si>
  <si>
    <t>TTC_CTP_08</t>
  </si>
  <si>
    <t>GIATCAPTC-250&lt;h≤340mm</t>
  </si>
  <si>
    <t>Giật cấp trần tiêu chuẩn 250 &lt; h ≤ 340mm</t>
  </si>
  <si>
    <t>BOQ_147</t>
  </si>
  <si>
    <t>TTC_CTP_09</t>
  </si>
  <si>
    <t>GIATCAPTC-350&lt;h≤440mm</t>
  </si>
  <si>
    <t>Giật cấp trần tiêu chuẩn 350 &lt; h ≤ 440mm</t>
  </si>
  <si>
    <t>BOQ_148</t>
  </si>
  <si>
    <t>TTC_CTP_10</t>
  </si>
  <si>
    <t>GIATCAPCA-450&lt;h≤600mm</t>
  </si>
  <si>
    <t>Giật cấp trần chống ẩm 450 &lt; h ≤ 600mm</t>
  </si>
  <si>
    <t>BOQ_149</t>
  </si>
  <si>
    <t>TTC_CTP_11</t>
  </si>
  <si>
    <t>Gia cố quạt hút mùi, miệng gió</t>
  </si>
  <si>
    <t>BOQ_150</t>
  </si>
  <si>
    <t>TTC_CTP_12</t>
  </si>
  <si>
    <t>Khoét lỗ đèn, đầu báo</t>
  </si>
  <si>
    <t>HD_SNC</t>
  </si>
  <si>
    <t>CÔNG TÁC SƠN NƯỚC</t>
  </si>
  <si>
    <t>BOQ_151</t>
  </si>
  <si>
    <t>SONNUOC_TN</t>
  </si>
  <si>
    <t>SONNUOC</t>
  </si>
  <si>
    <t>TRONGNHA</t>
  </si>
  <si>
    <t>Bã mastic chuyên dụng - sơn nước tường trong nhà 2 lớp màu vàng kem (1 lớp lót, 2 lớp hoàn thiện)</t>
  </si>
  <si>
    <t>BOQ_152</t>
  </si>
  <si>
    <t>SONNUOC_NN</t>
  </si>
  <si>
    <t>NGOAINHA</t>
  </si>
  <si>
    <t>Bã mastic chuyên dụng - sơn nước hoàn thiện tường ngoài nhà (1 lớp lót, 2 lớp hoàn thiện)</t>
  </si>
  <si>
    <t>BOQ_153</t>
  </si>
  <si>
    <t>Bã mastic chuyên dụng - sơn nước hoàn thiện trần thạch cao trong nhà khu công cộng, khu vực hành lang căn hộ, hành lang SHCĐ (1 lớp lót, 2 lớp hoàn thiện)</t>
  </si>
  <si>
    <t>BOQ_154</t>
  </si>
  <si>
    <t>TRANBT</t>
  </si>
  <si>
    <t>Bã mastic chuyên dụng - sơn nước hoàn thiện trần BTCT trong nhà khu thang bộ TMDV (1 lớp lót, 2 lớp hoàn thiện)</t>
  </si>
  <si>
    <t>BOQ_155</t>
  </si>
  <si>
    <t>Bã mastic chuyên dụng - sơn nước nội thất trần thạch cao trong nhà khu TMDV (1 lớp lót, 2 lớp hoàn thiện)</t>
  </si>
  <si>
    <t>BOQ_156</t>
  </si>
  <si>
    <t>Bã mastic chuyên dụng - sơn nước hoàn thiện kết cấu bê tông trong nhà trần khu ban công, logia và phòng giặt khu căn hộ (1 lớp lót, 2 lớp hoàn thiện)</t>
  </si>
  <si>
    <t>BOQ_157</t>
  </si>
  <si>
    <t>Bã mastic chuyên dụng - sơn nước hoàn thiện trần thạch cao trong nhà khu vực phòng khách, phòng SH, phòng ngủ căn hộ (1 lớp lót, 2 lớp hoàn thiện)</t>
  </si>
  <si>
    <t>HD_BEN</t>
  </si>
  <si>
    <t>CÔNG TÁC CÁC BỀ NGẦM</t>
  </si>
  <si>
    <t>VIII.1</t>
  </si>
  <si>
    <t>Bể nước ngầm PCCC</t>
  </si>
  <si>
    <t>BOQ_162</t>
  </si>
  <si>
    <t>CHONGTHAM_BN</t>
  </si>
  <si>
    <t>BEPCCC</t>
  </si>
  <si>
    <t>Chống thấm Bể nước ngầm - PCCC 01 (1CK)</t>
  </si>
  <si>
    <t>BOQ_163</t>
  </si>
  <si>
    <t>TRATTU_BN</t>
  </si>
  <si>
    <t>TRATTU</t>
  </si>
  <si>
    <t>Trát tường bê tông - cột Bể nước ngầm - PCCC 01 (1CK)</t>
  </si>
  <si>
    <t>BOQ_164</t>
  </si>
  <si>
    <t>CANNEN_BN</t>
  </si>
  <si>
    <t>Láng nền Bể nước ngầm - PCCC 01 (1CK)</t>
  </si>
  <si>
    <t>BOQ_165</t>
  </si>
  <si>
    <t>OPGACH_BN</t>
  </si>
  <si>
    <t>Ốp lát tường - vách Bể nước ngầm - PCCC 01 (1CK)</t>
  </si>
  <si>
    <t>BOQ_166</t>
  </si>
  <si>
    <t>LATGACH_BN</t>
  </si>
  <si>
    <t>Lát nền Bể nước ngầm - PCCC 01 (1CK)</t>
  </si>
  <si>
    <t>VIII.2</t>
  </si>
  <si>
    <t>Bể nước ngầm</t>
  </si>
  <si>
    <t>BOQ_167</t>
  </si>
  <si>
    <t>BESH</t>
  </si>
  <si>
    <t>Chống thấm Bể nước ngầm 02 (1CK)</t>
  </si>
  <si>
    <t>BOQ_168</t>
  </si>
  <si>
    <t>Trát tường bê tông - cột Bể nước ngầm 02 (1CK)</t>
  </si>
  <si>
    <t>BOQ_169</t>
  </si>
  <si>
    <t>Láng nền Bể nước ngầm 02 (1CK)</t>
  </si>
  <si>
    <t>BOQ_170</t>
  </si>
  <si>
    <t>Ốp lát tường - vách Bể nước ngầm 02 (1CK)</t>
  </si>
  <si>
    <t>BOQ_171</t>
  </si>
  <si>
    <t>Lát nền Bể nước ngầm 02 (1CK)</t>
  </si>
  <si>
    <t>VIII.3</t>
  </si>
  <si>
    <t>Bể XLNT trục 1B-1A/I-R</t>
  </si>
  <si>
    <t>Phòng xử lý nước thải</t>
  </si>
  <si>
    <t>BOQ_172</t>
  </si>
  <si>
    <t>XAYTU_BN</t>
  </si>
  <si>
    <t>XAYTU</t>
  </si>
  <si>
    <t>BEXLNT</t>
  </si>
  <si>
    <t>Xây tường 200 Phòng xử lý nước thải</t>
  </si>
  <si>
    <t>BOQ_173</t>
  </si>
  <si>
    <t>LTBT_BN</t>
  </si>
  <si>
    <t>LANHTO</t>
  </si>
  <si>
    <t>Lanh tô - Bổ trụ Phòng xử lý nước thải</t>
  </si>
  <si>
    <t>BOQ_174</t>
  </si>
  <si>
    <t>TOTUONG_BN</t>
  </si>
  <si>
    <t>Tô tường (Đây chỉ tính tô trong) Phòng xử lý nước thải</t>
  </si>
  <si>
    <t>BOQ_175</t>
  </si>
  <si>
    <t>TOBETONG_BN</t>
  </si>
  <si>
    <t>TRATBT</t>
  </si>
  <si>
    <t>Tô bê tông ( Đây chỉ tính tô trong) Phòng xử lý nước thải</t>
  </si>
  <si>
    <t>BOQ_176</t>
  </si>
  <si>
    <t>SONNUOC_BN</t>
  </si>
  <si>
    <t>Sơn nước Phòng xử lý nước thải</t>
  </si>
  <si>
    <t>BOQ_177</t>
  </si>
  <si>
    <t>Chống thấm ( phân tường vách xung quanh theo nhà sản xuất-Tạm tính tường trong cao 400, ngoài full chiều cao)</t>
  </si>
  <si>
    <t>BOQ_178</t>
  </si>
  <si>
    <t>Lát gạch nền Thạch anh 400x400 Phòng xử lý nước thải</t>
  </si>
  <si>
    <t xml:space="preserve">Bể XLNT </t>
  </si>
  <si>
    <t>BOQ_179</t>
  </si>
  <si>
    <t xml:space="preserve">Chống thấm Phần Bể XLNT </t>
  </si>
  <si>
    <t>BOQ_180</t>
  </si>
  <si>
    <t xml:space="preserve">Tô tường vách Phần Bể XLNT </t>
  </si>
  <si>
    <t>BOQ_181</t>
  </si>
  <si>
    <t xml:space="preserve">Cán nền Phần Bể XLNT </t>
  </si>
  <si>
    <t>VIII.4</t>
  </si>
  <si>
    <t>Hầm tự hoại 01 và 02 trục S-O/15-21</t>
  </si>
  <si>
    <t>BOQ_182</t>
  </si>
  <si>
    <t>BETUH</t>
  </si>
  <si>
    <t>Chống thấm Hầm tự hoại 01 và 02 trục  S-O/15-21</t>
  </si>
  <si>
    <t>BOQ_183</t>
  </si>
  <si>
    <t>Tô tường vách Hầm tự hoại 01 và 02 trục  S-O/15-21</t>
  </si>
  <si>
    <t>BOQ_184</t>
  </si>
  <si>
    <t>Cán nền Hầm tự hoại 01 và 02 trục  S-O/15-21</t>
  </si>
  <si>
    <t>VIII.5</t>
  </si>
  <si>
    <t>Hầm tự hoại 02 trục L-H/15-21</t>
  </si>
  <si>
    <t>BOQ_185</t>
  </si>
  <si>
    <t>Chống thấm Hầm tự hoại 02 trục  L-H/15-21</t>
  </si>
  <si>
    <t>BOQ_186</t>
  </si>
  <si>
    <t>Tô tường vách Hầm tự hoại 02 trục  L-H/15-21</t>
  </si>
  <si>
    <t>BOQ_187</t>
  </si>
  <si>
    <t>Cán nền Hầm tự hoại 02 trục  L-H/15-21</t>
  </si>
  <si>
    <t>HD_ORT</t>
  </si>
  <si>
    <t>CÔNG TÁC KHÁC</t>
  </si>
  <si>
    <t>BOQ_188</t>
  </si>
  <si>
    <t>MAIBETONG</t>
  </si>
  <si>
    <t>MAIBT</t>
  </si>
  <si>
    <t>Mài bê tông</t>
  </si>
  <si>
    <t>NGOÀI HỢP ĐỒNG</t>
  </si>
  <si>
    <t>PS_KL</t>
  </si>
  <si>
    <t>PHÁT SINH KHỐI LƯỢNG</t>
  </si>
  <si>
    <t>PS_BA1_NN</t>
  </si>
  <si>
    <t>Công tác Bã Matic lớp 1, ngoài nhà</t>
  </si>
  <si>
    <t>PS_BA1_TN</t>
  </si>
  <si>
    <t>Công tác Bã Matic lớp 1, trong nhà</t>
  </si>
  <si>
    <t>PS_BA2_NN</t>
  </si>
  <si>
    <t>Công tác Bã Matic lớp 2, ngoài nhà</t>
  </si>
  <si>
    <t>PS_BA2_TN</t>
  </si>
  <si>
    <t>Công tác Bã Matic lớp 2, trong nhà</t>
  </si>
  <si>
    <t>PS_SONHT1_TN</t>
  </si>
  <si>
    <t>Công tác Sơn hoàn thiện lớp 1, trong nhà</t>
  </si>
  <si>
    <t>PS_SONHT2_TN</t>
  </si>
  <si>
    <t>Công tác Sơn hoàn thiện lớp 2, trong nhà</t>
  </si>
  <si>
    <t>PS_SONL_NN</t>
  </si>
  <si>
    <t>Công tác Sơn lót, ngoài nhà</t>
  </si>
  <si>
    <t>PS_SONL_TN</t>
  </si>
  <si>
    <t>Công tác Sơn lót, trong nhà</t>
  </si>
  <si>
    <t>PS_XANHAM_NN</t>
  </si>
  <si>
    <t>Công tác Xả nhám, ngoài nhà</t>
  </si>
  <si>
    <t>PS_XANHAM_TN</t>
  </si>
  <si>
    <t>Công tác Xả nhám, trong nhà</t>
  </si>
  <si>
    <t>PS_NC</t>
  </si>
  <si>
    <t>PHÁT SINH NHÂN CÔNG</t>
  </si>
  <si>
    <t>TỔNG CỘNG (chưa bao gồm VAT)</t>
  </si>
  <si>
    <t>GIÁ TRỊ  THỰC HIỆN CÒN LẠI HĐ</t>
  </si>
  <si>
    <t>…..............................................................</t>
  </si>
  <si>
    <t>BAN QUẢN LÝ DỰ ÁN</t>
  </si>
  <si>
    <t>TƯ VẤN GIÁM SÁT</t>
  </si>
  <si>
    <t>NHÀ THẦU THI CÔNG</t>
  </si>
  <si>
    <t>…................................................</t>
  </si>
  <si>
    <t xml:space="preserve">Công ty CP ĐT và XD </t>
  </si>
  <si>
    <t>CỘNG HOÀ XÃ HỘI CHỦ NGHĨA VIỆT NAM</t>
  </si>
  <si>
    <t xml:space="preserve">One Truss </t>
  </si>
  <si>
    <r>
      <t>Độc Lập- Tự Do- Hạnh Phúc</t>
    </r>
    <r>
      <rPr>
        <i/>
        <sz val="14"/>
        <color theme="1"/>
        <rFont val="Times New Roman"/>
        <family val="1"/>
      </rPr>
      <t xml:space="preserve">         </t>
    </r>
  </si>
  <si>
    <t>Số: …..............</t>
  </si>
  <si>
    <t>BIÊN BẢN  XÁC NHẬN GIÁ TRỊ THI CÔNG</t>
  </si>
  <si>
    <t xml:space="preserve">- Căn cứ Hợp đồng thi công số 440-1802/HĐ/HLP.21 ký ngày 16/12/2021 v/v Thi công Chung cư D3 – Tháp Emerald từ trục 21 đến trục 27, tại địa điểm lô chung cư D3 và D4 thuộc dự án KDC Phú Lợi, Phường 7, Quận 8, Tp. Hồ Chí Minh giữa Công ty TNHH SX TM Lý Khương và Công ty CP ĐT và XD Hưng Long Phát; </t>
  </si>
  <si>
    <t xml:space="preserve">- Căn cứ tiến độ thi công công trình và thanh toán thực tế;  </t>
  </si>
  <si>
    <t>Hôm nay, ngày         tháng          năm 2022 - Tại văn phòng Công ty TNHH SX TM Lý Khương</t>
  </si>
  <si>
    <t xml:space="preserve">Chúng tôi gồm có: </t>
  </si>
  <si>
    <t>CHỦ ĐẦU TƯ (sau đây gọi là Bên A):</t>
  </si>
  <si>
    <t>CÔNG TY TNHH SẢN XUẤT THƯƠNG MẠI LÝ KHƯƠNG</t>
  </si>
  <si>
    <t>Đại diện là</t>
  </si>
  <si>
    <r>
      <t xml:space="preserve">: Ông </t>
    </r>
    <r>
      <rPr>
        <b/>
        <sz val="13"/>
        <color theme="1"/>
        <rFont val="Times New Roman"/>
        <family val="1"/>
      </rPr>
      <t>Nguyễn Nghĩa</t>
    </r>
  </si>
  <si>
    <r>
      <t xml:space="preserve">Chức vụ: </t>
    </r>
    <r>
      <rPr>
        <b/>
        <sz val="13"/>
        <color theme="1"/>
        <rFont val="Times New Roman"/>
        <family val="1"/>
      </rPr>
      <t>Giám đốc</t>
    </r>
  </si>
  <si>
    <t>Địa chỉ</t>
  </si>
  <si>
    <t>: 38/6Q Nguyễn Văn Trỗi, Phường 15, Quận Phú Nhuận, Tp. HCM</t>
  </si>
  <si>
    <t>Mã số thuế</t>
  </si>
  <si>
    <t>: 0301428198</t>
  </si>
  <si>
    <t>Điện thoại</t>
  </si>
  <si>
    <t>: (028) 62539666</t>
  </si>
  <si>
    <t>Tài khoản</t>
  </si>
  <si>
    <t>: 03014281403 tại Ngân hàng TMCP Tiên Phong – CN Quận 11</t>
  </si>
  <si>
    <t xml:space="preserve">NHÀ THẦU (sau đây gọi là Bên B): </t>
  </si>
  <si>
    <t>CÔNG TY CỔ PHẦN ĐẦU TƯ VÀ XÂY DỰNG ONE TRUSS</t>
  </si>
  <si>
    <t>Đổi tên từ CÔNG TY CỔ PHẦN ĐẦU TƯ VÀ XÂY DỰNG HƯNG LONG PHÁT</t>
  </si>
  <si>
    <r>
      <t xml:space="preserve">: Ông </t>
    </r>
    <r>
      <rPr>
        <b/>
        <sz val="13"/>
        <color theme="1"/>
        <rFont val="Times New Roman"/>
        <family val="1"/>
      </rPr>
      <t>Nguyễn Sơn Hải Long</t>
    </r>
  </si>
  <si>
    <r>
      <t xml:space="preserve">Chức vụ: </t>
    </r>
    <r>
      <rPr>
        <b/>
        <sz val="13"/>
        <color theme="1"/>
        <rFont val="Times New Roman"/>
        <family val="1"/>
      </rPr>
      <t>Tổng Giám đốc</t>
    </r>
  </si>
  <si>
    <t>: 219 Nguyễn Trọng Tuyển, Phường 8, Quận Phú Nhuận, Tp.HCM</t>
  </si>
  <si>
    <t xml:space="preserve">Mã số thuế </t>
  </si>
  <si>
    <t>: 0303102240</t>
  </si>
  <si>
    <t>: (028) 629.77079 – 625.77889</t>
  </si>
  <si>
    <t>Fax : (028) 629.77080</t>
  </si>
  <si>
    <t>: 6297 7079 001 tại Ngân hàng TMCP Tiên Phong – CN Hồ Chí Minh</t>
  </si>
  <si>
    <t xml:space="preserve">Hai bên cùng tiến hành xác nhận  giá trị thi công của công trình Chung cư D3 – Tháp Emerald từ trục 21 đến trục 27, tại địa điểm lô chung cư D3 và D4 thuộc dự án KDC Phú Lợi, Phường 7, Quận 8, Tp. Hồ Chí Minh đến ngày…......................như sau: </t>
  </si>
  <si>
    <t>BẢNG TỔNG HỢP GÍA TRỊ KHỐI LƯỢNG THI CÔNG  ĐẾN …………………..</t>
  </si>
  <si>
    <t>A. GIÁ TRỊ HỢP ĐỒNG (Làm tròn)</t>
  </si>
  <si>
    <t>Đợt 1</t>
  </si>
  <si>
    <t>Đợt 2</t>
  </si>
  <si>
    <t>Đợt 3</t>
  </si>
  <si>
    <t>Đợt 4</t>
  </si>
  <si>
    <t>Đợt 5 - Khối lượng dang dở tạm tính</t>
  </si>
  <si>
    <t>Tổng giá trị thực hiện</t>
  </si>
  <si>
    <t>Ardor - Đợt 1</t>
  </si>
  <si>
    <t>Ardor - Đợt 2</t>
  </si>
  <si>
    <t>Ardor - Đợt 3</t>
  </si>
  <si>
    <t>Ardor - Đợt 4</t>
  </si>
  <si>
    <t>Ardor - Đợt 5</t>
  </si>
  <si>
    <t>Ardor - Đợt 6</t>
  </si>
  <si>
    <t>Ardor - Đợt 7</t>
  </si>
  <si>
    <t xml:space="preserve"> Tổng giá trị thực hiện - Nhà thầu HLP + Ardor</t>
  </si>
  <si>
    <t>Tổng giá trị thực hiện -  Nhà thầu Ardor</t>
  </si>
  <si>
    <t>B. GIÁ TRỊ ĐÃ THỰC HIỆN ĐƯỢC QUYỀN THANH TOÁN
 (bao gồm VAT)</t>
  </si>
  <si>
    <t>B.1-Khối lượng thi công theo hợp đồng</t>
  </si>
  <si>
    <t>I. Công tác ban đầu</t>
  </si>
  <si>
    <t>II. Biện pháp thi công phần ngầm</t>
  </si>
  <si>
    <t>III. Kết cấu phần ngầm</t>
  </si>
  <si>
    <t>III.1. Công tác đầu cọc</t>
  </si>
  <si>
    <t>III.2. Công tác Waterstop W250</t>
  </si>
  <si>
    <t>III.3. Công tác bê tông</t>
  </si>
  <si>
    <t>III.4. Công tác ván khuôn</t>
  </si>
  <si>
    <t>III.5. Công tác cốt thép</t>
  </si>
  <si>
    <t>IV. Kết cấu phần thân</t>
  </si>
  <si>
    <t>IV.1. Công tác bê tông</t>
  </si>
  <si>
    <t>IV.2. Công tác ván khuôn</t>
  </si>
  <si>
    <t>IV.3. Công tác cốt thép</t>
  </si>
  <si>
    <t>IV.4. Biện pháp thi công dầm chuyển</t>
  </si>
  <si>
    <t>IV.5. Xoa nền và chống thấm vách</t>
  </si>
  <si>
    <t>IV.6. Công tác đục nhám</t>
  </si>
  <si>
    <t>V. Phần hoàn thiện</t>
  </si>
  <si>
    <t>V.1. Công tác xây</t>
  </si>
  <si>
    <t>V.2. Công tác lanh tô, bổ trụ, bệ cửa, giằng tường</t>
  </si>
  <si>
    <t>V.3. Công tác trát tường</t>
  </si>
  <si>
    <t>% GIẢM GIÁ</t>
  </si>
  <si>
    <t>GIÁ TRỊ SAU GIẢM GIÁ</t>
  </si>
  <si>
    <t>VAT 10%</t>
  </si>
  <si>
    <t>VAT 8%</t>
  </si>
  <si>
    <t>THANH TOÁN ĐẾN 88% GTTH</t>
  </si>
  <si>
    <t>B.2-Khối lượng thi công phát sinh ngoài Hợp đồng</t>
  </si>
  <si>
    <t>A. Phát sinh khối lượng</t>
  </si>
  <si>
    <t>B. Phát sinh nhân công</t>
  </si>
  <si>
    <t xml:space="preserve">C. GIÁ TRỊ ĐÃ THANH TOÁN  </t>
  </si>
  <si>
    <t xml:space="preserve">D. GIÁ TRỊ VẬT TƯ CĐT CUNG CẤP  </t>
  </si>
  <si>
    <t>E. GIÁ TRỊ CÒN LẠI ĐƯỢC QUYỀN THANH TOÁN [B-(C+D)]</t>
  </si>
  <si>
    <t>D3 - Nhà thầu HLP+ Ardor</t>
  </si>
  <si>
    <t xml:space="preserve">thanh toán </t>
  </si>
  <si>
    <t>Tổng tt</t>
  </si>
  <si>
    <t xml:space="preserve"> Giá trị Hợp đồng</t>
  </si>
  <si>
    <t xml:space="preserve"> Giá trị nhà thầu đã thực hiện (Theo hợp đồng và phát sinh sau thuế)</t>
  </si>
  <si>
    <t>Giá trị đã thanh toán</t>
  </si>
  <si>
    <t xml:space="preserve"> Giá trị giữ lại (Quyết toán và bảo hành)</t>
  </si>
  <si>
    <t>Giá trị còn lại phải thanh toán</t>
  </si>
  <si>
    <t>D3 - Nhà thầu Ardor - thi công đến đợt 7 QUYẾT TOÁN</t>
  </si>
  <si>
    <r>
      <rPr>
        <b/>
        <sz val="14"/>
        <color theme="1"/>
        <rFont val="Times New Roman"/>
        <family val="1"/>
      </rPr>
      <t>Độc Lập- Tự Do- Hạnh Phúc</t>
    </r>
    <r>
      <rPr>
        <i/>
        <sz val="14"/>
        <color theme="1"/>
        <rFont val="Times New Roman"/>
        <family val="1"/>
      </rPr>
      <t xml:space="preserve">         </t>
    </r>
  </si>
  <si>
    <r>
      <rPr>
        <sz val="13"/>
        <color theme="1"/>
        <rFont val="Times New Roman"/>
        <family val="1"/>
      </rPr>
      <t xml:space="preserve">: Ông </t>
    </r>
    <r>
      <rPr>
        <b/>
        <sz val="13"/>
        <color theme="1"/>
        <rFont val="Times New Roman"/>
        <family val="1"/>
      </rPr>
      <t>Nguyễn Nghĩa</t>
    </r>
  </si>
  <si>
    <r>
      <rPr>
        <sz val="13"/>
        <color theme="1"/>
        <rFont val="Times New Roman"/>
        <family val="1"/>
      </rPr>
      <t xml:space="preserve">Chức vụ: </t>
    </r>
    <r>
      <rPr>
        <b/>
        <sz val="13"/>
        <color theme="1"/>
        <rFont val="Times New Roman"/>
        <family val="1"/>
      </rPr>
      <t>Giám đốc</t>
    </r>
  </si>
  <si>
    <r>
      <rPr>
        <sz val="13"/>
        <color theme="1"/>
        <rFont val="Times New Roman"/>
        <family val="1"/>
      </rPr>
      <t xml:space="preserve">: Ông </t>
    </r>
    <r>
      <rPr>
        <b/>
        <sz val="13"/>
        <color theme="1"/>
        <rFont val="Times New Roman"/>
        <family val="1"/>
      </rPr>
      <t>Nguyễn Sơn Hải Long</t>
    </r>
  </si>
  <si>
    <r>
      <rPr>
        <sz val="13"/>
        <color theme="1"/>
        <rFont val="Times New Roman"/>
        <family val="1"/>
      </rPr>
      <t xml:space="preserve">Chức vụ: </t>
    </r>
    <r>
      <rPr>
        <b/>
        <sz val="13"/>
        <color theme="1"/>
        <rFont val="Times New Roman"/>
        <family val="1"/>
      </rPr>
      <t>Tổng Giám đốc</t>
    </r>
  </si>
  <si>
    <t xml:space="preserve">Hai bên cùng tiến hành xác nhận  giá trị thi công của công trình Chung cư D4 – Tháp Diamond , tại địa điểm lô chung cư  D4 thuộc dự án KDC Phú Lợi, Phường 7, Quận 8, Tp. Hồ Chí Minh đến ngày…......................như sau: </t>
  </si>
  <si>
    <t>Stt</t>
  </si>
  <si>
    <t>Mã công tác</t>
  </si>
  <si>
    <t>Nội dung công việc</t>
  </si>
  <si>
    <t>Giá trị hợp đồng</t>
  </si>
  <si>
    <t>Đợt 1 - dở dang</t>
  </si>
  <si>
    <t>TC</t>
  </si>
  <si>
    <t>I.</t>
  </si>
  <si>
    <t>CP_CPC</t>
  </si>
  <si>
    <t>Công tác ban đầu</t>
  </si>
  <si>
    <t>II.</t>
  </si>
  <si>
    <t>CP_TBI</t>
  </si>
  <si>
    <t>Thiết bị thi công chính</t>
  </si>
  <si>
    <t>III.</t>
  </si>
  <si>
    <t>CP_BPH</t>
  </si>
  <si>
    <t>Biện pháp thi công phần hầm</t>
  </si>
  <si>
    <t>III.1</t>
  </si>
  <si>
    <t>CP_CKN</t>
  </si>
  <si>
    <t>Cọc khoan nhồi bổ sung D600</t>
  </si>
  <si>
    <t>IV.</t>
  </si>
  <si>
    <t>CP_KCA_PN</t>
  </si>
  <si>
    <t>Kết cấu phần ngầm</t>
  </si>
  <si>
    <t>IV.1</t>
  </si>
  <si>
    <t>CP_DCO_PN</t>
  </si>
  <si>
    <t>Công tác đầu cọc</t>
  </si>
  <si>
    <t>IV.2</t>
  </si>
  <si>
    <t>CP_WTS_PN</t>
  </si>
  <si>
    <t>GCLĐ Water stop W250</t>
  </si>
  <si>
    <t>IV.3</t>
  </si>
  <si>
    <t>CP_BTO_PN</t>
  </si>
  <si>
    <t>Công tác bê tông</t>
  </si>
  <si>
    <t>IV.4</t>
  </si>
  <si>
    <t>CP_CFF_PN</t>
  </si>
  <si>
    <t>Công tác ván khuôn</t>
  </si>
  <si>
    <t>IV.5</t>
  </si>
  <si>
    <t>CP_COT_PN</t>
  </si>
  <si>
    <t>Công tác cốt thép</t>
  </si>
  <si>
    <t>VI.</t>
  </si>
  <si>
    <t>CP_KCA_PT</t>
  </si>
  <si>
    <t>Kết cấu phần thân</t>
  </si>
  <si>
    <t>VI.1</t>
  </si>
  <si>
    <t>CP_BTO_PT</t>
  </si>
  <si>
    <t>VI.2</t>
  </si>
  <si>
    <t>CP_CFF_PT</t>
  </si>
  <si>
    <t>VI.3</t>
  </si>
  <si>
    <t>CP_COT_PT</t>
  </si>
  <si>
    <t>VI.4</t>
  </si>
  <si>
    <t>CP_BPH_DC</t>
  </si>
  <si>
    <t>Biện pháp thi công dầm chuyển</t>
  </si>
  <si>
    <t>VI.5</t>
  </si>
  <si>
    <t>CP_XOA_CTH</t>
  </si>
  <si>
    <t>Xoa nền và chống thấm vách</t>
  </si>
  <si>
    <t xml:space="preserve"> -   </t>
  </si>
  <si>
    <t>VI.6</t>
  </si>
  <si>
    <t>CP_DNH</t>
  </si>
  <si>
    <t>Công tác đục nhám</t>
  </si>
  <si>
    <t>VII.</t>
  </si>
  <si>
    <t>CP_HTH</t>
  </si>
  <si>
    <t>Phần hoàn thiện</t>
  </si>
  <si>
    <t>VII.1</t>
  </si>
  <si>
    <t>CP_XAY</t>
  </si>
  <si>
    <t>Công tác xây</t>
  </si>
  <si>
    <t>VII.2</t>
  </si>
  <si>
    <t>CP_LBT</t>
  </si>
  <si>
    <t>Công tác lanh tô, bổ trụ, bệ cửa, giằng tường</t>
  </si>
  <si>
    <t>VII.3</t>
  </si>
  <si>
    <t>CP_TRA</t>
  </si>
  <si>
    <t>Công tác trát tường</t>
  </si>
  <si>
    <t>Tổng cộng</t>
  </si>
  <si>
    <t>Kl theo HĐ  Ardor trước VAT</t>
  </si>
  <si>
    <t>Thuế VAT_8%</t>
  </si>
  <si>
    <t>Thuế VAT_10%</t>
  </si>
  <si>
    <t>Tổng cộng sau thuế</t>
  </si>
  <si>
    <t>Kl theo HĐ  Ardor sau VAT</t>
  </si>
  <si>
    <t>Làm tròn</t>
  </si>
  <si>
    <t>TT 88% đồng Ardor</t>
  </si>
  <si>
    <t>Tổng phát sinh Ardor sau VAT</t>
  </si>
  <si>
    <t>Ps khối lượng</t>
  </si>
  <si>
    <t>Ps nhân công</t>
  </si>
  <si>
    <t>GIÁ TRỊ ĐÃ THỰC HIỆN sau VAT</t>
  </si>
  <si>
    <t>Khối lượng thi công sau VAT</t>
  </si>
  <si>
    <t>Khối lượng thi công sau VAT tính 88%</t>
  </si>
  <si>
    <t>Giá trị giữ lại 12%</t>
  </si>
  <si>
    <t>D4 - Nhà thầu HLP + Ardor</t>
  </si>
  <si>
    <t>Trừ giá trị giữ lại từ One Truss</t>
  </si>
  <si>
    <t>Giá trị phát sinh</t>
  </si>
  <si>
    <t>13/9/2024</t>
  </si>
  <si>
    <t>D4 -  Ardor</t>
  </si>
  <si>
    <t xml:space="preserve">BẢNG XÁC ĐỊNH GIÁ TRỊ KHỐI LƯỢNG HOÀN THÀNH </t>
  </si>
  <si>
    <t>Công trình : Chung Cư Cao Tầng Kết Hợp Thương Mại - Dịch Vụ (DREAM HOME RIVERSIDE)</t>
  </si>
  <si>
    <t>Bên giao thầu :  CÔNG TY TNHH SẢN XUẤT THƯƠNG MẠI LÝ KHƯƠNG</t>
  </si>
  <si>
    <t>Bên nhận thầu : CÔNG TY CỔ PHẦN CƠ ĐIỆN LẠNH VIETREE</t>
  </si>
  <si>
    <t>Giai đoạn : Thanh toán ĐỢT 4</t>
  </si>
  <si>
    <t>TÊN CÔNG VIỆC XÂY LẮP</t>
  </si>
  <si>
    <t>Đơn vị</t>
  </si>
  <si>
    <t>Số bộ 
phận
 giống
 nhau</t>
  </si>
  <si>
    <t>Khối lượng
 một bộ phận</t>
  </si>
  <si>
    <t xml:space="preserve">Đơn Giá </t>
  </si>
  <si>
    <t>ĐƠN GIÁ THANH TOÁN</t>
  </si>
  <si>
    <t>THÀNH TIỀN</t>
  </si>
  <si>
    <t>THEO
HỢP ĐỒNG, PLHĐ</t>
  </si>
  <si>
    <t xml:space="preserve">THỰC HIỆN ĐỢT </t>
  </si>
  <si>
    <t>THEO HỢP ĐỒNG, PLHĐ</t>
  </si>
  <si>
    <t>THỰC HIỆN ĐỢT</t>
  </si>
  <si>
    <t>Vật Tư</t>
  </si>
  <si>
    <t xml:space="preserve"> Nhân Công</t>
  </si>
  <si>
    <t>[1]</t>
  </si>
  <si>
    <t>[2]</t>
  </si>
  <si>
    <t>[3]</t>
  </si>
  <si>
    <t>[4]</t>
  </si>
  <si>
    <t>[5]</t>
  </si>
  <si>
    <t>[6]</t>
  </si>
  <si>
    <t>[7]=[5]+[6]</t>
  </si>
  <si>
    <t>[8]</t>
  </si>
  <si>
    <t>[9]=[8]*[4]</t>
  </si>
  <si>
    <t>[10]=[8]*[5]</t>
  </si>
  <si>
    <t>[11]=[8]*[6]</t>
  </si>
  <si>
    <t>[12]=[8]*[7]</t>
  </si>
  <si>
    <t>[13]</t>
  </si>
  <si>
    <t>CÔNG TÁC CHÍNH</t>
  </si>
  <si>
    <t>HỆ THỐNG ĐIỆN</t>
  </si>
  <si>
    <t>I.1</t>
  </si>
  <si>
    <t>Hệ thống điện D3-CCCT+TMDV</t>
  </si>
  <si>
    <t>B. CÔNG TẮC - Ổ CẮM</t>
  </si>
  <si>
    <t>TẦNG HẦM 2</t>
  </si>
  <si>
    <t>Cung cấp và lắp đặt Công tắc đơn, 1 chiều</t>
  </si>
  <si>
    <t>bộ</t>
  </si>
  <si>
    <t>Cung cấp và lắp đặt Ổ cắm đôi, 2P+E, 16A-220V, mặt nạ sắt</t>
  </si>
  <si>
    <t>Cung cấp và lắp đặt ISOLATER 3P-25A</t>
  </si>
  <si>
    <t>Cung cấp và lắp đặt ISOLATER 3P-32A</t>
  </si>
  <si>
    <t>Cung cấp và lắp đặt ISOLATER 3P-40A</t>
  </si>
  <si>
    <t>Cung cấp và lắp đặt ISOLATER 3P-63A</t>
  </si>
  <si>
    <t>TẦNG HẦM 1</t>
  </si>
  <si>
    <t>Cung cấp và lắp đặt Công tắc đôi, 1 chiều</t>
  </si>
  <si>
    <t>Cung cấp và lắp đặt Ổ cắm đôi, 2P+E, 16A-220V, chống thấm</t>
  </si>
  <si>
    <t>TẦNG 1</t>
  </si>
  <si>
    <t>Cung cấp và lắp đặt Ổ cắm đôi, 2P+E, 16A-220V, mặt nhựa</t>
  </si>
  <si>
    <t>TẦNG 2 KHỐI A</t>
  </si>
  <si>
    <t>TẦNG 3 KHỐI A</t>
  </si>
  <si>
    <t>TẦNG 4÷5 KHỐI A</t>
  </si>
  <si>
    <t>TẦNG 6 KHỐI A</t>
  </si>
  <si>
    <t>TẦNG 7 KHỐI A</t>
  </si>
  <si>
    <t>Cung cấp và lắp đặt Ổ cắm đôi, 2P+E, 16A-220V, mặt nhựa, IP54</t>
  </si>
  <si>
    <t>Cung cấp và lắp đặt ISOLATER 3P-20A</t>
  </si>
  <si>
    <t>TẦNG 8 KHỐI A</t>
  </si>
  <si>
    <t>Cung cấp và lắp đặt ISOLATER 2P-20A</t>
  </si>
  <si>
    <t>TẦNG 9÷12 KHỐI A</t>
  </si>
  <si>
    <t>TẦNG 13 KHỐI A</t>
  </si>
  <si>
    <t>TẦNG 14÷18 KHỐI A</t>
  </si>
  <si>
    <t>TẦNG 19 KHỐI A</t>
  </si>
  <si>
    <t>TẦNG 20 KHỐI A</t>
  </si>
  <si>
    <t>TẦNG 21 KHỐI A</t>
  </si>
  <si>
    <t>TẦNG 22 KHỐI A</t>
  </si>
  <si>
    <t>TẦNG 23÷24 KHỐI A</t>
  </si>
  <si>
    <t>TẦNG 25 KHỐI A</t>
  </si>
  <si>
    <t>TẦNG 2 KHỐI B</t>
  </si>
  <si>
    <t>TẦNG 3 KHỐI B</t>
  </si>
  <si>
    <t>TẦNG 4÷5 KHỐI B</t>
  </si>
  <si>
    <t>TẦNG 6 KHỐI B</t>
  </si>
  <si>
    <t>TẦNG 7 KHỐI B</t>
  </si>
  <si>
    <t>TẦNG 8 KHỐI B</t>
  </si>
  <si>
    <t>TẦNG 9÷12 KHỐI B</t>
  </si>
  <si>
    <t>TẦNG 13 KHỐI B</t>
  </si>
  <si>
    <t>Ổ cắm</t>
  </si>
  <si>
    <t>TẦNG 14÷18 KHỐI B</t>
  </si>
  <si>
    <t>TẦNG 19 KHỐI B</t>
  </si>
  <si>
    <t>TẦNG 20 KHỐI B</t>
  </si>
  <si>
    <t>TẦNG 21 KHỐI B</t>
  </si>
  <si>
    <t>TẦNG 22 KHỐI B</t>
  </si>
  <si>
    <t>TẦNG 23÷24 KHỐI B</t>
  </si>
  <si>
    <t>TẦNG 25 KHỐI B</t>
  </si>
  <si>
    <t>C. PHẦN THANG MÁNG CÁP</t>
  </si>
  <si>
    <t>Cung cấp và lắp đặt Cable tray 150x100x1,2</t>
  </si>
  <si>
    <t>m</t>
  </si>
  <si>
    <t>Cung cấp và lắp đặt Cable tray 200x100x1,2</t>
  </si>
  <si>
    <t>Cung cấp và lắp đặt Cable tray 300x100x1,2</t>
  </si>
  <si>
    <t>Cung cấp Phụ kiện: (Co, Tê, Nẹp, Ti treo…)</t>
  </si>
  <si>
    <t>lô</t>
  </si>
  <si>
    <t>TẦNG 3÷6 KHỐI A</t>
  </si>
  <si>
    <t>Cung cấp và lắp đặt Cable tray 100x100x1,2</t>
  </si>
  <si>
    <t>Cung cấp và lắp đặt Cable tray 250x100x1,2</t>
  </si>
  <si>
    <t>TẦNG 7÷20 KHỐI A</t>
  </si>
  <si>
    <t>TẦNG 21÷24 KHỐI A</t>
  </si>
  <si>
    <t>TẦNG 3÷6 KHỐI B</t>
  </si>
  <si>
    <t>TẦNG 7÷20 KHỐI B</t>
  </si>
  <si>
    <t>TẦNG 21÷24 KHỐI B</t>
  </si>
  <si>
    <t>I.2</t>
  </si>
  <si>
    <t>Hệ thống điện căn TMDV Điển Hình D3-CCCT</t>
  </si>
  <si>
    <t>1. CĂN TMDV 1 (ĐIỂN HÌNH) / 8 CĂN</t>
  </si>
  <si>
    <t>Cung cấp và lắp đặt Vỏ tủ điện 12 module</t>
  </si>
  <si>
    <t>cái</t>
  </si>
  <si>
    <t xml:space="preserve">Cung cấp và lắp đặt MCB 2P-63A, 10kA </t>
  </si>
  <si>
    <t>Cung cấp và lắp đặt RCCB 2P-25A, 30mA, 6kA</t>
  </si>
  <si>
    <t>Cung cấp và lắp đặt MCB 1P-16A, 6kA</t>
  </si>
  <si>
    <t>Cung cấp và lắp đặt MCB 1P-20A, 6kA</t>
  </si>
  <si>
    <t>Cung cấp và lắp đặt RCCB 2P-20A, 30mA, 6kA</t>
  </si>
  <si>
    <t xml:space="preserve">Cung cấp và lắp đặt Đèn downlight âm trần bóng LED 18W </t>
  </si>
  <si>
    <t>Cung cấp và lắp đặt Hộp chờ đấu nối</t>
  </si>
  <si>
    <t>Cung cấp và lắp đặt Công tắc đôi 1 chiều + phụ kiện</t>
  </si>
  <si>
    <t>Cung cấp và lắp đặt Công tắc ba 1 chiều + phụ kiện</t>
  </si>
  <si>
    <t>Cung cấp và lắp đặt Ổ cắm đôi 2P+E</t>
  </si>
  <si>
    <t>Cung cấp và lắp đặt Ổ cắm đơn 2P+E</t>
  </si>
  <si>
    <t>Cung cấp và lắp đặt Dây Cu/PVC 1Cx1,5mm²</t>
  </si>
  <si>
    <t>Cung cấp và lắp đặt Dây Cu/PVC 1Cx2,5mm²</t>
  </si>
  <si>
    <t>Cung cấp và lắp đặt Dây Cu/PVC 1Cx4mm²</t>
  </si>
  <si>
    <t>Cung cấp và lắp đặt Ống PVC D20</t>
  </si>
  <si>
    <t>Cung cấp và lắp đặt Ống PVC D25</t>
  </si>
  <si>
    <t>Cung cấp Phụ kiện Căn TMDV 1</t>
  </si>
  <si>
    <t>2. CĂN TMDV 2a (ĐIỂN HÌNH) / 24 CĂN</t>
  </si>
  <si>
    <t>Cung cấp Phụ kiện Căn TMDV 2a</t>
  </si>
  <si>
    <t>3. CĂN TMDV 2b (ĐIỂN HÌNH) / 16CĂN</t>
  </si>
  <si>
    <t>Cung cấp Phụ kiện Căn TMDV 2b</t>
  </si>
  <si>
    <t>4. CĂN TMDV 2c (ĐIỂN HÌNH) / 8 CĂN</t>
  </si>
  <si>
    <t>Cung cấp Phụ kiện Căn TMDV 2c</t>
  </si>
  <si>
    <t>5. CĂN TMDV 3 (ĐIỂN HÌNH) / 8 CĂN</t>
  </si>
  <si>
    <t>Cung cấp Phụ kiện Căn TMDV 3</t>
  </si>
  <si>
    <t>6. CĂN TMDV 4 (ĐIỂN HÌNH) / 8 CĂN</t>
  </si>
  <si>
    <t>Cung cấp Phụ kiện Căn TMDV 4</t>
  </si>
  <si>
    <t>7. CĂN TMDV 5 (ĐIỂN HÌNH) / 8 CĂN</t>
  </si>
  <si>
    <t>Cung cấp Phụ kiện Căn TMDV 5</t>
  </si>
  <si>
    <t>8. CĂN TMDV 6 (ĐIỂN HÌNH) / 4 CĂN</t>
  </si>
  <si>
    <t>Cung cấp và lắp đặt Công tắc đơn 1 chiều + phụ kiện</t>
  </si>
  <si>
    <t>Cung cấp Phụ kiện Căn TMDV 6</t>
  </si>
  <si>
    <t>9. CĂN TMDV 7 (ĐIỂN HÌNH) / 4CĂN</t>
  </si>
  <si>
    <t>Cung cấp và lắp đặt Vỏ tủ điện 14 module</t>
  </si>
  <si>
    <t>Cung cấp và lắp đặt MCB 2P-63A, 10kA</t>
  </si>
  <si>
    <t>Cung cấp Phụ kiện Căn TMDV 7</t>
  </si>
  <si>
    <t>10. CĂN TMDV 8 (ĐIỂN HÌNH) / 2 CĂN</t>
  </si>
  <si>
    <t>Cung cấp và lắp đặt Vỏ tủ điện 13 module</t>
  </si>
  <si>
    <t>Cung cấp Phụ kiện Căn TMDV 8</t>
  </si>
  <si>
    <t>11. CĂN TMDV 9 (ĐIỂN HÌNH) / 2 CĂN</t>
  </si>
  <si>
    <t>Cung cấp và lắp đặt Vỏ tủ điện 21 Module</t>
  </si>
  <si>
    <t>Cung cấp và lắp đặt MCB 3P-50A, 10kA</t>
  </si>
  <si>
    <t>Cung cấp Phụ kiện Căn TMDV 9</t>
  </si>
  <si>
    <t>12. CĂN TMDV 10 (ĐIỂN HÌNH) / 8 CĂN</t>
  </si>
  <si>
    <t>Cung cấp và lắp đặt Vỏ tủ điện 12 Module</t>
  </si>
  <si>
    <t>Cung cấp Phụ kiện Căn TMDV 10</t>
  </si>
  <si>
    <t>13. CĂN TMDV 11 (ĐIỂN HÌNH) / 16 CĂN</t>
  </si>
  <si>
    <t>Cung cấp và lắp đặt Vỏ tủ điện 11 Module</t>
  </si>
  <si>
    <t>Cung cấp Phụ kiện Căn TMDV 11</t>
  </si>
  <si>
    <t>14. CĂN TMDV 12 (ĐIỂN HÌNH) / 84 CĂN</t>
  </si>
  <si>
    <t>Cung cấp Phụ kiện Căn TMDV 12</t>
  </si>
  <si>
    <t>15. CĂN TMDV 13 (ĐIỂN HÌNH) / 16 CĂN</t>
  </si>
  <si>
    <t>Cung cấp và lắp đặt MCB 2P-50A, 10kA</t>
  </si>
  <si>
    <t>Cung cấp Phụ kiện Căn TMDV 13</t>
  </si>
  <si>
    <t>I.3</t>
  </si>
  <si>
    <t>Hệ thống điện căn hộ Điển Hình D3</t>
  </si>
  <si>
    <t>DOT 1</t>
  </si>
  <si>
    <t>1. CĂN HỘ A (ĐIỂN HÌNH) / 160 CĂN</t>
  </si>
  <si>
    <t>Cung cấp và lắp đặt Vỏ tủ điện 14 Module</t>
  </si>
  <si>
    <t>Cung cấp và lắp đặt MCB 1P-32A, 6kA</t>
  </si>
  <si>
    <t xml:space="preserve">Cung cấp và lắp đặt Đèn downlight âm trần bóng LED 9W </t>
  </si>
  <si>
    <t>Cung cấp và lắp đặt Ổ cắm đôi 1 chiều</t>
  </si>
  <si>
    <t>Cung cấp và lắp đặt Ổ cắm đơn 1 chiều</t>
  </si>
  <si>
    <t>Cung cấp Phụ kiện Căn hộ A</t>
  </si>
  <si>
    <t>2. CĂN HỘ A1 (ĐIỂN HÌNH) / 144 CĂN</t>
  </si>
  <si>
    <t>Cung cấp Phụ kiện Căn hộ A1</t>
  </si>
  <si>
    <t>3. CĂN HỘ B (ĐIỂN HÌNH) / 144 CĂN</t>
  </si>
  <si>
    <r>
      <t xml:space="preserve">Tháp A,B tổng cộng 144 căn B
Đã thi công Vỏ tủ điện, hộp chờ, ống điện tầng 3,4,5,6 tháp A. . Mỗi tầng 4 căn B. 
</t>
    </r>
    <r>
      <rPr>
        <b/>
        <sz val="10"/>
        <color indexed="12"/>
        <rFont val="Times New Roman"/>
        <family val="1"/>
      </rPr>
      <t>(4*4)/144=11,11%</t>
    </r>
  </si>
  <si>
    <t>Cung cấp Phụ kiện Căn hộ B</t>
  </si>
  <si>
    <t>4. CĂN HỘ C (ĐIỂN HÌNH) / 352 CĂN</t>
  </si>
  <si>
    <r>
      <t xml:space="preserve">Tháp A,B tổng cộng 352 căn C
Đã thi công Vỏ tủ điện, hộp chờ, ống điện tầng 3,4,5,6 tháp A. Mỗi tầng 6 căn C ( đã trừ 2 căn Hoist )
</t>
    </r>
    <r>
      <rPr>
        <b/>
        <sz val="10"/>
        <color indexed="12"/>
        <rFont val="Times New Roman"/>
        <family val="1"/>
      </rPr>
      <t>(6*4)/352=6,82%</t>
    </r>
  </si>
  <si>
    <t>Cung cấp Phụ kiện Căn hộ C</t>
  </si>
  <si>
    <t>5. CĂN HỘ D (ĐIỂN HÌNH) / 616 CĂN</t>
  </si>
  <si>
    <r>
      <t xml:space="preserve">Tháp A,B tổng cộng 616 căn D
Đã thi công Vỏ tủ điện, hộp chờ, ống điện tầng 3,4,5,6 tháp A( trục 1-26/A-Z). . Mỗi tầng 12 căn D. 
</t>
    </r>
    <r>
      <rPr>
        <b/>
        <sz val="10"/>
        <color indexed="12"/>
        <rFont val="Times New Roman"/>
        <family val="1"/>
      </rPr>
      <t>(12*4)/616=7,79%</t>
    </r>
  </si>
  <si>
    <t>Cung cấp Phụ kiện Căn hộ D</t>
  </si>
  <si>
    <t>6. CĂN HỘ D1 (ĐIỂN HÌNH) / 40 CĂN</t>
  </si>
  <si>
    <t>Cung cấp Phụ kiện Căn hộ D1</t>
  </si>
  <si>
    <t>I.4</t>
  </si>
  <si>
    <t>Hệ thống điện chiếu sáng D3-CCCT+TMDV</t>
  </si>
  <si>
    <t>1. TẦNG HẦM 2</t>
  </si>
  <si>
    <t>Cung cấp và lắp đặt Bộ đèn 1,2m, 1x28W, bóng led tube, gắn nổi</t>
  </si>
  <si>
    <t>Cung cấp và lắp đặt Bộ đèn 0,6m, 1x18W, bóng led tube, gắn nổi</t>
  </si>
  <si>
    <t xml:space="preserve">Cung cấp và lắp đặt Đèn chỉ hướng thoát hiểm, kèm bộ lưu điện trong vòng 2 giờ </t>
  </si>
  <si>
    <t>5bộ</t>
  </si>
  <si>
    <t xml:space="preserve">Cung cấp và lắp đặt Đèn chỉ hướng thoát hiểm loại có hướng rẽ, kèm bộ lưu điện trong vòng 2 giờ </t>
  </si>
  <si>
    <t xml:space="preserve">Cung cấp và lắp đặt Đèn emergency bóng led 2x5W, kèm bộ lưu điện trong vòng 2 giờ </t>
  </si>
  <si>
    <t>Cung cấp và lắp đặt Sensor 180</t>
  </si>
  <si>
    <t>Cung cấp và lắp đặt Bộ đèn 0,6m, 1x18W, bóng led tube, gắn nổi. kèm bộ lưu điện 2 giờ</t>
  </si>
  <si>
    <t>2. TẦNG HẦM 1</t>
  </si>
  <si>
    <t>Cung cấp và lắp đặt Đèn huỳnh quang 1x36W, bóng T8, balast điện tử, chóa chống cháy nổ, gắn nổi</t>
  </si>
  <si>
    <t>Cung cấp và lắp đặt Đèn huỳnh quang 1x18W, bóng T8, balast điện tử, chóa chống cháy nổ, gắn nổi</t>
  </si>
  <si>
    <t>Cung cấp và lắp đặt Bộ đèn 1.2m 1x28W, bóng led tube, chống thấm, gắn nổi</t>
  </si>
  <si>
    <t>Cung cấp và lắp đặt Đèn downlight âm trần, bóng led 11W</t>
  </si>
  <si>
    <t>Cung cấp và lắp đặt Pin dự phòng 2 giờ</t>
  </si>
  <si>
    <t>3. TẦNG 1</t>
  </si>
  <si>
    <t>Cung cấp và lắp đặt Đèn chiếu sáng ram dốc, bóng led 5W</t>
  </si>
  <si>
    <t>Cung cấp và lắp đặt Đèn downlight gắn âm trần, bóng led 11W, chống thấm</t>
  </si>
  <si>
    <t>Cung cấp và lắp đặt Đèn downlight gắn âm trần, bóng led 18W</t>
  </si>
  <si>
    <t>4. TẦNG 2 KHỐI A</t>
  </si>
  <si>
    <t>Cung cấp và lắp đặt Đèn downlight âm trần, bóng led  22W</t>
  </si>
  <si>
    <t>Cung cấp và lắp đặt Đèn lắp nổi vuông 400x400, bóng led 20W</t>
  </si>
  <si>
    <t>Cung cấp và lắp đặt Đèn downlight âm trần, bóng led 20W</t>
  </si>
  <si>
    <t>5. TẦNG 3 KHỐI A</t>
  </si>
  <si>
    <t>6. TẦNG 4-5 KHỐI A</t>
  </si>
  <si>
    <t>7. TẦNG 6 KHỐI A</t>
  </si>
  <si>
    <t>8. TẦNG 7 KHỐI A</t>
  </si>
  <si>
    <t>9. TẦNG 8 KHỐI A</t>
  </si>
  <si>
    <t>10. TẦNG 9-12 KHỐI A</t>
  </si>
  <si>
    <t>11. TẦNG 13 KHỐI A</t>
  </si>
  <si>
    <t>12. TẦNG 14-18 KHỐI A</t>
  </si>
  <si>
    <t>13. TẦNG 19 KHỐI A</t>
  </si>
  <si>
    <t>Cung cấp và lắp đặt Đèn tường, bóng led 18W, chống thấm</t>
  </si>
  <si>
    <t>14. TẦNG 20 KHỐI A</t>
  </si>
  <si>
    <t>15. TẦNG 21 KHỐI A</t>
  </si>
  <si>
    <t>16. TẦNG 22 KHỐI A</t>
  </si>
  <si>
    <t>Cung cấp và lắp đặt Đèn áp trần, bóng led 18W</t>
  </si>
  <si>
    <t>17. TẦNG 23-24 KHỐI A</t>
  </si>
  <si>
    <t>18. TẦNG 25 KHỐI A</t>
  </si>
  <si>
    <t>Cung cấp và lắp đặt Đèn downlight gắn nổi, bóng led 11W</t>
  </si>
  <si>
    <t>19. TẦNG 2 KHỐI B</t>
  </si>
  <si>
    <t>20. TẦNG 3 KHỐI B</t>
  </si>
  <si>
    <t>21. TẦNG 4-5 KHỐI B</t>
  </si>
  <si>
    <t>22. TẦNG 6 KHỐI B</t>
  </si>
  <si>
    <t>23. TẦNG 7 KHỐI B</t>
  </si>
  <si>
    <t>24. TẦNG 8 KHỐI B</t>
  </si>
  <si>
    <t>25. TẦNG 9-12 KHỐI B</t>
  </si>
  <si>
    <t>26. TẦNG 13 KHỐI B</t>
  </si>
  <si>
    <t>27. TẦNG 14-18 KHỐI B</t>
  </si>
  <si>
    <t>28. TẦNG 19 KHỐI B</t>
  </si>
  <si>
    <t>29. TẦNG 20 KHỐI B</t>
  </si>
  <si>
    <t>30. TẦNG 21 KHỐI B</t>
  </si>
  <si>
    <t>31. TẦNG 22 KHỐI B</t>
  </si>
  <si>
    <t>32. TẦNG 23-24 KHỐI B</t>
  </si>
  <si>
    <t>33. TẦNG 25 KHỐI B</t>
  </si>
  <si>
    <t>HỆ THỐNG ĐIỆN NHẸ</t>
  </si>
  <si>
    <t>II.1</t>
  </si>
  <si>
    <t>Hệ thống âm thanh thông báo tháp A - D3</t>
  </si>
  <si>
    <t>I. Phần xây dựng</t>
  </si>
  <si>
    <t>Cung cấp và lắp đặt Cáp chống nhiễu Cu/FR/PVC 2x1Cx1,5mm²</t>
  </si>
  <si>
    <t>Cung cấp và lắp đặt Ống điện PVC D20, dày 1,4÷1,8mm</t>
  </si>
  <si>
    <t xml:space="preserve">Chi phí vận hành chạy thử, kiểm tra nghiệm thu hệ thống </t>
  </si>
  <si>
    <t>hệ</t>
  </si>
  <si>
    <t>Cung cấp Vật tư phụ: (Cáp HDMI, cáp audio, Box đấu nối, tắc ke, vít, nối, co …)</t>
  </si>
  <si>
    <t>II. Phần thiết bị</t>
  </si>
  <si>
    <t>Cung cấp và lắp đặt Bộ trung tâm 16 vùng loa</t>
  </si>
  <si>
    <t>Cung cấp và lắp đặt Bộ chọn 16 vùng loa</t>
  </si>
  <si>
    <t>Cung cấp và lắp đặt Bộ khuếch đại 1000W</t>
  </si>
  <si>
    <t>Cung cấp và lắp đặt Bộ khuếch đại 2000W</t>
  </si>
  <si>
    <t>Cung cấp và lắp đặt Bộ tiền khuếch đại</t>
  </si>
  <si>
    <t>Cung cấp và lắp đặt Bộ thông báo khẩn cấp</t>
  </si>
  <si>
    <t>Cung cấp và lắp đặt Bộ phát nhạc nền DVD</t>
  </si>
  <si>
    <t>Cung cấp và lắp đặt Bộ cấp nguồn PDU-8 cổng</t>
  </si>
  <si>
    <t>Cung cấp và lắp đặt UPS 3KVA + Acquy lưu điện 20 phút</t>
  </si>
  <si>
    <t>Cung cấp và lắp đặt Micro thông báo 16 vùng loa</t>
  </si>
  <si>
    <t>Cung cấp và lắp đặt Tủ Rack 19" 42U</t>
  </si>
  <si>
    <t>Cung cấp và lắp đặt Loa âm trần 6W</t>
  </si>
  <si>
    <t>Cung cấp và lắp đặt Loa treo tường 6W</t>
  </si>
  <si>
    <t>Cung cấp và lắp đặt Loa treo tường 15W</t>
  </si>
  <si>
    <t>II.2</t>
  </si>
  <si>
    <t>Hệ thống âm thanh thông báo tháp B - D3</t>
  </si>
  <si>
    <t>II.3</t>
  </si>
  <si>
    <t>Hệ thống Voice + Data - Hầm+trung tâm D3</t>
  </si>
  <si>
    <t>Cung cấp và lắp đặt Khung MODF 8784 Fiber + Phiếm đấu nối</t>
  </si>
  <si>
    <t>Cung cấp và lắp đặt ODF tầng 120 Fiber + Phiếm đấu nối</t>
  </si>
  <si>
    <t>Cung cấp và lắp đặt Bộ chống sét lan truyền 30Pair</t>
  </si>
  <si>
    <t>Cung cấp và lắp đặt Cáp quang 24 cores single mode</t>
  </si>
  <si>
    <t>Cung cấp và lắp đặt Máng cáp 100x100 tole dày 1,2mm (Dành cho hệ thống Voice, Data &amp; Catv)</t>
  </si>
  <si>
    <t>Cung cấp và lắp đặt Máng cáp 150x100 tole dày 1,2mm (Dành cho hệ thống Voice, Data &amp; Catv)</t>
  </si>
  <si>
    <t>Cung cấp và lắp đặt Máng cáp 250x100 tole dày 1,2mm (Dành cho hệ thống Voice, Data &amp; Catv)</t>
  </si>
  <si>
    <t>Cung cấp và lắp đặt Máng cáp 500x100 tole dày 1,2mm (Dành cho hệ thống Voice, Data &amp; Catv)</t>
  </si>
  <si>
    <t>Cung cấp và lắp đặt Máng cáp 100x100 tole dày 1,2mm Dành cho hệ thống âm thanh và camera</t>
  </si>
  <si>
    <t>Cung cấp và lắp đặt Máng cáp 150x100 tole dày 1,2mm Dành cho hệ thống âm thanh và camera</t>
  </si>
  <si>
    <t>Cung cấp và lắp đặt Máng cáp 250x100 tole dày 1,2mm Dành cho hệ thống âm thanh và camera</t>
  </si>
  <si>
    <t>Cung cấp và lắp đặt Khay cáp 250x100 sơn trắng (Dành cho hệ thống Voice, Data &amp; Catv)</t>
  </si>
  <si>
    <t>Cung cấp và lắp đặt Khay cáp 150x100 sơn màu xanh dành cho hệ thống âm thanh và camera</t>
  </si>
  <si>
    <t>Cung cấp Vật tư phụ: (Cáp nguồn, Box đấu nối, tắc ke, vít, nối, co …)</t>
  </si>
  <si>
    <t>II.4</t>
  </si>
  <si>
    <t>Hệ thống Voice + Data - Tháp A- D3</t>
  </si>
  <si>
    <t>I. Hệ Thống Phân Phối Hạ Tầng - Tháp A</t>
  </si>
  <si>
    <t>Cung cấp và lắp đặt ODF tầng 72 Fiber + Phiếm đấu nối</t>
  </si>
  <si>
    <t>Cung cấp và lắp đặt Cáp Quang 24Cores (từ bộ phân phối chính đến bộ phân phối tầng)</t>
  </si>
  <si>
    <t>Cung cấp và lắp đặt Cáp Quang 4Cores (từ bộ ODF tầng đến hộp đấu nối)</t>
  </si>
  <si>
    <t>Cung cấp và lắp đặt Máng cáp 150x50 tole dày 1,2mm</t>
  </si>
  <si>
    <t>II. Hệ Thống Phân Phối Căn hộ Thương Mại - Tháp A</t>
  </si>
  <si>
    <t>II.1. Căn hộ TM-DV 1</t>
  </si>
  <si>
    <t xml:space="preserve">Cung cấp và lắp đặt Hộp đấu nối KT: 200x200 (Voice, Data &amp; Catv) </t>
  </si>
  <si>
    <t>Cung cấp và lắp đặt Ổ cắm tivi</t>
  </si>
  <si>
    <t>Cung cấp và lắp đặt Ổ cắm Tel</t>
  </si>
  <si>
    <t>Cung cấp và lắp đặt Ổ cắm Mạng</t>
  </si>
  <si>
    <t>Cung cấp và lắp đặt Cáp 4P-Cat6 UTP (từ ổ cắm đến hộp đấu nối)</t>
  </si>
  <si>
    <t>Cung cấp và lắp đặt Ống điện PVC D16, dày 1,4÷1,8mm</t>
  </si>
  <si>
    <t>II.2. Căn hộ TM-DV 2a</t>
  </si>
  <si>
    <t>II.3. Căn hộ TM-DV 2b</t>
  </si>
  <si>
    <t>II.4. Căn hộ TM-DV 2c</t>
  </si>
  <si>
    <t>II.5. Căn hộ TM-DV 3</t>
  </si>
  <si>
    <t>II.6. Căn hộ TM-DV 4</t>
  </si>
  <si>
    <t>II.7. Căn hộ TM-DV 5</t>
  </si>
  <si>
    <t>II.8. Căn hộ TM-DV 6</t>
  </si>
  <si>
    <t>II.9. Căn hộ TM-DV 7</t>
  </si>
  <si>
    <t>II.10. Căn hộ TM-DV 8</t>
  </si>
  <si>
    <t>II.11. Căn hộ TM-DV 9</t>
  </si>
  <si>
    <t>II.12. Căn hộ TM-DV 10</t>
  </si>
  <si>
    <t>II.13. Căn hộ TM-DV 11</t>
  </si>
  <si>
    <t>II.14. Căn hộ TM-DV 12</t>
  </si>
  <si>
    <t>II.15. Căn hộ TM-DV 13</t>
  </si>
  <si>
    <t>III. Hệ Thống Phân Phối Căn hộ Ở - Tháp A</t>
  </si>
  <si>
    <t>III.1. Căn hộ A</t>
  </si>
  <si>
    <t>III.2. Căn hộ A1</t>
  </si>
  <si>
    <t>III.3. Căn hộ B</t>
  </si>
  <si>
    <r>
      <t xml:space="preserve">Tháp A tổng cộng 72 căn B
Đã thi công hộp chờ, ống điện  tầng 3,4,5,6 .
 Mỗi tầng 4 căn 
</t>
    </r>
    <r>
      <rPr>
        <b/>
        <sz val="10"/>
        <color indexed="12"/>
        <rFont val="Times New Roman"/>
        <family val="1"/>
      </rPr>
      <t>(4*4)/72= 22,22%</t>
    </r>
  </si>
  <si>
    <t>III.4. Căn hộ C</t>
  </si>
  <si>
    <r>
      <t xml:space="preserve">Tháp A tổng cộng 176 căn C.
Đã thi công hộp chờ, ống điện tầng 3,4,5,6 . 
Mỗi tầng 6 căn ( Đã trừ 2 căn Hoist )
</t>
    </r>
    <r>
      <rPr>
        <b/>
        <sz val="10"/>
        <color indexed="12"/>
        <rFont val="Times New Roman"/>
        <family val="1"/>
      </rPr>
      <t>(6*4)/176=13,64%</t>
    </r>
  </si>
  <si>
    <t>III.5. Căn hộ D</t>
  </si>
  <si>
    <r>
      <t xml:space="preserve">Tháp A tổng cộng 308 căn D
Đã thi công hộp chờ, ống điện tầng 3,4,5,6 . 
Mỗi tầng 12 căn  
</t>
    </r>
    <r>
      <rPr>
        <b/>
        <sz val="10"/>
        <color indexed="12"/>
        <rFont val="Times New Roman"/>
        <family val="1"/>
      </rPr>
      <t>(12*4)/308=15,58%</t>
    </r>
  </si>
  <si>
    <t>III.6. Căn hộ D1</t>
  </si>
  <si>
    <t>II.5</t>
  </si>
  <si>
    <t>Hệ thống Voice + Data - Tháp B- D3</t>
  </si>
  <si>
    <t>I. Hệ Thống Phân Phối Hạ Tầng - Tháp B</t>
  </si>
  <si>
    <t>Cung cấp và lắp đặt ODF tầng 72 FIBER + Phiếm đấu nối</t>
  </si>
  <si>
    <t>Cung cấp và lắp đặt ODF tầng 120 FIBER + Phiếm đấu nối</t>
  </si>
  <si>
    <t>II. Hệ Thống Phân Phối Căn hộ Thương Mại - Tháp B</t>
  </si>
  <si>
    <t>III. Hệ Thống Phân Phối Căn hộ Ở - Tháp B</t>
  </si>
  <si>
    <t>II.6</t>
  </si>
  <si>
    <t>Hệ thống Camera quan sát - Tháp A- D3</t>
  </si>
  <si>
    <t>Cung cấp và lắp đặt Ổ cắm đơn kèm công tắc 10a</t>
  </si>
  <si>
    <t>Cung cấp và lắp đặt Cáp đồng trục RG6</t>
  </si>
  <si>
    <t>Cung cấp và lắp đặt Cáp nguồn 1x3Cx4mm² Cu/PVC</t>
  </si>
  <si>
    <t>Cung cấp và lắp đặt Cáp nguồn 1x3Cx2,5mm² Cu/PVC</t>
  </si>
  <si>
    <t>Cung cấp và lắp đặt Camera màu thân dài ngày đêm loại cố định, vỏ bảo vệ IP66</t>
  </si>
  <si>
    <t>Cung cấp và lắp đặt Camera màu thân dài ngày đêm loại cố định</t>
  </si>
  <si>
    <t xml:space="preserve">Cung cấp và lắp đặt IP Camera dome cố định </t>
  </si>
  <si>
    <t>Cung cấp và lắp đặt Camera ngày đêm loại mini bán cầu cố định</t>
  </si>
  <si>
    <t>Cung cấp và lắp đặt Bộ chuyển đổi điện áp 220VAC/12VDC</t>
  </si>
  <si>
    <t>Cung cấp và lắp đặt DVR - 16 Channel - 2TB</t>
  </si>
  <si>
    <t>Cung cấp và lắp đặt Màn hình LCD 32"</t>
  </si>
  <si>
    <t>Cung cấp và lắp đặt Bộ UPS 3KVA-1Phase</t>
  </si>
  <si>
    <t>II.7</t>
  </si>
  <si>
    <t>Hệ thống Camera quan sát - Tháp B- D3</t>
  </si>
  <si>
    <t>Cung cấp và lắp đặt Ổ cắm đơn kèm công tắc 10A</t>
  </si>
  <si>
    <t>II.8</t>
  </si>
  <si>
    <t>Hệ thống kiểm soát ra vào D3</t>
  </si>
  <si>
    <t>Cung cấp và lắp đặt Cáp 4P Cat6 UTP</t>
  </si>
  <si>
    <t>Cung cấp và lắp đặt Cáp 1x2Cx1,5mm Cu/PVC</t>
  </si>
  <si>
    <t>Cung cấp và lắp đặt Camera màu chụp hình mặt trước và sau  ô tô, xe máy: 
-  Camera màu 1/3” CCD 
-  Chế độ làm việc ngày và đêm 
-  Độ phân giải cao. 
-  Độ nhạy sáng tốt 
-  Vỏ che ngoài trời 
-  Nguồn: Adaptor 220VAC/12VDC</t>
  </si>
  <si>
    <t>Cung cấp và lắp đặt Barie tự động dài 2.5 m dành cho Ô tô, xe máy</t>
  </si>
  <si>
    <t>Cung cấp và lắp đặt Vòng từ phát hiện xe</t>
  </si>
  <si>
    <t>Cung cấp và lắp đặt Đèn thông báo: 
-  Thông báo “Đầy / Full” khi bãi đầy bằng màu đỏ 
-  Thông báo “Trống / Available” khi bãi còn trống bằng màu xanh</t>
  </si>
  <si>
    <t>Cung cấp và lắp đặt Tủ phát thẻ tự động kèm thiết bị liên lạc nội bộ</t>
  </si>
  <si>
    <t>Cung cấp và lắp đặt Tủ điều khiển trung tâm liên lạc nội bộ Intercom</t>
  </si>
  <si>
    <t xml:space="preserve">Cung cấp và lắp đặt Bàn điều khiển khẩn cấp: 
-  Vỏ hộp bằng Inox 
-  1 chìa khóa cho phép sử dụng hay không sử dụng các nút bấm 
-  2 nút bấm công nghiệp màu xanh để mở 2 barrier 
-  2 nút bấm cống nghiệp màu đỏ để đóng 2 barrier </t>
  </si>
  <si>
    <t xml:space="preserve">Cung cấp và lắp đặt Thiết bị đọc thẻ RFID tầm xa: 
-  Tầm đọc 3 mét 
-  Tần số hoạt động 2.45GHz 
-  Giao tiếp cổng RS485 / 232 
-  Âm thanh báo hiệu tình trạng đọc thẻ </t>
  </si>
  <si>
    <t xml:space="preserve">Cung cấp Thẻ RFID Tần số hoạt động 2,45GHz </t>
  </si>
  <si>
    <t xml:space="preserve">Cung cấp và lắp đặt Bộ lưu điện dự phòng UPS offline 3KVA </t>
  </si>
  <si>
    <t>Cung cấp và lắp đặt Switch 12Port, tốc độ 100 Mb/s</t>
  </si>
  <si>
    <t>Cung cấp và lắp đặt Máy tính kiểm soát + Màn hình: 2,6GHz, FSB800, 2M C RAM 2048MB, 320GB  HDD 7200rpm</t>
  </si>
  <si>
    <t xml:space="preserve">Cung cấp và lắp đặt Thiết bị giao tiếp máy tính với camera: 
-  Chuẩn giao tiếp bằng khe PCI 
-  Định dạng hình ảnh: JPEG </t>
  </si>
  <si>
    <t>Cung cấp Phần mềm quản lý hệ thống giữ xe</t>
  </si>
  <si>
    <t>Cung cấp và lắp đặt Máy in Laser</t>
  </si>
  <si>
    <t>HỆ THỐNG CẤP THOÁT NƯỚC</t>
  </si>
  <si>
    <t>Hệ thống CTN tổng thể tháp A+B D3</t>
  </si>
  <si>
    <t>I.1. Cụm bơm, bồn nước</t>
  </si>
  <si>
    <t xml:space="preserve">Cung cấp và lắp đặt Công tắc mực nước điện từ </t>
  </si>
  <si>
    <t>Cung cấp và lắp đặt Công tắc áp suất</t>
  </si>
  <si>
    <t xml:space="preserve">Cung cấp và lắp đặt Đồng hồ áp suất </t>
  </si>
  <si>
    <t>Cung cấp và lắp đặt Van cổng (gang) DN75</t>
  </si>
  <si>
    <t>Cung cấp và lắp đặt Van cổng (gang) DN125</t>
  </si>
  <si>
    <t>Cung cấp và lắp đặt Van cổng (gang) DN150</t>
  </si>
  <si>
    <t>Cung cấp và lắp đặt Van cổng (gang) DN250</t>
  </si>
  <si>
    <t>Cung cấp và lắp đặt Van 1 chiều (gang) DN75</t>
  </si>
  <si>
    <t>Cung cấp và lắp đặt Van 1 chiều (gang) DN125</t>
  </si>
  <si>
    <t>Cung cấp và lắp đặt Nối mềm DN75</t>
  </si>
  <si>
    <t>Cung cấp và lắp đặt Nối mềm DN125</t>
  </si>
  <si>
    <t>Cung cấp và lắp đặt Nối mềm DN150</t>
  </si>
  <si>
    <t>Cung cấp và lắp đặt Y-lọc DN75</t>
  </si>
  <si>
    <t>Cung cấp và lắp đặt Y-lọc DN150</t>
  </si>
  <si>
    <t>Cung cấp và lắp đặt Thông hơi tự động DN25</t>
  </si>
  <si>
    <t>Cung cấp và lắp đặt Búa hãm nước DN125</t>
  </si>
  <si>
    <t>Cung cấp và lắp đặt Vòi rửa sàn/ vòi tưới DN20</t>
  </si>
  <si>
    <t>Cung cấp và lắp đặt Cụm van điện từ DN125</t>
  </si>
  <si>
    <t>Cung cấp và lắp đặt Van phao-DN160 (pilot type)</t>
  </si>
  <si>
    <t>Cung cấp và lắp đặt Van hút DN200</t>
  </si>
  <si>
    <t>Cung cấp và lắp đặt Bồn nước inox 25m³</t>
  </si>
  <si>
    <t>I.2. Hệ thống cấp nước</t>
  </si>
  <si>
    <t>Cung cấp và lắp đặt Ống SS304 DN250</t>
  </si>
  <si>
    <t>Cung cấp và lắp đặt Ống SS304 DN200</t>
  </si>
  <si>
    <t>Cung cấp và lắp đặt Ống SS304 DN125</t>
  </si>
  <si>
    <t>Cung cấp và lắp đặt Co SS304 DN200</t>
  </si>
  <si>
    <t>Cung cấp và lắp đặt Co SS304 DN125</t>
  </si>
  <si>
    <t>Cung cấp và lắp đặt Tê SS304 DN250x200</t>
  </si>
  <si>
    <t>Cung cấp và lắp đặt Tê SS304 DN250x150</t>
  </si>
  <si>
    <t>Cung cấp và lắp đặt Tê SS304 DN200x125</t>
  </si>
  <si>
    <t>Cung cấp và lắp đặt Ống PPR - (PN10) DN20</t>
  </si>
  <si>
    <t>Cung cấp và lắp đặt Ống PPR - (PN10) DN25</t>
  </si>
  <si>
    <t>Cung cấp và lắp đặt Ống PPR - (PN10) DN32</t>
  </si>
  <si>
    <t>Cung cấp và lắp đặt Ống PPR - (PN10) DN40</t>
  </si>
  <si>
    <t>Cung cấp và lắp đặt Ống PPR - (PN16) DN90</t>
  </si>
  <si>
    <t>Cung cấp và lắp đặt Ống PPR - (PN20) DN160</t>
  </si>
  <si>
    <t>Cung cấp và lắp đặt Ống PPR - (PN20) DN90</t>
  </si>
  <si>
    <t>Cung cấp và lắp đặt Co 90 PPR DN20</t>
  </si>
  <si>
    <t>Cung cấp và lắp đặt Co 90 PPR DN25</t>
  </si>
  <si>
    <t>Cung cấp và lắp đặt Co 90 PPR DN32</t>
  </si>
  <si>
    <t>Cung cấp và lắp đặt Co 90 PPR DN40</t>
  </si>
  <si>
    <t>Cung cấp và lắp đặt Co 90 PPR DN90</t>
  </si>
  <si>
    <t>Cung cấp và lắp đặt Tê PPR DN25</t>
  </si>
  <si>
    <t>Cung cấp và lắp đặt Tê giảm PPR DN25 x 20 x 25</t>
  </si>
  <si>
    <t>Cung cấp và lắp đặt Tê giảm PPR DN32 x 25 x 32</t>
  </si>
  <si>
    <t>Cung cấp và lắp đặt Tê giảm PPR DN40 x 25 x 40</t>
  </si>
  <si>
    <t>Cung cấp và lắp đặt Tê giảm PPR DN90 x 32 x 90</t>
  </si>
  <si>
    <t>Cung cấp và lắp đặt Tê giảm PPR DN90 x 40x 90</t>
  </si>
  <si>
    <t>Cung cấp và lắp đặt Nối giảm PPR DN25 x 20</t>
  </si>
  <si>
    <t>Cung cấp và lắp đặt Nối giảm PPR DN32x 20</t>
  </si>
  <si>
    <t>Cung cấp và lắp đặt Nối giảm PPR DN32x25</t>
  </si>
  <si>
    <t>Cung cấp và lắp đặt Nối giảm PPR DN40 x 25</t>
  </si>
  <si>
    <t>Cung cấp và lắp đặt Co ren trong PPR DN20</t>
  </si>
  <si>
    <t>Cung cấp và lắp đặt Cụm đồng hồ nước DN150</t>
  </si>
  <si>
    <t>Bộ</t>
  </si>
  <si>
    <t>Cung cấp và lắp đặt Cụm đồng hồ nước DN25</t>
  </si>
  <si>
    <t>I.3. Hệ thống thoát nước thải</t>
  </si>
  <si>
    <t>Cung cấp và lắp đặt Ống uPVC -(PN9) DN80</t>
  </si>
  <si>
    <t>Cung cấp và lắp đặt Ống uPVC -(PN9) DN100</t>
  </si>
  <si>
    <t>Cung cấp và lắp đặt Ống uPVC -(PN9) DN125</t>
  </si>
  <si>
    <t>Cung cấp và lắp đặt Ống uPVC -(PN9) DN150</t>
  </si>
  <si>
    <t>Cung cấp và lắp đặt Ống uPVC -(PN9) DN200</t>
  </si>
  <si>
    <t>Cung cấp và lắp đặt Ống uPVC -(PN9) DN250</t>
  </si>
  <si>
    <t>Cung cấp và lắp đặt Ống uPVC -(PN6) DN50</t>
  </si>
  <si>
    <t>Cung cấp và lắp đặt Ống uPVC -(PN6) DN80</t>
  </si>
  <si>
    <t>Cung cấp và lắp đặt Ống uPVC -(PN6) DN100</t>
  </si>
  <si>
    <t>Cung cấp và lắp đặt Co 90 uPVC (dày) DN100</t>
  </si>
  <si>
    <t>Cung cấp và lắp đặt Co 45 uPVC (dày) DN50</t>
  </si>
  <si>
    <t>Cung cấp và lắp đặt Co 45 uPVC (dày) DN80</t>
  </si>
  <si>
    <t>Cung cấp và lắp đặt Co 45 uPVC (dày) DN100</t>
  </si>
  <si>
    <t>Cung cấp và lắp đặt Co 45 uPVC (dày) DN125</t>
  </si>
  <si>
    <t>Cung cấp và lắp đặt Co 45 uPVC (dày) DN150</t>
  </si>
  <si>
    <t>Cung cấp và lắp đặt Co 45 uPVC (dày) DN200</t>
  </si>
  <si>
    <t>Cung cấp và lắp đặt Co 45 uPVC (dày) DN250</t>
  </si>
  <si>
    <t>Cung cấp và lắp đặt Y 45 uPVC (mỏng ) DN80 x 50</t>
  </si>
  <si>
    <t>Cung cấp và lắp đặt Y 45 uPVC (dày) DN80 x 80</t>
  </si>
  <si>
    <t>Cung cấp và lắp đặt Y 45 uPVC (dày) DN100 x 50</t>
  </si>
  <si>
    <t>Cung cấp và lắp đặt Y 45 uPVC (dày) DN100 x 80</t>
  </si>
  <si>
    <t>Cung cấp và lắp đặt Y 45 uPVC (dày) DN100 x 100</t>
  </si>
  <si>
    <t>Cung cấp và lắp đặt Y 45 uPVC (dày) DN125 x 100</t>
  </si>
  <si>
    <t>Cung cấp và lắp đặt Y 45 uPVC (dày) DN125 x 125</t>
  </si>
  <si>
    <t>Cung cấp và lắp đặt Y 45 uPVC (dày) DN150 x 50</t>
  </si>
  <si>
    <t>Cung cấp và lắp đặt Y 45 uPVC (dày) DN150 x 80</t>
  </si>
  <si>
    <t>Cung cấp và lắp đặt Y 45 uPVC (dày) DN150 x 100</t>
  </si>
  <si>
    <t>Cung cấp và lắp đặt Y 45 uPVC (dày) DN150 x  150</t>
  </si>
  <si>
    <t>Cung cấp và lắp đặt Y 45 uPVC (dày) DN200 x 80</t>
  </si>
  <si>
    <t>Cung cấp và lắp đặt Y 45 uPVC (dày) DN200 x 100</t>
  </si>
  <si>
    <t>Cung cấp và lắp đặt Y 45 uPVC (dày) DN200 x 150</t>
  </si>
  <si>
    <t>Cung cấp và lắp đặt Y 45 uPVC (dày) DN200 x 200</t>
  </si>
  <si>
    <t>Cung cấp và lắp đặt Tê uPVC (mỏng) DN80 x 50</t>
  </si>
  <si>
    <t>Cung cấp và lắp đặt Tê uPVC (mỏng) DN100 x 50</t>
  </si>
  <si>
    <t>Cung cấp và lắp đặt Tê Cong uPVC (dày) DN250 x 250</t>
  </si>
  <si>
    <t>Cung cấp và lắp đặt Tê Cong uPVC (dày) DN100 x 100</t>
  </si>
  <si>
    <t>Cung cấp và lắp đặt Nối giảm (mỏng) uPVC DN100 x 50</t>
  </si>
  <si>
    <t>Cung cấp và lắp đặt Nối giảm (mỏng) uPVC DN150 x 125</t>
  </si>
  <si>
    <t>Cung cấp và lắp đặt Nối giảm (dày) uPVC DN100 x 80</t>
  </si>
  <si>
    <t>Cung cấp và lắp đặt Nối giảm (dày) uPVC DN150 x 125</t>
  </si>
  <si>
    <t>Cung cấp và lắp đặt Nối giảm (dày) uPVC DN200 x 100</t>
  </si>
  <si>
    <t>Cung cấp và lắp đặt Nối giảm (dày) uPVC DN200 x 150</t>
  </si>
  <si>
    <t>Cung cấp và lắp đặt Nối giảm (dày) uPVC DN250 x 200</t>
  </si>
  <si>
    <t>Cung cấp và lắp đặt Thông tắc Co uPVC DN200</t>
  </si>
  <si>
    <t>Cung cấp và lắp đặt Thông tắc Co uPVC DN150</t>
  </si>
  <si>
    <t>Cung cấp và lắp đặt Thông tắc Co uPVC DN125</t>
  </si>
  <si>
    <t>Cung cấp và lắp đặt Thông tắc Co uPVC DN100</t>
  </si>
  <si>
    <t>Cung cấp và lắp đặt Thông tắc Co uPVC DN80</t>
  </si>
  <si>
    <t>I.4. Hệ thống thoát nước mưa</t>
  </si>
  <si>
    <t>Cung cấp và lắp đặt Ống HDPE DN300</t>
  </si>
  <si>
    <t>Cung cấp và lắp đặt Ống HDPE DN400</t>
  </si>
  <si>
    <t>Cung cấp và lắp đặt Ống BTCT D600,
 loại H10-X60; L=5m</t>
  </si>
  <si>
    <t>đoạn 
ống</t>
  </si>
  <si>
    <t>Cung cấp và lắp đặt Ống uPVC -(PN9) DN50</t>
  </si>
  <si>
    <t>Cung cấp và lắp đặt Ống uPVC -(PN6) DN65</t>
  </si>
  <si>
    <t>Cung cấp và lắp đặt Co 90 uPVC (dày) DN65</t>
  </si>
  <si>
    <t>Cung cấp và lắp đặt Co 45 HDPE (dày) DN300</t>
  </si>
  <si>
    <t>Cung cấp và lắp đặt Y 45 uPVC (dày) DN50 x 50</t>
  </si>
  <si>
    <t>Cung cấp và lắp đặt Y 45 uPVC (dày) DN80x 50</t>
  </si>
  <si>
    <t>Cung cấp và lắp đặt Y 45 uPVC (dày) DN200 x 50</t>
  </si>
  <si>
    <t>Cung cấp và lắp đặt Y 45 uPVC (dày) DN250x 200</t>
  </si>
  <si>
    <t>Cung cấp và lắp đặt Tê Cong uPVC (dày) DN250x 150</t>
  </si>
  <si>
    <t>Cung cấp và lắp đặt Tê Cong uPVC (dày) DN150 x 100</t>
  </si>
  <si>
    <t>Cung cấp và lắp đặt Tê Cong uPVC (dày) DN150 x 80</t>
  </si>
  <si>
    <t>Cung cấp và lắp đặt Tê Cong uPVC (dày) DN125 x 100</t>
  </si>
  <si>
    <t>Cung cấp và lắp đặt Tê Cong uPVC (dày) DN100 x 80</t>
  </si>
  <si>
    <t>Cung cấp và lắp đặt Tê Cong uPVC (dày) DN100 x 50</t>
  </si>
  <si>
    <t>Cung cấp và lắp đặt Tê Cong uPVC (dày) DN80 x 80</t>
  </si>
  <si>
    <t>Cung cấp và lắp đặt Nối giảm (dày) DN80 x 50</t>
  </si>
  <si>
    <t>Cung cấp và lắp đặt Nối giảm (dày) DN100 x 50</t>
  </si>
  <si>
    <t>Cung cấp và lắp đặt Nối giảm (dày) DN100 x 80</t>
  </si>
  <si>
    <t>Cung cấp và lắp đặt Nối giảm (dày) DN150 x 100</t>
  </si>
  <si>
    <t>Cung cấp và lắp đặt Nối giảm (dày) DN150 x 125</t>
  </si>
  <si>
    <t>Cung cấp và lắp đặt Nối giảm (dày) DN200 x 100</t>
  </si>
  <si>
    <t>Cung cấp và lắp đặt Nối giảm (dày) DN200 x 150</t>
  </si>
  <si>
    <t>Cung cấp và lắp đặt Nối giảm (dày) DN250 x 200</t>
  </si>
  <si>
    <t>Cung cấp và lắp đặt Thông tắc Co uPVC DN50</t>
  </si>
  <si>
    <t>I.5. Hệ thống thông hơi</t>
  </si>
  <si>
    <t>Cung cấp và lắp đặt Đầu chụp thông hơi DN100</t>
  </si>
  <si>
    <t>Cung cấp và lắp đặt Đầu chụp thông hơi DN150</t>
  </si>
  <si>
    <t>Cung cấp và lắp đặt Đầu chụp thông hơi DN250</t>
  </si>
  <si>
    <t>hoi nhanh ham den mai</t>
  </si>
  <si>
    <t>hoi can ho thuong mai 1-5</t>
  </si>
  <si>
    <t>Cung cấp và lắp đặt Ống uPVC -(PN6) DN150</t>
  </si>
  <si>
    <t>hoi gom tang 1-mái , hoi can ho thuong mai tầng 1-5</t>
  </si>
  <si>
    <t>Cung cấp và lắp đặt Ống uPVC -(PN6) DN200</t>
  </si>
  <si>
    <t>Cung cấp và lắp đặt Ống uPVC -(PN6) DN250</t>
  </si>
  <si>
    <t>hoi be xu ly hầm 2-mái</t>
  </si>
  <si>
    <t>Cung cấp và lắp đặt Co 90 uPVC (PN6) DN50</t>
  </si>
  <si>
    <t>Cung cấp và lắp đặt Co 90 uPVC (PN6) DN80</t>
  </si>
  <si>
    <t>Cung cấp và lắp đặt Co 90 uPVC (PN6) DN150</t>
  </si>
  <si>
    <t>Cung cấp và lắp đặt Co 90 uPVC (PN6) DN200</t>
  </si>
  <si>
    <t>Cung cấp và lắp đặt Co 90 uPVC (PN6) DN250</t>
  </si>
  <si>
    <t>Cung cấp và lắp đặt Co 45 uPVC (PN6) DN80</t>
  </si>
  <si>
    <t>Cung cấp và lắp đặt Co 45 uPVC (PN6) DN100</t>
  </si>
  <si>
    <t>Cung cấp và lắp đặt Tê uPVC (PN6) DN50 x 50</t>
  </si>
  <si>
    <t>Cung cấp và lắp đặt Tê uPVC (PN6) DN80 x 50</t>
  </si>
  <si>
    <t>Cung cấp và lắp đặt Tê uPVC (PN6) DN80 x 80</t>
  </si>
  <si>
    <t>Cung cấp và lắp đặt Tê uPVC (PN6) DN200 x 200</t>
  </si>
  <si>
    <t>Cung cấp và lắp đặt Nối giảm uPVC (PN6) DN80 x 50</t>
  </si>
  <si>
    <t>Cung cấp và lắp đặt Bơm trung chuyển: Q=86m³/h; H=120m</t>
  </si>
  <si>
    <t>Cung cấp và lắp đặt Bơm tăng áp: Q=22m³/h; H=30m</t>
  </si>
  <si>
    <t>Cung cấp và lắp đặt Bơm chìm: Q=6m³/h; H=15m</t>
  </si>
  <si>
    <t>Cung cấp và lắp đặt Bình tăng áp V=800L</t>
  </si>
  <si>
    <t>III.2</t>
  </si>
  <si>
    <t>Hệ thống CTN chung tháp A D3</t>
  </si>
  <si>
    <t>I. Hệ thống cấp nước</t>
  </si>
  <si>
    <t>Cung cấp và lắp đặt Ống SS304 -DN125</t>
  </si>
  <si>
    <t>Cung cấp và lắp đặt Ống SS304 - DN90</t>
  </si>
  <si>
    <t>Cung cấp và lắp đặt Co SS304 - DN125</t>
  </si>
  <si>
    <t>Cung cấp và lắp đặt Co SS304 - DN90</t>
  </si>
  <si>
    <t>Cung cấp và lắp đặt Tê SS304 - DN125x90</t>
  </si>
  <si>
    <t>Cung cấp và lắp đặt Ống PPR - (PN10) DN50</t>
  </si>
  <si>
    <t>Cung cấp và lắp đặt Ống PPR - (PN10) DN75</t>
  </si>
  <si>
    <t>Cung cấp và lắp đặt Ống PPR - (PN16) DN125</t>
  </si>
  <si>
    <t>Cung cấp và lắp đặt Ống PPR - (PN16) DN110</t>
  </si>
  <si>
    <t>Cung cấp và lắp đặt Ống PPR - (PN16) DN75</t>
  </si>
  <si>
    <t>Cung cấp và lắp đặt Co 90 PPR DN50</t>
  </si>
  <si>
    <t>Cung cấp và lắp đặt Co 90 PPR DN75</t>
  </si>
  <si>
    <t>Cung cấp và lắp đặt Co 90 PPR DN110</t>
  </si>
  <si>
    <t>Cung cấp và lắp đặt Co 45 PPR DN25</t>
  </si>
  <si>
    <t>Cung cấp và lắp đặt Tê PPR DN75</t>
  </si>
  <si>
    <t>Cung cấp và lắp đặt Tê giảm PPR DN75 x 32 x 75</t>
  </si>
  <si>
    <t>Cung cấp và lắp đặt Tê giảm PPR DN75 x 20 x 75</t>
  </si>
  <si>
    <t>Cung cấp và lắp đặt Tê giảm PPR DN75x 25 x 75</t>
  </si>
  <si>
    <t>Cung cấp và lắp đặt Tê giảm PPR DN75 x 50 x 75</t>
  </si>
  <si>
    <t>Cung cấp và lắp đặt Tê giảm PPR DN90 x 75 x 90</t>
  </si>
  <si>
    <t>Cung cấp và lắp đặt Tê giảm PPR DN110 x 75x 110</t>
  </si>
  <si>
    <t>Cung cấp và lắp đặt Tê giảm PPR DN110 x 90 x 110</t>
  </si>
  <si>
    <t>Cung cấp và lắp đặt Tê giảm PPR DN125 x 90 x 125</t>
  </si>
  <si>
    <t>Cung cấp và lắp đặt Nối giảm PPR DN32 x 20</t>
  </si>
  <si>
    <t>Cung cấp và lắp đặt Nối giảm PPR DN75 x 50</t>
  </si>
  <si>
    <t>Cung cấp và lắp đặt Nối giảm PPR DN90x75</t>
  </si>
  <si>
    <t>Cung cấp và lắp đặt Van cổng PPR DN20</t>
  </si>
  <si>
    <t>Cung cấp và lắp đặt Van cổng PPR DN25</t>
  </si>
  <si>
    <t>Cung cấp và lắp đặt Van cổng PPR DN32</t>
  </si>
  <si>
    <t>Cung cấp và lắp đặt Van cổng (đồng) DN50</t>
  </si>
  <si>
    <t>Cung cấp và lắp đặt Van cổng (đồng) DN65</t>
  </si>
  <si>
    <t>Cung cấp và lắp đặt Van cổng (đồng) DN75</t>
  </si>
  <si>
    <t>Cung cấp và lắp đặt Van cổng (đồng) DN90</t>
  </si>
  <si>
    <t>Cung cấp và lắp đặt Cụm van giảm áp DN110</t>
  </si>
  <si>
    <t>Cung cấp và lắp đặt Cụm van giảm áp DN125</t>
  </si>
  <si>
    <t>Cung cấp và lắp đặt Cụm van xả đáy DN25</t>
  </si>
  <si>
    <t>Cung cấp và lắp đặt Cụm van xả khí tự động DN25</t>
  </si>
  <si>
    <t>Cung cấp và lắp đặt Cụm đồng hồ nước DN32</t>
  </si>
  <si>
    <t>II. Hệ thống thoát nước thải</t>
  </si>
  <si>
    <r>
      <t xml:space="preserve">Hệ thống thoát nước thải tháp A . Tổng khối lượng thi công là 24 tầng ( tầng 1 đến tầng 24 ).
Đã thi công 9 tầng ( thoát tầng 4-12 )
</t>
    </r>
    <r>
      <rPr>
        <b/>
        <sz val="10"/>
        <color indexed="12"/>
        <rFont val="Times New Roman"/>
        <family val="1"/>
      </rPr>
      <t>9/24=37,50%</t>
    </r>
  </si>
  <si>
    <t>Cung cấp và lắp đặt Ống uPVC -(PN6) DN40</t>
  </si>
  <si>
    <t>Cung cấp và lắp đặt Co 90 uPVC (mỏng) DN50</t>
  </si>
  <si>
    <t>Cung cấp và lắp đặt Co 90 uPVC (mỏng) DN80</t>
  </si>
  <si>
    <t>Cung cấp và lắp đặt Co 90 uPVC (mỏng) DN100</t>
  </si>
  <si>
    <t>Cung cấp và lắp đặt Co 90 uPVC (dày) DN125</t>
  </si>
  <si>
    <t>Cung cấp và lắp đặt Co 90 uPVC (dày) DN150</t>
  </si>
  <si>
    <t>Cung cấp và lắp đặt Co 90 uPVC (dày) DN250</t>
  </si>
  <si>
    <t>Cung cấp và lắp đặt Co 45 uPVC (mỏng) DN40</t>
  </si>
  <si>
    <t>Cung cấp và lắp đặt Co 45 uPVC (mỏng) DN50</t>
  </si>
  <si>
    <t>Cung cấp và lắp đặt Co 45 uPVC (mỏng) DN80</t>
  </si>
  <si>
    <t>Cung cấp và lắp đặt Co 45 uPVC (mỏng) DN100</t>
  </si>
  <si>
    <t>Cung cấp và lắp đặt Y 45 uPVC (mỏng) DN100 x 100</t>
  </si>
  <si>
    <t>Cung cấp và lắp đặt Y 45 uPVC (mỏng) DN50 x 50</t>
  </si>
  <si>
    <t>Cung cấp và lắp đặt Y 45 uPVC (mỏng) DN50 x 40</t>
  </si>
  <si>
    <t>Cung cấp và lắp đặt Y 45 uPVC (mỏng) DN80 x 50</t>
  </si>
  <si>
    <t>Cung cấp và lắp đặt Y 45 uPVC (mỏng) DN80 x 40</t>
  </si>
  <si>
    <t>Cung cấp và lắp đặt Y 45 uPVC (dày) DN100 x 40</t>
  </si>
  <si>
    <t>Cung cấp và lắp đặt Tê uPVC (mỏng) DN50 x 50</t>
  </si>
  <si>
    <t>Cung cấp và lắp đặt Tê uPVC (mỏng) DN80 x 80</t>
  </si>
  <si>
    <t>Cung cấp và lắp đặt Tê uPVC (mỏng) DN100 x 80</t>
  </si>
  <si>
    <t>Cung cấp và lắp đặt Tê uPVC (mỏng) DN125 x 80</t>
  </si>
  <si>
    <t>Cung cấp và lắp đặt Tê cong uPVC (dày) DN125x80</t>
  </si>
  <si>
    <t>Cung cấp và lắp đặt Tê cong uPVC (dày) DN125 x 100</t>
  </si>
  <si>
    <t>Cung cấp và lắp đặt Tê cong uPVC (mỏng) DN50 x 50</t>
  </si>
  <si>
    <t>Cung cấp và lắp đặt Tê cong uPVC (mỏng) DN50 x 40</t>
  </si>
  <si>
    <t>Cung cấp và lắp đặt Nối giảm uPVC (mỏng) DN80 x 50</t>
  </si>
  <si>
    <t>Cung cấp và lắp đặt Nối giảm uPVC (mỏng) DN100 x 50</t>
  </si>
  <si>
    <t>Cung cấp và lắp đặt Nối giảm uPVC (mỏng) DN100 x  80</t>
  </si>
  <si>
    <t>Cung cấp và lắp đặt Nối giảm uPVC (mỏng) DN125 x 100</t>
  </si>
  <si>
    <t>Cung cấp và lắp đặt Nối giảm uPVC (mỏng) DN150 x 125</t>
  </si>
  <si>
    <t>Cung cấp và lắp đặt Nối giảm uPVC (dày) DN125 x 100</t>
  </si>
  <si>
    <t>Cung cấp và lắp đặt P- TRAP uPVC DN50</t>
  </si>
  <si>
    <t>Cung cấp và lắp đặt Phễu thu sàn (FD) DN50</t>
  </si>
  <si>
    <t>III. Hệ thống thoát nước mưa</t>
  </si>
  <si>
    <r>
      <t xml:space="preserve">Hệ thống thoát nước mưa tháp A. Tổng khối lượng thi công là 24 tầng ( tầng 1 đến tầng 24 ).
Đã thi công 9 tầng ( thoát tầng 4-12 )
</t>
    </r>
    <r>
      <rPr>
        <b/>
        <sz val="10"/>
        <color indexed="12"/>
        <rFont val="Times New Roman"/>
        <family val="1"/>
      </rPr>
      <t>9/24=37,50%</t>
    </r>
  </si>
  <si>
    <t>Cung cấp và lắp đặt Y 45 uPVC (mỏng ) DN100 x 50</t>
  </si>
  <si>
    <t>Cung cấp và lắp đặt Y 45 uPVC (mỏng ) DN100 x 100</t>
  </si>
  <si>
    <t>Cung cấp và lắp đặt Y 45 uPVC (mỏng ) DN50 x 50</t>
  </si>
  <si>
    <t>Cung cấp và lắp đặt Tê cong uPVC (dày) DN100 x 100</t>
  </si>
  <si>
    <t>Cung cấp và lắp đặt Tê cong uPVC (dày) DN100 x 80</t>
  </si>
  <si>
    <t>Cung cấp và lắp đặt Phểu thu sàn FD (thép không gỉ) DN50</t>
  </si>
  <si>
    <t>Cung cấp và lắp đặt Phểu thu sàn FD (thép không gỉ) DN80</t>
  </si>
  <si>
    <t>Cung cấp và lắp đặt Phểu thu sàn FD (thép không gỉ) DN100</t>
  </si>
  <si>
    <t>Cung cấp và lắp đặt Phểu thu nước mưa RD (thép không gỉ) DN50</t>
  </si>
  <si>
    <t>Cung cấp và lắp đặt Phểu thu nước mưa RD (thép không gỉ) DN80</t>
  </si>
  <si>
    <t>Cung cấp và lắp đặt Phểu thu nước mưa RD (thép không gỉ) DN100</t>
  </si>
  <si>
    <t>IV. Hệ thống thông hơi</t>
  </si>
  <si>
    <r>
      <t xml:space="preserve">Hệ thống thông hơi tháp A . Tổng khối lượng thi công là 24 tầng ( tầng 1 đến tầng 24 ).
Đã thi công 9 tầng ( thoát tầng 4-12 )
</t>
    </r>
    <r>
      <rPr>
        <b/>
        <sz val="10"/>
        <color indexed="12"/>
        <rFont val="Times New Roman"/>
        <family val="1"/>
      </rPr>
      <t>9/24=37,50%</t>
    </r>
  </si>
  <si>
    <t>Cung cấp và lắp đặt Co 90 uPVC (mỏng) DN125</t>
  </si>
  <si>
    <t>Cung cấp và lắp đặt Giảm uPVC (mỏng) DN150 x 125</t>
  </si>
  <si>
    <t>Cung cấp và lắp đặt Giảm uPVC (mỏng) DN125 x 100</t>
  </si>
  <si>
    <t>Cung cấp và lắp đặt Giảm uPVC (mỏng) DN100 x 80</t>
  </si>
  <si>
    <t>Cung cấp và lắp đặt Tê uPVC (mỏng) DN100 x 100</t>
  </si>
  <si>
    <t>Cung cấp và lắp đặt Tê uPVC (mỏng) DN125 x 100</t>
  </si>
  <si>
    <t>Cung cấp và lắp đặt Tê uPVC (mỏng) DN150 x 150</t>
  </si>
  <si>
    <t>III.3</t>
  </si>
  <si>
    <t>Hệ thống CTN chung tháp B D3</t>
  </si>
  <si>
    <t>III.4</t>
  </si>
  <si>
    <t>Hệ thống CTN căn hộ tháp A D3</t>
  </si>
  <si>
    <r>
      <t xml:space="preserve">Hệ thống cấp nước căn hộ tháp A . Tổng khối lượng thi công là 24 tầng ( tầng 1 đến tầng 24 ).
 Đã thi công 4 tầng ( tầng 3,4,5,6 . Mỗi tầng 30 căn ( Đã trừ 2 căn hoist)
</t>
    </r>
    <r>
      <rPr>
        <b/>
        <sz val="10"/>
        <color indexed="12"/>
        <rFont val="Times New Roman"/>
        <family val="1"/>
      </rPr>
      <t>(4/24)*(30/32)=15,63%</t>
    </r>
  </si>
  <si>
    <t>Cung cấp và lắp đặt Ống PPR - (PN20) DN20</t>
  </si>
  <si>
    <t>Cung cấp và lắp đặt Tê 90 PPR DN20</t>
  </si>
  <si>
    <t>Cung cấp và lắp đặt Tê 90 PPR DN25</t>
  </si>
  <si>
    <t>Cung cấp và lắp đặt Tê giảm 90 PPR DN25 x 20 x 25</t>
  </si>
  <si>
    <t>Cung cấp và lắp đặt Co 90 ren ngoài PPR DN20</t>
  </si>
  <si>
    <t>Cung cấp và lắp đặt Co 90 ren trong PPR DN20</t>
  </si>
  <si>
    <t>Cung cấp và lắp đặt Vòi rửa sàn DN20</t>
  </si>
  <si>
    <t>Cung cấp và lắp đặt Vòi rửa (WC) DN20</t>
  </si>
  <si>
    <t xml:space="preserve">Cung cấp và lắp đặt Bình nước nóng gián tiếp EWH-30L </t>
  </si>
  <si>
    <t>II. Hệ thống thoát nước</t>
  </si>
  <si>
    <r>
      <t xml:space="preserve">Hệ thống thoát nước căn hộ tháp A . Tổng khối lượng thi công là 24 tầng ( tầng 1 đến tầng 24 ).
Đã thi công 9 tầng ( thoát tầng 4-12 )
</t>
    </r>
    <r>
      <rPr>
        <b/>
        <sz val="10"/>
        <color indexed="12"/>
        <rFont val="Times New Roman"/>
        <family val="1"/>
      </rPr>
      <t>9/24=37,50%</t>
    </r>
  </si>
  <si>
    <t>Cung cấp và lắp đặt Ống uPVC -(PN6) DN125</t>
  </si>
  <si>
    <t xml:space="preserve">Cung cấp và lắp đặt Ống uPVC -(PN6) DN250 </t>
  </si>
  <si>
    <t>Cung cấp và lắp đặt Co 90 uPVC DN50</t>
  </si>
  <si>
    <t>Cung cấp và lắp đặt Co 45 uPVC DN40</t>
  </si>
  <si>
    <t>Cung cấp và lắp đặt Co 45 uPVC DN50</t>
  </si>
  <si>
    <t>Cung cấp và lắp đặt Co 45 uPVC DN80</t>
  </si>
  <si>
    <t>Cung cấp và lắp đặt Co 45 uPVC DN100</t>
  </si>
  <si>
    <t>Cung cấp và lắp đặt Co 45 uPVC DN200</t>
  </si>
  <si>
    <t>Cung cấp và lắp đặt Y 45 uPVC DN50 x 40</t>
  </si>
  <si>
    <t>Cung cấp và lắp đặt Y 45 uPVC DN50 x 50</t>
  </si>
  <si>
    <t>Cung cấp và lắp đặt Y 45 uPVC DN80 x 40</t>
  </si>
  <si>
    <t>Cung cấp và lắp đặt Y 45 uPVC DN80 x 50</t>
  </si>
  <si>
    <t>Cung cấp và lắp đặt Y 45 uPVC DN80 x 80</t>
  </si>
  <si>
    <t>Cung cấp và lắp đặt Y 45 uPVC DN100 x 50</t>
  </si>
  <si>
    <t>Cung cấp và lắp đặt Y 45 uPVC DN100 x 80</t>
  </si>
  <si>
    <t>Cung cấp và lắp đặt Y 45 uPVC DN100 x 100</t>
  </si>
  <si>
    <t>Cung cấp và lắp đặt Tê uPVC DN50 x 50</t>
  </si>
  <si>
    <t>Cung cấp và lắp đặt Tê uPVC DN80 x 50</t>
  </si>
  <si>
    <t>Cung cấp và lắp đặt Tê uPVC DN100 x 50</t>
  </si>
  <si>
    <t>Cung cấp và lắp đặt Tê cong uPVC (SA) DN50 x 50</t>
  </si>
  <si>
    <t>Cung cấp và lắp đặt Tê cong uPVC (SA) DN80 x 50</t>
  </si>
  <si>
    <t>Cung cấp và lắp đặt Tê cong uPVC (SA) DN80 x 80</t>
  </si>
  <si>
    <t>Cung cấp và lắp đặt Tê cong uPVC (SA) DN125 x 100</t>
  </si>
  <si>
    <t>Cung cấp và lắp đặt Nối giảm uPVC DN50 x 40</t>
  </si>
  <si>
    <t>Cung cấp và lắp đặt Nối giảm uPVC DN100 x 80</t>
  </si>
  <si>
    <t>Cung cấp và lắp đặt FCO DN50</t>
  </si>
  <si>
    <t>Cung cấp và lắp đặt FCO DN80</t>
  </si>
  <si>
    <t>Cung cấp và lắp đặt FCO DN100</t>
  </si>
  <si>
    <t>Cung cấp và lắp đặt P- TRAP DN50</t>
  </si>
  <si>
    <t>Cung cấp và lắp đặt P- TRAP DN80</t>
  </si>
  <si>
    <t>Cung cấp và lắp đặt Phểu thu sàn FD (thép không gỉ) DN 50</t>
  </si>
  <si>
    <t>Cung cấp và lắp đặt Phểu thu sàn FD (thép không gỉ) DN 80</t>
  </si>
  <si>
    <t>III.5</t>
  </si>
  <si>
    <t>Hệ thống CTN căn hộ tháp B D3</t>
  </si>
  <si>
    <t>III.6</t>
  </si>
  <si>
    <t>Hệ thống hồ bơi D3-CCCT+TMDV</t>
  </si>
  <si>
    <t>Cung cấp và lắp đặt Phễu thu mương tràn DN50</t>
  </si>
  <si>
    <t>Cung cấp và lắp đặt Mắt cấp nước DN40</t>
  </si>
  <si>
    <t>Cung cấp và lắp đặt Mắt rút đáy DN80</t>
  </si>
  <si>
    <t>Cung cấp và lắp đặt Mắt vệ sinh DN50</t>
  </si>
  <si>
    <t>Cung cấp và lắp đặt Van bướm DN80</t>
  </si>
  <si>
    <t>Cung cấp và lắp đặt Van bướm DN100</t>
  </si>
  <si>
    <t>Cung cấp và lắp đặt Ống uPVC -(PN6) - DN40</t>
  </si>
  <si>
    <t>Cung cấp và lắp đặt Ống uPVC -(PN6) - DN50</t>
  </si>
  <si>
    <t>Cung cấp và lắp đặt Ống uPVC -(PN6) - DN80</t>
  </si>
  <si>
    <t>Cung cấp và lắp đặt Ống uPVC -(PN6) - DN100</t>
  </si>
  <si>
    <t>Cung cấp và lắp đặt Ống uPVC -(PN6) - DN125</t>
  </si>
  <si>
    <t>Cung cấp và lắp đặt Co 90 uPVC (dày) DN50</t>
  </si>
  <si>
    <t>Cung cấp và lắp đặt Tê uPVC (mỏng) - DN50 x 50</t>
  </si>
  <si>
    <t>Cung cấp và lắp đặt Tê uPVC (mỏng) - DN100x 80</t>
  </si>
  <si>
    <t>Cung cấp và lắp đặt Tê uPVC (mỏng) - DN125x 80</t>
  </si>
  <si>
    <t>Cung cấp và lắp đặt Tê uPVC (mỏng) - DN125x 100</t>
  </si>
  <si>
    <t>Cung cấp và lắp đặt Tê cong uPVC (dày) DN125 x 80</t>
  </si>
  <si>
    <t>Cung cấp và lắp đặt Nối giảm (mỏng) uPVC DN80 x 50</t>
  </si>
  <si>
    <t>Cung cấp và lắp đặt Nối giảm (mỏng) uPVC DN100 x 80</t>
  </si>
  <si>
    <t>Cung cấp và lắp đặt Bơm lọc hồ bơi
Q = 19 m³/h @H=16m @ P=2,2kW</t>
  </si>
  <si>
    <t>Cung cấp và lắp đặt Bơm định lượng,
Q=15L/h, H=10m</t>
  </si>
  <si>
    <t>Cung cấp và lắp đặt Bình lọc cát</t>
  </si>
  <si>
    <t>PRELIMS ( CÔNG TÁC SƠ BỘ - BOQ CHƯA BAO GỒM )</t>
  </si>
  <si>
    <t>1. ĐẠI CƯƠNG</t>
  </si>
  <si>
    <t>1.1</t>
  </si>
  <si>
    <t>Bản khối lượng này được lập ra để mô tả các chi phí phát sinh trong quá trình quản lý thi công tại công trường của nhà thầu. Bản khối lượng này cũng để phân chia trách nhiệm quản lý công trình giữa nhà thầu MEP với các nhà thầu khác. Trong trường hợp tiến độ công trường kéo dài chi phí này có thể tính lại cho phù hợp với tình hình thực tế</t>
  </si>
  <si>
    <t xml:space="preserve">Lưu ý
</t>
  </si>
  <si>
    <t>2. CÔNG TRƯỜNG</t>
  </si>
  <si>
    <t xml:space="preserve">Không được sử dụng Công trường cho bất kỳ mục đích nào khác với việc thực hiện các công việc trong Hợp đồng này.
</t>
  </si>
  <si>
    <t xml:space="preserve">Cần áp dụng tất cả các biện pháp phòng ngừa nhằm ngăn chặn công nhân ở công trường, kể cả công nhân của thầu phụ hoặc nhà cung cấp xâm phạm vào tài sản của Chủ đầu tư ở kế bên công trường hoặc bất cứ khu vực nào của công trường không liên quan đến công việc. </t>
  </si>
  <si>
    <t>Lưu ý</t>
  </si>
  <si>
    <t>2.3</t>
  </si>
  <si>
    <t xml:space="preserve">Công trình tạm: các lối vào, ram dốc để đảm bảo đường giao thông tạm phục vụ thi công và bảo vệ môi trường, vệ sinh công trường và các khu vực lân cận </t>
  </si>
  <si>
    <t xml:space="preserve">Trọn gói </t>
  </si>
  <si>
    <t>2.4</t>
  </si>
  <si>
    <t>Khôi phục hiện trạng cũ: Nhà thầu phải thận trọng bố trí các xe kéo chuyên chở vật tư và máy móc thiết bị sao cho giảm thiểu mức độ hư hại các đường đi , đường bộ hiện hữu.v.v…Nhà thầu phải sửa chữa và làm tốt tất cả những hư hỏng do nhà thầu gây ra hoặc nguyên nhân hư hỏng đó  có thể quy cho công nhân 'hay  do sự chuyên chở vật tư thiết bị của nhà thầu gây nên, Nhà thầu phải bảo đảm cho chủ đầu tư mọi hư hỏng thiệt hại  hay khiếu nại từ các cơ quan hữu quan liên quan  và phải chịu trách nhiệm sửa chữa, bảo trì những hư hại đó theo đúng hiện trạng ban đầu và theo đúng sự chấp thuận của bên 'quản lý dự án hoặc nhà thầu phải chịu chi phí để bảo trì và phục hồi những hư hại đó , chi phí này sẽ được khấu trừ vào khỏan nợ đến hạn mà chủ đầu tư nợ nhà thầu theo hợp đồng này.</t>
  </si>
  <si>
    <t>2.5</t>
  </si>
  <si>
    <t xml:space="preserve">Nhà thầu cần thiết đi tham quan Công trường để làm quen với hiện trạng khu vực sẽ thi công, các quy định hạn chế có thể có do chính quyền địa phương ban hành, phạm vi và các vấn đề thực tế của Công trình sắp thực hiện. Nhà thầu cần nêu trong giá dự thầu của mình bất cứ chi phí nào liên quan, bao gồm nhưng không giới hạn việc đảm bảo ra vào công trường, giờ làm việc, không gian làm việc, kho bãi, chỗ ở, tính chất nền đất, khoảng cách đối với các cấu trúc hiện hữu và đường xá kề bên, quy định trong nước về việc gây trở ngại cho giao thông và bất cứ hạn chế nào khác có thể áp đặt cho Công trường và khu vực chung quanh. </t>
  </si>
  <si>
    <t>3. BẢO HIỂM</t>
  </si>
  <si>
    <r>
      <t xml:space="preserve">Hợp đồng bảo hiểm mọi rủi ro trong xây dựng (bao gồm Bảo hiểm cho toàn bộ Gói thầu và Bảo hiểm thương tật đối với người và thiệt hại đối với tài sản Bên thứ ba cho toàn bộ Công trình) mang tên chung của Chủ đầu tư, Nhà thầu chính và tất cả các bên có liên quan trong công trình sẽ được </t>
    </r>
    <r>
      <rPr>
        <b/>
        <sz val="10"/>
        <rFont val="Times New Roman"/>
        <family val="1"/>
      </rPr>
      <t>CĐT</t>
    </r>
    <r>
      <rPr>
        <sz val="10"/>
        <rFont val="Times New Roman"/>
        <family val="1"/>
      </rPr>
      <t xml:space="preserve"> thu xếp. Hợp đồng này sẽ bao gồm các điều khoản về "phân định trách nhiệm" và “liên đới trách nhiệm” giữa tất cả các bên có liên quan trong công trình.</t>
    </r>
  </si>
  <si>
    <t>Trọn gói</t>
  </si>
  <si>
    <t>Bảo hiểm máy móc thiết bị thi công: Nhà thầu phải mua bảo hiểm cho tất cả máy móc thiết bi thi công của Nhà thầu trong công trường.</t>
  </si>
  <si>
    <t>3.3</t>
  </si>
  <si>
    <t>Bảo hiểm cho nhân sự của Nhà thầu</t>
  </si>
  <si>
    <t>3.4</t>
  </si>
  <si>
    <t>Nhà thầu thông báo về trường hợp thương tổn</t>
  </si>
  <si>
    <t>3.5</t>
  </si>
  <si>
    <t>Trong trường hợp bất cứ công nhân hoặc người nào được thuê làm việc cho Công trình hoặc có liên quan đến Hợp đồng do Nhà thầu thuê bị thương tật, đồng thời cho dù có khiếu nại đòi bồi thường hay không, Nhà thầu cũng phải thông báo ngay lập tức bằng văn bản về trường hợp thương tật đó cho Giám đốc dự án và cơ quan chức năng theo hình thức mà cơ quan chức năng địa phương đó yêu cầu.</t>
  </si>
  <si>
    <t>4. VẤN ĐỀ AN TOÀN VÀ SỨC KHỎE CỦA NHỮNG NGƯỜI LÀM VIỆC</t>
  </si>
  <si>
    <t>4.1</t>
  </si>
  <si>
    <t>Cần dự phòng cho tất cả các chi phí để tuân thủ tất cả các quy định về vấn đề an toàn, sức khoẻ liên quan đến những người được thuê làm việc ở Công trường.</t>
  </si>
  <si>
    <t>4.2</t>
  </si>
  <si>
    <t xml:space="preserve">Điều kiện an toàn: </t>
  </si>
  <si>
    <t>Nhà thầu sẽ cung cấp cho công nhân của mình (kể cả công nhân của nhà thầu phụ) đang làm việc tại công trường  nón an toàn, đai an toàn, thanh ray bảo vệ, đường dẫn, ram dốc, cầu tàu, tháp tời nâng, bảo vệ máy móc.v.v…và tuân thủ các yêu cầu qui định theo pháp luật hiện hành ở Việt nam.</t>
  </si>
  <si>
    <t xml:space="preserve">Tất cả mọi người được thuê làm việc ở Công trường và mọi người đến thăm viếng Công trường, không có ngoại lệ, đều phải được cấp mũ bảo hộ để đội và giày ống để mang vào trong thời gian ở công trường. </t>
  </si>
  <si>
    <t>Đại diện nhà thầu phải tham dự các các buổi họp an toàn định kỳ để bàn bạc, xem xét về các biện pháp an toàn , điều kiện môi trường và những vấn đề liên quan.</t>
  </si>
  <si>
    <t xml:space="preserve">5. LÀM VIỆC NGOÀI GIỜ </t>
  </si>
  <si>
    <t>5.1</t>
  </si>
  <si>
    <t>Giờ làm việc có thể bắt đầu từ 7 giờ sáng đến 6 giờ chiều vào các ngày trong tuần, không kể ngày Chủ Nhật &amp; các ngày nghỉ. Không được làm việc tại công trường trước 7 giờ sáng hoặc sau 6 giờ chiều  trừ phi có sự chấp thuận bằng văn bản của bên quản lý dự án</t>
  </si>
  <si>
    <t>5.2</t>
  </si>
  <si>
    <t>Nhà thầu sẽ dự tính các chi phí ảnh hưởng đến nhân công và công việc do phải tuân thủ các qui định liên quan  đến ngày nghỉ lễ trong nước</t>
  </si>
  <si>
    <t>5.3</t>
  </si>
  <si>
    <t>Thanh toán tiền thưởng và tiền làm việc ngoài giờ:</t>
  </si>
  <si>
    <t xml:space="preserve">Chủ đầu tư sẽ không thanh toán thêm bất kỳ khoản chi phí tiền thưởng và làm ngoài giờ nào, nhà thầu phải dự tính trong giá bỏ thầu tất cả các chi phí tiền thưởng hoặc tiền trợ cấp và làm việc ngoài giờ (ngoại trừ việc làm ngoài giờ do giám đốc dự án yêu cầu bằng văn bản cụ thể). </t>
  </si>
  <si>
    <t>6. CƠ SỞ VẬT CHẤT TẠM THỜI CHO NHÀ THẦU.</t>
  </si>
  <si>
    <t>6.1</t>
  </si>
  <si>
    <t xml:space="preserve">Nhà thầu cần tuân thủ các yêu cầu và quy định của cơ quan chức năng liên quan đối với các công trình tạm thời do Nhà thầu cung cấp. </t>
  </si>
  <si>
    <t>6.2</t>
  </si>
  <si>
    <t>Cung cấp và bảo dưỡng toàn bộ các cơ sở vật chất tạm như nguồn điện, nước tạm phục vụ thi công và thanh toán toàn bộ các chi phí cho hoạt động này.</t>
  </si>
  <si>
    <t>6.3</t>
  </si>
  <si>
    <t>Văn phòng tạm của nhà thầu.</t>
  </si>
  <si>
    <t>6.4</t>
  </si>
  <si>
    <t>Kho hàng tạm của nhà thầu</t>
  </si>
  <si>
    <t>7. HỆ THỐNG CHIẾU SÁNG VÀ NGUỒN ĐIỆN TẠM DÙNG CHO CÔNG TRÌNH.</t>
  </si>
  <si>
    <t>7.1</t>
  </si>
  <si>
    <t>Trong suốt  thời gian thực hiện hợp đồng, nhà thầu phải cung cấp tất cả các hệ thống điện cho mình để đấu nối vào hệ thống điện nước tạm từng tầng để phục vụ cho công việc thi công của mình</t>
  </si>
  <si>
    <t>8. HỒ SƠ HOÀN CÔNG</t>
  </si>
  <si>
    <t>8.1</t>
  </si>
  <si>
    <t xml:space="preserve">Hồ sơ hoàn công  được soạn thảo và trình bày theo hình thức và số lượng đúng với quy định của cơ quan chức năng </t>
  </si>
  <si>
    <t>8.2</t>
  </si>
  <si>
    <t>Thời gian đệ trình Hồ sơ hoàn công theo yêu cầu của Tư vấn giám sát</t>
  </si>
  <si>
    <t>9. AN NINH CHO CÔNG TRÌNH</t>
  </si>
  <si>
    <t>9.1</t>
  </si>
  <si>
    <t>Cần bảo vệ an toàn cho công trình, vật tư cũng như toàn bộ máy móc thiết bị không bị hư hại hoặc trộm cắp, bao gồm toàn bộ các việc canh gác và hệ thống chiếu sáng cần thiết đối với vần đề an ninh của Công trình và bảo vệ người dân. Chỗ ở và các tiện nghi khác cần thiết cho nhân viên bảo vệ/canh gác cần phải được quan tâm.</t>
  </si>
  <si>
    <t>9.2</t>
  </si>
  <si>
    <t>Nhà thầu phải chịu trách nhiệm hoàn toàn đối với việc thất thoát hoặc thiệt hại xảy ra cho các hạng mục công trình bao gồm cả hợp đồng phụ được chỉ định đã đưa vào Công trình một cách đầy đủ, kịp thời  và thích đáng.</t>
  </si>
  <si>
    <t>9.3</t>
  </si>
  <si>
    <t>Công tác bảo vệ sản phẩm chờ giao (nhà thầu bao bọc bằng màng nhựa tất cả sản phẩm đã hoàn tất lắp đặt để đảm bảo bàn giao đến khách hàng trong điều kiện hoàn hảo nhất)</t>
  </si>
  <si>
    <t xml:space="preserve">10. CÔNG TÁC PHÒNG CHÁY CHỮA CHÁY TRONG QUÁ TRÌNH THI CÔNG </t>
  </si>
  <si>
    <t>10.1</t>
  </si>
  <si>
    <t>Cung ứng và lắp đặt các thiết bị PCCC trong tình trạng sẵn sàng vận hành một cách đồng bộ và chính xác, đầy đủ mọi thiết bị phòng cháy chữa cháy để sử dụng trong các trường hợp khẩn cấp và để được cơ quan chức năng kiểm tra khi cần thiết.</t>
  </si>
  <si>
    <t xml:space="preserve">11.CÔNG TÁC DỌN DẸP, LÀM VỆ SINH </t>
  </si>
  <si>
    <t>11.1</t>
  </si>
  <si>
    <t>Thu gom rác và chuyển đi định kỳ trong quá trình thi công.</t>
  </si>
  <si>
    <t>11.2</t>
  </si>
  <si>
    <t xml:space="preserve">Khi hoàn thành Công trình và trước khi Giám đốc dự án phát hành Giấy chứng nhận nghiệm thu, Nhà thầu phải tháo dỡ và di dời khỏi công trường toàn bộ các máy móc thiết bị, công trình và cơ sở vật chất tạm, các vật tư còn thừa cũng như rác rưởi và hoàn thiện tất cả các công trình bị xáo trộn, hư hại trong quá trình thi công.  </t>
  </si>
  <si>
    <t>12. CÁC CÔNG TÁC KHÁC</t>
  </si>
  <si>
    <t>12.1</t>
  </si>
  <si>
    <t>Chi phí bốc dỡ hàng hóa từ công trường vào kho</t>
  </si>
  <si>
    <t>12.2</t>
  </si>
  <si>
    <t>Cắt tường và sàn cho việc đặt ống nước, ống luồn cáp và ống nối. Và sửa sang lại sau khi các công tác của cơ điện đã được tiến hành xong trước khi bàn giao lại  cho nhà thầu xây dựng)</t>
  </si>
  <si>
    <t>Bao gồm</t>
  </si>
  <si>
    <t>12.3</t>
  </si>
  <si>
    <t>Chi phí gián tiếp phục vụ công tác thi công gồm 16 người: 1 CHT, 2CHP, 8 kỹ sư GS, 2 ATLĐ, 2shop drawings, 1QAQC…</t>
  </si>
  <si>
    <t>12.4</t>
  </si>
  <si>
    <t>Chi phí phát hành chứng thư bảo lãnh THHĐ</t>
  </si>
  <si>
    <t>12.5</t>
  </si>
  <si>
    <t>Chi phi nghiệm thu và bàn giao với cơ quan điện lực (không bao gồm chi phí bàn giao điện lực)</t>
  </si>
  <si>
    <t>GIÁ TRỊ NGHIỆM THU TRƯỚC THUẾ</t>
  </si>
  <si>
    <t>(A)</t>
  </si>
  <si>
    <t>THUẾ VAT 8%</t>
  </si>
  <si>
    <t>(B) = (A) * 8%</t>
  </si>
  <si>
    <t>THUẾ VAT 10%</t>
  </si>
  <si>
    <t>(B') = (A) * 10%</t>
  </si>
  <si>
    <t>GIÁ TRỊ NGHIỆM THU SAU THUẾ</t>
  </si>
  <si>
    <t>(C) = (A) + (B)+(B')</t>
  </si>
  <si>
    <t>THANH TOÁN 85% THEO HỢP ĐỒNG</t>
  </si>
  <si>
    <t>(D) = (C) * 85%</t>
  </si>
  <si>
    <t>KHẤU TRỪ GIÁ TRỊ TẠM ỨNG (*)</t>
  </si>
  <si>
    <t>(E)=(C)*7%*100/80</t>
  </si>
  <si>
    <t>Hoàn ứng 100% công trình đạt 80%</t>
  </si>
  <si>
    <t>GIÁ TRỊ THANH TOÁN ĐỢT NÀY</t>
  </si>
  <si>
    <t>(F) = (D) - (E)</t>
  </si>
  <si>
    <t xml:space="preserve">BẢNG XÁC ĐỊNH KHỐI LƯỢNG HOÀN THÀNH </t>
  </si>
  <si>
    <t>Bên nhận thầu : CÔNG TY CỔ PHẦN KỸ NGHỆ TOÀN CẦU</t>
  </si>
  <si>
    <t>Giai đoạn : Thanh toán ĐỢT 3</t>
  </si>
  <si>
    <t>ĐƠN VỊ</t>
  </si>
  <si>
    <t>Hệ số % thực hiện
 đợt 1</t>
  </si>
  <si>
    <t>THANH TOÁN ĐỢT</t>
  </si>
  <si>
    <t>VẬT TƯ</t>
  </si>
  <si>
    <t>NHÂN CÔNG</t>
  </si>
  <si>
    <t>CHI PHÍ CHUNG</t>
  </si>
  <si>
    <t>HT</t>
  </si>
  <si>
    <t>bao gồm</t>
  </si>
  <si>
    <t>HỆ THỐNG ĐIỀU HÒA KHÔNG KHÍ VÀ THÔNG GIÓ</t>
  </si>
  <si>
    <t>Hút khói hầm</t>
  </si>
  <si>
    <t>Ống gió hút khói Hầm 2</t>
  </si>
  <si>
    <t>SEAF-B2F-Z1-01</t>
  </si>
  <si>
    <t>HKH-1</t>
  </si>
  <si>
    <t>Ống thẳng 1900x450</t>
  </si>
  <si>
    <t>m²</t>
  </si>
  <si>
    <t>HKH-2</t>
  </si>
  <si>
    <t>HKH-3</t>
  </si>
  <si>
    <t>Ống thẳng 1200x450</t>
  </si>
  <si>
    <t>HKH-4</t>
  </si>
  <si>
    <t>Ống thẳng 1200x350</t>
  </si>
  <si>
    <t>HKH-5</t>
  </si>
  <si>
    <t>Ống thẳng 900x300</t>
  </si>
  <si>
    <t>HKH-6</t>
  </si>
  <si>
    <t>Ống thẳng 700x300</t>
  </si>
  <si>
    <t>HKH-7</t>
  </si>
  <si>
    <t>Co 90o 1900x450</t>
  </si>
  <si>
    <t>HKH-8</t>
  </si>
  <si>
    <t>Vuông tròn 1900x450</t>
  </si>
  <si>
    <t>HKH-9</t>
  </si>
  <si>
    <t>Nối chân 1900x450</t>
  </si>
  <si>
    <t>HKH-10</t>
  </si>
  <si>
    <t>Nối chân 1200x450</t>
  </si>
  <si>
    <t>HKH-11</t>
  </si>
  <si>
    <t>Nối chân 700x300</t>
  </si>
  <si>
    <t>HKH-12</t>
  </si>
  <si>
    <t>Giảm cấp 1200x450-1200x350</t>
  </si>
  <si>
    <t>HKH-13</t>
  </si>
  <si>
    <t>Giảm cấp 1200x450-900x300</t>
  </si>
  <si>
    <t>HKH-14</t>
  </si>
  <si>
    <t>HKH-15</t>
  </si>
  <si>
    <t>Box miệng gió 1000x300</t>
  </si>
  <si>
    <t>HKH-16</t>
  </si>
  <si>
    <t>Cung cấp và lắp đặt Vải bố chống cháy + Rockwood dày 25mm tỷ trọng 48 kg/m³</t>
  </si>
  <si>
    <t>HKH-17</t>
  </si>
  <si>
    <t>Cung cấp và lắp đặt Tole soi lỗ</t>
  </si>
  <si>
    <t>HKH-18</t>
  </si>
  <si>
    <t>SEAF-B2F-Z1-02</t>
  </si>
  <si>
    <t>HKH-19</t>
  </si>
  <si>
    <t>HKH-20</t>
  </si>
  <si>
    <t>HKH-21</t>
  </si>
  <si>
    <t>HKH-22</t>
  </si>
  <si>
    <t>HKH-23</t>
  </si>
  <si>
    <t>HKH-24</t>
  </si>
  <si>
    <t>HKH-25</t>
  </si>
  <si>
    <t>HKH-26</t>
  </si>
  <si>
    <t>HKH-27</t>
  </si>
  <si>
    <t>HKH-28</t>
  </si>
  <si>
    <t>HKH-29</t>
  </si>
  <si>
    <t>HKH-30</t>
  </si>
  <si>
    <t>HKH-31</t>
  </si>
  <si>
    <t>HKH-32</t>
  </si>
  <si>
    <t>HKH-33</t>
  </si>
  <si>
    <t>HKH-34</t>
  </si>
  <si>
    <t>HKH-35</t>
  </si>
  <si>
    <t>HKH-36</t>
  </si>
  <si>
    <t>SEAF-B2F-Z2-01</t>
  </si>
  <si>
    <t>HKH-37</t>
  </si>
  <si>
    <t>Ống thẳng 1800x450</t>
  </si>
  <si>
    <t>HKH-38</t>
  </si>
  <si>
    <t>HKH-39</t>
  </si>
  <si>
    <t>Ống thẳng 1800x400</t>
  </si>
  <si>
    <t>HKH-40</t>
  </si>
  <si>
    <t>Ống thẳng 1800x300</t>
  </si>
  <si>
    <t>HKH-41</t>
  </si>
  <si>
    <t>Ống thẳng 1000x300</t>
  </si>
  <si>
    <t>HKH-42</t>
  </si>
  <si>
    <t>Co 90o 1800x450</t>
  </si>
  <si>
    <t>HKH-43</t>
  </si>
  <si>
    <t>Vuông tròn 1800x450</t>
  </si>
  <si>
    <t>HKH-44</t>
  </si>
  <si>
    <t>HKH-45</t>
  </si>
  <si>
    <t>Giảm cấp 1800x450-1800x400</t>
  </si>
  <si>
    <t>HKH-46</t>
  </si>
  <si>
    <t>Giảm cấp 1800x400-1800x300</t>
  </si>
  <si>
    <t>HKH-47</t>
  </si>
  <si>
    <t>Giảm cấp 1800x300-1000x300</t>
  </si>
  <si>
    <t>HKH-48</t>
  </si>
  <si>
    <t>HKH-49</t>
  </si>
  <si>
    <t>HKH-50</t>
  </si>
  <si>
    <t>HKH-51</t>
  </si>
  <si>
    <t>SEAF-B2F-Z2-02</t>
  </si>
  <si>
    <t>HKH-52</t>
  </si>
  <si>
    <t>HKH-53</t>
  </si>
  <si>
    <t>HKH-54</t>
  </si>
  <si>
    <t>HKH-55</t>
  </si>
  <si>
    <t>HKH-56</t>
  </si>
  <si>
    <t>HKH-57</t>
  </si>
  <si>
    <t>HKH-58</t>
  </si>
  <si>
    <t>HKH-59</t>
  </si>
  <si>
    <t>HKH-60</t>
  </si>
  <si>
    <t>HKH-61</t>
  </si>
  <si>
    <t>HKH-62</t>
  </si>
  <si>
    <t>HKH-63</t>
  </si>
  <si>
    <t>HKH-64</t>
  </si>
  <si>
    <t>HKH-65</t>
  </si>
  <si>
    <t>HKH-66</t>
  </si>
  <si>
    <t>SEAF-B2F-Z3-01</t>
  </si>
  <si>
    <t>HKH-67</t>
  </si>
  <si>
    <t>HKH-68</t>
  </si>
  <si>
    <t>HKH-69</t>
  </si>
  <si>
    <t>HKH-70</t>
  </si>
  <si>
    <t>HKH-71</t>
  </si>
  <si>
    <t>HKH-72</t>
  </si>
  <si>
    <t>HKH-73</t>
  </si>
  <si>
    <t>HKH-74</t>
  </si>
  <si>
    <t>HKH-75</t>
  </si>
  <si>
    <t>HKH-76</t>
  </si>
  <si>
    <t>HKH-77</t>
  </si>
  <si>
    <t>HKH-78</t>
  </si>
  <si>
    <t>HKH-79</t>
  </si>
  <si>
    <t>HKH-80</t>
  </si>
  <si>
    <t>HKH-81</t>
  </si>
  <si>
    <t>HKH-82</t>
  </si>
  <si>
    <t>HKH-83</t>
  </si>
  <si>
    <t>HKH-84</t>
  </si>
  <si>
    <t>HKH-85</t>
  </si>
  <si>
    <t>SEAF-B2F-Z3-02</t>
  </si>
  <si>
    <t>HKH-86</t>
  </si>
  <si>
    <t>HKH-87</t>
  </si>
  <si>
    <t>HKH-88</t>
  </si>
  <si>
    <t>HKH-89</t>
  </si>
  <si>
    <t>HKH-90</t>
  </si>
  <si>
    <t>HKH-91</t>
  </si>
  <si>
    <t>HKH-92</t>
  </si>
  <si>
    <t>HKH-93</t>
  </si>
  <si>
    <t>HKH-94</t>
  </si>
  <si>
    <t>HKH-95</t>
  </si>
  <si>
    <t>HKH-96</t>
  </si>
  <si>
    <t>HKH-97</t>
  </si>
  <si>
    <t>HKH-98</t>
  </si>
  <si>
    <t>HKH-99</t>
  </si>
  <si>
    <t>HKH-100</t>
  </si>
  <si>
    <t>HKH-101</t>
  </si>
  <si>
    <t>HKH-102</t>
  </si>
  <si>
    <t>HKH-103</t>
  </si>
  <si>
    <t>HKH-104</t>
  </si>
  <si>
    <t>Vật tư phụ</t>
  </si>
  <si>
    <t>Lô</t>
  </si>
  <si>
    <t>HKH-105</t>
  </si>
  <si>
    <t>Ống gió hút khói Hầm 1</t>
  </si>
  <si>
    <t>HKH-106</t>
  </si>
  <si>
    <t>SEAF-B1F-Z1-01</t>
  </si>
  <si>
    <t>HKH-107</t>
  </si>
  <si>
    <t>Ống thẳng 3000x500</t>
  </si>
  <si>
    <t>HKH-108</t>
  </si>
  <si>
    <t>HKH-109</t>
  </si>
  <si>
    <t>Ống thẳng 2500x450</t>
  </si>
  <si>
    <t>HKH-110</t>
  </si>
  <si>
    <t>HKH-111</t>
  </si>
  <si>
    <t>Ống thẳng 1600x500</t>
  </si>
  <si>
    <t>HKH-112</t>
  </si>
  <si>
    <t>HKH-113</t>
  </si>
  <si>
    <t>Ống thẳng 1600x400</t>
  </si>
  <si>
    <t>HKH-114</t>
  </si>
  <si>
    <t>Co 90o 2500x450</t>
  </si>
  <si>
    <t>HKH-115</t>
  </si>
  <si>
    <t>Co 90o 1600x500</t>
  </si>
  <si>
    <t>HKH-116</t>
  </si>
  <si>
    <t>Vuông tròn 3000x500</t>
  </si>
  <si>
    <t>HKH-117</t>
  </si>
  <si>
    <t>Nối chân 3000x500</t>
  </si>
  <si>
    <t>HKH-118</t>
  </si>
  <si>
    <t>Nối chân 1600x500</t>
  </si>
  <si>
    <t>HKH-119</t>
  </si>
  <si>
    <t>Giảm cấp 3000x500-2500x450</t>
  </si>
  <si>
    <t>HKH-120</t>
  </si>
  <si>
    <t>Giảm cấp 2500x450-1600x400</t>
  </si>
  <si>
    <t>HKH-121</t>
  </si>
  <si>
    <t>HKH-122</t>
  </si>
  <si>
    <t>HKH-123</t>
  </si>
  <si>
    <t>HKH-124</t>
  </si>
  <si>
    <t>SEAF-B1F-Z1-02</t>
  </si>
  <si>
    <t>HKH-125</t>
  </si>
  <si>
    <t>HKH-126</t>
  </si>
  <si>
    <t>HKH-127</t>
  </si>
  <si>
    <t>Ống thẳng 2500x500</t>
  </si>
  <si>
    <t>HKH-128</t>
  </si>
  <si>
    <t>HKH-129</t>
  </si>
  <si>
    <t>Ống thẳng 1200x400</t>
  </si>
  <si>
    <t>HKH-130</t>
  </si>
  <si>
    <t>Co 90o 2500x500</t>
  </si>
  <si>
    <t>HKH-131</t>
  </si>
  <si>
    <t>HKH-132</t>
  </si>
  <si>
    <t>HKH-133</t>
  </si>
  <si>
    <t>Nối chân 2500x500</t>
  </si>
  <si>
    <t>HKH-134</t>
  </si>
  <si>
    <t>Giảm cấp 3000x500-1600x400</t>
  </si>
  <si>
    <t>HKH-135</t>
  </si>
  <si>
    <t>HKH-136</t>
  </si>
  <si>
    <t>HKH-137</t>
  </si>
  <si>
    <t>HKH-138</t>
  </si>
  <si>
    <t>TRỤC Z-6</t>
  </si>
  <si>
    <t>HKH-139</t>
  </si>
  <si>
    <t>Ống thẳng 2300x400</t>
  </si>
  <si>
    <t>HKH-140</t>
  </si>
  <si>
    <t>HKH-141</t>
  </si>
  <si>
    <t>HKH-142</t>
  </si>
  <si>
    <t>HKH-143</t>
  </si>
  <si>
    <t>Giảm cấp 2300x400-1900x450</t>
  </si>
  <si>
    <t>HKH-144</t>
  </si>
  <si>
    <t>SEAF-B1F-Z2-01</t>
  </si>
  <si>
    <t>HKH-145</t>
  </si>
  <si>
    <t>HKH-146</t>
  </si>
  <si>
    <t>HKH-147</t>
  </si>
  <si>
    <t>HKH-148</t>
  </si>
  <si>
    <t>HKH-149</t>
  </si>
  <si>
    <t>HKH-150</t>
  </si>
  <si>
    <t>HKH-151</t>
  </si>
  <si>
    <t>HKH-152</t>
  </si>
  <si>
    <t>HKH-153</t>
  </si>
  <si>
    <t>HKH-154</t>
  </si>
  <si>
    <t>HKH-155</t>
  </si>
  <si>
    <t>HKH-156</t>
  </si>
  <si>
    <t>HKH-157</t>
  </si>
  <si>
    <t>Giảm cấp 2500x500-1600x400</t>
  </si>
  <si>
    <t>HKH-158</t>
  </si>
  <si>
    <t>Giảm cấp 3000x500-1200x350</t>
  </si>
  <si>
    <t>HKH-159</t>
  </si>
  <si>
    <t>HKH-160</t>
  </si>
  <si>
    <t>HKH-161</t>
  </si>
  <si>
    <t>HKH-162</t>
  </si>
  <si>
    <t>TRỤC Z-48</t>
  </si>
  <si>
    <t>HKH-163</t>
  </si>
  <si>
    <t>HKH-164</t>
  </si>
  <si>
    <t>HKH-165</t>
  </si>
  <si>
    <t>Ống thẳng 1900x500</t>
  </si>
  <si>
    <t>HKH-166</t>
  </si>
  <si>
    <t>Co 90o 1900x500</t>
  </si>
  <si>
    <t>HKH-167</t>
  </si>
  <si>
    <t>Giảm cấp 2300x400-1900x500</t>
  </si>
  <si>
    <t>HKH-168</t>
  </si>
  <si>
    <t>Down-Up 1900x500-1900x500</t>
  </si>
  <si>
    <t>HKH-169</t>
  </si>
  <si>
    <t>SEAF-B1F-Z2-02</t>
  </si>
  <si>
    <t>HKH-170</t>
  </si>
  <si>
    <t>HKH-171</t>
  </si>
  <si>
    <t>HKH-172</t>
  </si>
  <si>
    <t>HKH-173</t>
  </si>
  <si>
    <t>HKH-174</t>
  </si>
  <si>
    <t>HKH-175</t>
  </si>
  <si>
    <t>HKH-176</t>
  </si>
  <si>
    <t>HKH-177</t>
  </si>
  <si>
    <t>Co 90o 1600x400</t>
  </si>
  <si>
    <t>HKH-178</t>
  </si>
  <si>
    <t>HKH-179</t>
  </si>
  <si>
    <t>HKH-180</t>
  </si>
  <si>
    <t>Nối chân 1600x400</t>
  </si>
  <si>
    <t>HKH-181</t>
  </si>
  <si>
    <t>Giảm cấp 3000x500-2500x500</t>
  </si>
  <si>
    <t>HKH-182</t>
  </si>
  <si>
    <t>HKH-183</t>
  </si>
  <si>
    <t>HKH-184</t>
  </si>
  <si>
    <t>HKH-185</t>
  </si>
  <si>
    <t>HKH-186</t>
  </si>
  <si>
    <t>SEAF-B1F-Z3-01</t>
  </si>
  <si>
    <t>HKH-187</t>
  </si>
  <si>
    <t>HKH-188</t>
  </si>
  <si>
    <t>HKH-189</t>
  </si>
  <si>
    <t>HKH-190</t>
  </si>
  <si>
    <t>Ống thẳng 2800x450</t>
  </si>
  <si>
    <t>HKH-191</t>
  </si>
  <si>
    <t>Ống thẳng 1600x450</t>
  </si>
  <si>
    <t>HKH-192</t>
  </si>
  <si>
    <t>Co 90o 3000x500</t>
  </si>
  <si>
    <t>HKH-193</t>
  </si>
  <si>
    <t>Co 45o 2800x450</t>
  </si>
  <si>
    <t>HKH-194</t>
  </si>
  <si>
    <t>HKH-195</t>
  </si>
  <si>
    <t>HKH-196</t>
  </si>
  <si>
    <t>Giảm cấp 3000x500-2800x450</t>
  </si>
  <si>
    <t>HKH-197</t>
  </si>
  <si>
    <t>Giảm cấp 2800x450-1600x450</t>
  </si>
  <si>
    <t>HKH-198</t>
  </si>
  <si>
    <t>HKH-199</t>
  </si>
  <si>
    <t>HKH-200</t>
  </si>
  <si>
    <t>TRỤC A1-49</t>
  </si>
  <si>
    <t>HKH-201</t>
  </si>
  <si>
    <t>HKH-202</t>
  </si>
  <si>
    <t>HKH-203</t>
  </si>
  <si>
    <t>HKH-204</t>
  </si>
  <si>
    <t>HKH-205</t>
  </si>
  <si>
    <t>HKH-206</t>
  </si>
  <si>
    <t>Down-Up 2300x400-2300x400</t>
  </si>
  <si>
    <t>HKH-207</t>
  </si>
  <si>
    <t>SEAF-B1F-Z3-02</t>
  </si>
  <si>
    <t>HKH-208</t>
  </si>
  <si>
    <t>HKH-209</t>
  </si>
  <si>
    <t>HKH-210</t>
  </si>
  <si>
    <t>HKH-211</t>
  </si>
  <si>
    <t>HKH-212</t>
  </si>
  <si>
    <t>HKH-213</t>
  </si>
  <si>
    <t>HKH-214</t>
  </si>
  <si>
    <t>Nối chân 1800x450</t>
  </si>
  <si>
    <t>HKH-215</t>
  </si>
  <si>
    <t>Giảm cấp 3000x500-1800x450</t>
  </si>
  <si>
    <t>HKH-216</t>
  </si>
  <si>
    <t>HKH-217</t>
  </si>
  <si>
    <t>HKH-218</t>
  </si>
  <si>
    <t>HKH-219</t>
  </si>
  <si>
    <t>SEAF-B1F-Z4-01</t>
  </si>
  <si>
    <t>HKH-220</t>
  </si>
  <si>
    <t>HKH-221</t>
  </si>
  <si>
    <t>HKH-222</t>
  </si>
  <si>
    <t>HKH-223</t>
  </si>
  <si>
    <t>HKH-224</t>
  </si>
  <si>
    <t>HKH-225</t>
  </si>
  <si>
    <t>HKH-226</t>
  </si>
  <si>
    <t>HKH-227</t>
  </si>
  <si>
    <t>HKH-228</t>
  </si>
  <si>
    <t>HKH-229</t>
  </si>
  <si>
    <t>HKH-230</t>
  </si>
  <si>
    <t>HKH-231</t>
  </si>
  <si>
    <t>SEAF-B1F-Z4-02</t>
  </si>
  <si>
    <t>HKH-232</t>
  </si>
  <si>
    <t>HKH-233</t>
  </si>
  <si>
    <t>HKH-234</t>
  </si>
  <si>
    <t>HKH-235</t>
  </si>
  <si>
    <t>HKH-236</t>
  </si>
  <si>
    <t>HKH-237</t>
  </si>
  <si>
    <t>HKH-238</t>
  </si>
  <si>
    <t>HKH-239</t>
  </si>
  <si>
    <t>HKH-240</t>
  </si>
  <si>
    <t>HKH-241</t>
  </si>
  <si>
    <t>HKH-242</t>
  </si>
  <si>
    <t>HKH-243</t>
  </si>
  <si>
    <t>HKH-244</t>
  </si>
  <si>
    <t>TRỤC A1-7</t>
  </si>
  <si>
    <t>HKH-245</t>
  </si>
  <si>
    <t>HKH-246</t>
  </si>
  <si>
    <t>HKH-247</t>
  </si>
  <si>
    <t>HKH-248</t>
  </si>
  <si>
    <t>HKH-249</t>
  </si>
  <si>
    <t>Giảm cấp 2300x400-1800x450</t>
  </si>
  <si>
    <t>HKH-250</t>
  </si>
  <si>
    <t>Nối chân 2300x400</t>
  </si>
  <si>
    <t>HKH-251</t>
  </si>
  <si>
    <t>SEAF-B1F-Z5-01</t>
  </si>
  <si>
    <t>HKH-252</t>
  </si>
  <si>
    <t>Ống thẳng 2200x400</t>
  </si>
  <si>
    <t>HKH-253</t>
  </si>
  <si>
    <t>HKH-254</t>
  </si>
  <si>
    <t>HKH-255</t>
  </si>
  <si>
    <t>HKH-256</t>
  </si>
  <si>
    <t>HKH-257</t>
  </si>
  <si>
    <t>HKH-258</t>
  </si>
  <si>
    <t>Co 45o 2200x400</t>
  </si>
  <si>
    <t>HKH-259</t>
  </si>
  <si>
    <t>Vuông tròn 2200x400</t>
  </si>
  <si>
    <t>HKH-260</t>
  </si>
  <si>
    <t>HKH-261</t>
  </si>
  <si>
    <t>Giảm cấp 2200x400-1600x400</t>
  </si>
  <si>
    <t>HKH-262</t>
  </si>
  <si>
    <t>HKH-263</t>
  </si>
  <si>
    <t>HKH-264</t>
  </si>
  <si>
    <t>HKH-265</t>
  </si>
  <si>
    <t>TRỤC A1-22</t>
  </si>
  <si>
    <t>HKH-266</t>
  </si>
  <si>
    <t>HKH-267</t>
  </si>
  <si>
    <t>HKH-268</t>
  </si>
  <si>
    <t>HKH-269</t>
  </si>
  <si>
    <t>HKH-270</t>
  </si>
  <si>
    <t>HKH-271</t>
  </si>
  <si>
    <t>HKH-272</t>
  </si>
  <si>
    <t>SEAF-B1F-Z5-02</t>
  </si>
  <si>
    <t>HKH-273</t>
  </si>
  <si>
    <t>HKH-274</t>
  </si>
  <si>
    <t>HKH-275</t>
  </si>
  <si>
    <t>HKH-276</t>
  </si>
  <si>
    <t>HKH-277</t>
  </si>
  <si>
    <t>HKH-278</t>
  </si>
  <si>
    <t>HKH-279</t>
  </si>
  <si>
    <t>HKH-280</t>
  </si>
  <si>
    <t>HKH-281</t>
  </si>
  <si>
    <t>HKH-282</t>
  </si>
  <si>
    <t>HKH-283</t>
  </si>
  <si>
    <t>HKH-284</t>
  </si>
  <si>
    <t>HKH-285</t>
  </si>
  <si>
    <t>HKH-286</t>
  </si>
  <si>
    <t>SEAF-B1F-Z5-03</t>
  </si>
  <si>
    <t>HKH-287</t>
  </si>
  <si>
    <t>HKH-288</t>
  </si>
  <si>
    <t>HKH-289</t>
  </si>
  <si>
    <t>HKH-290</t>
  </si>
  <si>
    <t>HKH-291</t>
  </si>
  <si>
    <t>HKH-292</t>
  </si>
  <si>
    <t>HKH-293</t>
  </si>
  <si>
    <t>HKH-294</t>
  </si>
  <si>
    <t>HKH-295</t>
  </si>
  <si>
    <t>HKH-296</t>
  </si>
  <si>
    <t>HKH-297</t>
  </si>
  <si>
    <t>HKH-298</t>
  </si>
  <si>
    <t>TRỤC Z-25</t>
  </si>
  <si>
    <t>HKH-299</t>
  </si>
  <si>
    <t>HKH-300</t>
  </si>
  <si>
    <t>HKH-301</t>
  </si>
  <si>
    <t>Ống thẳng 1700x500</t>
  </si>
  <si>
    <t>HKH-302</t>
  </si>
  <si>
    <t>Co 90o 1700x500</t>
  </si>
  <si>
    <t>HKH-303</t>
  </si>
  <si>
    <t>Giảm cấp 2300x400-1700x500</t>
  </si>
  <si>
    <t>HKH-304</t>
  </si>
  <si>
    <t>HKH-305</t>
  </si>
  <si>
    <t>SEAF-B1F-Z5-04</t>
  </si>
  <si>
    <t>HKH-306</t>
  </si>
  <si>
    <t>HKH-307</t>
  </si>
  <si>
    <t>HKH-308</t>
  </si>
  <si>
    <t>HKH-309</t>
  </si>
  <si>
    <t>HKH-310</t>
  </si>
  <si>
    <t>HKH-311</t>
  </si>
  <si>
    <t>HKH-312</t>
  </si>
  <si>
    <t>HKH-313</t>
  </si>
  <si>
    <t>HKH-314</t>
  </si>
  <si>
    <t>HKH-315</t>
  </si>
  <si>
    <t>HKH-316</t>
  </si>
  <si>
    <t>HKH-317</t>
  </si>
  <si>
    <t>Cấp gió tươi hầm</t>
  </si>
  <si>
    <t>Ống gió tươi tầng hầm 2</t>
  </si>
  <si>
    <t>FAF-B2F-Z1-01</t>
  </si>
  <si>
    <t>GIOTUOI-1</t>
  </si>
  <si>
    <t>GIOTUOI-2</t>
  </si>
  <si>
    <t>GIOTUOI-3</t>
  </si>
  <si>
    <t>Ống thẳng 1150x350</t>
  </si>
  <si>
    <t>GIOTUOI-4</t>
  </si>
  <si>
    <t>GIOTUOI-5</t>
  </si>
  <si>
    <t>Ống thẳng 1150x300</t>
  </si>
  <si>
    <t>GIOTUOI-6</t>
  </si>
  <si>
    <t>GIOTUOI-7</t>
  </si>
  <si>
    <t>Ống thẳng 650x300</t>
  </si>
  <si>
    <t>GIOTUOI-8</t>
  </si>
  <si>
    <t>Co 90o 1800x400</t>
  </si>
  <si>
    <t>GIOTUOI-9</t>
  </si>
  <si>
    <t>Co 90o 1150x350</t>
  </si>
  <si>
    <t>GIOTUOI-10</t>
  </si>
  <si>
    <t>Co 90o 1000x300</t>
  </si>
  <si>
    <t>GIOTUOI-11</t>
  </si>
  <si>
    <t>Vuông tròn 1800x400</t>
  </si>
  <si>
    <t>GIOTUOI-12</t>
  </si>
  <si>
    <t>Nối chân 1800x400</t>
  </si>
  <si>
    <t>GIOTUOI-13</t>
  </si>
  <si>
    <t>Nối chân 1150x350</t>
  </si>
  <si>
    <t>GIOTUOI-14</t>
  </si>
  <si>
    <t>Giảm cấp 1150x350-1150x300</t>
  </si>
  <si>
    <t>GIOTUOI-15</t>
  </si>
  <si>
    <t>Giảm cấp 1150x350-1000x300</t>
  </si>
  <si>
    <t>GIOTUOI-16</t>
  </si>
  <si>
    <t>Giảm cấp 1150x300-650x300</t>
  </si>
  <si>
    <t>GIOTUOI-17</t>
  </si>
  <si>
    <t>Giảm cấp 1000x300-650x300</t>
  </si>
  <si>
    <t>GIOTUOI-18</t>
  </si>
  <si>
    <t>GIOTUOI-19</t>
  </si>
  <si>
    <t>GIOTUOI-20</t>
  </si>
  <si>
    <t>GIOTUOI-21</t>
  </si>
  <si>
    <t>GIOTUOI-22</t>
  </si>
  <si>
    <t>FAF-B2F-Z1-02</t>
  </si>
  <si>
    <t>GIOTUOI-23</t>
  </si>
  <si>
    <t>GIOTUOI-24</t>
  </si>
  <si>
    <t>GIOTUOI-25</t>
  </si>
  <si>
    <t>GIOTUOI-26</t>
  </si>
  <si>
    <t>GIOTUOI-27</t>
  </si>
  <si>
    <t>GIOTUOI-28</t>
  </si>
  <si>
    <t>GIOTUOI-29</t>
  </si>
  <si>
    <t>GIOTUOI-30</t>
  </si>
  <si>
    <t>GIOTUOI-31</t>
  </si>
  <si>
    <t>GIOTUOI-32</t>
  </si>
  <si>
    <t>GIOTUOI-33</t>
  </si>
  <si>
    <t>GIOTUOI-34</t>
  </si>
  <si>
    <t>GIOTUOI-35</t>
  </si>
  <si>
    <t>GIOTUOI-36</t>
  </si>
  <si>
    <t>GIOTUOI-37</t>
  </si>
  <si>
    <t>GIOTUOI-38</t>
  </si>
  <si>
    <t>GIOTUOI-39</t>
  </si>
  <si>
    <t>GIOTUOI-40</t>
  </si>
  <si>
    <t>GIOTUOI-41</t>
  </si>
  <si>
    <t>GIOTUOI-42</t>
  </si>
  <si>
    <t>GIOTUOI-43</t>
  </si>
  <si>
    <t>FAF-B2F-Z2-01</t>
  </si>
  <si>
    <t>GIOTUOI-44</t>
  </si>
  <si>
    <t>Ống thẳng 1400x450</t>
  </si>
  <si>
    <t>GIOTUOI-45</t>
  </si>
  <si>
    <t>GIOTUOI-46</t>
  </si>
  <si>
    <t>Ống thẳng 900x400</t>
  </si>
  <si>
    <t>GIOTUOI-47</t>
  </si>
  <si>
    <t>Co 90o 1400x450</t>
  </si>
  <si>
    <t>GIOTUOI-48</t>
  </si>
  <si>
    <t>Vuông tròn 1400x450</t>
  </si>
  <si>
    <t>GIOTUOI-49</t>
  </si>
  <si>
    <t>Nối chân 900x400</t>
  </si>
  <si>
    <t>GIOTUOI-50</t>
  </si>
  <si>
    <t>GIOTUOI-51</t>
  </si>
  <si>
    <t>GIOTUOI-52</t>
  </si>
  <si>
    <t>GIOTUOI-53</t>
  </si>
  <si>
    <t>FAF-B2F-Z2-02</t>
  </si>
  <si>
    <t>GIOTUOI-54</t>
  </si>
  <si>
    <t>GIOTUOI-55</t>
  </si>
  <si>
    <t>GIOTUOI-56</t>
  </si>
  <si>
    <t>GIOTUOI-57</t>
  </si>
  <si>
    <t>GIOTUOI-58</t>
  </si>
  <si>
    <t>GIOTUOI-59</t>
  </si>
  <si>
    <t>GIOTUOI-60</t>
  </si>
  <si>
    <t>GIOTUOI-61</t>
  </si>
  <si>
    <t>GIOTUOI-62</t>
  </si>
  <si>
    <t>GIOTUOI-63</t>
  </si>
  <si>
    <t>FAF-B2F-Z3-01</t>
  </si>
  <si>
    <t>GIOTUOI-64</t>
  </si>
  <si>
    <t>GIOTUOI-65</t>
  </si>
  <si>
    <t>GIOTUOI-66</t>
  </si>
  <si>
    <t>GIOTUOI-67</t>
  </si>
  <si>
    <t>GIOTUOI-68</t>
  </si>
  <si>
    <t>GIOTUOI-69</t>
  </si>
  <si>
    <t>GIOTUOI-70</t>
  </si>
  <si>
    <t>GIOTUOI-71</t>
  </si>
  <si>
    <t>GIOTUOI-72</t>
  </si>
  <si>
    <t>GIOTUOI-73</t>
  </si>
  <si>
    <t>GIOTUOI-74</t>
  </si>
  <si>
    <t>GIOTUOI-75</t>
  </si>
  <si>
    <t>GIOTUOI-76</t>
  </si>
  <si>
    <t>GIOTUOI-77</t>
  </si>
  <si>
    <t>GIOTUOI-78</t>
  </si>
  <si>
    <t>GIOTUOI-79</t>
  </si>
  <si>
    <t>GIOTUOI-80</t>
  </si>
  <si>
    <t>GIOTUOI-81</t>
  </si>
  <si>
    <t>GIOTUOI-82</t>
  </si>
  <si>
    <t>GIOTUOI-83</t>
  </si>
  <si>
    <t>GIOTUOI-84</t>
  </si>
  <si>
    <t>GIOTUOI-85</t>
  </si>
  <si>
    <t>FAF-B2F-Z3-02</t>
  </si>
  <si>
    <t>GIOTUOI-86</t>
  </si>
  <si>
    <t>GIOTUOI-87</t>
  </si>
  <si>
    <t>GIOTUOI-88</t>
  </si>
  <si>
    <t>GIOTUOI-89</t>
  </si>
  <si>
    <t>GIOTUOI-90</t>
  </si>
  <si>
    <t>GIOTUOI-91</t>
  </si>
  <si>
    <t>GIOTUOI-92</t>
  </si>
  <si>
    <t>GIOTUOI-93</t>
  </si>
  <si>
    <t>GIOTUOI-94</t>
  </si>
  <si>
    <t>GIOTUOI-95</t>
  </si>
  <si>
    <t>GIOTUOI-96</t>
  </si>
  <si>
    <t>GIOTUOI-97</t>
  </si>
  <si>
    <t>GIOTUOI-98</t>
  </si>
  <si>
    <t>GIOTUOI-99</t>
  </si>
  <si>
    <t>GIOTUOI-100</t>
  </si>
  <si>
    <t>GIOTUOI-101</t>
  </si>
  <si>
    <t>GIOTUOI-102</t>
  </si>
  <si>
    <t>GIOTUOI-103</t>
  </si>
  <si>
    <t>GIOTUOI-104</t>
  </si>
  <si>
    <t>GIOTUOI-105</t>
  </si>
  <si>
    <t>GIOTUOI-106</t>
  </si>
  <si>
    <t>GIOTUOI-107</t>
  </si>
  <si>
    <t>Ống gió tươi tầng hầm 1</t>
  </si>
  <si>
    <t>GIOTUOI-108</t>
  </si>
  <si>
    <t>FAF-B1F-Z1-01</t>
  </si>
  <si>
    <t>GIOTUOI-109</t>
  </si>
  <si>
    <t>Ống thẳng 2200x650</t>
  </si>
  <si>
    <t>GIOTUOI-110</t>
  </si>
  <si>
    <t>GIOTUOI-111</t>
  </si>
  <si>
    <t>GIOTUOI-112</t>
  </si>
  <si>
    <t>Ống thẳng 1800x500</t>
  </si>
  <si>
    <t>GIOTUOI-113</t>
  </si>
  <si>
    <t>GIOTUOI-114</t>
  </si>
  <si>
    <t>GIOTUOI-115</t>
  </si>
  <si>
    <t>GIOTUOI-116</t>
  </si>
  <si>
    <t>GIOTUOI-117</t>
  </si>
  <si>
    <t>Vuông tròn 2500x500</t>
  </si>
  <si>
    <t>GIOTUOI-118</t>
  </si>
  <si>
    <t>Vuông tròn 1800x500</t>
  </si>
  <si>
    <t>GIOTUOI-119</t>
  </si>
  <si>
    <t>Nối chân 1800x500</t>
  </si>
  <si>
    <t>GIOTUOI-120</t>
  </si>
  <si>
    <t>GIOTUOI-121</t>
  </si>
  <si>
    <t>GIOTUOI-122</t>
  </si>
  <si>
    <t>GIOTUOI-123</t>
  </si>
  <si>
    <t>GIOTUOI-124</t>
  </si>
  <si>
    <t>FAF-B1F-Z1-02</t>
  </si>
  <si>
    <t>GIOTUOI-125</t>
  </si>
  <si>
    <t>GIOTUOI-126</t>
  </si>
  <si>
    <t>GIOTUOI-127</t>
  </si>
  <si>
    <t>GIOTUOI-128</t>
  </si>
  <si>
    <t>GIOTUOI-129</t>
  </si>
  <si>
    <t>GIOTUOI-130</t>
  </si>
  <si>
    <t>GIOTUOI-131</t>
  </si>
  <si>
    <t>Co 45o 1800x500</t>
  </si>
  <si>
    <t>GIOTUOI-132</t>
  </si>
  <si>
    <t>GIOTUOI-133</t>
  </si>
  <si>
    <t>Co 45o 1600x500</t>
  </si>
  <si>
    <t>GIOTUOI-134</t>
  </si>
  <si>
    <t>GIOTUOI-135</t>
  </si>
  <si>
    <t>GIOTUOI-136</t>
  </si>
  <si>
    <t>GIOTUOI-137</t>
  </si>
  <si>
    <t>GIOTUOI-138</t>
  </si>
  <si>
    <t>Giảm cấp 2500x500-1800x500</t>
  </si>
  <si>
    <t>GIOTUOI-139</t>
  </si>
  <si>
    <t>GIOTUOI-140</t>
  </si>
  <si>
    <t>GIOTUOI-141</t>
  </si>
  <si>
    <t>GIOTUOI-142</t>
  </si>
  <si>
    <t>FAF-B1F-Z2-01</t>
  </si>
  <si>
    <t>GIOTUOI-143</t>
  </si>
  <si>
    <t>GIOTUOI-144</t>
  </si>
  <si>
    <t>GIOTUOI-145</t>
  </si>
  <si>
    <t>GIOTUOI-146</t>
  </si>
  <si>
    <t>GIOTUOI-147</t>
  </si>
  <si>
    <t>GIOTUOI-148</t>
  </si>
  <si>
    <t>GIOTUOI-149</t>
  </si>
  <si>
    <t>GIOTUOI-150</t>
  </si>
  <si>
    <t>GIOTUOI-151</t>
  </si>
  <si>
    <t>GIOTUOI-152</t>
  </si>
  <si>
    <t>GIOTUOI-153</t>
  </si>
  <si>
    <t>GIOTUOI-154</t>
  </si>
  <si>
    <t>GIOTUOI-155</t>
  </si>
  <si>
    <t>GIOTUOI-156</t>
  </si>
  <si>
    <t>GIOTUOI-157</t>
  </si>
  <si>
    <t>GIOTUOI-158</t>
  </si>
  <si>
    <t>FAF-B1F-Z2-02</t>
  </si>
  <si>
    <t>GIOTUOI-159</t>
  </si>
  <si>
    <t>GIOTUOI-160</t>
  </si>
  <si>
    <t>GIOTUOI-161</t>
  </si>
  <si>
    <t>GIOTUOI-162</t>
  </si>
  <si>
    <t>GIOTUOI-163</t>
  </si>
  <si>
    <t>GIOTUOI-164</t>
  </si>
  <si>
    <t>GIOTUOI-165</t>
  </si>
  <si>
    <t>GIOTUOI-166</t>
  </si>
  <si>
    <t>GIOTUOI-167</t>
  </si>
  <si>
    <t>GIOTUOI-168</t>
  </si>
  <si>
    <t>GIOTUOI-169</t>
  </si>
  <si>
    <t>GIOTUOI-170</t>
  </si>
  <si>
    <t>GIOTUOI-171</t>
  </si>
  <si>
    <t>GIOTUOI-172</t>
  </si>
  <si>
    <t>GIOTUOI-173</t>
  </si>
  <si>
    <t>GIOTUOI-174</t>
  </si>
  <si>
    <t>GIOTUOI-175</t>
  </si>
  <si>
    <t>GIOTUOI-176</t>
  </si>
  <si>
    <t>FAF-B1F-Z3-01</t>
  </si>
  <si>
    <t>GIOTUOI-177</t>
  </si>
  <si>
    <t>GIOTUOI-178</t>
  </si>
  <si>
    <t>GIOTUOI-179</t>
  </si>
  <si>
    <t>GIOTUOI-180</t>
  </si>
  <si>
    <t>GIOTUOI-181</t>
  </si>
  <si>
    <t>GIOTUOI-182</t>
  </si>
  <si>
    <t>GIOTUOI-183</t>
  </si>
  <si>
    <t>GIOTUOI-184</t>
  </si>
  <si>
    <t>GIOTUOI-185</t>
  </si>
  <si>
    <t>GIOTUOI-186</t>
  </si>
  <si>
    <t>GIOTUOI-187</t>
  </si>
  <si>
    <t>GIOTUOI-188</t>
  </si>
  <si>
    <t>GIOTUOI-189</t>
  </si>
  <si>
    <t>GIOTUOI-190</t>
  </si>
  <si>
    <t>GIOTUOI-191</t>
  </si>
  <si>
    <t>GIOTUOI-192</t>
  </si>
  <si>
    <t>FAF-B1F-Z3-02</t>
  </si>
  <si>
    <t>GIOTUOI-193</t>
  </si>
  <si>
    <t>GIOTUOI-194</t>
  </si>
  <si>
    <t>GIOTUOI-195</t>
  </si>
  <si>
    <t>GIOTUOI-196</t>
  </si>
  <si>
    <t>GIOTUOI-197</t>
  </si>
  <si>
    <t>GIOTUOI-198</t>
  </si>
  <si>
    <t>GIOTUOI-199</t>
  </si>
  <si>
    <t>GIOTUOI-200</t>
  </si>
  <si>
    <t>GIOTUOI-201</t>
  </si>
  <si>
    <t>GIOTUOI-202</t>
  </si>
  <si>
    <t>GIOTUOI-203</t>
  </si>
  <si>
    <t>GIOTUOI-204</t>
  </si>
  <si>
    <t>GIOTUOI-205</t>
  </si>
  <si>
    <t>GIOTUOI-206</t>
  </si>
  <si>
    <t>GIOTUOI-207</t>
  </si>
  <si>
    <t>GIOTUOI-208</t>
  </si>
  <si>
    <t>GIOTUOI-209</t>
  </si>
  <si>
    <t>GIOTUOI-210</t>
  </si>
  <si>
    <t>FAF-B1F-Z4-01</t>
  </si>
  <si>
    <t>GIOTUOI-211</t>
  </si>
  <si>
    <t>GIOTUOI-212</t>
  </si>
  <si>
    <t>GIOTUOI-213</t>
  </si>
  <si>
    <t>GIOTUOI-214</t>
  </si>
  <si>
    <t>GIOTUOI-215</t>
  </si>
  <si>
    <t>GIOTUOI-216</t>
  </si>
  <si>
    <t>GIOTUOI-217</t>
  </si>
  <si>
    <t>GIOTUOI-218</t>
  </si>
  <si>
    <t>GIOTUOI-219</t>
  </si>
  <si>
    <t>GIOTUOI-220</t>
  </si>
  <si>
    <t>GIOTUOI-221</t>
  </si>
  <si>
    <t>GIOTUOI-222</t>
  </si>
  <si>
    <t>GIOTUOI-223</t>
  </si>
  <si>
    <t>GIOTUOI-224</t>
  </si>
  <si>
    <t>GIOTUOI-225</t>
  </si>
  <si>
    <t>GIOTUOI-226</t>
  </si>
  <si>
    <t>GIOTUOI-227</t>
  </si>
  <si>
    <t>GIOTUOI-228</t>
  </si>
  <si>
    <t>FAF-B1F-Z4-02</t>
  </si>
  <si>
    <t>GIOTUOI-229</t>
  </si>
  <si>
    <t>GIOTUOI-230</t>
  </si>
  <si>
    <t>GIOTUOI-231</t>
  </si>
  <si>
    <t>GIOTUOI-232</t>
  </si>
  <si>
    <t>GIOTUOI-233</t>
  </si>
  <si>
    <t>GIOTUOI-234</t>
  </si>
  <si>
    <t>GIOTUOI-235</t>
  </si>
  <si>
    <t>GIOTUOI-236</t>
  </si>
  <si>
    <t>GIOTUOI-237</t>
  </si>
  <si>
    <t>GIOTUOI-238</t>
  </si>
  <si>
    <t>GIOTUOI-239</t>
  </si>
  <si>
    <t>GIOTUOI-240</t>
  </si>
  <si>
    <t>GIOTUOI-241</t>
  </si>
  <si>
    <t>GIOTUOI-242</t>
  </si>
  <si>
    <t>GIOTUOI-243</t>
  </si>
  <si>
    <t>GIOTUOI-244</t>
  </si>
  <si>
    <t>FAF-B1F-Z5-01</t>
  </si>
  <si>
    <t>GIOTUOI-245</t>
  </si>
  <si>
    <t>GIOTUOI-246</t>
  </si>
  <si>
    <t>GIOTUOI-247</t>
  </si>
  <si>
    <t>GIOTUOI-248</t>
  </si>
  <si>
    <t>GIOTUOI-249</t>
  </si>
  <si>
    <t>Ống thẳng 1800x250</t>
  </si>
  <si>
    <t>GIOTUOI-250</t>
  </si>
  <si>
    <t>GIOTUOI-251</t>
  </si>
  <si>
    <t>GIOTUOI-252</t>
  </si>
  <si>
    <t>GIOTUOI-253</t>
  </si>
  <si>
    <t>GIOTUOI-254</t>
  </si>
  <si>
    <t>Giảm cấp 1800x400-1800x250</t>
  </si>
  <si>
    <t>GIOTUOI-255</t>
  </si>
  <si>
    <t>GIOTUOI-256</t>
  </si>
  <si>
    <t>GIOTUOI-257</t>
  </si>
  <si>
    <t>GIOTUOI-258</t>
  </si>
  <si>
    <t>FAF-B1F-Z5-02</t>
  </si>
  <si>
    <t>GIOTUOI-259</t>
  </si>
  <si>
    <t>GIOTUOI-260</t>
  </si>
  <si>
    <t>GIOTUOI-261</t>
  </si>
  <si>
    <t>GIOTUOI-262</t>
  </si>
  <si>
    <t>GIOTUOI-263</t>
  </si>
  <si>
    <t>GIOTUOI-264</t>
  </si>
  <si>
    <t>GIOTUOI-265</t>
  </si>
  <si>
    <t>GIOTUOI-266</t>
  </si>
  <si>
    <t>GIOTUOI-267</t>
  </si>
  <si>
    <t>GIOTUOI-268</t>
  </si>
  <si>
    <t>GIOTUOI-269</t>
  </si>
  <si>
    <t>GIOTUOI-270</t>
  </si>
  <si>
    <t>GIOTUOI-271</t>
  </si>
  <si>
    <t>GIOTUOI-272</t>
  </si>
  <si>
    <t>FAF-B1F-Z5-03</t>
  </si>
  <si>
    <t>GIOTUOI-273</t>
  </si>
  <si>
    <t>GIOTUOI-274</t>
  </si>
  <si>
    <t>GIOTUOI-275</t>
  </si>
  <si>
    <t>GIOTUOI-276</t>
  </si>
  <si>
    <t>GIOTUOI-277</t>
  </si>
  <si>
    <t>GIOTUOI-278</t>
  </si>
  <si>
    <t>GIOTUOI-279</t>
  </si>
  <si>
    <t>GIOTUOI-280</t>
  </si>
  <si>
    <t>GIOTUOI-281</t>
  </si>
  <si>
    <t>GIOTUOI-282</t>
  </si>
  <si>
    <t>GIOTUOI-283</t>
  </si>
  <si>
    <t>GIOTUOI-284</t>
  </si>
  <si>
    <t>GIOTUOI-285</t>
  </si>
  <si>
    <t>GIOTUOI-286</t>
  </si>
  <si>
    <t>FAF-B1F-Z5-04</t>
  </si>
  <si>
    <t>GIOTUOI-287</t>
  </si>
  <si>
    <t>GIOTUOI-288</t>
  </si>
  <si>
    <t>GIOTUOI-289</t>
  </si>
  <si>
    <t>GIOTUOI-290</t>
  </si>
  <si>
    <t>GIOTUOI-291</t>
  </si>
  <si>
    <t>GIOTUOI-292</t>
  </si>
  <si>
    <t>GIOTUOI-293</t>
  </si>
  <si>
    <t>GIOTUOI-294</t>
  </si>
  <si>
    <t>GIOTUOI-295</t>
  </si>
  <si>
    <t>GIOTUOI-296</t>
  </si>
  <si>
    <t>GIOTUOI-297</t>
  </si>
  <si>
    <t>GIOTUOI-298</t>
  </si>
  <si>
    <t>GIOTUOI-299</t>
  </si>
  <si>
    <t>GIOTUOI-300</t>
  </si>
  <si>
    <t>Tạo áp sảnh hầm</t>
  </si>
  <si>
    <t>Ống gió tăng áp sảnh thang máy tầng hầm</t>
  </si>
  <si>
    <t>PAF-B1F-Z1-01</t>
  </si>
  <si>
    <t>TAOAPHAM-1</t>
  </si>
  <si>
    <t>Ống thẳng 1000x250</t>
  </si>
  <si>
    <t>TAOAPHAM-2</t>
  </si>
  <si>
    <t>Ống thẳng 1000x150</t>
  </si>
  <si>
    <t>TAOAPHAM-3</t>
  </si>
  <si>
    <t>TAOAPHAM-4</t>
  </si>
  <si>
    <t>Ống thẳng 350x150</t>
  </si>
  <si>
    <t>TAOAPHAM-5</t>
  </si>
  <si>
    <t>Co 90o 1000x150</t>
  </si>
  <si>
    <t>TAOAPHAM-6</t>
  </si>
  <si>
    <t>TAOAPHAM-7</t>
  </si>
  <si>
    <t>Co 90o 350x150</t>
  </si>
  <si>
    <t>TAOAPHAM-8</t>
  </si>
  <si>
    <t>Vuông tròn 1000x150</t>
  </si>
  <si>
    <t>TAOAPHAM-9</t>
  </si>
  <si>
    <t>Giảm cấp 1000x150-350x150</t>
  </si>
  <si>
    <t>TAOAPHAM-10</t>
  </si>
  <si>
    <t>Box miệng gió 550x550</t>
  </si>
  <si>
    <t>TAOAPHAM-11</t>
  </si>
  <si>
    <t>TAOAPHAM-12</t>
  </si>
  <si>
    <t>TAOAPHAM-13</t>
  </si>
  <si>
    <t>PAF-B1F-Z2-01</t>
  </si>
  <si>
    <t>TAOAPHAM-14</t>
  </si>
  <si>
    <t>Ống thẳng 650x150</t>
  </si>
  <si>
    <t>TAOAPHAM-15</t>
  </si>
  <si>
    <t>TAOAPHAM-16</t>
  </si>
  <si>
    <t>TAOAPHAM-17</t>
  </si>
  <si>
    <t>Co 90o 650x150</t>
  </si>
  <si>
    <t>TAOAPHAM-18</t>
  </si>
  <si>
    <t>Co 45o 650x150</t>
  </si>
  <si>
    <t>TAOAPHAM-19</t>
  </si>
  <si>
    <t>Vuông tròn 650x150</t>
  </si>
  <si>
    <t>TAOAPHAM-20</t>
  </si>
  <si>
    <t>TAOAPHAM-21</t>
  </si>
  <si>
    <t>TAOAPHAM-22</t>
  </si>
  <si>
    <t>TAOAPHAM-23</t>
  </si>
  <si>
    <t>PAF-B1F-Z5-01</t>
  </si>
  <si>
    <t>TAOAPHAM-24</t>
  </si>
  <si>
    <t>TAOAPHAM-25</t>
  </si>
  <si>
    <t>TAOAPHAM-26</t>
  </si>
  <si>
    <t>TAOAPHAM-27</t>
  </si>
  <si>
    <t>TAOAPHAM-28</t>
  </si>
  <si>
    <t>TAOAPHAM-29</t>
  </si>
  <si>
    <t>TAOAPHAM-30</t>
  </si>
  <si>
    <t>TAOAPHAM-31</t>
  </si>
  <si>
    <t>TAOAPHAM-32</t>
  </si>
  <si>
    <t>TAOAPHAM-33</t>
  </si>
  <si>
    <t>TAOAPHAM-34</t>
  </si>
  <si>
    <t>TAOAPHAM-35</t>
  </si>
  <si>
    <t>TAOAPHAM-36</t>
  </si>
  <si>
    <t>PAF-B1F-Z6-01</t>
  </si>
  <si>
    <t>TAOAPHAM-37</t>
  </si>
  <si>
    <t>TAOAPHAM-38</t>
  </si>
  <si>
    <t>TAOAPHAM-39</t>
  </si>
  <si>
    <t>TAOAPHAM-40</t>
  </si>
  <si>
    <t>TAOAPHAM-41</t>
  </si>
  <si>
    <t>TAOAPHAM-42</t>
  </si>
  <si>
    <t>TAOAPHAM-43</t>
  </si>
  <si>
    <t>TAOAPHAM-44</t>
  </si>
  <si>
    <t>TAOAPHAM-45</t>
  </si>
  <si>
    <t>TAOAPHAM-46</t>
  </si>
  <si>
    <t>Hút mùi hầm</t>
  </si>
  <si>
    <t>Ống gió hút mùi phòng kỹ thuật tầng hầm</t>
  </si>
  <si>
    <t>Hầm 1</t>
  </si>
  <si>
    <t>Hệ thống hút khói Hầm 1</t>
  </si>
  <si>
    <t>EAF-B1F-Z1-01</t>
  </si>
  <si>
    <t>HUTMUIHAM-1</t>
  </si>
  <si>
    <t>Ống thẳng 850x250</t>
  </si>
  <si>
    <t>HUTMUIHAM-2</t>
  </si>
  <si>
    <t>HUTMUIHAM-3</t>
  </si>
  <si>
    <t>Co 90o 850x250</t>
  </si>
  <si>
    <t>HUTMUIHAM-4</t>
  </si>
  <si>
    <t>HUTMUIHAM-5</t>
  </si>
  <si>
    <t>Vuông tròn 850x250</t>
  </si>
  <si>
    <t>HUTMUIHAM-6</t>
  </si>
  <si>
    <t>Nối chân 850x250</t>
  </si>
  <si>
    <t>HUTMUIHAM-7</t>
  </si>
  <si>
    <t>HUTMUIHAM-8</t>
  </si>
  <si>
    <t>Box EAL 2500x300</t>
  </si>
  <si>
    <t>HUTMUIHAM-9</t>
  </si>
  <si>
    <t>HUTMUIHAM-10</t>
  </si>
  <si>
    <t>HUTMUIHAM-11</t>
  </si>
  <si>
    <t>EAF-B1F-Z1-02</t>
  </si>
  <si>
    <t>HUTMUIHAM-12</t>
  </si>
  <si>
    <t>Ống thẳng 300x200</t>
  </si>
  <si>
    <t>HUTMUIHAM-13</t>
  </si>
  <si>
    <t>Vuông tròn 300x200</t>
  </si>
  <si>
    <t>HUTMUIHAM-14</t>
  </si>
  <si>
    <t>HUTMUIHAM-15</t>
  </si>
  <si>
    <t>HUTMUIHAM-16</t>
  </si>
  <si>
    <t>HUTMUIHAM-17</t>
  </si>
  <si>
    <t>HUTMUIHAM-18</t>
  </si>
  <si>
    <t>EAF-B1F-Z1-03</t>
  </si>
  <si>
    <t>HUTMUIHAM-19</t>
  </si>
  <si>
    <t>HUTMUIHAM-20</t>
  </si>
  <si>
    <t>HUTMUIHAM-21</t>
  </si>
  <si>
    <t>Giảm cấp 300x200-400x300</t>
  </si>
  <si>
    <t>HUTMUIHAM-22</t>
  </si>
  <si>
    <t>HUTMUIHAM-23</t>
  </si>
  <si>
    <t>HUTMUIHAM-24</t>
  </si>
  <si>
    <t>HUTMUIHAM-25</t>
  </si>
  <si>
    <t>EAF-B1F-Z1-04</t>
  </si>
  <si>
    <t>HUTMUIHAM-26</t>
  </si>
  <si>
    <t>Ống thẳng 400x250</t>
  </si>
  <si>
    <t>HUTMUIHAM-27</t>
  </si>
  <si>
    <t>Vuông tròn 400x250</t>
  </si>
  <si>
    <t>HUTMUIHAM-28</t>
  </si>
  <si>
    <t>HUTMUIHAM-29</t>
  </si>
  <si>
    <t>HUTMUIHAM-30</t>
  </si>
  <si>
    <t>HUTMUIHAM-31</t>
  </si>
  <si>
    <t>HUTMUIHAM-32</t>
  </si>
  <si>
    <t>EAF-B1F-Z1-05</t>
  </si>
  <si>
    <t>HUTMUIHAM-33</t>
  </si>
  <si>
    <t>Ống thẳng 700x200</t>
  </si>
  <si>
    <t>HUTMUIHAM-34</t>
  </si>
  <si>
    <t>Vuông tròn 700x200</t>
  </si>
  <si>
    <t>HUTMUIHAM-35</t>
  </si>
  <si>
    <t>Giảm cấp 1200x300-700x200</t>
  </si>
  <si>
    <t>HUTMUIHAM-36</t>
  </si>
  <si>
    <t>HUTMUIHAM-37</t>
  </si>
  <si>
    <t>HUTMUIHAM-38</t>
  </si>
  <si>
    <t>HUTMUIHAM-39</t>
  </si>
  <si>
    <t>EAF-B1F-Z1-07</t>
  </si>
  <si>
    <t>HUTMUIHAM-40</t>
  </si>
  <si>
    <t>HUTMUIHAM-41</t>
  </si>
  <si>
    <t>HUTMUIHAM-42</t>
  </si>
  <si>
    <t>HUTMUIHAM-43</t>
  </si>
  <si>
    <t>HUTMUIHAM-44</t>
  </si>
  <si>
    <t>HUTMUIHAM-45</t>
  </si>
  <si>
    <t>HUTMUIHAM-46</t>
  </si>
  <si>
    <t>HUTMUIHAM-47</t>
  </si>
  <si>
    <t>HUTMUIHAM-48</t>
  </si>
  <si>
    <t>EAF-B1F-Z1-08</t>
  </si>
  <si>
    <t>HUTMUIHAM-49</t>
  </si>
  <si>
    <t>HUTMUIHAM-50</t>
  </si>
  <si>
    <t>HUTMUIHAM-51</t>
  </si>
  <si>
    <t>Nối chân 300x200</t>
  </si>
  <si>
    <t>HUTMUIHAM-52</t>
  </si>
  <si>
    <t>HUTMUIHAM-53</t>
  </si>
  <si>
    <t>HUTMUIHAM-54</t>
  </si>
  <si>
    <t>HUTMUIHAM-55</t>
  </si>
  <si>
    <t>EAF-B1F-Z1-09</t>
  </si>
  <si>
    <t>HUTMUIHAM-56</t>
  </si>
  <si>
    <t>Ống thẳng 600x250</t>
  </si>
  <si>
    <t>HUTMUIHAM-57</t>
  </si>
  <si>
    <t>HUTMUIHAM-58</t>
  </si>
  <si>
    <t>Vuông tròn 600x250</t>
  </si>
  <si>
    <t>HUTMUIHAM-59</t>
  </si>
  <si>
    <t>HUTMUIHAM-60</t>
  </si>
  <si>
    <t>HUTMUIHAM-61</t>
  </si>
  <si>
    <t>HUTMUIHAM-62</t>
  </si>
  <si>
    <t>EAF-B1F-Z1-11</t>
  </si>
  <si>
    <t>HUTMUIHAM-63</t>
  </si>
  <si>
    <t>HUTMUIHAM-64</t>
  </si>
  <si>
    <t>HUTMUIHAM-65</t>
  </si>
  <si>
    <t>HUTMUIHAM-66</t>
  </si>
  <si>
    <t>Co 90o 600x250</t>
  </si>
  <si>
    <t>HUTMUIHAM-67</t>
  </si>
  <si>
    <t>Giảm cấp 1500x300-600x250</t>
  </si>
  <si>
    <t>HUTMUIHAM-68</t>
  </si>
  <si>
    <t>HUTMUIHAM-69</t>
  </si>
  <si>
    <t>HUTMUIHAM-70</t>
  </si>
  <si>
    <t>HUTMUIHAM-71</t>
  </si>
  <si>
    <t>Hút khói hành lang</t>
  </si>
  <si>
    <t>Ống gió hút khói Hành Lang Tháp A</t>
  </si>
  <si>
    <t>TẦNG 3-24</t>
  </si>
  <si>
    <t xml:space="preserve"> -Tháp A tổng cộng: 22 tầng (từ tầng 3-24 là: 22 tầng).
+ Đã thi công: Ống hút khói hàng lang... Từ tầng 19 đến 24 (trục 9-22/F-G, trục 9-22/T-U): Tổng cộng 6 tầng
+ Tổng thực hiện: (6/22)*100%=27.27%</t>
  </si>
  <si>
    <t>HKHL-1</t>
  </si>
  <si>
    <t>Ống thẳng 900x350</t>
  </si>
  <si>
    <t>HKHL-2</t>
  </si>
  <si>
    <t>Ống thẳng 700x250</t>
  </si>
  <si>
    <t>HKHL-3</t>
  </si>
  <si>
    <t>Nối chân 900x350</t>
  </si>
  <si>
    <t>HKHL-4</t>
  </si>
  <si>
    <t>Nối chân 700x250</t>
  </si>
  <si>
    <t>HKHL-5</t>
  </si>
  <si>
    <t>HKHL-6</t>
  </si>
  <si>
    <t>TẦNG 25</t>
  </si>
  <si>
    <t>HKHL-7</t>
  </si>
  <si>
    <t>Ống thẳng 1600x350</t>
  </si>
  <si>
    <t>HKHL-8</t>
  </si>
  <si>
    <t>Co 90o 1600x350</t>
  </si>
  <si>
    <t>HKHL-9</t>
  </si>
  <si>
    <t>Vuông tròn 1600x350</t>
  </si>
  <si>
    <t>HKHL-10</t>
  </si>
  <si>
    <t>TRỤC ĐỨNG</t>
  </si>
  <si>
    <t>HKHL-11</t>
  </si>
  <si>
    <t>HKHL-12</t>
  </si>
  <si>
    <t>HKHL-13</t>
  </si>
  <si>
    <t>HKHL-14</t>
  </si>
  <si>
    <t>HKHL-15</t>
  </si>
  <si>
    <t>Ống gió hút khói Hành Lang Tháp B</t>
  </si>
  <si>
    <t>HKHL-16</t>
  </si>
  <si>
    <t xml:space="preserve"> -Tháp B tổng cộng: 22 tầng (từ tầng 3-24 là: 22 tầng).
+ Đã thi công: Ống hút khói hàng lang... Từ tầng 3 đến 6 (trục 9-22/F-G, trục 9-22/T-U): Tổng cộng 4 tầng
+ Tổng thực hiện: (4/22)*100%=27.27%</t>
  </si>
  <si>
    <t>HKHL-17</t>
  </si>
  <si>
    <t>HKHL-18</t>
  </si>
  <si>
    <t>HKHL-19</t>
  </si>
  <si>
    <t>HKHL-20</t>
  </si>
  <si>
    <t>HKHL-21</t>
  </si>
  <si>
    <t>HKHL-22</t>
  </si>
  <si>
    <t>HKHL-23</t>
  </si>
  <si>
    <t>HKHL-24</t>
  </si>
  <si>
    <t>HKHL-25</t>
  </si>
  <si>
    <t>HKHL-26</t>
  </si>
  <si>
    <t>HKHL-27</t>
  </si>
  <si>
    <t>HKHL-28</t>
  </si>
  <si>
    <t>HKHL-29</t>
  </si>
  <si>
    <t>HKHL-30</t>
  </si>
  <si>
    <t>Hút khói TMDV</t>
  </si>
  <si>
    <t>Tháp A</t>
  </si>
  <si>
    <t>TẦNG 3</t>
  </si>
  <si>
    <t>HK-TMDV-1</t>
  </si>
  <si>
    <t>HK-TMDV-2</t>
  </si>
  <si>
    <t>TẦNG 4</t>
  </si>
  <si>
    <t>HK-TMDV-3</t>
  </si>
  <si>
    <t>HK-TMDV-4</t>
  </si>
  <si>
    <t>TẦNG 5</t>
  </si>
  <si>
    <t>HK-TMDV-5</t>
  </si>
  <si>
    <t>HK-TMDV-6</t>
  </si>
  <si>
    <t>TẦNG 6</t>
  </si>
  <si>
    <t>HK-TMDV-7</t>
  </si>
  <si>
    <t>HK-TMDV-8</t>
  </si>
  <si>
    <t>TẦNG 7</t>
  </si>
  <si>
    <t>HK-TMDV-9</t>
  </si>
  <si>
    <t>Ống thẳng 850x350</t>
  </si>
  <si>
    <t>HK-TMDV-10</t>
  </si>
  <si>
    <t>Co 90o 850x350</t>
  </si>
  <si>
    <t>HK-TMDV-11</t>
  </si>
  <si>
    <t>Co 45o 850x350</t>
  </si>
  <si>
    <t>HK-TMDV-12</t>
  </si>
  <si>
    <t>Vuông tròn 850x350</t>
  </si>
  <si>
    <t>HK-TMDV-13</t>
  </si>
  <si>
    <t>Giảm cấp 2400x500-850x350</t>
  </si>
  <si>
    <t>HK-TMDV-14</t>
  </si>
  <si>
    <t>Giảm cấp 1300x500-850x350</t>
  </si>
  <si>
    <t>HK-TMDV-15</t>
  </si>
  <si>
    <t>HK-TMDV-16</t>
  </si>
  <si>
    <t>TRỤC ĐỨNG TẦNG 3-7</t>
  </si>
  <si>
    <t>HK-TMDV-17</t>
  </si>
  <si>
    <t>HK-TMDV-18</t>
  </si>
  <si>
    <t>HK-TMDV-19</t>
  </si>
  <si>
    <t>Tháp B</t>
  </si>
  <si>
    <t>HK-TMDV-20</t>
  </si>
  <si>
    <t>HK-TMDV-21</t>
  </si>
  <si>
    <t>HK-TMDV-22</t>
  </si>
  <si>
    <t>HK-TMDV-23</t>
  </si>
  <si>
    <t>HK-TMDV-24</t>
  </si>
  <si>
    <t>HK-TMDV-25</t>
  </si>
  <si>
    <t>HK-TMDV-26</t>
  </si>
  <si>
    <t>HK-TMDV-27</t>
  </si>
  <si>
    <t>HK-TMDV-28</t>
  </si>
  <si>
    <t>HK-TMDV-29</t>
  </si>
  <si>
    <t>HK-TMDV-30</t>
  </si>
  <si>
    <t>HK-TMDV-31</t>
  </si>
  <si>
    <t>HK-TMDV-32</t>
  </si>
  <si>
    <t>HK-TMDV-33</t>
  </si>
  <si>
    <t>HK-TMDV-34</t>
  </si>
  <si>
    <t>HK-TMDV-35</t>
  </si>
  <si>
    <t>HK-TMDV-36</t>
  </si>
  <si>
    <t>HK-TMDV-37</t>
  </si>
  <si>
    <t>HK-TMDV-38</t>
  </si>
  <si>
    <t>Hút mùi phòng kỹ thuật</t>
  </si>
  <si>
    <t>HM-PKT-1</t>
  </si>
  <si>
    <t>HM-PKT-2</t>
  </si>
  <si>
    <t>HM-PKT-3</t>
  </si>
  <si>
    <t>HM-PKT-4</t>
  </si>
  <si>
    <t>Giảm cấp 1100x500-850x350</t>
  </si>
  <si>
    <t>HM-PKT-5</t>
  </si>
  <si>
    <t>HM-PKT-6</t>
  </si>
  <si>
    <t>HM-PKT-7</t>
  </si>
  <si>
    <t>HM-PKT-8</t>
  </si>
  <si>
    <t>HM-PKT-9</t>
  </si>
  <si>
    <t>HM-PKT-10</t>
  </si>
  <si>
    <t>HM-PKT-11</t>
  </si>
  <si>
    <t>HM-PKT-12</t>
  </si>
  <si>
    <t>HM-PKT-13</t>
  </si>
  <si>
    <t>HM-PKT-14</t>
  </si>
  <si>
    <t>Hút mùi phòng rác</t>
  </si>
  <si>
    <t>TẦNG 8</t>
  </si>
  <si>
    <t>HMPR-1</t>
  </si>
  <si>
    <t>Ống thẳng 200x200</t>
  </si>
  <si>
    <t>HMPR-2</t>
  </si>
  <si>
    <t>HMPR-3</t>
  </si>
  <si>
    <t>Ống thẳng 600x300</t>
  </si>
  <si>
    <t>HMPR-4</t>
  </si>
  <si>
    <t>Co 90o 200x200</t>
  </si>
  <si>
    <t>HMPR-5</t>
  </si>
  <si>
    <t>Vuông tròn 200x200</t>
  </si>
  <si>
    <t>HMPR-6</t>
  </si>
  <si>
    <t>Nối chân 200x200</t>
  </si>
  <si>
    <t>HMPR-7</t>
  </si>
  <si>
    <t>Box miệng gió 200x200</t>
  </si>
  <si>
    <t>HMPR-8</t>
  </si>
  <si>
    <t>TRỤC HÚT RÁC TẦNG 1-25</t>
  </si>
  <si>
    <t xml:space="preserve"> -Tháp A tổng cộng: 25 tầng.
+ Đã thi công: Ống hút mùi phòng rác... Từ tầng 19 đến 24 (trục 8-9/G-H, trục 8-9/S-T): Tổng cộng 6 tầng
+ Tổng thực hiện: (6/25)*100%=24%</t>
  </si>
  <si>
    <t>HMPR-9</t>
  </si>
  <si>
    <t>Ống thẳng 150x100</t>
  </si>
  <si>
    <t>HMPR-10</t>
  </si>
  <si>
    <t>Nối chân 150x100</t>
  </si>
  <si>
    <t>HMPR-11</t>
  </si>
  <si>
    <t>Ống thẳng 550x350</t>
  </si>
  <si>
    <t>HMPR-12</t>
  </si>
  <si>
    <t>TẦNG MÁI</t>
  </si>
  <si>
    <t>HMPR-13</t>
  </si>
  <si>
    <t>HMPR-14</t>
  </si>
  <si>
    <t>Co 90o 550x350</t>
  </si>
  <si>
    <t>HMPR-15</t>
  </si>
  <si>
    <t>Vuông tròn 550x350</t>
  </si>
  <si>
    <t>HMPR-16</t>
  </si>
  <si>
    <t>HMPR-17</t>
  </si>
  <si>
    <t>HMPR-18</t>
  </si>
  <si>
    <t>HMPR-19</t>
  </si>
  <si>
    <t>HMPR-20</t>
  </si>
  <si>
    <t>HMPR-21</t>
  </si>
  <si>
    <t>HMPR-22</t>
  </si>
  <si>
    <t>HMPR-23</t>
  </si>
  <si>
    <t>HMPR-24</t>
  </si>
  <si>
    <t>HMPR-25</t>
  </si>
  <si>
    <t>HMPR-26</t>
  </si>
  <si>
    <t>HMPR-27</t>
  </si>
  <si>
    <t>HMPR-28</t>
  </si>
  <si>
    <t>HMPR-29</t>
  </si>
  <si>
    <t>HMPR-30</t>
  </si>
  <si>
    <t>HMPR-31</t>
  </si>
  <si>
    <t>HMPR-32</t>
  </si>
  <si>
    <t>HMPR-33</t>
  </si>
  <si>
    <t>HMPR-34</t>
  </si>
  <si>
    <t>HMPR-35</t>
  </si>
  <si>
    <t>HMPR-36</t>
  </si>
  <si>
    <t>HMPR-37</t>
  </si>
  <si>
    <t>HMPR-38</t>
  </si>
  <si>
    <t>Tạo áp thang bộ, thang máy</t>
  </si>
  <si>
    <t>TẦNG HẦM 2-TẦNG 8</t>
  </si>
  <si>
    <t>TA-1</t>
  </si>
  <si>
    <t>TA-2</t>
  </si>
  <si>
    <t>TA-3</t>
  </si>
  <si>
    <t>Ống thẳng 1050x550</t>
  </si>
  <si>
    <t>TA-4</t>
  </si>
  <si>
    <t>Co 90o 1050x550</t>
  </si>
  <si>
    <t>TA-5</t>
  </si>
  <si>
    <t>Vuông tròn 1050x500</t>
  </si>
  <si>
    <t>TA-6</t>
  </si>
  <si>
    <t>TẦNG 8M</t>
  </si>
  <si>
    <t>TA-7</t>
  </si>
  <si>
    <t>Ống thẳng 1400x800</t>
  </si>
  <si>
    <t>TA-8</t>
  </si>
  <si>
    <t>Ống thẳng 1000x800</t>
  </si>
  <si>
    <t>TA-9</t>
  </si>
  <si>
    <t>Ống thẳng 600x200</t>
  </si>
  <si>
    <t>TA-10</t>
  </si>
  <si>
    <t>Co 90o 1400x800</t>
  </si>
  <si>
    <t>TA-11</t>
  </si>
  <si>
    <t>Co 90o 600x200</t>
  </si>
  <si>
    <t>TA-12</t>
  </si>
  <si>
    <t>Vuông tròn 1400x800</t>
  </si>
  <si>
    <t>TA-13</t>
  </si>
  <si>
    <t>Vuông tròn 1000x800</t>
  </si>
  <si>
    <t>TA-14</t>
  </si>
  <si>
    <t>Nối chân 1400x800</t>
  </si>
  <si>
    <t>TA-15</t>
  </si>
  <si>
    <t>Nối chân 1000x800</t>
  </si>
  <si>
    <t>TA-16</t>
  </si>
  <si>
    <t>Nối chân 600x200</t>
  </si>
  <si>
    <t>TA-17</t>
  </si>
  <si>
    <t>TA-18</t>
  </si>
  <si>
    <t>Ống thẳng 1600x800</t>
  </si>
  <si>
    <t>TA-19</t>
  </si>
  <si>
    <t>TA-20</t>
  </si>
  <si>
    <t>Vuông tròn 1600x800</t>
  </si>
  <si>
    <t>TA-21</t>
  </si>
  <si>
    <t>Nối chân 1600x800</t>
  </si>
  <si>
    <t>TA-22</t>
  </si>
  <si>
    <t>TA-23</t>
  </si>
  <si>
    <t>TA-24</t>
  </si>
  <si>
    <t>TA-25</t>
  </si>
  <si>
    <t>TA-26</t>
  </si>
  <si>
    <t>TA-27</t>
  </si>
  <si>
    <t>TA-28</t>
  </si>
  <si>
    <t>Ống thẳng 1700x550</t>
  </si>
  <si>
    <t>Tole 1 mặt</t>
  </si>
  <si>
    <t>TA-29</t>
  </si>
  <si>
    <t>Ống thẳng 1700x400</t>
  </si>
  <si>
    <t>TA-30</t>
  </si>
  <si>
    <t>Ống thẳng 1000x400</t>
  </si>
  <si>
    <t>TA-31</t>
  </si>
  <si>
    <t>TA-32</t>
  </si>
  <si>
    <t>TA-33</t>
  </si>
  <si>
    <t>TA-34</t>
  </si>
  <si>
    <t>TA-35</t>
  </si>
  <si>
    <t>TA-36</t>
  </si>
  <si>
    <t>TA-37</t>
  </si>
  <si>
    <t>TA-38</t>
  </si>
  <si>
    <t>TA-39</t>
  </si>
  <si>
    <t>TA-40</t>
  </si>
  <si>
    <t>TA-41</t>
  </si>
  <si>
    <t>TA-42</t>
  </si>
  <si>
    <t>TA-43</t>
  </si>
  <si>
    <t>TA-44</t>
  </si>
  <si>
    <t>TA-45</t>
  </si>
  <si>
    <t>TA-46</t>
  </si>
  <si>
    <t>TA-47</t>
  </si>
  <si>
    <t>TA-48</t>
  </si>
  <si>
    <t>TA-49</t>
  </si>
  <si>
    <t>TA-50</t>
  </si>
  <si>
    <t>TA-51</t>
  </si>
  <si>
    <t>TA-52</t>
  </si>
  <si>
    <t>TA-53</t>
  </si>
  <si>
    <t>TA-54</t>
  </si>
  <si>
    <t>TA-55</t>
  </si>
  <si>
    <t>TA-56</t>
  </si>
  <si>
    <t>TA-57</t>
  </si>
  <si>
    <t>TA-58</t>
  </si>
  <si>
    <t>TA-59</t>
  </si>
  <si>
    <t>TA-60</t>
  </si>
  <si>
    <t>TA-61</t>
  </si>
  <si>
    <t>TA-62</t>
  </si>
  <si>
    <t>TA-63</t>
  </si>
  <si>
    <t>TA-64</t>
  </si>
  <si>
    <t>Thiết bị ACMV</t>
  </si>
  <si>
    <t xml:space="preserve">PHẦN HẦM </t>
  </si>
  <si>
    <t>A.1</t>
  </si>
  <si>
    <t>Hệ thống thông gió</t>
  </si>
  <si>
    <t>Thiết bị chính</t>
  </si>
  <si>
    <t>Hệ thống hút khói</t>
  </si>
  <si>
    <t>ACMV-1</t>
  </si>
  <si>
    <t>Quạt hướng trục Q=14250-9500L/s@787-350Pa, chống cháy 250°C trong 2h</t>
  </si>
  <si>
    <t>ACMV-2</t>
  </si>
  <si>
    <t>Quạt hướng trục Q=13500-9000L/s@787-350Pa, chống cháy 250°C trong 2h</t>
  </si>
  <si>
    <t>ACMV-3</t>
  </si>
  <si>
    <t>Quạt hướng trục Q=15000-10000L/s@787-350Pa, chống cháy 250°C trong 2h</t>
  </si>
  <si>
    <t>ACMV-4</t>
  </si>
  <si>
    <t>Quạt hướng trục Q=7500-5000L/s@787-350Pa, chống cháy 250°C trong 2h</t>
  </si>
  <si>
    <t>ACMV-5</t>
  </si>
  <si>
    <t>Quạt hướng trục Q=8625-5750L/s@787-350Pa, chống cháy 250°C trong 2h</t>
  </si>
  <si>
    <t>ACMV-6</t>
  </si>
  <si>
    <t>Quạt hướng trục Q=7350-4900L/s@787-350Pa, chống cháy 250°C trong 2h</t>
  </si>
  <si>
    <t>ACMV-7</t>
  </si>
  <si>
    <t>Quạt hướng trục Q=7875-5250L/s@787-350Pa, chống cháy 250°C trong 2h</t>
  </si>
  <si>
    <t>ACMV-8</t>
  </si>
  <si>
    <t>Hệ thống tăng áp</t>
  </si>
  <si>
    <t>ACMV-9</t>
  </si>
  <si>
    <t>Quạt hướng trục Q=600L/s@500Pa, chống cháy 250°C trong 2h</t>
  </si>
  <si>
    <t>ACMV-10</t>
  </si>
  <si>
    <t>Quạt hướng trục Q=400L/s@500Pa, chống cháy 250°C trong 2h</t>
  </si>
  <si>
    <t>ACMV-11</t>
  </si>
  <si>
    <t>Hệ thống cấp gió tươi</t>
  </si>
  <si>
    <t>ACMV-12</t>
  </si>
  <si>
    <t>Quạt hướng trục Q=9500L/s@400Pa</t>
  </si>
  <si>
    <t>ACMV-13</t>
  </si>
  <si>
    <t>Quạt hướng trục Q=9000L/s@400Pa</t>
  </si>
  <si>
    <t>ACMV-14</t>
  </si>
  <si>
    <t>Quạt hướng trục Q=10000L/s@400Pa</t>
  </si>
  <si>
    <t>ACMV-15</t>
  </si>
  <si>
    <t>Quạt hướng trục Q=5000L/s@400Pa</t>
  </si>
  <si>
    <t>ACMV-16</t>
  </si>
  <si>
    <t>Quạt hướng trục Q=5750L/s@400Pa</t>
  </si>
  <si>
    <t>ACMV-17</t>
  </si>
  <si>
    <t>Quạt hướng trục Q=4950L/s@400Pa</t>
  </si>
  <si>
    <t>ACMV-18</t>
  </si>
  <si>
    <t>Quạt hướng trục Q=5250L/s@400Pa</t>
  </si>
  <si>
    <t>ACMV-19</t>
  </si>
  <si>
    <t>Hệ thống hút mùi</t>
  </si>
  <si>
    <t>ACMV-20</t>
  </si>
  <si>
    <t>Quạt hướng trục Q=1180L/s@150Pa</t>
  </si>
  <si>
    <t>ACMV-21</t>
  </si>
  <si>
    <t>Quạt hướng trục Q=225L/s@150Pa</t>
  </si>
  <si>
    <t>ACMV-22</t>
  </si>
  <si>
    <t>Quạt hướng trục Q=390L/s@150Pa</t>
  </si>
  <si>
    <t>ACMV-23</t>
  </si>
  <si>
    <t>Quạt hướng trục Q=660L/s@150Pa</t>
  </si>
  <si>
    <t>ACMV-24</t>
  </si>
  <si>
    <t>Quạt hướng trục Q=200L/s@150Pa</t>
  </si>
  <si>
    <t>ACMV-25</t>
  </si>
  <si>
    <t>Quạt hướng trục Q=790L/s@150Pa</t>
  </si>
  <si>
    <t>ACMV-26</t>
  </si>
  <si>
    <t>Quạt hướng trục Q=860L/s@150Pa</t>
  </si>
  <si>
    <t>ACMV-27</t>
  </si>
  <si>
    <t>Quạt gắn tường Q=225L/s@50Pa</t>
  </si>
  <si>
    <t>ACMV-28</t>
  </si>
  <si>
    <t>Quạt gắn tường Q=200L/s@50Pa</t>
  </si>
  <si>
    <t>ACMV-29</t>
  </si>
  <si>
    <t>Quạt gắn tường Q=700L/s@50Pa</t>
  </si>
  <si>
    <t>ACMV-30</t>
  </si>
  <si>
    <t>Quạt gắn tường Q=280L/s@50Pa</t>
  </si>
  <si>
    <t>ACMV-31</t>
  </si>
  <si>
    <t>Quạt gắn tường Q=320L/s@50Pa</t>
  </si>
  <si>
    <t>ACMV-32</t>
  </si>
  <si>
    <t>ACMV-33</t>
  </si>
  <si>
    <t>ACMV-34</t>
  </si>
  <si>
    <t>Cửa gió, miệng gió, van gió, lưới chắn côn trùng, cảm biến</t>
  </si>
  <si>
    <t>ACMV-35</t>
  </si>
  <si>
    <t>ACMV-36</t>
  </si>
  <si>
    <t>Miệng gió SEAG 1000x300+OBD</t>
  </si>
  <si>
    <t>Kích thước cổ</t>
  </si>
  <si>
    <t>ACMV-37</t>
  </si>
  <si>
    <t>Van gió một chiều NRD 1800x450</t>
  </si>
  <si>
    <t>ACMV-38</t>
  </si>
  <si>
    <t>Van gió một chiều NRD 1900x450</t>
  </si>
  <si>
    <t>ACMV-39</t>
  </si>
  <si>
    <t>Van gió một chiều NRD 1900x500</t>
  </si>
  <si>
    <t>ACMV-40</t>
  </si>
  <si>
    <t>Van gió một chiều NRD 2200x400</t>
  </si>
  <si>
    <t>ACMV-41</t>
  </si>
  <si>
    <t>Van gió một chiều NRD 2300x400</t>
  </si>
  <si>
    <t>ACMV-42</t>
  </si>
  <si>
    <t>Van gió một chiều NRD 2500x500</t>
  </si>
  <si>
    <t>ACMV-43</t>
  </si>
  <si>
    <t>Van gió một chiều NRD 3000x500</t>
  </si>
  <si>
    <t>ACMV-44</t>
  </si>
  <si>
    <t>Hộp tiêu âm: 2400x2400x2200</t>
  </si>
  <si>
    <t>ACMV-45</t>
  </si>
  <si>
    <t>ACMV-46</t>
  </si>
  <si>
    <t>Miệng gió PAG 600x600+OBD</t>
  </si>
  <si>
    <t>ACMV-47</t>
  </si>
  <si>
    <t>Miệng gió PAG 550x550+OBD</t>
  </si>
  <si>
    <t>ACMV-48</t>
  </si>
  <si>
    <t>Van xả áp PRD 1000x250+OBD</t>
  </si>
  <si>
    <t>ACMV-49</t>
  </si>
  <si>
    <t>ACMV-50</t>
  </si>
  <si>
    <t>Miệng gió FAG 1000x300+OBD</t>
  </si>
  <si>
    <t>ACMV-51</t>
  </si>
  <si>
    <t>Van ngăn lửa FD 1400x450</t>
  </si>
  <si>
    <t>ACMV-52</t>
  </si>
  <si>
    <t>Van ngăn lửa FD 1800x400</t>
  </si>
  <si>
    <t>ACMV-53</t>
  </si>
  <si>
    <t>Van ngăn lửa FD 1800x500</t>
  </si>
  <si>
    <t>ACMV-54</t>
  </si>
  <si>
    <t>Van ngăn lửa FD 1900x450</t>
  </si>
  <si>
    <t>ACMV-55</t>
  </si>
  <si>
    <t>Van ngăn lửa FD 2500x500</t>
  </si>
  <si>
    <t>ACMV-56</t>
  </si>
  <si>
    <t>Van gió một chiều NRD 1400x450</t>
  </si>
  <si>
    <t>ACMV-57</t>
  </si>
  <si>
    <t>Van gió một chiều NRD 1800x500</t>
  </si>
  <si>
    <t>ACMV-58</t>
  </si>
  <si>
    <t>ACMV-59</t>
  </si>
  <si>
    <t>ACMV-60</t>
  </si>
  <si>
    <t>Hộp tiêu âm: 2300x2300x2400</t>
  </si>
  <si>
    <t>ACMV-61</t>
  </si>
  <si>
    <t>ACMV-62</t>
  </si>
  <si>
    <t>Van ngăn lửa FD 2600x550</t>
  </si>
  <si>
    <t>ACMV-63</t>
  </si>
  <si>
    <t>Van gió một chiều NRD 1800x400</t>
  </si>
  <si>
    <t>ACMV-64</t>
  </si>
  <si>
    <t>ACMV-65</t>
  </si>
  <si>
    <t>Miệng gió EAG 550x550+OBD</t>
  </si>
  <si>
    <t>ACMV-66</t>
  </si>
  <si>
    <t>Louver trong nhà EAL 400x300+LCCT</t>
  </si>
  <si>
    <t>ACMV-67</t>
  </si>
  <si>
    <t>Louver trong nhà EAL 700x300+LCCT</t>
  </si>
  <si>
    <t>ACMV-68</t>
  </si>
  <si>
    <t>Louver trong nhà EAL 1200x300+LCCT</t>
  </si>
  <si>
    <t>ACMV-69</t>
  </si>
  <si>
    <t>Louver trong nhà EAL 1500x300+LCCT</t>
  </si>
  <si>
    <t>ACMV-70</t>
  </si>
  <si>
    <t>Louver trong nhà EAL 2500x300+LCCT</t>
  </si>
  <si>
    <t>ACMV-71</t>
  </si>
  <si>
    <t>Louver trong nhà FAL 400x300+LCCT</t>
  </si>
  <si>
    <t>ACMV-72</t>
  </si>
  <si>
    <t>Louver trong nhà FAL 600x300+LCCT</t>
  </si>
  <si>
    <t>ACMV-73</t>
  </si>
  <si>
    <t>Louver trong nhà FAL 700x300+LCCT</t>
  </si>
  <si>
    <t>ACMV-74</t>
  </si>
  <si>
    <t>Louver trong nhà FAL 1200x300+LCCT</t>
  </si>
  <si>
    <t>ACMV-75</t>
  </si>
  <si>
    <t>Louver trong nhà FAL 1500x300+LCCT</t>
  </si>
  <si>
    <t>ACMV-76</t>
  </si>
  <si>
    <t>Louver trong nhà FAL 2000x300+LCCT</t>
  </si>
  <si>
    <t>ACMV-77</t>
  </si>
  <si>
    <t>Louver trong nhà EAL 2400x500+LCCT</t>
  </si>
  <si>
    <t>ACMV-78</t>
  </si>
  <si>
    <t>Louver trong nhà FAL 2400x500+LCCT</t>
  </si>
  <si>
    <t>ACMV-79</t>
  </si>
  <si>
    <t>Van ngăn lửa FD 600x300</t>
  </si>
  <si>
    <t>ACMV-80</t>
  </si>
  <si>
    <t>Van ngăn lửa FD 150x100</t>
  </si>
  <si>
    <t>ACMV-81</t>
  </si>
  <si>
    <t>Van ngăn lửa FD 400x300</t>
  </si>
  <si>
    <t>ACMV-82</t>
  </si>
  <si>
    <t>Van ngăn lửa FD 700x300</t>
  </si>
  <si>
    <t>ACMV-83</t>
  </si>
  <si>
    <t>Van ngăn lửa FD 1200x300</t>
  </si>
  <si>
    <t>ACMV-84</t>
  </si>
  <si>
    <t>Van ngăn lửa FD 1500x300</t>
  </si>
  <si>
    <t>ACMV-85</t>
  </si>
  <si>
    <t>Van ngăn lửa FD 2000x300</t>
  </si>
  <si>
    <t>ACMV-86</t>
  </si>
  <si>
    <t>Van gió chỉnh lưu lượng VCD 150x100</t>
  </si>
  <si>
    <t>ACMV-87</t>
  </si>
  <si>
    <t>ACMV-88</t>
  </si>
  <si>
    <t>ACMV-89</t>
  </si>
  <si>
    <t>Hệ thống điều khiển</t>
  </si>
  <si>
    <t>ACMV-90</t>
  </si>
  <si>
    <t>Tủ điều khiển</t>
  </si>
  <si>
    <t>ACMV-91</t>
  </si>
  <si>
    <t>Cảm biến CO</t>
  </si>
  <si>
    <t>ACMV-92</t>
  </si>
  <si>
    <t>Cảm biến chênh áp</t>
  </si>
  <si>
    <t>ACMV-93</t>
  </si>
  <si>
    <t>Dây điều khiển cảm biến CO AWG 18 2P</t>
  </si>
  <si>
    <t>ACMV-94</t>
  </si>
  <si>
    <t>Dây điều khiển cảm biến chênh áp 3x1Cx1.5mm2 Cu/FR</t>
  </si>
  <si>
    <t>ACMV-95</t>
  </si>
  <si>
    <t>Dây điều khiển quạt 4x2C 1.5mm2 Cu/FR</t>
  </si>
  <si>
    <t>ACMV-96</t>
  </si>
  <si>
    <t>Ống PVC D16</t>
  </si>
  <si>
    <t>ACMV-97</t>
  </si>
  <si>
    <t>ACMV-98</t>
  </si>
  <si>
    <t>Màn hình HMI 7"</t>
  </si>
  <si>
    <t>ACMV-99</t>
  </si>
  <si>
    <t>Switch 8 Port</t>
  </si>
  <si>
    <t>Asia</t>
  </si>
  <si>
    <t>ACMV-100</t>
  </si>
  <si>
    <t>B.1.1</t>
  </si>
  <si>
    <t>ACMV-101</t>
  </si>
  <si>
    <t>Khu vực chung khu TMDV</t>
  </si>
  <si>
    <t>ACMV-102</t>
  </si>
  <si>
    <t>ACMV-103</t>
  </si>
  <si>
    <t>ACMV-104</t>
  </si>
  <si>
    <t>Quạt hướng trục Q=2100L/s@1000Pa, chống cháy 250°C trong 2h</t>
  </si>
  <si>
    <t>ACMV-105</t>
  </si>
  <si>
    <t>ACMV-106</t>
  </si>
  <si>
    <t>Quạt hướng trục Q=1750L/s@1500Pa</t>
  </si>
  <si>
    <t>ACMV-107</t>
  </si>
  <si>
    <t>ACMV-108</t>
  </si>
  <si>
    <t>Van và miệng gió</t>
  </si>
  <si>
    <t>ACMV-109</t>
  </si>
  <si>
    <t>ACMV-110</t>
  </si>
  <si>
    <t>Miệng gió SEAG 550x550+OBD</t>
  </si>
  <si>
    <t>ACMV-111</t>
  </si>
  <si>
    <t>Van chặn lửa có gắn động cơ MFD 600x300</t>
  </si>
  <si>
    <t>ACMV-112</t>
  </si>
  <si>
    <t>ACMV-113</t>
  </si>
  <si>
    <t>Miệng gió EAG 200x200+OBD</t>
  </si>
  <si>
    <t>ACMV-114</t>
  </si>
  <si>
    <t>ACMV-115</t>
  </si>
  <si>
    <t>Louver trong nhà EAL 600x300+LCCT</t>
  </si>
  <si>
    <t>ACMV-116</t>
  </si>
  <si>
    <t>Van gió một chiều NRD 850x350</t>
  </si>
  <si>
    <t>ACMV-117</t>
  </si>
  <si>
    <t>ACMV-118</t>
  </si>
  <si>
    <t>ACMV-119</t>
  </si>
  <si>
    <t>Tủ điều khiển quạt</t>
  </si>
  <si>
    <t>ACMV-120</t>
  </si>
  <si>
    <t>ACMV-121</t>
  </si>
  <si>
    <t>Rơ le box cho MFD</t>
  </si>
  <si>
    <t>ACMV-122</t>
  </si>
  <si>
    <t>Dây điều khiển quạt 2x1C 1.5mm2 Cu/PVC-FR</t>
  </si>
  <si>
    <t>ACMV-123</t>
  </si>
  <si>
    <t>Dây điều khiển MFD 3x1C 1.5mm2 Cu/PVC-FR</t>
  </si>
  <si>
    <t>ACMV-124</t>
  </si>
  <si>
    <t>ACMV-125</t>
  </si>
  <si>
    <t>B.2</t>
  </si>
  <si>
    <t>ACMV-126</t>
  </si>
  <si>
    <t>Khu podium và khối tháp</t>
  </si>
  <si>
    <t>ACMV-127</t>
  </si>
  <si>
    <t>ACMV-128</t>
  </si>
  <si>
    <t>ACMV-129</t>
  </si>
  <si>
    <t>Quạt hướng trục Q=4000L/s@1200Pa, chống cháy 250°C trong 2h</t>
  </si>
  <si>
    <t>ACMV-130</t>
  </si>
  <si>
    <t>ACMV-131</t>
  </si>
  <si>
    <t>Quạt hướng trục Q=7200L/s@600Pa, chống cháy 250°C trong 2h</t>
  </si>
  <si>
    <t>ACMV-132</t>
  </si>
  <si>
    <t>Quạt hướng trục Q=11600L/s@600Pa, chống cháy 250°C trong 2h</t>
  </si>
  <si>
    <t>ACMV-133</t>
  </si>
  <si>
    <t>Quạt hướng trục Q=14000L/s@700Pa, chống cháy 250°C trong 2h</t>
  </si>
  <si>
    <t>ACMV-134</t>
  </si>
  <si>
    <t>ACMV-135</t>
  </si>
  <si>
    <t>Quạt hướng trục Q=550L/s@200Pa</t>
  </si>
  <si>
    <t>ACMV-136</t>
  </si>
  <si>
    <t>ACMV-137</t>
  </si>
  <si>
    <t>Quạt hướng trục Q=150L/s@150Pa</t>
  </si>
  <si>
    <t>ACMV-138</t>
  </si>
  <si>
    <t>Quạt hướng trục Q=1010L/s@400Pa</t>
  </si>
  <si>
    <t>ACMV-139</t>
  </si>
  <si>
    <t>ACMV-140</t>
  </si>
  <si>
    <t>ACMV-141</t>
  </si>
  <si>
    <t>ACMV-142</t>
  </si>
  <si>
    <t>ACMV-143</t>
  </si>
  <si>
    <t>Miệng gió SEAG 550x550</t>
  </si>
  <si>
    <t>ACMV-144</t>
  </si>
  <si>
    <t>Van gió chỉnh lưu lượng VCD 700x250</t>
  </si>
  <si>
    <t>ACMV-145</t>
  </si>
  <si>
    <t>Van chặn lửa có gắn động cơ MFD 900x300</t>
  </si>
  <si>
    <t>ACMV-146</t>
  </si>
  <si>
    <t>ACMV-147</t>
  </si>
  <si>
    <t>ACMV-148</t>
  </si>
  <si>
    <t>Van gió có gắn động cơ MD 1000x800</t>
  </si>
  <si>
    <t>Bao gồm động cơ</t>
  </si>
  <si>
    <t>ACMV-149</t>
  </si>
  <si>
    <t>Van gió có gắn động cơ MD 1600x800</t>
  </si>
  <si>
    <t>ACMV-150</t>
  </si>
  <si>
    <t>Van gió một chiều NRD 600x200</t>
  </si>
  <si>
    <t>ACMV-151</t>
  </si>
  <si>
    <t>Van gió một chiều NRD 1400x800</t>
  </si>
  <si>
    <t>ACMV-152</t>
  </si>
  <si>
    <t>ACMV-153</t>
  </si>
  <si>
    <t>ACMV-154</t>
  </si>
  <si>
    <t>ACMV-155</t>
  </si>
  <si>
    <t>ACMV-156</t>
  </si>
  <si>
    <t>ACMV-157</t>
  </si>
  <si>
    <t>ACMV-158</t>
  </si>
  <si>
    <t>ACMV-159</t>
  </si>
  <si>
    <t>ACMV-160</t>
  </si>
  <si>
    <t>Cảm biến chênh áp (OP)</t>
  </si>
  <si>
    <t>ACMV-161</t>
  </si>
  <si>
    <t>Cảm biến khói</t>
  </si>
  <si>
    <t>ACMV-162</t>
  </si>
  <si>
    <t>Dây điều khiển cảm biến chênh áp 3x1C 1.5mm2 Cu/PVC-FR</t>
  </si>
  <si>
    <t>ACMV-163</t>
  </si>
  <si>
    <t>Dây điều khiển cảm biến khói 2x1C 1.5mm2 Cu/PVC-FR</t>
  </si>
  <si>
    <t>ACMV-164</t>
  </si>
  <si>
    <t>ACMV-165</t>
  </si>
  <si>
    <t>ACMV-166</t>
  </si>
  <si>
    <t>ACMV-167</t>
  </si>
  <si>
    <t>Vật tư phụ và phụ kiện</t>
  </si>
  <si>
    <t>Ống đồng</t>
  </si>
  <si>
    <t>XI.I</t>
  </si>
  <si>
    <t>THƯƠNG MẠI DỊCH VỤ THÁP A</t>
  </si>
  <si>
    <t>HỆ THỐNG ĐHKK</t>
  </si>
  <si>
    <t>Hệ thống ống gas + cách nhiệt dày 13</t>
  </si>
  <si>
    <t>ĐHKK-1</t>
  </si>
  <si>
    <t>Ống đồng 6.4mm, dày 0.81mm</t>
  </si>
  <si>
    <t>ĐHKK-2</t>
  </si>
  <si>
    <t>Ống đồng 9.5mm, dày 0.81mm</t>
  </si>
  <si>
    <t>ĐHKK-3</t>
  </si>
  <si>
    <t>Ống đồng 12.7mm, dày 0.81mm</t>
  </si>
  <si>
    <t>ĐHKK-4</t>
  </si>
  <si>
    <t>Ống đồng 15.9mm, dày 1.02mm</t>
  </si>
  <si>
    <t>ĐHKK-5</t>
  </si>
  <si>
    <t>Hệ thống nước ngưng + cách nhiệt dày 10</t>
  </si>
  <si>
    <t>ĐHKK-6</t>
  </si>
  <si>
    <t>Ống uPVC D21, PN6</t>
  </si>
  <si>
    <t>ĐHKK-7</t>
  </si>
  <si>
    <t>ĐHKK-8</t>
  </si>
  <si>
    <t>CV 4x1Cx2.5mm2</t>
  </si>
  <si>
    <t>ĐHKK-9</t>
  </si>
  <si>
    <t>Ống luồn mềm D20</t>
  </si>
  <si>
    <t>ĐHKK-10</t>
  </si>
  <si>
    <t>HỆ THỐNG THÔNG GIÓ</t>
  </si>
  <si>
    <t>ĐHKK-11</t>
  </si>
  <si>
    <t>Quạt gắn trần 25L/s@50Pa</t>
  </si>
  <si>
    <t>ĐHKK-12</t>
  </si>
  <si>
    <t>Ống gió mềm</t>
  </si>
  <si>
    <t>ĐHKK-13</t>
  </si>
  <si>
    <t>XI.II</t>
  </si>
  <si>
    <t>ĐHKK-14</t>
  </si>
  <si>
    <t>CĂN HỘ THÁP A</t>
  </si>
  <si>
    <t>ĐHKK-15</t>
  </si>
  <si>
    <t xml:space="preserve"> -Tháp A tổng cộng: 728 căn hộ
+ Đã thi công: Ống gas, Ống nước ngưng. Dây điều khiển, Cách nhiệt..(trục 1-26/A-K, trục 1-26/P-Z): 
     Tầng 19 , 20  : 64 căn hộ 
     Tầng 121 đến 24  : 112 căn hộ 
 (176 căn hộ _ có 12 căn hoist chưa thi công),
Tổng cộng  căn hộ: (176 - 12 (căn Hoist)  = 164).
+ Tổng thực hiện: (164/728)*100%=22.53%</t>
  </si>
  <si>
    <t>ĐHKK-16</t>
  </si>
  <si>
    <t>ĐHKK-17</t>
  </si>
  <si>
    <t>ĐHKK-18</t>
  </si>
  <si>
    <t>ĐHKK-19</t>
  </si>
  <si>
    <t>ĐHKK-20</t>
  </si>
  <si>
    <t>ĐHKK-21</t>
  </si>
  <si>
    <t>ĐHKK-22</t>
  </si>
  <si>
    <t>ĐHKK-23</t>
  </si>
  <si>
    <t>ĐHKK-24</t>
  </si>
  <si>
    <t>ĐHKK-25</t>
  </si>
  <si>
    <t>ĐHKK-26</t>
  </si>
  <si>
    <t>ĐHKK-27</t>
  </si>
  <si>
    <t>XI.III</t>
  </si>
  <si>
    <t>ĐHKK-28</t>
  </si>
  <si>
    <t>THƯƠNG MẠI DỊCH VỤ THÁP B</t>
  </si>
  <si>
    <t>ĐHKK-29</t>
  </si>
  <si>
    <t>ĐHKK-30</t>
  </si>
  <si>
    <t>ĐHKK-31</t>
  </si>
  <si>
    <t>ĐHKK-32</t>
  </si>
  <si>
    <t>ĐHKK-33</t>
  </si>
  <si>
    <t>ĐHKK-34</t>
  </si>
  <si>
    <t>ĐHKK-35</t>
  </si>
  <si>
    <t>ĐHKK-36</t>
  </si>
  <si>
    <t>ĐHKK-37</t>
  </si>
  <si>
    <t>ĐHKK-38</t>
  </si>
  <si>
    <t>ĐHKK-39</t>
  </si>
  <si>
    <t>ĐHKK-40</t>
  </si>
  <si>
    <t>ĐHKK-41</t>
  </si>
  <si>
    <t>ĐHKK-42</t>
  </si>
  <si>
    <t>ĐHKK-43</t>
  </si>
  <si>
    <t>XI.IV</t>
  </si>
  <si>
    <t>ĐHKK-44</t>
  </si>
  <si>
    <t>CĂN HỘ THÁP B</t>
  </si>
  <si>
    <t>ĐHKK-45</t>
  </si>
  <si>
    <r>
      <t xml:space="preserve"> -Tháp B tổng cộng: 728 căn hộ
+ Đã thi công: Ống gas, Ống nước ngưng. Dây điều khiển, Cách nhiệt..</t>
    </r>
    <r>
      <rPr>
        <sz val="11"/>
        <color rgb="FFFF0000"/>
        <rFont val="Times New Roman"/>
        <family val="1"/>
      </rPr>
      <t xml:space="preserve">(trục 1-26/A-K, trục 1-26/P-Z): </t>
    </r>
    <r>
      <rPr>
        <sz val="11"/>
        <color rgb="FF0000CC"/>
        <rFont val="Times New Roman"/>
        <family val="1"/>
      </rPr>
      <t xml:space="preserve">
Từ tầng 3 đến tầng 6 (128 căn hộ _ có 8 căn hoist chưa thi công),
Tổng cộng 336 căn hộ: (128 - 8 (căn Hoist)  = 120).
+ Tổng thực hiện: (120/728)*100%=16.48%</t>
    </r>
  </si>
  <si>
    <t>ĐHKK-46</t>
  </si>
  <si>
    <t>ĐHKK-47</t>
  </si>
  <si>
    <t>ĐHKK-48</t>
  </si>
  <si>
    <t>ĐHKK-49</t>
  </si>
  <si>
    <t>ĐHKK-50</t>
  </si>
  <si>
    <t>ĐHKK-51</t>
  </si>
  <si>
    <t>ĐHKK-52</t>
  </si>
  <si>
    <t>ĐHKK-53</t>
  </si>
  <si>
    <t>ĐHKK-54</t>
  </si>
  <si>
    <t>ĐHKK-55</t>
  </si>
  <si>
    <t>ĐHKK-56</t>
  </si>
  <si>
    <t>ĐHKK-57</t>
  </si>
  <si>
    <t>XII</t>
  </si>
  <si>
    <t>Tủ điện và cấp nguồn</t>
  </si>
  <si>
    <t>XII.A</t>
  </si>
  <si>
    <t>TỦ ĐIỆN CẤP NGUỒN ĐỘNG LỰC CHO QUẠT</t>
  </si>
  <si>
    <t>TĐ-1</t>
  </si>
  <si>
    <t>Tủ điện MCCP-A.FFMV-B2F</t>
  </si>
  <si>
    <t>Tủ</t>
  </si>
  <si>
    <t>TĐ-2</t>
  </si>
  <si>
    <t>Busbar, wire, support, installation Labour + Accessories</t>
  </si>
  <si>
    <t>lot</t>
  </si>
  <si>
    <t>TĐ-3</t>
  </si>
  <si>
    <t>Metal enclosure T1.5mm, Powder Coating RAL 7035, IP42</t>
  </si>
  <si>
    <t>TĐ-4</t>
  </si>
  <si>
    <t>Incoming</t>
  </si>
  <si>
    <t>TĐ-5</t>
  </si>
  <si>
    <t>Indicator Light (Red)</t>
  </si>
  <si>
    <t>ea</t>
  </si>
  <si>
    <t>TĐ-6</t>
  </si>
  <si>
    <t>Indicator Light (Yellow)</t>
  </si>
  <si>
    <t>TĐ-7</t>
  </si>
  <si>
    <t>Indicator Light (Blue)</t>
  </si>
  <si>
    <t>TĐ-8</t>
  </si>
  <si>
    <t>Fuse 2A~5A</t>
  </si>
  <si>
    <t>set</t>
  </si>
  <si>
    <t>TĐ-9</t>
  </si>
  <si>
    <t>MCT 200/5A, Class 1, 5VA</t>
  </si>
  <si>
    <t>pcs</t>
  </si>
  <si>
    <t>TĐ-10</t>
  </si>
  <si>
    <t>(0….A) Ammeter + AS</t>
  </si>
  <si>
    <t>TĐ-11</t>
  </si>
  <si>
    <t>(0-500) Voltmeter + VS</t>
  </si>
  <si>
    <t>TĐ-12</t>
  </si>
  <si>
    <t>250AF/200AT MCCB 3P 36kA</t>
  </si>
  <si>
    <t>TĐ-13</t>
  </si>
  <si>
    <t>Outgoing</t>
  </si>
  <si>
    <t>TĐ-14</t>
  </si>
  <si>
    <t>63A MCB 3P 10kA</t>
  </si>
  <si>
    <t>TĐ-15</t>
  </si>
  <si>
    <t>40A MCB 3P 10kA</t>
  </si>
  <si>
    <t>TĐ-16</t>
  </si>
  <si>
    <t>32A MCB 3P 6kA</t>
  </si>
  <si>
    <t>TĐ-17</t>
  </si>
  <si>
    <t>25A MCB 3P 6kA</t>
  </si>
  <si>
    <t>TĐ-18</t>
  </si>
  <si>
    <t>25A MCB 2P 6kA</t>
  </si>
  <si>
    <t>TĐ-19</t>
  </si>
  <si>
    <t>SD starter (5.5kW 3P/400V)</t>
  </si>
  <si>
    <t>TĐ-20</t>
  </si>
  <si>
    <t>Magnetic Contactor (9A-3P-220VAC 1NO1NC)</t>
  </si>
  <si>
    <t>TĐ-21</t>
  </si>
  <si>
    <t>TĐ-22</t>
  </si>
  <si>
    <t>Thermal Overload Relay 5-8A</t>
  </si>
  <si>
    <t>TĐ-23</t>
  </si>
  <si>
    <t>S/D Controller (Timer, push button, light, switch, relay,..)</t>
  </si>
  <si>
    <t>TĐ-24</t>
  </si>
  <si>
    <t>SD starter (4kW 3P/400V)</t>
  </si>
  <si>
    <t>TĐ-25</t>
  </si>
  <si>
    <t>TĐ-26</t>
  </si>
  <si>
    <t>TĐ-27</t>
  </si>
  <si>
    <t>Thermal Overload Relay 4-6A</t>
  </si>
  <si>
    <t>TĐ-28</t>
  </si>
  <si>
    <t>TĐ-29</t>
  </si>
  <si>
    <t>2 Speed Starter (18.5KW 3P/400VAC)</t>
  </si>
  <si>
    <t>Set</t>
  </si>
  <si>
    <t>TĐ-30</t>
  </si>
  <si>
    <t>Magnetic Contactor (32A-3P-220VAC 2NO2NC)</t>
  </si>
  <si>
    <t>TĐ-31</t>
  </si>
  <si>
    <t>TĐ-32</t>
  </si>
  <si>
    <t>Thermal Overload Relay 22-32A</t>
  </si>
  <si>
    <t>TĐ-33</t>
  </si>
  <si>
    <t>TĐ-34</t>
  </si>
  <si>
    <t>Two Speed Controller (Push button, light, switch, relay,..)</t>
  </si>
  <si>
    <t>TĐ-35</t>
  </si>
  <si>
    <t>2 Speed Starter (15KW 3P/400VAC)</t>
  </si>
  <si>
    <t>TĐ-36</t>
  </si>
  <si>
    <t>Magnetic Contactor (22A-3P-220VAC 1NO1NC)</t>
  </si>
  <si>
    <t>TĐ-37</t>
  </si>
  <si>
    <t>TĐ-38</t>
  </si>
  <si>
    <t>Thermal Overload Relay 16-22A</t>
  </si>
  <si>
    <t>TĐ-39</t>
  </si>
  <si>
    <t>TĐ-40</t>
  </si>
  <si>
    <t>TĐ-41</t>
  </si>
  <si>
    <t>Tủ điện MCCP-B.FFMV-B2F</t>
  </si>
  <si>
    <t>TĐ-42</t>
  </si>
  <si>
    <t>TĐ-43</t>
  </si>
  <si>
    <t>TĐ-44</t>
  </si>
  <si>
    <t>TĐ-45</t>
  </si>
  <si>
    <t>TĐ-46</t>
  </si>
  <si>
    <t>TĐ-47</t>
  </si>
  <si>
    <t>TĐ-48</t>
  </si>
  <si>
    <t>TĐ-49</t>
  </si>
  <si>
    <t>MCT 150/5A, Class 1, 5VA</t>
  </si>
  <si>
    <t>TĐ-50</t>
  </si>
  <si>
    <t>TĐ-51</t>
  </si>
  <si>
    <t>TĐ-52</t>
  </si>
  <si>
    <t>125AF/125AT MCCB 3P 42kA</t>
  </si>
  <si>
    <t>TĐ-53</t>
  </si>
  <si>
    <t>TĐ-54</t>
  </si>
  <si>
    <t>TĐ-55</t>
  </si>
  <si>
    <t>32A MCB 3P 10kA</t>
  </si>
  <si>
    <t>TĐ-56</t>
  </si>
  <si>
    <t>25A MCB 3P 10kA</t>
  </si>
  <si>
    <t>TĐ-57</t>
  </si>
  <si>
    <t>10A MCB 2P 6kA</t>
  </si>
  <si>
    <t>TĐ-58</t>
  </si>
  <si>
    <t>TĐ-59</t>
  </si>
  <si>
    <t>TĐ-60</t>
  </si>
  <si>
    <t>TĐ-61</t>
  </si>
  <si>
    <t>TĐ-62</t>
  </si>
  <si>
    <t>TĐ-63</t>
  </si>
  <si>
    <t>TĐ-64</t>
  </si>
  <si>
    <t>TĐ-65</t>
  </si>
  <si>
    <t>TĐ-66</t>
  </si>
  <si>
    <t>TĐ-67</t>
  </si>
  <si>
    <t>TĐ-68</t>
  </si>
  <si>
    <t>TĐ-69</t>
  </si>
  <si>
    <t>TĐ-70</t>
  </si>
  <si>
    <t>TĐ-71</t>
  </si>
  <si>
    <t>TĐ-72</t>
  </si>
  <si>
    <t>TĐ-73</t>
  </si>
  <si>
    <t>TĐ-74</t>
  </si>
  <si>
    <t>Tủ điện  MCCP-A1.FFMV-B1F</t>
  </si>
  <si>
    <t>TĐ-75</t>
  </si>
  <si>
    <t>TĐ-76</t>
  </si>
  <si>
    <t>TĐ-77</t>
  </si>
  <si>
    <t>TĐ-78</t>
  </si>
  <si>
    <t>TĐ-79</t>
  </si>
  <si>
    <t>TĐ-80</t>
  </si>
  <si>
    <t>TĐ-81</t>
  </si>
  <si>
    <t>TĐ-82</t>
  </si>
  <si>
    <t>TĐ-83</t>
  </si>
  <si>
    <t>TĐ-84</t>
  </si>
  <si>
    <t>TĐ-85</t>
  </si>
  <si>
    <t>250AF/200AT MCCB 3P 42kA</t>
  </si>
  <si>
    <t>TĐ-86</t>
  </si>
  <si>
    <t>TĐ-87</t>
  </si>
  <si>
    <t>TĐ-88</t>
  </si>
  <si>
    <t>TĐ-89</t>
  </si>
  <si>
    <t>TĐ-90</t>
  </si>
  <si>
    <t>TĐ-91</t>
  </si>
  <si>
    <t>20A MCB 3P 10kA</t>
  </si>
  <si>
    <t>TĐ-92</t>
  </si>
  <si>
    <t>20A MCB 2P 10kA</t>
  </si>
  <si>
    <t>TĐ-93</t>
  </si>
  <si>
    <t>TĐ-94</t>
  </si>
  <si>
    <t>DOL starter (0.37kW 1P/220V)</t>
  </si>
  <si>
    <t>TĐ-95</t>
  </si>
  <si>
    <t>TĐ-96</t>
  </si>
  <si>
    <t>Thermal Overload Relay 2.5-4A</t>
  </si>
  <si>
    <t>TĐ-97</t>
  </si>
  <si>
    <t>DOL Controller (Push button, light, switch, Relay,..)</t>
  </si>
  <si>
    <t>TĐ-98</t>
  </si>
  <si>
    <t>DOL starter (1.1kW 3P/400V)</t>
  </si>
  <si>
    <t>TĐ-99</t>
  </si>
  <si>
    <t>TĐ-100</t>
  </si>
  <si>
    <t>TĐ-101</t>
  </si>
  <si>
    <t>TĐ-102</t>
  </si>
  <si>
    <t>TĐ-103</t>
  </si>
  <si>
    <t>TĐ-104</t>
  </si>
  <si>
    <t>TĐ-105</t>
  </si>
  <si>
    <t>TĐ-106</t>
  </si>
  <si>
    <t>TĐ-107</t>
  </si>
  <si>
    <t>SD starter (11kW 3P/400V)</t>
  </si>
  <si>
    <t>TĐ-108</t>
  </si>
  <si>
    <t>Magnetic Contactor (18A-3P-220VAC 1NO1NC)</t>
  </si>
  <si>
    <t>TĐ-109</t>
  </si>
  <si>
    <t>Magnetic Contactor (12A-3P-220VAC 1NO1NC)</t>
  </si>
  <si>
    <t>TĐ-110</t>
  </si>
  <si>
    <t>Thermal Overload Relay 12-18A</t>
  </si>
  <si>
    <t>TĐ-111</t>
  </si>
  <si>
    <t>TĐ-112</t>
  </si>
  <si>
    <t>TĐ-113</t>
  </si>
  <si>
    <t>TĐ-114</t>
  </si>
  <si>
    <t>TĐ-115</t>
  </si>
  <si>
    <t>TĐ-116</t>
  </si>
  <si>
    <t>TĐ-117</t>
  </si>
  <si>
    <t>TĐ-118</t>
  </si>
  <si>
    <t>2 Speed Starter (22KW 3P/400VAC)</t>
  </si>
  <si>
    <t>TĐ-119</t>
  </si>
  <si>
    <t>TĐ-120</t>
  </si>
  <si>
    <t>TĐ-121</t>
  </si>
  <si>
    <t>TĐ-122</t>
  </si>
  <si>
    <t>TĐ-123</t>
  </si>
  <si>
    <t>TĐ-124</t>
  </si>
  <si>
    <t>Tủ điện   MCCP-A2.FFMV-B1F</t>
  </si>
  <si>
    <t>TĐ-125</t>
  </si>
  <si>
    <t>TĐ-126</t>
  </si>
  <si>
    <t>TĐ-127</t>
  </si>
  <si>
    <t>TĐ-128</t>
  </si>
  <si>
    <t>TĐ-129</t>
  </si>
  <si>
    <t>TĐ-130</t>
  </si>
  <si>
    <t>TĐ-131</t>
  </si>
  <si>
    <t>TĐ-132</t>
  </si>
  <si>
    <t>TĐ-133</t>
  </si>
  <si>
    <t>TĐ-134</t>
  </si>
  <si>
    <t>TĐ-135</t>
  </si>
  <si>
    <t>TĐ-136</t>
  </si>
  <si>
    <t>TĐ-137</t>
  </si>
  <si>
    <t>TĐ-138</t>
  </si>
  <si>
    <t>TĐ-139</t>
  </si>
  <si>
    <t>TĐ-140</t>
  </si>
  <si>
    <t>TĐ-141</t>
  </si>
  <si>
    <t>TĐ-142</t>
  </si>
  <si>
    <t>TĐ-143</t>
  </si>
  <si>
    <t>TĐ-144</t>
  </si>
  <si>
    <t>TĐ-145</t>
  </si>
  <si>
    <t>TĐ-146</t>
  </si>
  <si>
    <t>TĐ-147</t>
  </si>
  <si>
    <t>TĐ-148</t>
  </si>
  <si>
    <t>TĐ-149</t>
  </si>
  <si>
    <t>TĐ-150</t>
  </si>
  <si>
    <t>TĐ-151</t>
  </si>
  <si>
    <t>TĐ-152</t>
  </si>
  <si>
    <t>TĐ-153</t>
  </si>
  <si>
    <t>TĐ-154</t>
  </si>
  <si>
    <t>TĐ-155</t>
  </si>
  <si>
    <t>TĐ-156</t>
  </si>
  <si>
    <t>TĐ-157</t>
  </si>
  <si>
    <t>TĐ-158</t>
  </si>
  <si>
    <t>TĐ-159</t>
  </si>
  <si>
    <t>TĐ-160</t>
  </si>
  <si>
    <t>TĐ-161</t>
  </si>
  <si>
    <t>TĐ-162</t>
  </si>
  <si>
    <t>TĐ-163</t>
  </si>
  <si>
    <t>TĐ-164</t>
  </si>
  <si>
    <t>TĐ-165</t>
  </si>
  <si>
    <t>TĐ-166</t>
  </si>
  <si>
    <t>TĐ-167</t>
  </si>
  <si>
    <t>TĐ-168</t>
  </si>
  <si>
    <t>TĐ-169</t>
  </si>
  <si>
    <t>TĐ-170</t>
  </si>
  <si>
    <t>TĐ-171</t>
  </si>
  <si>
    <t>TĐ-172</t>
  </si>
  <si>
    <t>TĐ-173</t>
  </si>
  <si>
    <t>TĐ-174</t>
  </si>
  <si>
    <t>Tủ điện MCCP-B1.FFMV-B1F</t>
  </si>
  <si>
    <t>TĐ-175</t>
  </si>
  <si>
    <t>TĐ-176</t>
  </si>
  <si>
    <t>TĐ-177</t>
  </si>
  <si>
    <t>TĐ-178</t>
  </si>
  <si>
    <t>TĐ-179</t>
  </si>
  <si>
    <t>TĐ-180</t>
  </si>
  <si>
    <t>TĐ-181</t>
  </si>
  <si>
    <t>TĐ-182</t>
  </si>
  <si>
    <t>TĐ-183</t>
  </si>
  <si>
    <t>TĐ-184</t>
  </si>
  <si>
    <t>TĐ-185</t>
  </si>
  <si>
    <t>TĐ-186</t>
  </si>
  <si>
    <t>TĐ-187</t>
  </si>
  <si>
    <t>TĐ-188</t>
  </si>
  <si>
    <t>TĐ-189</t>
  </si>
  <si>
    <t>TĐ-190</t>
  </si>
  <si>
    <t>TĐ-191</t>
  </si>
  <si>
    <t>25A MCB 2P 10kA</t>
  </si>
  <si>
    <t>TĐ-192</t>
  </si>
  <si>
    <t>TĐ-193</t>
  </si>
  <si>
    <t>TĐ-194</t>
  </si>
  <si>
    <t>TĐ-195</t>
  </si>
  <si>
    <t>TĐ-196</t>
  </si>
  <si>
    <t>TĐ-197</t>
  </si>
  <si>
    <t>TĐ-198</t>
  </si>
  <si>
    <t>TĐ-199</t>
  </si>
  <si>
    <t>TĐ-200</t>
  </si>
  <si>
    <t>TĐ-201</t>
  </si>
  <si>
    <t>TĐ-202</t>
  </si>
  <si>
    <t>TĐ-203</t>
  </si>
  <si>
    <t>TĐ-204</t>
  </si>
  <si>
    <t>TĐ-205</t>
  </si>
  <si>
    <t>TĐ-206</t>
  </si>
  <si>
    <t>TĐ-207</t>
  </si>
  <si>
    <t>TĐ-208</t>
  </si>
  <si>
    <t>TĐ-209</t>
  </si>
  <si>
    <t>TĐ-210</t>
  </si>
  <si>
    <t>TĐ-211</t>
  </si>
  <si>
    <t>TĐ-212</t>
  </si>
  <si>
    <t>TĐ-213</t>
  </si>
  <si>
    <t>TĐ-214</t>
  </si>
  <si>
    <t>TĐ-215</t>
  </si>
  <si>
    <t>TĐ-216</t>
  </si>
  <si>
    <t>TĐ-217</t>
  </si>
  <si>
    <t>TĐ-218</t>
  </si>
  <si>
    <t>TĐ-219</t>
  </si>
  <si>
    <t>TĐ-220</t>
  </si>
  <si>
    <t>TĐ-221</t>
  </si>
  <si>
    <t>TĐ-222</t>
  </si>
  <si>
    <t>TĐ-223</t>
  </si>
  <si>
    <t>TĐ-224</t>
  </si>
  <si>
    <t>Tủ điện MCCP-B2.FFMV-B1F</t>
  </si>
  <si>
    <t>TĐ-225</t>
  </si>
  <si>
    <t>TĐ-226</t>
  </si>
  <si>
    <t>TĐ-227</t>
  </si>
  <si>
    <t>TĐ-228</t>
  </si>
  <si>
    <t>TĐ-229</t>
  </si>
  <si>
    <t>TĐ-230</t>
  </si>
  <si>
    <t>TĐ-231</t>
  </si>
  <si>
    <t>TĐ-232</t>
  </si>
  <si>
    <t>TĐ-233</t>
  </si>
  <si>
    <t>TĐ-234</t>
  </si>
  <si>
    <t>TĐ-235</t>
  </si>
  <si>
    <t>TĐ-236</t>
  </si>
  <si>
    <t>TĐ-237</t>
  </si>
  <si>
    <t>TĐ-238</t>
  </si>
  <si>
    <t>TĐ-239</t>
  </si>
  <si>
    <t>TĐ-240</t>
  </si>
  <si>
    <t>TĐ-241</t>
  </si>
  <si>
    <t>TĐ-242</t>
  </si>
  <si>
    <t>TĐ-243</t>
  </si>
  <si>
    <t>TĐ-244</t>
  </si>
  <si>
    <t>TĐ-245</t>
  </si>
  <si>
    <t>TĐ-246</t>
  </si>
  <si>
    <t>TĐ-247</t>
  </si>
  <si>
    <t>TĐ-248</t>
  </si>
  <si>
    <t>TĐ-249</t>
  </si>
  <si>
    <t>TĐ-250</t>
  </si>
  <si>
    <t>TĐ-251</t>
  </si>
  <si>
    <t>TĐ-252</t>
  </si>
  <si>
    <t>TĐ-253</t>
  </si>
  <si>
    <t>TĐ-254</t>
  </si>
  <si>
    <t>TĐ-255</t>
  </si>
  <si>
    <t>TĐ-256</t>
  </si>
  <si>
    <t>TĐ-257</t>
  </si>
  <si>
    <t>TĐ-258</t>
  </si>
  <si>
    <t>TĐ-259</t>
  </si>
  <si>
    <t>TĐ-260</t>
  </si>
  <si>
    <t>TĐ-261</t>
  </si>
  <si>
    <t>TĐ-262</t>
  </si>
  <si>
    <t>TĐ-263</t>
  </si>
  <si>
    <t>TĐ-264</t>
  </si>
  <si>
    <t>TĐ-265</t>
  </si>
  <si>
    <t>TĐ-266</t>
  </si>
  <si>
    <t>TĐ-267</t>
  </si>
  <si>
    <t>TĐ-268</t>
  </si>
  <si>
    <t>TĐ-269</t>
  </si>
  <si>
    <t>TĐ-270</t>
  </si>
  <si>
    <t>TĐ-271</t>
  </si>
  <si>
    <t>TĐ-272</t>
  </si>
  <si>
    <t>TĐ-273</t>
  </si>
  <si>
    <t>TĐ-274</t>
  </si>
  <si>
    <t>Tủ điện MCCP-A1.FFMV-7F, MCCP-B1.FFMV-7F</t>
  </si>
  <si>
    <t>TĐ-275</t>
  </si>
  <si>
    <t>TĐ-276</t>
  </si>
  <si>
    <t>TĐ-277</t>
  </si>
  <si>
    <t>TĐ-278</t>
  </si>
  <si>
    <t>TĐ-279</t>
  </si>
  <si>
    <t>TĐ-280</t>
  </si>
  <si>
    <t>TĐ-281</t>
  </si>
  <si>
    <t>TĐ-282</t>
  </si>
  <si>
    <t>TĐ-283</t>
  </si>
  <si>
    <t>TĐ-284</t>
  </si>
  <si>
    <t>TĐ-285</t>
  </si>
  <si>
    <t>TĐ-286</t>
  </si>
  <si>
    <t>TĐ-287</t>
  </si>
  <si>
    <t>TĐ-288</t>
  </si>
  <si>
    <t>TĐ-289</t>
  </si>
  <si>
    <t>TĐ-290</t>
  </si>
  <si>
    <t>16A MCB 2P 10kA</t>
  </si>
  <si>
    <t>TĐ-291</t>
  </si>
  <si>
    <t>16A MCB 2P 6kA</t>
  </si>
  <si>
    <t>TĐ-292</t>
  </si>
  <si>
    <t>TĐ-293</t>
  </si>
  <si>
    <t>TĐ-294</t>
  </si>
  <si>
    <t>TĐ-295</t>
  </si>
  <si>
    <t>TĐ-296</t>
  </si>
  <si>
    <t>DOL starter (1.1kW 1P/220V)</t>
  </si>
  <si>
    <t>TĐ-297</t>
  </si>
  <si>
    <t>TĐ-298</t>
  </si>
  <si>
    <t>Thermal Overload Relay 6-9A</t>
  </si>
  <si>
    <t>TĐ-299</t>
  </si>
  <si>
    <t>TĐ-300</t>
  </si>
  <si>
    <t>DOL starter (0.96kW 1P/220V)</t>
  </si>
  <si>
    <t>TĐ-301</t>
  </si>
  <si>
    <t>TĐ-302</t>
  </si>
  <si>
    <t>TĐ-303</t>
  </si>
  <si>
    <t>TĐ-304</t>
  </si>
  <si>
    <t>DOL starter (0.8kW 1P/220V)</t>
  </si>
  <si>
    <t>TĐ-305</t>
  </si>
  <si>
    <t>TĐ-306</t>
  </si>
  <si>
    <t>TĐ-307</t>
  </si>
  <si>
    <t>TĐ-308</t>
  </si>
  <si>
    <t>SD starter (22kW 3P/400V)</t>
  </si>
  <si>
    <t>TĐ-309</t>
  </si>
  <si>
    <t>TĐ-310</t>
  </si>
  <si>
    <t>TĐ-311</t>
  </si>
  <si>
    <t>TĐ-312</t>
  </si>
  <si>
    <t>TĐ-313</t>
  </si>
  <si>
    <t>TĐ-314</t>
  </si>
  <si>
    <t>TĐ-315</t>
  </si>
  <si>
    <t>TĐ-316</t>
  </si>
  <si>
    <t>TĐ-317</t>
  </si>
  <si>
    <t>TĐ-318</t>
  </si>
  <si>
    <t>Tủ điện MCCP-A2.FFMV-7F, MCCP-B2.FFMV-7F</t>
  </si>
  <si>
    <t>TĐ-319</t>
  </si>
  <si>
    <t>TĐ-320</t>
  </si>
  <si>
    <t>TĐ-321</t>
  </si>
  <si>
    <t>TĐ-322</t>
  </si>
  <si>
    <t>TĐ-323</t>
  </si>
  <si>
    <t>TĐ-324</t>
  </si>
  <si>
    <t>TĐ-325</t>
  </si>
  <si>
    <t>TĐ-326</t>
  </si>
  <si>
    <t>TĐ-327</t>
  </si>
  <si>
    <t>TĐ-328</t>
  </si>
  <si>
    <t>TĐ-329</t>
  </si>
  <si>
    <t>250AF/160AT MCCB 3P 37kA</t>
  </si>
  <si>
    <t>TĐ-330</t>
  </si>
  <si>
    <t>TĐ-331</t>
  </si>
  <si>
    <t>TĐ-332</t>
  </si>
  <si>
    <t>TĐ-333</t>
  </si>
  <si>
    <t>TĐ-334</t>
  </si>
  <si>
    <t>TĐ-335</t>
  </si>
  <si>
    <t>TĐ-336</t>
  </si>
  <si>
    <t>TĐ-337</t>
  </si>
  <si>
    <t>DOL starter (1.5kW 3P/400V)</t>
  </si>
  <si>
    <t>TĐ-338</t>
  </si>
  <si>
    <t>TĐ-339</t>
  </si>
  <si>
    <t>TĐ-340</t>
  </si>
  <si>
    <t>TĐ-341</t>
  </si>
  <si>
    <t>TĐ-342</t>
  </si>
  <si>
    <t>TĐ-343</t>
  </si>
  <si>
    <t>TĐ-344</t>
  </si>
  <si>
    <t>TĐ-345</t>
  </si>
  <si>
    <t>TĐ-346</t>
  </si>
  <si>
    <t>TĐ-347</t>
  </si>
  <si>
    <t>TĐ-348</t>
  </si>
  <si>
    <t>TĐ-349</t>
  </si>
  <si>
    <t>TĐ-350</t>
  </si>
  <si>
    <t>TĐ-351</t>
  </si>
  <si>
    <t>TĐ-352</t>
  </si>
  <si>
    <t>TĐ-353</t>
  </si>
  <si>
    <t>TĐ-354</t>
  </si>
  <si>
    <t>TĐ-355</t>
  </si>
  <si>
    <t>TĐ-356</t>
  </si>
  <si>
    <t>TĐ-357</t>
  </si>
  <si>
    <t>DOL starter (0.16kW 1P/220V)</t>
  </si>
  <si>
    <t>TĐ-358</t>
  </si>
  <si>
    <t>TĐ-359</t>
  </si>
  <si>
    <t>Thermal Overload Relay 1-1.6A</t>
  </si>
  <si>
    <t>TĐ-360</t>
  </si>
  <si>
    <t>TĐ-361</t>
  </si>
  <si>
    <t>TĐ-362</t>
  </si>
  <si>
    <t>TĐ-363</t>
  </si>
  <si>
    <t>TĐ-364</t>
  </si>
  <si>
    <t>TĐ-365</t>
  </si>
  <si>
    <t>TĐ-366</t>
  </si>
  <si>
    <t>TĐ-367</t>
  </si>
  <si>
    <t>TĐ-368</t>
  </si>
  <si>
    <t>TĐ-369</t>
  </si>
  <si>
    <t>TĐ-370</t>
  </si>
  <si>
    <t>TĐ-371</t>
  </si>
  <si>
    <t>TĐ-372</t>
  </si>
  <si>
    <t>TĐ-373</t>
  </si>
  <si>
    <t>TĐ-374</t>
  </si>
  <si>
    <t>TĐ-375</t>
  </si>
  <si>
    <t>TĐ-376</t>
  </si>
  <si>
    <t>TĐ-377</t>
  </si>
  <si>
    <t>TĐ-378</t>
  </si>
  <si>
    <t>TĐ-379</t>
  </si>
  <si>
    <t>MCT 250/5A, Class 1, 5VA</t>
  </si>
  <si>
    <t>TĐ-380</t>
  </si>
  <si>
    <t>TĐ-381</t>
  </si>
  <si>
    <t>TĐ-382</t>
  </si>
  <si>
    <t>250AF/250AT MCCB 3P 42kA</t>
  </si>
  <si>
    <t>TĐ-383</t>
  </si>
  <si>
    <t>TĐ-384</t>
  </si>
  <si>
    <t>TĐ-385</t>
  </si>
  <si>
    <t>TĐ-386</t>
  </si>
  <si>
    <t>TĐ-387</t>
  </si>
  <si>
    <t>TĐ-388</t>
  </si>
  <si>
    <t>TĐ-389</t>
  </si>
  <si>
    <t>TĐ-390</t>
  </si>
  <si>
    <t>TĐ-391</t>
  </si>
  <si>
    <t>TĐ-392</t>
  </si>
  <si>
    <t>TĐ-393</t>
  </si>
  <si>
    <t>TĐ-394</t>
  </si>
  <si>
    <t>TĐ-395</t>
  </si>
  <si>
    <t>TĐ-396</t>
  </si>
  <si>
    <t>TĐ-397</t>
  </si>
  <si>
    <t>TĐ-398</t>
  </si>
  <si>
    <t>TĐ-399</t>
  </si>
  <si>
    <t>TĐ-400</t>
  </si>
  <si>
    <t>TĐ-401</t>
  </si>
  <si>
    <t>TĐ-402</t>
  </si>
  <si>
    <t>TĐ-403</t>
  </si>
  <si>
    <t>TĐ-404</t>
  </si>
  <si>
    <t>TĐ-405</t>
  </si>
  <si>
    <t>TĐ-406</t>
  </si>
  <si>
    <t>TĐ-407</t>
  </si>
  <si>
    <t>XII.B</t>
  </si>
  <si>
    <t>CẤP NGUỒN QUẠT</t>
  </si>
  <si>
    <t>MCCP-A.FFMV-B2F</t>
  </si>
  <si>
    <t>CN-1</t>
  </si>
  <si>
    <t xml:space="preserve">Cung cấp và lắp đặt Cáp điện Cu/XLPE/PVC-FR-3C-16mm² </t>
  </si>
  <si>
    <t>CN-2</t>
  </si>
  <si>
    <t>Cung cấp và lắp đặt Cáp điện Cu/PVC-1C-16mm²</t>
  </si>
  <si>
    <t>CN-3</t>
  </si>
  <si>
    <t xml:space="preserve">Cung cấp và lắp đặt Cáp điện Cu/XLPE/PVC-FR-3C-10mm² </t>
  </si>
  <si>
    <t>CN-4</t>
  </si>
  <si>
    <t xml:space="preserve">Cung cấp và lắp đặt Cáp điện Cu/PVC-1C-10mm² </t>
  </si>
  <si>
    <t>CN-5</t>
  </si>
  <si>
    <t>Cung cấp và lắp đặt Cáp điện Cu/XLPE/PVC-FR-3C-6 mm²</t>
  </si>
  <si>
    <t>CN-6</t>
  </si>
  <si>
    <t>Cung cấp và lắp đặt Cáp điện Cu/PVC-1C-6mm²</t>
  </si>
  <si>
    <t>CN-7</t>
  </si>
  <si>
    <t xml:space="preserve">Cung cấp và lắp đặt Cáp điện Cu/XLPE/PVC-FR-3C-4mm² </t>
  </si>
  <si>
    <t>CN-8</t>
  </si>
  <si>
    <t>Cung cấp và lắp đặt Cáp điện Cu/PVC-1C-4mm²</t>
  </si>
  <si>
    <t>CN-9</t>
  </si>
  <si>
    <t>Ống PVC D32</t>
  </si>
  <si>
    <t>CN-10</t>
  </si>
  <si>
    <t>Cung cấp Phụ kiện lắp đặt</t>
  </si>
  <si>
    <t>CN-11</t>
  </si>
  <si>
    <t>MCCP-B.FFMV-B2F</t>
  </si>
  <si>
    <t>CN-12</t>
  </si>
  <si>
    <t>CN-13</t>
  </si>
  <si>
    <t>CN-14</t>
  </si>
  <si>
    <t>CN-15</t>
  </si>
  <si>
    <t>CN-16</t>
  </si>
  <si>
    <t>CN-17</t>
  </si>
  <si>
    <t>CN-18</t>
  </si>
  <si>
    <t>CN-19</t>
  </si>
  <si>
    <t>CN-20</t>
  </si>
  <si>
    <t>MCCP-A1.FFMV-B1F</t>
  </si>
  <si>
    <t>CN-21</t>
  </si>
  <si>
    <t>CN-22</t>
  </si>
  <si>
    <t>CN-23</t>
  </si>
  <si>
    <t>CN-24</t>
  </si>
  <si>
    <t>CN-25</t>
  </si>
  <si>
    <t>CN-26</t>
  </si>
  <si>
    <t>CN-27</t>
  </si>
  <si>
    <t>CN-28</t>
  </si>
  <si>
    <t>CN-29</t>
  </si>
  <si>
    <t xml:space="preserve">Cung cấp và lắp đặt Cáp điện Cu/XLPE/PVC-FR-2C-4mm² </t>
  </si>
  <si>
    <t>CN-30</t>
  </si>
  <si>
    <t>CN-31</t>
  </si>
  <si>
    <t>Ống PVC D25</t>
  </si>
  <si>
    <t>CN-32</t>
  </si>
  <si>
    <t>CN-33</t>
  </si>
  <si>
    <t>Tủ điện : MCCP-B1.FFMV-B1F</t>
  </si>
  <si>
    <t>CN-34</t>
  </si>
  <si>
    <t>CN-35</t>
  </si>
  <si>
    <t>CN-36</t>
  </si>
  <si>
    <t>CN-37</t>
  </si>
  <si>
    <t>CN-38</t>
  </si>
  <si>
    <t>CN-39</t>
  </si>
  <si>
    <t>CN-40</t>
  </si>
  <si>
    <t>CN-41</t>
  </si>
  <si>
    <t>CN-42</t>
  </si>
  <si>
    <t>CN-43</t>
  </si>
  <si>
    <t>CN-44</t>
  </si>
  <si>
    <t>CN-45</t>
  </si>
  <si>
    <t>CN-46</t>
  </si>
  <si>
    <t>Tủ điện : MCCP-B2.FFMV-B1F</t>
  </si>
  <si>
    <t>CN-47</t>
  </si>
  <si>
    <t>CN-48</t>
  </si>
  <si>
    <t>CN-49</t>
  </si>
  <si>
    <t>CN-50</t>
  </si>
  <si>
    <t>CN-51</t>
  </si>
  <si>
    <t>CN-52</t>
  </si>
  <si>
    <t>CN-53</t>
  </si>
  <si>
    <t>CN-54</t>
  </si>
  <si>
    <t>CN-55</t>
  </si>
  <si>
    <t>CN-56</t>
  </si>
  <si>
    <t>CN-57</t>
  </si>
  <si>
    <t>Tủ điện : MCCP-A2.FFMV-B1F</t>
  </si>
  <si>
    <t>CN-58</t>
  </si>
  <si>
    <t>CN-59</t>
  </si>
  <si>
    <t>CN-60</t>
  </si>
  <si>
    <t>CN-61</t>
  </si>
  <si>
    <t>CN-62</t>
  </si>
  <si>
    <t>CN-63</t>
  </si>
  <si>
    <t>CN-64</t>
  </si>
  <si>
    <t>CN-65</t>
  </si>
  <si>
    <t>CN-66</t>
  </si>
  <si>
    <t>CN-67</t>
  </si>
  <si>
    <t>CN-68</t>
  </si>
  <si>
    <t>CN-69</t>
  </si>
  <si>
    <t>CN-70</t>
  </si>
  <si>
    <t>Tủ điện : MCCP-A1.FFMV-7F (Tương tự Cung cấp và lắp đặt Tủ điện  MCCP-B1.FFMV-7F)</t>
  </si>
  <si>
    <t>CN-71</t>
  </si>
  <si>
    <t>CN-72</t>
  </si>
  <si>
    <t>CN-73</t>
  </si>
  <si>
    <t>CN-74</t>
  </si>
  <si>
    <t>CN-75</t>
  </si>
  <si>
    <t>CN-76</t>
  </si>
  <si>
    <t>CN-77</t>
  </si>
  <si>
    <t>CN-78</t>
  </si>
  <si>
    <t xml:space="preserve">Cung cấp và lắp đặt Cáp điện Cu/XLPE/PVC-FR-1C-2,5mm² </t>
  </si>
  <si>
    <t>CN-79</t>
  </si>
  <si>
    <t>Cung cấp và lắp đặt Cáp điện Cu/PVC-1C-2,5mm²</t>
  </si>
  <si>
    <t>CN-80</t>
  </si>
  <si>
    <t xml:space="preserve">Cung cấp và lắp đặt Cáp điện Cu/XLPE/PVC-FR-1C-1,5mm² </t>
  </si>
  <si>
    <t>CN-81</t>
  </si>
  <si>
    <t>Cung cấp và lắp đặt Cáp điện Cu/PVC-1C-1,5mm²</t>
  </si>
  <si>
    <t>CN-82</t>
  </si>
  <si>
    <t>CN-83</t>
  </si>
  <si>
    <t>CN-84</t>
  </si>
  <si>
    <t>CN-85</t>
  </si>
  <si>
    <t>Tủ điện : MCCP-A1.FFMV-25F (Tương tự  MCCP-B1.FFMV-25F)</t>
  </si>
  <si>
    <t>CN-86</t>
  </si>
  <si>
    <t>CN-87</t>
  </si>
  <si>
    <t>CN-88</t>
  </si>
  <si>
    <t>CN-89</t>
  </si>
  <si>
    <t>CN-90</t>
  </si>
  <si>
    <t>CN-91</t>
  </si>
  <si>
    <t>CN-92</t>
  </si>
  <si>
    <t>CN-93</t>
  </si>
  <si>
    <t>CN-94</t>
  </si>
  <si>
    <t>CN-95</t>
  </si>
  <si>
    <t>CN-96</t>
  </si>
  <si>
    <t>CN-97</t>
  </si>
  <si>
    <t>CN-98</t>
  </si>
  <si>
    <t>CN-99</t>
  </si>
  <si>
    <t>Tủ điện : MCCP-A2.FFMV-7F (Tương tự MCCP-B2.FFMV-7F)</t>
  </si>
  <si>
    <t>CN-100</t>
  </si>
  <si>
    <t>CN-101</t>
  </si>
  <si>
    <t>CN-102</t>
  </si>
  <si>
    <t>CN-103</t>
  </si>
  <si>
    <t>CN-104</t>
  </si>
  <si>
    <t>CN-105</t>
  </si>
  <si>
    <t>CN-106</t>
  </si>
  <si>
    <t>CN-107</t>
  </si>
  <si>
    <t>CN-108</t>
  </si>
  <si>
    <t>CN-109</t>
  </si>
  <si>
    <t>CN-110</t>
  </si>
  <si>
    <t>CN-111</t>
  </si>
  <si>
    <t>CN-112</t>
  </si>
  <si>
    <t>CN-113</t>
  </si>
  <si>
    <t>Tủ điện : MCCP-A2.FFMV-25F (Tương tự MCCP-B2.FFMV-25F)</t>
  </si>
  <si>
    <t>CN-114</t>
  </si>
  <si>
    <t>CN-115</t>
  </si>
  <si>
    <t>CN-116</t>
  </si>
  <si>
    <t>CN-117</t>
  </si>
  <si>
    <t>CN-118</t>
  </si>
  <si>
    <t>CN-119</t>
  </si>
  <si>
    <t>CN-120</t>
  </si>
  <si>
    <t>CN-121</t>
  </si>
  <si>
    <t>CN-122</t>
  </si>
  <si>
    <t>CN-123</t>
  </si>
  <si>
    <t>CN-124</t>
  </si>
  <si>
    <t>CN-125</t>
  </si>
  <si>
    <t>CN-126</t>
  </si>
  <si>
    <t>HỆ THỐNG PHÒNG CHÁY CHỮA CHÁY</t>
  </si>
  <si>
    <t>Hệ thống chống sét</t>
  </si>
  <si>
    <t>CS-1</t>
  </si>
  <si>
    <t>Cung cấp và lắp đặt Hộp kiểm tra Điện trở</t>
  </si>
  <si>
    <t>CS-2</t>
  </si>
  <si>
    <t>Cung cấp và lắp đặt Trụ đỡ kim thu sét Inox 304, H = 5 mét, D60/49,
chân đế, dây neo, ốc xiết cáp…</t>
  </si>
  <si>
    <t>CS-3</t>
  </si>
  <si>
    <t>Hàn cọc tiếp đất với cáp đồng trần bằng phương pháp hàn hoá nhiệt</t>
  </si>
  <si>
    <t>mối</t>
  </si>
  <si>
    <t>CS-4</t>
  </si>
  <si>
    <t>Cung cấp và lắp đặt Bộ chống thấm và hố tiếp địa chịu lực 5.000 kg
P/N:ES300+ES300-5/8+ES310 +PT 205</t>
  </si>
  <si>
    <t>hố</t>
  </si>
  <si>
    <t>CS-5</t>
  </si>
  <si>
    <t>Cung cấp và lắp đặt Cọc tiếp địa bọc đồng D =14,2mm, L=2,400mm
(Đạt tiêu chuẩn UL467, độ dầy lớp mạ ≥ 250µm)</t>
  </si>
  <si>
    <t>cọc</t>
  </si>
  <si>
    <t>CS-6</t>
  </si>
  <si>
    <t>Cung cấp và lắp đặt Băng đồng bản 25x3mm</t>
  </si>
  <si>
    <t>CS-7</t>
  </si>
  <si>
    <t>Cung cấp và lắp đặt Dây đồng trần 70mm²</t>
  </si>
  <si>
    <t>CS-8</t>
  </si>
  <si>
    <t>Cung cấp và lắp đặt Dây đồng trần 120mm²</t>
  </si>
  <si>
    <t>CS-9</t>
  </si>
  <si>
    <t>Cung cấp và lắp đặt Dây đồng trần 300mm²</t>
  </si>
  <si>
    <t>CS-10</t>
  </si>
  <si>
    <t>Cung cấp và lắp đặt Thanh đồng tiếp địa 6way</t>
  </si>
  <si>
    <t>thanh</t>
  </si>
  <si>
    <t>CS-11</t>
  </si>
  <si>
    <t>Cung cấp Phụ kiện</t>
  </si>
  <si>
    <t>CS-12</t>
  </si>
  <si>
    <t>CS-13</t>
  </si>
  <si>
    <t>Cung cấp và lắp đặt Kim thu sét chủ động cấp 3, Rp= 86m + Phụ kiện</t>
  </si>
  <si>
    <t>CS-14</t>
  </si>
  <si>
    <t>Đèn báo không</t>
  </si>
  <si>
    <t>CS-15</t>
  </si>
  <si>
    <t>Chi phí đo kiểm định</t>
  </si>
  <si>
    <t>hộp</t>
  </si>
  <si>
    <t xml:space="preserve">Hệ thống báo cháy </t>
  </si>
  <si>
    <t>HTBC-1</t>
  </si>
  <si>
    <t>Cung cấp và lắp đặt Đầu báo nhiệt gia tăng loại thường + Đế</t>
  </si>
  <si>
    <t>10bộ</t>
  </si>
  <si>
    <t>HTBC-2</t>
  </si>
  <si>
    <t>Cung cấp và lắp đặt Đầu báo nhiệt gia tăng loại địa chỉ + Đế</t>
  </si>
  <si>
    <t>HTBC-3</t>
  </si>
  <si>
    <t>Cung cấp và lắp đặt Đầu báo khói quang loại địa chỉ + Đế</t>
  </si>
  <si>
    <t>HTBC-4</t>
  </si>
  <si>
    <t>Cung cấp và lắp đặt Nút nhấn khẩn loại địa chỉ</t>
  </si>
  <si>
    <t>HTBC-5</t>
  </si>
  <si>
    <t>Cung cấp và lắp đặt Còi tích hợp đèn báo cháy loại địa chỉ</t>
  </si>
  <si>
    <t>HTBC-6</t>
  </si>
  <si>
    <t>Cung cấp và lắp đặt Module hiển thị địa chỉ cho đầu báo thường (ZM)</t>
  </si>
  <si>
    <t>HTBC-7</t>
  </si>
  <si>
    <t>Cung cấp và lắp đặt Module cách ly sự cố ngắn mạch ( SCI )</t>
  </si>
  <si>
    <t>HTBC-8</t>
  </si>
  <si>
    <t>Cung cấp và lắp đặt Module điều khiển 1 ngõ vào - 1 ngõ ra, loại địa chỉ (I/O)</t>
  </si>
  <si>
    <t>HTBC-9</t>
  </si>
  <si>
    <t>Cung cấp và lắp đặt 2 module 1 Input, loại địa chỉ (2I)</t>
  </si>
  <si>
    <t>HTBC-10</t>
  </si>
  <si>
    <t>Cung cấp và lắp đặt Module điều khiển 3 ngõ vào - 3 ngõ ra, loại địa chỉ (3I/O)</t>
  </si>
  <si>
    <t>HTBC-11</t>
  </si>
  <si>
    <t>Cung cấp và lắp đặt Module hiển thị 1 ngõ vào, loại địa chỉ ( I )</t>
  </si>
  <si>
    <t>HTBC-12</t>
  </si>
  <si>
    <t>Cung cấp và lắp đặt Cáp tín hiệu chống cháy Cu/FR/PVC - 2Cx1,5mm²</t>
  </si>
  <si>
    <t>HTBC-13</t>
  </si>
  <si>
    <t xml:space="preserve">Cung cấp và lắp đặt Cáp nguồn CU/FR - 2x1C x 1,5 mm² </t>
  </si>
  <si>
    <t>HTBC-14</t>
  </si>
  <si>
    <t>HTBC-15</t>
  </si>
  <si>
    <t>Cung cấp và lắp đặt Trunking 100x100</t>
  </si>
  <si>
    <t>HTBC-16</t>
  </si>
  <si>
    <t>Cung cấp và lắp đặt Trunking 200x100</t>
  </si>
  <si>
    <t>HTBC-17</t>
  </si>
  <si>
    <t>HTBC-18</t>
  </si>
  <si>
    <t>Cung cấp Vật tư phụ: (Cáp nguồn, cáp audio, Box đấu nối, tắc ke, vít, nối, co …)</t>
  </si>
  <si>
    <t>HTBC-19</t>
  </si>
  <si>
    <t>HTBC-20</t>
  </si>
  <si>
    <t xml:space="preserve">Cung cấp và lắp đặt Tủ trung tâm báo cháy 16 loop, 220V/ 1P / 50 Hz- Output Votage 24VDC + Bộ lưu điện (lưu điện trong 12h) </t>
  </si>
  <si>
    <t>HTBC-21</t>
  </si>
  <si>
    <t>Bộ kết nối với trung tâm thông tin chỉ huy của sở cảnh sát PCCC</t>
  </si>
  <si>
    <t>Hệ thống báo cháy tháp A</t>
  </si>
  <si>
    <t>HTBC-A-1</t>
  </si>
  <si>
    <t>HTBC-A-2</t>
  </si>
  <si>
    <t>HTBC-A-3</t>
  </si>
  <si>
    <t>HTBC-A-4</t>
  </si>
  <si>
    <t>Cung cấp và lắp đặt Đầu báo khói quang loại thường + Đế</t>
  </si>
  <si>
    <t>HTBC-A-5</t>
  </si>
  <si>
    <t>HTBC-A-6</t>
  </si>
  <si>
    <t>HTBC-A-7</t>
  </si>
  <si>
    <t>HTBC-A-8</t>
  </si>
  <si>
    <t>Cung cấp và lắp đặt Module cách ly sự cố ngắn mạch (SCI)</t>
  </si>
  <si>
    <t>HTBC-A-9</t>
  </si>
  <si>
    <t>HTBC-A-10</t>
  </si>
  <si>
    <t>HTBC-A-11</t>
  </si>
  <si>
    <t>HTBC-A-12</t>
  </si>
  <si>
    <t>Cung cấp và lắp đặt Cáp tín hiệu chống cháy Cu/FR/PVC - 1x2Cx1,5mm²</t>
  </si>
  <si>
    <t>HTBC-A-13</t>
  </si>
  <si>
    <t>HTBC-A-14</t>
  </si>
  <si>
    <t xml:space="preserve"> -Tháp A tổng cộng: Tổng khối lượng thi công 23 tầng (từ tầng 3 - tầng 25 )
+ Đã thi công: Ống báo cháy căn hộ, hàng lang. Từ tầng 19 đến 24 (trục 1-26/A-K, trục 1-26/P-Z): Tổng cộng 6 tầng.
+ Tổng thực hiện: (6/23)*100%=26.09%</t>
  </si>
  <si>
    <t>HTBC-A-15</t>
  </si>
  <si>
    <t>HTBC-A-16</t>
  </si>
  <si>
    <t>Hệ thống báo cháy tháp B</t>
  </si>
  <si>
    <t>HTBC-B-1</t>
  </si>
  <si>
    <t>HTBC-B-2</t>
  </si>
  <si>
    <t>HTBC-B-3</t>
  </si>
  <si>
    <t>HTBC-B-4</t>
  </si>
  <si>
    <t>HTBC-B-5</t>
  </si>
  <si>
    <t>HTBC-B-6</t>
  </si>
  <si>
    <t>HTBC-B-7</t>
  </si>
  <si>
    <t>HTBC-B-8</t>
  </si>
  <si>
    <t>HTBC-B-9</t>
  </si>
  <si>
    <t>HTBC-B-10</t>
  </si>
  <si>
    <t>HTBC-B-11</t>
  </si>
  <si>
    <t>HTBC-B-12</t>
  </si>
  <si>
    <t>HTBC-B-13</t>
  </si>
  <si>
    <t>HTBC-B-14</t>
  </si>
  <si>
    <r>
      <t xml:space="preserve"> -Tháp B tổng cộng: Tổng khối lượng thi công 23 tầng (từ tầng 3 - tầng 25 )
+ Đã thi công: Ống báo cháy căn hộ, hàng lang... Từ tầng 13 đến 18 (trục 1-26/A-K, trục 1-26/P-Z): Tổng cộng 6 tầng.
+ Tổng thực hiện: (6/23)*100%</t>
    </r>
    <r>
      <rPr>
        <b/>
        <sz val="11"/>
        <color rgb="FFFF0000"/>
        <rFont val="Times New Roman"/>
        <family val="1"/>
      </rPr>
      <t>=26.09%</t>
    </r>
  </si>
  <si>
    <t>HTBC-B-15</t>
  </si>
  <si>
    <t>HTBC-B-16</t>
  </si>
  <si>
    <t>Hệ thống PCCC</t>
  </si>
  <si>
    <t>I.1. Cụm bơm</t>
  </si>
  <si>
    <t>CC1</t>
  </si>
  <si>
    <t>Cung cấp và lắp đặt Van khóa bằng đồng nối ren - PN16 - DN25</t>
  </si>
  <si>
    <t>CC2</t>
  </si>
  <si>
    <t>Cung cấp và lắp đặt Van khóa bằng đồng nối ren - PN16 - DN32</t>
  </si>
  <si>
    <t>CC3</t>
  </si>
  <si>
    <t>Cung cấp và lắp đặt Van cổng nối mặt bích - PN16 - DN100</t>
  </si>
  <si>
    <t>CC4</t>
  </si>
  <si>
    <t>Cung cấp và lắp đặt Van cổng nối mặt bích - PN16 - DN150</t>
  </si>
  <si>
    <t>CC5</t>
  </si>
  <si>
    <t>Cung cấp và lắp đặt Van cổng nối mặt bích - PN16 - DN200</t>
  </si>
  <si>
    <t>CC6</t>
  </si>
  <si>
    <t>Cung cấp và lắp đặt Van một chiều - PN16 - DN25</t>
  </si>
  <si>
    <t>CC7</t>
  </si>
  <si>
    <t>Cung cấp và lắp đặt Van một chiều - PN16 - DN65</t>
  </si>
  <si>
    <t>CC8</t>
  </si>
  <si>
    <t>Cung cấp và lắp đặt Van một chiều - PN16 - DN100</t>
  </si>
  <si>
    <t>CC9</t>
  </si>
  <si>
    <t>Cung cấp và lắp đặt Van một chiều - PN16 - DN200</t>
  </si>
  <si>
    <t>CC10</t>
  </si>
  <si>
    <t>Cung cấp và lắp đặt Cụm valve báo động 1 chiều, kèm phụ kiện DN100-PN16</t>
  </si>
  <si>
    <t>CC11</t>
  </si>
  <si>
    <t>Cung cấp và lắp đặt Cụm valve báo động 1 chiều, kèm phụ kiện DN150-PN16</t>
  </si>
  <si>
    <t>CC12</t>
  </si>
  <si>
    <t>Cung cấp và lắp đặt Van an toàn - PN16 - DN200</t>
  </si>
  <si>
    <t>CC13</t>
  </si>
  <si>
    <t>Cung cấp và lắp đặt Van điện từ- PN16 - DN25</t>
  </si>
  <si>
    <t>CC14</t>
  </si>
  <si>
    <t>Cung cấp và lắp đặt Khớp nối mềm cao su - PN16 - DN65</t>
  </si>
  <si>
    <t>CC15</t>
  </si>
  <si>
    <t>Cung cấp và lắp đặt Khớp nối mềm cao su - PN16 - DN200</t>
  </si>
  <si>
    <t>CC16</t>
  </si>
  <si>
    <t>Cung cấp và lắp đặt Khớp nối mềm cao su - PN16 - DN250</t>
  </si>
  <si>
    <t>CC17</t>
  </si>
  <si>
    <t>Cung cấp và lắp đặt Y lọc DN65</t>
  </si>
  <si>
    <t>CC18</t>
  </si>
  <si>
    <t>Cung cấp và lắp đặt Y lọc DN250</t>
  </si>
  <si>
    <t>CC19</t>
  </si>
  <si>
    <t>Cung cấp và lắp đặt Lúp bê DN65</t>
  </si>
  <si>
    <t>CC20</t>
  </si>
  <si>
    <t>Cung cấp và lắp đặt Lúp bê DN250</t>
  </si>
  <si>
    <t>CC21</t>
  </si>
  <si>
    <t>Cung cấp và lắp đặt Mặt bích - PN16 - DN65</t>
  </si>
  <si>
    <t>2cái</t>
  </si>
  <si>
    <t>CC22</t>
  </si>
  <si>
    <t>Cung cấp và lắp đặt Mặt bích - PN16 - DN80</t>
  </si>
  <si>
    <t xml:space="preserve"> -Tháp A tổng cộng: Tổng khối lượng thi công 27 tầng (từ hầm B2 - tầng 25).
+ Đã thi công: Lắp đặt Ống chữa cháy từ tầng 13 đến 18 (trục 2-25/F-G, trục 2-25/T-U): Tổng cộng 6 tầng.
+ Tổng thực hiện: Khối lượng thi công thực tế một sàn là: 2 cái
-  Khối lượng 6 tầng: (6*2) = 12 (3,88%)</t>
  </si>
  <si>
    <t>CC23</t>
  </si>
  <si>
    <t>Cung cấp và lắp đặt Mặt bích - PN16 - DN100</t>
  </si>
  <si>
    <t>CC24</t>
  </si>
  <si>
    <t>Cung cấp và lắp đặt Mặt bích - PN16 - DN150</t>
  </si>
  <si>
    <t>CC25</t>
  </si>
  <si>
    <t>Cung cấp và lắp đặt Mặt bích - PN16 - DN200</t>
  </si>
  <si>
    <t>CC26</t>
  </si>
  <si>
    <t>Cung cấp và lắp đặt Mặt bích - PN16 - DN250</t>
  </si>
  <si>
    <t>CC27</t>
  </si>
  <si>
    <t>Cung cấp và lắp đặt Mặt bích mù - PN16 - DN250</t>
  </si>
  <si>
    <t>CC28</t>
  </si>
  <si>
    <t>Cung cấp và lắp đặt Mặt bích mù - PN16 - DN300</t>
  </si>
  <si>
    <t>CC29</t>
  </si>
  <si>
    <t>Cung cấp và lắp đặt Công tắc áp suất điều khiển bơm (0-16Bar)</t>
  </si>
  <si>
    <t>CC30</t>
  </si>
  <si>
    <t>Cung cấp và lắp đặt Van giảm áp kèm phụ kiện (0-16Bar) - DN100</t>
  </si>
  <si>
    <t>CC31</t>
  </si>
  <si>
    <t>Cung cấp và lắp đặt Van giảm áp kèm phụ kiện (0-16Bar) - DN150</t>
  </si>
  <si>
    <t>CC32</t>
  </si>
  <si>
    <t>Cung cấp và lắp đặt Van cổng kèm công tắc giám sát - PN16 - DN65</t>
  </si>
  <si>
    <t>CC33</t>
  </si>
  <si>
    <t>Cung cấp và lắp đặt Van cổng kèm công tắc giám sát - PN16 - DN80</t>
  </si>
  <si>
    <t xml:space="preserve"> -Tháp A tổng cộng: Tổng khối lượng thi công 27 tầng (từ hầm B2 - tầng 25).
+ Đã thi công: Lắp đặt Ống chữa cháy từ tầng 13 đến 18 (trục 2-25/F-G, trục 2-25/T-U): Tổng cộng 6 tầng.
+ Tổng thực hiện: Khối lượng thi công thực tế một sàn là: 2 cái
-  Khối lượng 6 tầng: (6*2) = 12 (13,56%)</t>
  </si>
  <si>
    <t>CC34</t>
  </si>
  <si>
    <t>Cung cấp và lắp đặt Van cổng kèm công tắc giám sát - PN16 - DN100</t>
  </si>
  <si>
    <t>CC35</t>
  </si>
  <si>
    <t>Cung cấp và lắp đặt Van cổng kèm công tắc giám sát - PN16 - DN150</t>
  </si>
  <si>
    <t>CC36</t>
  </si>
  <si>
    <t>Cung cấp và lắp đặt Van cổng kèm công tắc giám sát - PN16 - DN200</t>
  </si>
  <si>
    <t>CC37</t>
  </si>
  <si>
    <t>Cung cấp và lắp đặt Van cổng kèm công tắc giám sát - PN16 - DN250</t>
  </si>
  <si>
    <t>CC38</t>
  </si>
  <si>
    <t>Cung cấp và lắp đặt Van xả khí tự động kèm van khóa</t>
  </si>
  <si>
    <t>CC39</t>
  </si>
  <si>
    <t>Cung cấp và lắp đặt Đồng hồ áp lực kèm van khóa</t>
  </si>
  <si>
    <t>CC40</t>
  </si>
  <si>
    <t>Cung cấp và lắp đặt Đầu ống thông hơi DN100</t>
  </si>
  <si>
    <t>CC41</t>
  </si>
  <si>
    <t>Cung cấp và lắp đặt Van phao</t>
  </si>
  <si>
    <t>CC42</t>
  </si>
  <si>
    <t>Cung cấp và lắp đặt Nắp thăm 800x800</t>
  </si>
  <si>
    <t>XD</t>
  </si>
  <si>
    <t>CC43</t>
  </si>
  <si>
    <t>Cung cấp và lắp đặt Thang leo</t>
  </si>
  <si>
    <t>CC44</t>
  </si>
  <si>
    <t>Cung cấp và lắp đặt Công tắc mực nước (loại cảm ứng có 3 thanh cảm ứng)</t>
  </si>
  <si>
    <t>CC45</t>
  </si>
  <si>
    <t>Cung cấp và lắp đặt Đồng hồ đo lưu lượng (0-16Bar) - DN200</t>
  </si>
  <si>
    <t>CC46</t>
  </si>
  <si>
    <t>Cung cấp và lắp đặt Trụ chữa cháy ngoài nhà DN100 (2xDN65), kèm tủ ngoài nhà vỏ inox dày 1,5mm,KT: 450x250x550 gồm 2 cuộn vòi DN65x30m, 2 lăng phun DN65</t>
  </si>
  <si>
    <t>CC47</t>
  </si>
  <si>
    <t>Cung cấp và lắp đặt Họng tiếp nước DN100 (2xDN65), kèm tủ ngoài nhà vỏ inox dày 1,5mm,KT: 550x250x600</t>
  </si>
  <si>
    <t>CC48</t>
  </si>
  <si>
    <t>Cung cấp và lắp đặt Công tắc dòng chảy - PN16</t>
  </si>
  <si>
    <t>CC49</t>
  </si>
  <si>
    <t>Cung cấp và lắp đặt Kính quan sát nước DN25, ren</t>
  </si>
  <si>
    <t>CC50</t>
  </si>
  <si>
    <t>Cung cấp và lắp đặt Sprinkler hướng lên k=8,0, t=680C</t>
  </si>
  <si>
    <t>CC51</t>
  </si>
  <si>
    <t>Cung cấp và lắp đặt Sprinkler hướng lên k=5,6, t=680C</t>
  </si>
  <si>
    <t>CC52</t>
  </si>
  <si>
    <t>Cung cấp và lắp đặt Sprinkler hướng xuống k=5,6, t=68 độ C</t>
  </si>
  <si>
    <t>CC53</t>
  </si>
  <si>
    <t>Cung cấp và lắp đặt Sprinkler hướng ngang k=5,6, t=68 độ C</t>
  </si>
  <si>
    <t>CC54</t>
  </si>
  <si>
    <t>Cung cấp và lắp đặt Sprinkler hướng lên k=5,6, t=141 độ C ( phòng KT điện)</t>
  </si>
  <si>
    <t>CC55</t>
  </si>
  <si>
    <t>Cung cấp và lắp đặt Bình bột khô ABC 6,0kg, kèm giá đỡ</t>
  </si>
  <si>
    <t>CC56</t>
  </si>
  <si>
    <t>Cung cấp và lắp đặt Bình C02 loại 5,0kg, kèm giá đỡ</t>
  </si>
  <si>
    <t>CC57</t>
  </si>
  <si>
    <t>Cung cấp và lắp đặt Tủ chữa cháy vách tường vỏ tôn sơn tĩnh điện màu đỏ KT: 800x400x1500, dày 1.5mm bao gồm: 2 cuộn vòi DN65-25m, 2 lăng phun DN65-13mm, 2 van góc DN65. (Bình bột khô ABC 6 kg, CO2 5 kg)</t>
  </si>
  <si>
    <t>CC58</t>
  </si>
  <si>
    <t>Cung cấp và lắp đặt Họng cho lực lượng PCCC</t>
  </si>
  <si>
    <t>CC59</t>
  </si>
  <si>
    <t>Cung cấp và lắp đặt Bảng nội qui tiêu lệnh PCCC</t>
  </si>
  <si>
    <t>CC60</t>
  </si>
  <si>
    <t>Cung cấp và lắp đặt Ống chữa cháy (thép mạ kẽm - BS 1387 - Medium) - DN25</t>
  </si>
  <si>
    <t>100m</t>
  </si>
  <si>
    <t xml:space="preserve"> -Tháp A tổng cộng: Tổng khối lượng thi công 27 tầng (từ hầm B2 - tầng 25).
+ Đã thi công: Lắp đặt Ống chữa cháy từ tầng 19 đến 24 (trục 2-25/F-G, trục 2-25/T-U): Tổng cộng 6 tầng.
+ Tổng thực hiện: Khối lượng thi công thực tế một sàn là: 76m
-  Khối lượng 4 tầng: (6*76)/100m =4.56  (4.07%)</t>
  </si>
  <si>
    <t>CC61</t>
  </si>
  <si>
    <t>Cung cấp và lắp đặt Ống chữa cháy (thép mạ kẽm - BS 1387 - Medium) - DN32</t>
  </si>
  <si>
    <t xml:space="preserve"> -Tháp A tổng cộng: Tổng khối lượng thi công 27 tầng (từ hầm B2 - tầng 25).
+ Đã thi công: Lắp đặt Ống chữa cháy từ tầng 19 đến 24 (trục 2-25/F-G, trục 2-25/T-U): Tổng cộng 6 tầng.
+ Tổng thực hiện: Khối lượng thi công thực tế một sàn là: 14,2m
-  Khối lượng 6 tầng: (6*14,2)/100m = 0.85 (2.11%)</t>
  </si>
  <si>
    <t>CC62</t>
  </si>
  <si>
    <t>Cung cấp và lắp đặt Ống chữa cháy (thép mạ kẽm - BS 1387 - Medium) - DN40</t>
  </si>
  <si>
    <t xml:space="preserve"> -Tháp A tổng cộng: Tổng khối lượng thi công 27 tầng (từ hầm B2 - tầng 25).
+ Đã thi công: Lắp đặt Ống chữa cháy từ tầng 19 đến 24 (trục 2-25/F-G, trục 2-25/T-U): Tổng cộng 4 tầng.
+ Tổng thực hiện: Khối lượng thi công thực tế một sàn là: 15,6m
-  Khối lượng 4 tầng: (6*15,6)/100m = 0.94 (7.32%)</t>
  </si>
  <si>
    <t>CC63</t>
  </si>
  <si>
    <t>Cung cấp và lắp đặt Ống chữa cháy (thép mạ kẽm - BS 1387 - Medium) - DN50</t>
  </si>
  <si>
    <t xml:space="preserve"> -Tháp A tổng cộng: Tổng khối lượng thi công 27 tầng (từ hầm B2 - tầng 25).
+ Đã thi công: Lắp đặt Ống chữa cháy từ tầng 19 đến 24 (trục 2-25/F-G, trục 2-25/T-U): Tổng cộng 6 tầng.
+ Tổng thực hiện: Khối lượng thi công thực tế một tầng là: 37,2m
-  Khối lượng 6 tầng: (6*37,2)/100m = 2.23 (11.42%)</t>
  </si>
  <si>
    <t>CC64</t>
  </si>
  <si>
    <t>Cung cấp và lắp đặt Ống chữa cháy (thép mạ kẽm - BS 1387 - Medium) - DN65</t>
  </si>
  <si>
    <t xml:space="preserve"> -Tháp A tổng cộng: Tổng khối lượng thi công 27 tầng (từ hầm B2 - tầng 25).
+ Đã thi công: Lắp đặt Ống chữa cháy từ tầng 19 đến 24 (trục 2-25/F-G, trục 2-25/T-U): Tổng cộng 6 tầng.
+ Tổng thực hiện: Khối lượng thi công thực tế một sàn là: 45,4m
-  Khối lượng 6 tầng: (6*45,4)/100m =2.72 (9.88%)</t>
  </si>
  <si>
    <t>CC65</t>
  </si>
  <si>
    <t>Cung cấp và lắp đặt Ống chữa cháy (thép mạ kẽm - BS 1387 - Medium) - DN80</t>
  </si>
  <si>
    <r>
      <t xml:space="preserve"> -Tháp A tổng cộng: Tổng khối lượng thi công 27 tầng (từ hầm B2 - tầng 25).
+ Đã thi công: Lắp đặt Ống chữa cháy từ tầng 8 đến 12 (trục 2-25/F-G, trục 2-25/T-U): Tổng cộng 5 tầng.
+ Tổng thực hiện: Khối lượng thi công thực tế một sàn là: 45,4m</t>
    </r>
    <r>
      <rPr>
        <sz val="11"/>
        <color theme="5" tint="-0.249977111117893"/>
        <rFont val="Times New Roman"/>
        <family val="1"/>
      </rPr>
      <t xml:space="preserve">
-  Khối lượng 5 tầng: (5*45,4)/100m =</t>
    </r>
    <r>
      <rPr>
        <sz val="11"/>
        <color rgb="FF0000FF"/>
        <rFont val="Times New Roman"/>
        <family val="1"/>
      </rPr>
      <t xml:space="preserve"> 2.27 (17.73%)</t>
    </r>
  </si>
  <si>
    <t>CC66</t>
  </si>
  <si>
    <t>Cung cấp và lắp đặt Ống chữa cháy (thép mạ kẽm - BS 1387 - Medium) - DN100</t>
  </si>
  <si>
    <r>
      <t xml:space="preserve"> -Tháp A tổng cộng: Tổng khối lượng thi công 27 tầng (từ hầm B2 - tầng 25).
+ Đã thi công: Lắp đặt Ống chữa cháy tầng 7 (trục 2-25/F-G, trục 2-25/T-U): Tổng cộng 1 tầng.
+ Tổng thực hiện: Khối lượng thi công thực tế một sàn là: 45,4m
-  Khối lượng 4 tầng: (1*45,4)/100m =</t>
    </r>
    <r>
      <rPr>
        <sz val="11"/>
        <color theme="5" tint="-0.249977111117893"/>
        <rFont val="Times New Roman"/>
        <family val="1"/>
      </rPr>
      <t xml:space="preserve"> 0.45(1.14%)</t>
    </r>
  </si>
  <si>
    <t>CC67</t>
  </si>
  <si>
    <t>Cung cấp và lắp đặt Ống chữa cháy (thép mạ kẽm - BS 1387 - Medium) - DN150</t>
  </si>
  <si>
    <t xml:space="preserve"> -Tháp A tổng cộng: Tổng khối lượng thi công 27 tầng (từ hầm B2 - tầng 25).
+ Đã thi công: Lắp đặt Ống chữa cháy tầng 19 đến 24 (trục 2-25/F-G, trục 2-25/T-U): Tổng cộng 6 tầng.
+ Tổng thực hiện: Khối lượng thi công thực tế một sàn là: 6,2m
-  Khối lượng 1 tầng: (6*6,2)/100m = 0.37 (3.85%)</t>
  </si>
  <si>
    <t>CC68</t>
  </si>
  <si>
    <t>Cung cấp và lắp đặt Ống chữa cháy (thép mạ kẽm - BS 1387 - Medium) - DN200</t>
  </si>
  <si>
    <t>CC69</t>
  </si>
  <si>
    <t>Cung cấp và lắp đặt Ống chữa cháy (thép mạ kẽm - BS 1387 - Medium) - DN250</t>
  </si>
  <si>
    <t>CC70</t>
  </si>
  <si>
    <t>Cung cấp và lắp đặt Ống chữa cháy (thép mạ kẽm - BS 1387 - Medium) - DN300</t>
  </si>
  <si>
    <t>CC71</t>
  </si>
  <si>
    <t>Cung cấp và lắp đặt Co 90 ren (thép mạ kẽm - BS 1387 - Medium) - DN25</t>
  </si>
  <si>
    <t xml:space="preserve"> -Tháp A tổng cộng: Tổng khối lượng thi công 27 tầng (từ hầm B2 - tầng 25).
+ Đã thi công: Lắp đặt Ống chữa cháy từ tầng 19 đến 24 (trục 2-25/F-G, trục 2-25/T-U): Tổng cộng 6 tầng.
+ Tổng thực hiện: Khối lượng thi công thực tế một sàn là: 106 cái
-  Khối lượng 6 tầng: (6*106) = 636  ( 6.67%)</t>
  </si>
  <si>
    <t>CC72</t>
  </si>
  <si>
    <t>Cung cấp và lắp đặt Co 90 ren (thép mạ kẽm - BS 1387 - Medium) - DN32</t>
  </si>
  <si>
    <t xml:space="preserve"> -Tháp A tổng cộng: Tổng khối lượng thi công 27 tầng (từ hầm B2 - tầng 25).
+ Đã thi công: Lắp đặt Ống chữa cháy từ tầng 19 đến 24 (trục 2-25/F-G, trục 2-25/T-U): Tổng cộng 6 tầng.
+ Tổng thực hiện: Khối lượng thi công thực tế một sàn là: 4 cái
-  Khối lượng 6 tầng: (6*4) = 24  (8.79%)</t>
  </si>
  <si>
    <t>CC73</t>
  </si>
  <si>
    <t>Cung cấp và lắp đặt Co 90 ren (thép mạ kẽm - BS 1387 - Medium) - DN40</t>
  </si>
  <si>
    <t xml:space="preserve"> -Tháp A tổng cộng: Tổng khối lượng thi công 27 tầng (từ hầm B2 - tầng 25).
+ Đã thi công: Lắp đặt Ống chữa cháy từ tầng 19 đến 24 (trục 2-25/F-G, trục 2-25/T-U): Tổng cộng 6 tầng.
+ Tổng thực hiện: Khối lượng thi công thực tế một sàn là: 6 cái
-  Khối lượng 6 tầng: (6*6) = 36 (15.72%)</t>
  </si>
  <si>
    <t>CC74</t>
  </si>
  <si>
    <t>Cung cấp và lắp đặt Co 90 ren (thép mạ kẽm - BS 1387 - Medium) - DN50</t>
  </si>
  <si>
    <t xml:space="preserve"> -Tháp A tổng cộng: Tổng khối lượng thi công 27 tầng (từ hầm B2 - tầng 25).
+ Đã thi công: Lắp đặt Ống chữa cháy từ tầng 19 đến 24 (trục 2-25/F-G, trục 2-25/T-U): Tổng cộng 4 tầng.
+ Tổng thực hiện: Khối lượng thi công thực tế một sàn là: 3 cái
-  Khối lượng 6 tầng: (6*3) = 18 (19.57%)</t>
  </si>
  <si>
    <t>CC75</t>
  </si>
  <si>
    <t>Cung cấp và lắp đặt Co 90 hàn (thép mạ kẽm - BS 1387 - Medium) - DN65</t>
  </si>
  <si>
    <t xml:space="preserve"> -Tháp A tổng cộng: Tổng khối lượng thi công 27 tầng (từ hầm B2 - tầng 25).
+ Đã thi công: Lắp đặt Ống chữa cháy từ tầng 19 đến 24 (trục 2-25/F-G, trục 2-25/T-U): Tổng cộng 6 tầng.
+ Tổng thực hiện: Khối lượng thi công thực tế một sàn là: 13 cái
-  Khối lượng 6 tầng: (6*13) = 78 (14.89%)</t>
  </si>
  <si>
    <t>CC76</t>
  </si>
  <si>
    <t>Cung cấp và lắp đặt Co 90 hàn (thép mạ kẽm - BS 1387 - Medium) - DN80</t>
  </si>
  <si>
    <t>CC77</t>
  </si>
  <si>
    <t>Cung cấp và lắp đặt Co 90 hàn (thép mạ kẽm - BS 1387 - Medium) - DN100</t>
  </si>
  <si>
    <t>CC78</t>
  </si>
  <si>
    <t>Cung cấp và lắp đặt Co 90 hàn (thép mạ kẽm - BS 1387 - Medium) - DN150</t>
  </si>
  <si>
    <t>CC79</t>
  </si>
  <si>
    <t>Cung cấp và lắp đặt Co 90 hàn (thép mạ kẽm - BS 1387 - Medium) - DN200</t>
  </si>
  <si>
    <t>CC80</t>
  </si>
  <si>
    <t>Cung cấp và lắp đặt Co 90 hàn (thép mạ kẽm - BS 1387 - Medium) - DN250</t>
  </si>
  <si>
    <t>CC81</t>
  </si>
  <si>
    <t>Cung cấp và lắp đặt Tee ren (thép mạ kẽm - BS 1387 - Medium) - DN25</t>
  </si>
  <si>
    <t xml:space="preserve"> -Tháp A tổng cộng: Tổng khối lượng thi công 27 tầng (từ hầm B2 - tầng 25).
+ Đã thi công: Lắp đặt Ống chữa cháy từ tầng 19 đến 24 (trục 2-25/F-G, trục 2-25/T-U): Tổng cộng 6 tầng.
+ Tổng thực hiện: Khối lượng thi công thực tế một sàn là: 72 cái
-  Khối lượng 4 tầng: (6*21) = 126 (16.32%)</t>
  </si>
  <si>
    <t>CC82</t>
  </si>
  <si>
    <t>Cung cấp và lắp đặt Tee ren (thép mạ kẽm - BS 1387 - Medium) - DN32</t>
  </si>
  <si>
    <t>CC83</t>
  </si>
  <si>
    <t>Cung cấp và lắp đặt Tee ren (thép mạ kẽm - BS 1387 - Medium) - DN40</t>
  </si>
  <si>
    <t>CC84</t>
  </si>
  <si>
    <t>Cung cấp và lắp đặt Tee ren (thép mạ kẽm - BS 1387 - Medium) - DN50</t>
  </si>
  <si>
    <t>CC85</t>
  </si>
  <si>
    <t>Cung cấp và lắp đặt Tee ren (thép mạ kẽm - BS 1387 - Medium) - DN50/40</t>
  </si>
  <si>
    <t>CC86</t>
  </si>
  <si>
    <t>Cung cấp và lắp đặt Tee ren (thép mạ kẽm - BS 1387 - Medium) - DN50/32</t>
  </si>
  <si>
    <t>CC87</t>
  </si>
  <si>
    <t>Cung cấp và lắp đặt Tee ren (thép mạ kẽm - BS 1387 - Medium) - DN50/25</t>
  </si>
  <si>
    <t>CC88</t>
  </si>
  <si>
    <t>Cung cấp và lắp đặt Tee ren (thép mạ kẽm - BS 1387 - Medium) - DN40/25</t>
  </si>
  <si>
    <t xml:space="preserve"> -Tháp A tổng cộng: Tổng khối lượng thi công 27 tầng (từ hầm B2 - tầng 25).
+ Đã thi công: Lắp đặt Ống chữa cháy từ tầng 19 đến 24 (trục 2-25/F-G, trục 2-25/T-U): Tổng cộng 6 tầng.
+ Tổng thực hiện: Khối lượng thi công thực tế một sàn là: 26 cái
-  Khối lượng 6 tầng: (6*26) = 156 (18.37%)</t>
  </si>
  <si>
    <t>CC89</t>
  </si>
  <si>
    <t>Cung cấp và lắp đặt Tee ren (thép mạ kẽm - BS 1387 - Medium) - DN40/32</t>
  </si>
  <si>
    <t>CC90</t>
  </si>
  <si>
    <t>Cung cấp và lắp đặt Tee ren (thép mạ kẽm - BS 1387 - Medium) - DN32/25</t>
  </si>
  <si>
    <t xml:space="preserve"> -Tháp A tổng cộng: Tổng khối lượng thi công 27 tầng (từ hầm B2 - tầng 25).
+ Đã thi công: Lắp đặt Ống chữa cháy từ tầng 19 đến 24 (trục 2-25/F-G, trục 2-25/T-U): Tổng cộng 6 tầng.
+ Tổng thực hiện: Khối lượng thi công thực tế một sàn là: 12 cái
-  Khối lượng 6 tầng: (6*12) = 72 (3.59%)</t>
  </si>
  <si>
    <t>CC91</t>
  </si>
  <si>
    <t>Cung cấp và lắp đặt Tee hàn (thép mạ kẽm - BS 1387 - Medium) - DN65</t>
  </si>
  <si>
    <t>CC92</t>
  </si>
  <si>
    <t>Cung cấp và lắp đặt Tee hàn (thép mạ kẽm - BS 1387 - Medium) - DN80</t>
  </si>
  <si>
    <t>CC93</t>
  </si>
  <si>
    <t>Cung cấp và lắp đặt Tee hàn (thép mạ kẽm - BS 1387 - Medium) - DN100</t>
  </si>
  <si>
    <t>CC94</t>
  </si>
  <si>
    <t>Cung cấp và lắp đặt Tee hàn (thép mạ kẽm - BS 1387 - Medium) - DN150</t>
  </si>
  <si>
    <t>CC95</t>
  </si>
  <si>
    <t>Cung cấp và lắp đặt Tee hàn (thép mạ kẽm - BS 1387 - Medium) - DN200</t>
  </si>
  <si>
    <t>CC96</t>
  </si>
  <si>
    <t>Cung cấp và lắp đặt Tee hàn (thép mạ kẽm - BS 1387 - Medium) - DN250</t>
  </si>
  <si>
    <t>CC97</t>
  </si>
  <si>
    <t>Cung cấp và lắp đặt Tee hàn (thép mạ kẽm - BS 1387 - Medium) - DN250/200</t>
  </si>
  <si>
    <t>CC98</t>
  </si>
  <si>
    <t>Cung cấp và lắp đặt Tee hàn (thép mạ kẽm - BS 1387 - Medium) - DN250/100</t>
  </si>
  <si>
    <t>CC99</t>
  </si>
  <si>
    <t>Cung cấp và lắp đặt Tee hàn (thép mạ kẽm - BS 1387 - Medium) - DN250/150</t>
  </si>
  <si>
    <t>CC100</t>
  </si>
  <si>
    <t>Cung cấp và lắp đặt Tee hàn (thép mạ kẽm - BS 1387 - Medium) - DN250/65</t>
  </si>
  <si>
    <t>CC101</t>
  </si>
  <si>
    <t>Cung cấp và lắp đặt Tee hàn (thép mạ kẽm - BS 1387 - Medium) - DN300/250</t>
  </si>
  <si>
    <t>CC102</t>
  </si>
  <si>
    <t>Cung cấp và lắp đặt Tee hàn (thép mạ kẽm - BS 1387 - Medium) - DN200/32</t>
  </si>
  <si>
    <t>CC103</t>
  </si>
  <si>
    <t>Cung cấp và lắp đặt Tee hàn (thép mạ kẽm - BS 1387 - Medium) - DN150/100</t>
  </si>
  <si>
    <t>CC104</t>
  </si>
  <si>
    <t>Cung cấp và lắp đặt Tee hàn (thép mạ kẽm - BS 1387 - Medium) - DN150/80</t>
  </si>
  <si>
    <t>CC105</t>
  </si>
  <si>
    <t>Cung cấp và lắp đặt Tee hàn (thép mạ kẽm - BS 1387 - Medium) - DN150/65</t>
  </si>
  <si>
    <t>CC106</t>
  </si>
  <si>
    <t>Cung cấp và lắp đặt Tee hàn (thép mạ kẽm - BS 1387 - Medium) - DN100/80</t>
  </si>
  <si>
    <t>CC107</t>
  </si>
  <si>
    <t>Cung cấp và lắp đặt Tee hàn (thép mạ kẽm - BS 1387 - Medium) - DN100/65</t>
  </si>
  <si>
    <t>CC108</t>
  </si>
  <si>
    <t>Cung cấp và lắp đặt Tee hàn (thép mạ kẽm - BS 1387 - Medium) - DN100/50</t>
  </si>
  <si>
    <t xml:space="preserve"> -Tháp A tổng cộng: Tổng khối lượng thi công 27 tầng (từ hầm B2 - tầng 25).
+ Đã thi công: Lắp đặt Ống chữa cháy từ tầng 19 đến 24 (trục 2-25/F-G, trục 2-25/T-U): Tổng cộng 6 tầng.
+ Tổng thực hiện: Khối lượng thi công thực tế một sàn là: 2 cái
-  Khối lượng 6 tầng: (6*2) = 2   (36.36%)</t>
  </si>
  <si>
    <t>CC109</t>
  </si>
  <si>
    <t>Cung cấp và lắp đặt Tee hàn (thép mạ kẽm - BS 1387 - Medium) - DN100/40</t>
  </si>
  <si>
    <t xml:space="preserve"> -Tháp A tổng cộng: Tổng khối lượng thi công 27 tầng (từ hầm B2 - tầng 25).
+ Đã thi công: Lắp đặt Ống chữa cháy từ tầng 19 đến 24 (trục 2-25/F-G, trục 2-25/T-U): Tổng cộng 6 tầng.
+ Tổng thực hiện: Khối lượng thi công thực tế một sàn là: 2 cái
-  Khối lượng 6 tầng: (6*2) = 12 (1.85%)</t>
  </si>
  <si>
    <t>CC110</t>
  </si>
  <si>
    <t>Cung cấp và lắp đặt Tee hàn (thép mạ kẽm - BS 1387 - Medium) - DN100/32</t>
  </si>
  <si>
    <t>CC111</t>
  </si>
  <si>
    <t>Cung cấp và lắp đặt Tee hàn (thép mạ kẽm - BS 1387 - Medium) - DN100/25</t>
  </si>
  <si>
    <t xml:space="preserve"> -Tháp A tổng cộng: Tổng khối lượng thi công 27 tầng (từ hầm B2 - tầng 25).
+ Đã thi công: Lắp đặt Ống chữa cháy từ tầng 19 đến 24 (trục 2-25/F-G, trục 2-25/T-U): Tổng cộng 6 tầng.
+ Tổng thực hiện: Khối lượng thi công thực tế một sàn là: 2 cái
-  Khối lượng 6 tầng: (6*2) = 12 (8.96%)</t>
  </si>
  <si>
    <t>CC112</t>
  </si>
  <si>
    <t>Cung cấp và lắp đặt Tee hàn (thép mạ kẽm - BS 1387 - Medium) - DN80/65</t>
  </si>
  <si>
    <t xml:space="preserve"> -Tháp A tổng cộng: Tổng khối lượng thi công 27 tầng (từ hầm B2 - tầng 25).
+Đã thi công: Lắp đặt Ống chữa cháy từ tầng 19 đến 24 (trục 2-25/F-G, trục 2-25/T-U): Tổng cộng 6 tầng.
+ Tổng thực hiện: Khối lượng thi công thực tế một sàn là: 2 cái
-  Khối lượng 6 tầng: (6*2) = 12   (10.91%)</t>
  </si>
  <si>
    <t>CC113</t>
  </si>
  <si>
    <t>Cung cấp và lắp đặt Tee hàn (thép mạ kẽm - BS 1387 - Medium) - DN80/50</t>
  </si>
  <si>
    <t>CC114</t>
  </si>
  <si>
    <t>Cung cấp và lắp đặt Tee hàn (thép mạ kẽm - BS 1387 - Medium) - DN80/40</t>
  </si>
  <si>
    <t>CC115</t>
  </si>
  <si>
    <t>Cung cấp và lắp đặt Tee hàn (thép mạ kẽm - BS 1387 - Medium) - DN80/25</t>
  </si>
  <si>
    <t xml:space="preserve"> -Tháp A tổng cộng: Tổng khối lượng thi công 27 tầng (từ hầm B2 - tầng 25).
+ Đã thi công: Lắp đặt Ống chữa cháy từ tầng 19 đến 24 (trục 2-25/F-G, trục 2-25/T-U): Tổng cộng 6 tầng.
+ Tổng thực hiện: Khối lượng thi công thực tế một sàn là: 4 cái
-  Khối lượng 6 tầng: (6*4) = 24 (11.32%)</t>
  </si>
  <si>
    <t>CC116</t>
  </si>
  <si>
    <t>Cung cấp và lắp đặt Tee hàn (thép mạ kẽm - BS 1387 - Medium) - DN80/32</t>
  </si>
  <si>
    <t>CC117</t>
  </si>
  <si>
    <t>Cung cấp và lắp đặt Tee hàn (thép mạ kẽm - BS 1387 - Medium) - DN65/50</t>
  </si>
  <si>
    <t>CC118</t>
  </si>
  <si>
    <t>Cung cấp và lắp đặt Tee hàn (thép mạ kẽm - BS 1387 - Medium) - DN65/40</t>
  </si>
  <si>
    <t xml:space="preserve"> -Tháp A tổng cộng: Tổng khối lượng thi công 27 tầng (từ hầm B2 - tầng 25).
+ Đã thi công: Lắp đặt Ống chữa cháy từ tầng 19 đến 24 (trục 2-25/F-G, trục 2-25/T-U): Tổng cộng 6 tầng.
+ Tổng thực hiện: Khối lượng thi công thực tế một sàn là: 4 cái
-  Khối lượng 6 tầng: (6*4) = 24 (21.05%)</t>
  </si>
  <si>
    <t>.</t>
  </si>
  <si>
    <t>CC119</t>
  </si>
  <si>
    <t>Cung cấp và lắp đặt Tee hàn (thép mạ kẽm - BS 1387 - Medium) - DN65/32</t>
  </si>
  <si>
    <t>CC120</t>
  </si>
  <si>
    <t>Cung cấp và lắp đặt Tee hàn (thép mạ kẽm - BS 1387 - Medium) - DN65/25</t>
  </si>
  <si>
    <t xml:space="preserve"> -Tháp A tổng cộng: Tổng khối lượng thi công 27 tầng (từ hầm B2 - tầng 25).
+ Đã thi công: Lắp đặt Ống chữa cháy từ tầng 19 đến 24 (trục 2-25/F-G, trục 2-25/T-U): Tổng cộng 6 tầng.
+ Tổng thực hiện: Khối lượng thi công thực tế một sàn là: 30 cái
-  Khối lượng 6 tầng: (6*30) = 180  ( 11.35%)</t>
  </si>
  <si>
    <t>CC121</t>
  </si>
  <si>
    <t>Cung cấp và lắp đặt Nối giảm ren (thép mạ kẽm - BS 1387 - Medium) - DN50/40</t>
  </si>
  <si>
    <t xml:space="preserve"> -Tháp A tổng cộng: Tổng khối lượng thi công 27 tầng (từ hầm B2 - tầng 25).
+ Đã thi công: Lắp đặt Ống chữa cháy từ tầng 19 đến 24 (trục 2-25/F-G, trục 2-25/T-U): Tổng cộng 6 tầng.
+ Tổng thực hiện: Khối lượng thi công thực tế một sàn là: 4 cái
-  Khối lượng 6 tầng: (6*4) = 24 ( 12.50%)</t>
  </si>
  <si>
    <t>CC122</t>
  </si>
  <si>
    <t>Cung cấp và lắp đặt Nối giảm ren (thép mạ kẽm - BS 1387 - Medium) - DN50/32</t>
  </si>
  <si>
    <t>CC123</t>
  </si>
  <si>
    <t>Cung cấp và lắp đặt Nối giảm ren (thép mạ kẽm - BS 1387 - Medium) - DN50/25</t>
  </si>
  <si>
    <t>CC124</t>
  </si>
  <si>
    <t>Cung cấp và lắp đặt Nối giảm ren (thép mạ kẽm - BS 1387 - Medium) - DN40/32</t>
  </si>
  <si>
    <t xml:space="preserve"> -Tháp A tổng cộng: Tổng khối lượng thi công 27 tầng (từ hầm B2 - tầng 25).
+ Đã thi công: Lắp đặt Ống chữa cháy từ tầng 19 đến 24 (trục 2-25/F-G, trục 2-25/T-U): Tổng cộng 6 tầng.
+ Tổng thực hiện: Khối lượng thi công thực tế một sàn là: 4 cái
-  Khối lượng 6 tầng: (6*4) = 24 (4.93%)</t>
  </si>
  <si>
    <t>CC125</t>
  </si>
  <si>
    <t>Cung cấp và lắp đặt Nối giảm ren (thép mạ kẽm - BS 1387 - Medium) - DN40/25</t>
  </si>
  <si>
    <t xml:space="preserve"> -Tháp A tổng cộng: Tổng khối lượng thi công 27 tầng (từ hầm B2 - tầng 25).
+ Đã thi công: Lắp đặt Ống chữa cháy từ tầng 19 đến 24 (trục 2-25/F-G, trục 2-25/T-U): Tổng cộng 6 tầng.
+ Tổng thực hiện: Khối lượng thi công thực tế một sàn là: 6 cái
-  Khối lượng 6 tầng: (6*6) = 36 (27.91%)</t>
  </si>
  <si>
    <t>CC126</t>
  </si>
  <si>
    <t>Cung cấp và lắp đặt Nối giảm ren (thép mạ kẽm - BS 1387 - Medium) - DN32/25</t>
  </si>
  <si>
    <t xml:space="preserve"> -Tháp A tổng cộng: Tổng khối lượng thi công 27 tầng (từ hầm B2 - tầng 25).
+ Đã thi công: Lắp đặt Ống chữa cháy từ tầng 19 đến 24 (trục 2-25/F-G, trục 2-25/T-U): Tổng cộng 6 tầng.
+ Tổng thực hiện: Khối lượng thi công thực tế một sàn là: 8 cái
-  Khối lượng 6 tầng: (6*8) =48   ( 3.17%)</t>
  </si>
  <si>
    <t>CC127</t>
  </si>
  <si>
    <t>Cung cấp và lắp đặt Nối giảm ren (thép mạ kẽm - BS 1387 - Medium) - DN25/15</t>
  </si>
  <si>
    <t xml:space="preserve"> -Tháp A tổng cộng: Tổng khối lượng thi công 27 tầng (từ hầm B2 - tầng 25).
+Đã thi công: Lắp đặt Ống chữa cháy từ tầng 19 đến 24 (trục 2-25/F-G, trục 2-25/T-U): Tổng cộng 6 tầng.
+ Tổng thực hiện: Khối lượng thi công thực tế một sàn là: 96 cái
-  Khối lượng 6 tầng: (6*96) =576 (6.76%)</t>
  </si>
  <si>
    <t>CC128</t>
  </si>
  <si>
    <t>Cung cấp và lắp đặt Nối giảm hàn (thép mạ kẽm - BS 1387 - Medium) - DN80/65</t>
  </si>
  <si>
    <t xml:space="preserve"> -Tháp A tổng cộng: Tổng khối lượng thi công 27 tầng (từ hầm B2 - tầng 25).
+ Đã thi công: Lắp đặt Ống chữa cháy từ tầng 19 đến 24 (trục 2-25/F-G, trục 2-25/T-U): Tổng cộng 6 tầng.
+ Tổng thực hiện: Khối lượng thi công thực tế một sàn là: 5 cái
-  Khối lượng 6 tầng: (6*5) = 30   (11.54%)</t>
  </si>
  <si>
    <t>CC129</t>
  </si>
  <si>
    <t>Cung cấp và lắp đặt Nối giảm hàn (thép mạ kẽm - BS 1387 - Medium) - DN65/50</t>
  </si>
  <si>
    <t xml:space="preserve"> -Tháp A tổng cộng: Tổng khối lượng thi công 27 tầng (từ hầm B2 - tầng 25).
+  Đã thi công: Lắp đặt Ống chữa cháy từ tầng 19 đến 24 (trục 2-25/F-G, trục 2-25/T-U): Tổng cộng 6 tầng.
+ Tổng thực hiện: Khối lượng thi công thực tế một sàn là: 6 cái
-  Khối lượng 6 tầng: (6*6) = 36  (5.57%)</t>
  </si>
  <si>
    <t>CC130</t>
  </si>
  <si>
    <t>Cung cấp Vật liệu phụ: (chất chống cháy xuyên sàn, tường,sơn hoàn thiện, băng keo non, tán, long dền,  bulon, cùm treo, ty treo, tắc kê, sắt v, sắt u …)</t>
  </si>
  <si>
    <t xml:space="preserve"> -Tháp A tổng cộng: Tổng khối lượng thi công 27 tầng (từ hầm B2 - tầng 25).
+   Đã thi công: Lắp đặt Ống chữa cháy từ tầng 19 đến 24 (trục 2-25/F-G, trục 2-25/T-U): Tổng cộng 6 tầng.
+ Tổng thực hiện: Khối lượng thi công thực tế một sàn là: 27 cái
-  Khối lượng 6 tầng: (6/27) = 0.22 (22.22%)</t>
  </si>
  <si>
    <t>CC131</t>
  </si>
  <si>
    <t>CC132</t>
  </si>
  <si>
    <t>Cung cấp và lắp đặt Bơm điện chữa cháy, ly tâm  trục ngang: Q=98l/s, P= 1850kPa, kèm đế bơm + bộ chống rung</t>
  </si>
  <si>
    <t>CC133</t>
  </si>
  <si>
    <t>Cung cấp và lắp đặt Bơm Jockey, ly tâm trục đứng: Q=5l/s, P= 1900kPa, kèm đế bơm + bộ chống rung</t>
  </si>
  <si>
    <t>CC134</t>
  </si>
  <si>
    <t>Cung cấp và lắp đặt Bình giãn nở 1000L</t>
  </si>
  <si>
    <t>CC135</t>
  </si>
  <si>
    <t>Cung cấp và lắp đặt Bồn nước mồi bơm 300L</t>
  </si>
  <si>
    <t>CC136</t>
  </si>
  <si>
    <t>PHÁT SINH NGOÀI BOQ</t>
  </si>
  <si>
    <t>CC137</t>
  </si>
  <si>
    <t>CC138</t>
  </si>
  <si>
    <t>CC139</t>
  </si>
  <si>
    <t>Cung cấp và lắp đặt Tủ chữa cháy vách tường vỏ tôn sơn tĩnh điện màu đỏ KT: 800x400x1500, dày 1.5mm bao gồm: 2 cuộn vòi DN50-25m, 2 lăng phun DN50-13mm, 2 van góc DN50. (Bình bột khô ABC 6 kg, CO2 5 kg)</t>
  </si>
  <si>
    <t>CC140</t>
  </si>
  <si>
    <t>Cung cấp và lắp đặt Tủ chữa cháy vách tường vỏ tôn sơn tĩnh điện màu đỏ KT: 600x400x1500, dày 1.5mm bao gồm: 1 cuộn vòi DN50-25m, 1 lăng phun DN50-13mm, 1 van góc DN50. (Bình bột khô ABC 6 kg, CO2 5 kg)</t>
  </si>
  <si>
    <t>CC141</t>
  </si>
  <si>
    <t>Kệ đựng bình</t>
  </si>
  <si>
    <t>CC142</t>
  </si>
  <si>
    <t>CC143</t>
  </si>
  <si>
    <t>Cáp cấp nguồn bơm</t>
  </si>
  <si>
    <t>CC144</t>
  </si>
  <si>
    <t>Tủ điều khiên dùng cho bơm chữa cháy
Gồm 2 bơm điện và 1 bơm bù
Khởi động bằng sao/ tam giác ( Thiết bị LS)</t>
  </si>
  <si>
    <t>CC145</t>
  </si>
  <si>
    <t>CC146</t>
  </si>
  <si>
    <t>Cung cấp và lắp đặt Cáp điện Cu/XLPE/PVC-FR-1C-150mm²</t>
  </si>
  <si>
    <t>CC147</t>
  </si>
  <si>
    <t xml:space="preserve">Cung cấp và lắp đặt Cáp điện Cu/PVC-1C-150mm² </t>
  </si>
  <si>
    <t>CC148</t>
  </si>
  <si>
    <t>Cung cấp và lắp đặt Cáp điện Cu/XLPE/PVC-FR-1C-6mm²</t>
  </si>
  <si>
    <t>CC149</t>
  </si>
  <si>
    <t>CC150</t>
  </si>
  <si>
    <t>CC151</t>
  </si>
  <si>
    <t xml:space="preserve">HỆ THỐNG CHỮA CHÁY KHÍ AEROSOL </t>
  </si>
  <si>
    <t>CC152</t>
  </si>
  <si>
    <t xml:space="preserve">Bình chữa cháy Green Ex 5000g chất chữa cháy, kích hoạt bằng điện </t>
  </si>
  <si>
    <t>CC153</t>
  </si>
  <si>
    <t xml:space="preserve">Bình chữa cháy Green Ex 1000g chất chữa cháy, kích hoạt bằng điện </t>
  </si>
  <si>
    <t>CC154</t>
  </si>
  <si>
    <t>Bộ kích hoạt tuần tự</t>
  </si>
  <si>
    <t>CC155</t>
  </si>
  <si>
    <t>Tủ điều khiển xả khí loại thường, 3 zone, màu đỏ</t>
  </si>
  <si>
    <t>CC156</t>
  </si>
  <si>
    <t>Bình ac quy 12V-7.2Ah</t>
  </si>
  <si>
    <t>CC157</t>
  </si>
  <si>
    <t>Đầu báo khói quang điện loại thường  24 vdc</t>
  </si>
  <si>
    <t>CC158</t>
  </si>
  <si>
    <t>Đầu báo nhiệt loại thường 135oF</t>
  </si>
  <si>
    <t>CC159</t>
  </si>
  <si>
    <t>Đầu báo nhiệt loại thường 190oF</t>
  </si>
  <si>
    <t>CC160</t>
  </si>
  <si>
    <t>Đế đầu báo loại thường 4"</t>
  </si>
  <si>
    <t>CC161</t>
  </si>
  <si>
    <t>Nút nhấn tạm dừng xả khí</t>
  </si>
  <si>
    <t>CC162</t>
  </si>
  <si>
    <t>Nút nhấn kích hoạt báo cháy và xả khí bằng tay</t>
  </si>
  <si>
    <t>CC163</t>
  </si>
  <si>
    <t>Nút nhấn vô hiệu hóa xả khí</t>
  </si>
  <si>
    <t>CC164</t>
  </si>
  <si>
    <t>Chuông báo cháy 24Vdc 6"</t>
  </si>
  <si>
    <t>CC165</t>
  </si>
  <si>
    <t>Còi đèn kết hợp báo cháy và báo xả khí</t>
  </si>
  <si>
    <t>CC166</t>
  </si>
  <si>
    <t>Bảng cảnh báo di tản</t>
  </si>
  <si>
    <t>CC167</t>
  </si>
  <si>
    <t>Bảng cảnh báo xả khí</t>
  </si>
  <si>
    <t>CC168</t>
  </si>
  <si>
    <t>Chi phí kiểm định thiết bị</t>
  </si>
  <si>
    <t xml:space="preserve">  TP.HCM, Ngày   ….  tháng   ….  năm 2024</t>
  </si>
  <si>
    <t xml:space="preserve">ĐD.BAN QUẢN LÝ DỰ ÁN - CĐT  </t>
  </si>
  <si>
    <t>ĐD.TƯ VẤN GIÁM SÁT</t>
  </si>
  <si>
    <t xml:space="preserve"> ĐD.NHÀ THẦU THI CÔNG</t>
  </si>
  <si>
    <t>THUẾ VAT</t>
  </si>
  <si>
    <t>(B) = (A) *8%</t>
  </si>
  <si>
    <t>Năm 2024  VAT 10%</t>
  </si>
  <si>
    <t>(C) = (A) + (B)</t>
  </si>
  <si>
    <t>(E)=(C)*10%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</si>
</sst>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_(* #,##0_);_(* \(#,##0\);_(* &quot;-&quot;_);_(@_)"/>
    <numFmt numFmtId="165" formatCode="_(* #,##0.00_);_(* \(#,##0.00\);_(* &quot;-&quot;??_);_(@_)"/>
    <numFmt numFmtId="166" formatCode="_-* #,##0.00\ _₫_-;\-* #,##0.00\ _₫_-;_-* &quot;-&quot;??\ _₫_-;_-@_-"/>
    <numFmt numFmtId="167" formatCode="_(* #,##0_);_(* \(#,##0\);_(* &quot;-&quot;??_);_(@_)"/>
    <numFmt numFmtId="168" formatCode="_-* #,##0\ _₫_-;\-* #,##0\ _₫_-;_-* &quot;-&quot;??\ _₫_-;_-@_-"/>
    <numFmt numFmtId="169" formatCode="0.0000%"/>
    <numFmt numFmtId="170" formatCode="#,##0\ ;\ \-\ #,##0\ ;\ &quot;-&quot;"/>
    <numFmt numFmtId="171" formatCode="_(* #,##0.0000000_);_(* \(#,##0.0000000\);_(* &quot;-&quot;????_);_(@_)"/>
    <numFmt numFmtId="172" formatCode="_(* #,##0_);_(* \(#,##0\);_(* &quot;-&quot;???????_);_(@_)"/>
    <numFmt numFmtId="173" formatCode="0;[Red]0"/>
    <numFmt numFmtId="174" formatCode="_(* #,##0.0_);_(* \(#,##0.0\);_(* &quot;-&quot;??_);_(@_)"/>
    <numFmt numFmtId="175" formatCode="0_);\(0\)"/>
    <numFmt numFmtId="176" formatCode="&quot;$&quot;#,##0\ ;\(&quot;$&quot;#,##0\)"/>
    <numFmt numFmtId="177" formatCode="0.0%"/>
    <numFmt numFmtId="178" formatCode="0.0000;[Red]0.0000"/>
    <numFmt numFmtId="179" formatCode="[$-1010000]d/m/yyyy;@"/>
  </numFmts>
  <fonts count="134">
    <font>
      <sz val="11"/>
      <color theme="1"/>
      <name val="Arial"/>
      <family val="2"/>
      <charset val="163"/>
      <scheme val="minor"/>
    </font>
    <font>
      <sz val="11"/>
      <color theme="1"/>
      <name val="Arial"/>
      <family val="2"/>
      <scheme val="minor"/>
    </font>
    <font>
      <sz val="11"/>
      <color theme="1"/>
      <name val="Arial"/>
      <family val="2"/>
      <scheme val="minor"/>
    </font>
    <font>
      <sz val="11"/>
      <color rgb="FF081C36"/>
      <name val="Times New Roman"/>
      <family val="1"/>
    </font>
    <font>
      <sz val="11"/>
      <color theme="1"/>
      <name val="Times New Roman"/>
      <family val="1"/>
    </font>
    <font>
      <sz val="11"/>
      <color theme="1"/>
      <name val="Arial"/>
      <family val="2"/>
      <charset val="163"/>
      <scheme val="minor"/>
    </font>
    <font>
      <b/>
      <sz val="11"/>
      <color theme="1"/>
      <name val="Times New Roman"/>
      <family val="1"/>
    </font>
    <font>
      <b/>
      <i/>
      <sz val="11"/>
      <color theme="1"/>
      <name val="Times New Roman"/>
      <family val="1"/>
    </font>
    <font>
      <b/>
      <sz val="18"/>
      <color indexed="8"/>
      <name val="Times New Roman"/>
      <family val="1"/>
    </font>
    <font>
      <b/>
      <sz val="11"/>
      <color indexed="8"/>
      <name val="Times New Roman"/>
      <family val="1"/>
    </font>
    <font>
      <b/>
      <sz val="18"/>
      <name val="Times New Roman"/>
      <family val="1"/>
    </font>
    <font>
      <sz val="10"/>
      <color indexed="8"/>
      <name val="Times New Roman"/>
      <family val="1"/>
    </font>
    <font>
      <b/>
      <sz val="10"/>
      <name val="Times New Roman"/>
      <family val="1"/>
    </font>
    <font>
      <b/>
      <sz val="10"/>
      <color theme="1"/>
      <name val="Times New Roman"/>
      <family val="1"/>
    </font>
    <font>
      <b/>
      <sz val="11"/>
      <color rgb="FFFF0000"/>
      <name val="Times New Roman"/>
      <family val="1"/>
    </font>
    <font>
      <b/>
      <sz val="11"/>
      <name val="Times New Roman"/>
      <family val="1"/>
    </font>
    <font>
      <sz val="11"/>
      <color indexed="8"/>
      <name val="Times New Roman"/>
      <family val="1"/>
    </font>
    <font>
      <sz val="11"/>
      <color rgb="FFFF0000"/>
      <name val="Times New Roman"/>
      <family val="1"/>
    </font>
    <font>
      <sz val="11"/>
      <name val="Times New Roman"/>
      <family val="1"/>
    </font>
    <font>
      <b/>
      <sz val="11"/>
      <name val="Times New Roman"/>
      <family val="1"/>
      <charset val="163"/>
    </font>
    <font>
      <sz val="9"/>
      <color indexed="81"/>
      <name val="Tahoma"/>
      <family val="2"/>
    </font>
    <font>
      <b/>
      <sz val="9"/>
      <color indexed="81"/>
      <name val="Tahoma"/>
      <family val="2"/>
    </font>
    <font>
      <b/>
      <sz val="14"/>
      <color rgb="FFFF0000"/>
      <name val="Times New Roman"/>
      <family val="1"/>
    </font>
    <font>
      <b/>
      <sz val="18"/>
      <color rgb="FFFF0000"/>
      <name val="Times New Roman"/>
      <family val="1"/>
    </font>
    <font>
      <b/>
      <sz val="11"/>
      <color theme="1"/>
      <name val="Arial"/>
      <family val="2"/>
      <scheme val="minor"/>
    </font>
    <font>
      <sz val="11"/>
      <color theme="1"/>
      <name val="Times New Roman"/>
      <family val="1"/>
    </font>
    <font>
      <sz val="13"/>
      <name val="Times New Roman"/>
      <family val="1"/>
    </font>
    <font>
      <sz val="13"/>
      <color rgb="FFFF0000"/>
      <name val="Times New Roman"/>
      <family val="1"/>
    </font>
    <font>
      <sz val="13"/>
      <color theme="1"/>
      <name val="Times New Roman"/>
      <family val="1"/>
    </font>
    <font>
      <b/>
      <sz val="13"/>
      <name val="Times New Roman"/>
      <family val="1"/>
    </font>
    <font>
      <b/>
      <sz val="13"/>
      <color rgb="FFFF0000"/>
      <name val="Times New Roman"/>
      <family val="1"/>
    </font>
    <font>
      <b/>
      <sz val="14"/>
      <name val="Times New Roman"/>
      <family val="1"/>
    </font>
    <font>
      <b/>
      <sz val="18"/>
      <color theme="1"/>
      <name val="Times New Roman"/>
      <family val="1"/>
    </font>
    <font>
      <sz val="18"/>
      <color theme="1"/>
      <name val="Times New Roman"/>
      <family val="1"/>
    </font>
    <font>
      <b/>
      <sz val="16"/>
      <name val="Times New Roman"/>
      <family val="1"/>
    </font>
    <font>
      <b/>
      <sz val="16"/>
      <color theme="1"/>
      <name val="Times New Roman"/>
      <family val="1"/>
    </font>
    <font>
      <sz val="16"/>
      <color theme="1"/>
      <name val="Times New Roman"/>
      <family val="1"/>
    </font>
    <font>
      <sz val="14"/>
      <color theme="1"/>
      <name val="Times New Roman"/>
      <family val="1"/>
    </font>
    <font>
      <b/>
      <sz val="14"/>
      <color theme="1"/>
      <name val="Times New Roman"/>
      <family val="1"/>
    </font>
    <font>
      <b/>
      <i/>
      <sz val="16"/>
      <name val="Times New Roman"/>
      <family val="1"/>
    </font>
    <font>
      <i/>
      <sz val="16"/>
      <name val="Times New Roman"/>
      <family val="1"/>
    </font>
    <font>
      <i/>
      <sz val="16"/>
      <color theme="1"/>
      <name val="Arial"/>
      <family val="2"/>
      <scheme val="minor"/>
    </font>
    <font>
      <i/>
      <sz val="16"/>
      <color theme="1"/>
      <name val="Times New Roman"/>
      <family val="1"/>
    </font>
    <font>
      <sz val="16"/>
      <name val="Times New Roman"/>
      <family val="1"/>
    </font>
    <font>
      <i/>
      <sz val="16"/>
      <name val="Arial"/>
      <family val="2"/>
      <scheme val="minor"/>
    </font>
    <font>
      <b/>
      <i/>
      <sz val="16"/>
      <color theme="1"/>
      <name val="Times New Roman"/>
      <family val="1"/>
    </font>
    <font>
      <b/>
      <sz val="14"/>
      <color rgb="FF7030A0"/>
      <name val="Times New Roman"/>
      <family val="1"/>
    </font>
    <font>
      <sz val="14"/>
      <color rgb="FF7030A0"/>
      <name val="Times New Roman"/>
      <family val="1"/>
    </font>
    <font>
      <sz val="14"/>
      <name val="Times New Roman"/>
      <family val="1"/>
    </font>
    <font>
      <sz val="16"/>
      <color rgb="FFFF0000"/>
      <name val="Times New Roman"/>
      <family val="1"/>
    </font>
    <font>
      <b/>
      <sz val="13"/>
      <color theme="1"/>
      <name val="Times New Roman"/>
      <family val="1"/>
    </font>
    <font>
      <b/>
      <sz val="9"/>
      <name val="Times New Roman"/>
      <family val="1"/>
    </font>
    <font>
      <sz val="9"/>
      <name val="Times New Roman"/>
      <family val="1"/>
    </font>
    <font>
      <b/>
      <sz val="9"/>
      <name val="Tahoma"/>
      <family val="2"/>
    </font>
    <font>
      <sz val="9"/>
      <name val="Tahoma"/>
      <family val="2"/>
    </font>
    <font>
      <sz val="11"/>
      <color indexed="8"/>
      <name val="Calibri"/>
      <family val="2"/>
    </font>
    <font>
      <sz val="12"/>
      <name val="Times New Roman"/>
      <family val="1"/>
    </font>
    <font>
      <b/>
      <sz val="12"/>
      <name val="Times New Roman"/>
      <family val="1"/>
    </font>
    <font>
      <sz val="8.25"/>
      <name val="Microsoft Sans Serif"/>
      <family val="2"/>
    </font>
    <font>
      <i/>
      <sz val="14"/>
      <color theme="1"/>
      <name val="Times New Roman"/>
      <family val="1"/>
    </font>
    <font>
      <b/>
      <sz val="22"/>
      <color theme="1"/>
      <name val="Times New Roman"/>
      <family val="1"/>
    </font>
    <font>
      <i/>
      <sz val="13"/>
      <color theme="1"/>
      <name val="Times New Roman"/>
      <family val="1"/>
    </font>
    <font>
      <b/>
      <sz val="15"/>
      <color theme="1"/>
      <name val="Times New Roman"/>
      <family val="1"/>
    </font>
    <font>
      <b/>
      <sz val="11"/>
      <color theme="0"/>
      <name val="Times New Roman"/>
      <family val="1"/>
    </font>
    <font>
      <sz val="10"/>
      <name val="Arial"/>
      <family val="2"/>
    </font>
    <font>
      <sz val="11"/>
      <name val="Arial"/>
      <family val="2"/>
      <scheme val="minor"/>
    </font>
    <font>
      <b/>
      <i/>
      <sz val="12"/>
      <color rgb="FFFF0000"/>
      <name val="Times New Roman"/>
      <family val="1"/>
    </font>
    <font>
      <b/>
      <sz val="12"/>
      <color theme="1"/>
      <name val="Times New Roman"/>
      <family val="1"/>
    </font>
    <font>
      <sz val="12"/>
      <color theme="1"/>
      <name val="Times New Roman"/>
      <family val="1"/>
    </font>
    <font>
      <b/>
      <sz val="16"/>
      <color theme="1"/>
      <name val="Arial"/>
      <family val="2"/>
      <scheme val="minor"/>
    </font>
    <font>
      <sz val="15"/>
      <color theme="1"/>
      <name val="Times New Roman"/>
      <family val="1"/>
    </font>
    <font>
      <b/>
      <sz val="12"/>
      <color theme="0"/>
      <name val="Times New Roman"/>
      <family val="1"/>
    </font>
    <font>
      <sz val="12"/>
      <color rgb="FF000000"/>
      <name val="Times New Roman"/>
      <family val="2"/>
    </font>
    <font>
      <b/>
      <sz val="12"/>
      <color rgb="FF0000CC"/>
      <name val="Times New Roman"/>
      <family val="1"/>
    </font>
    <font>
      <b/>
      <sz val="12"/>
      <color rgb="FFFF0000"/>
      <name val="Times New Roman"/>
      <family val="1"/>
    </font>
    <font>
      <i/>
      <sz val="12"/>
      <color theme="1"/>
      <name val="Times New Roman"/>
      <family val="1"/>
    </font>
    <font>
      <sz val="12"/>
      <color rgb="FFFF0000"/>
      <name val="Times New Roman"/>
      <family val="1"/>
    </font>
    <font>
      <sz val="15"/>
      <name val="Times New Roman"/>
      <family val="1"/>
    </font>
    <font>
      <b/>
      <sz val="12"/>
      <color indexed="81"/>
      <name val="Tahoma"/>
      <family val="2"/>
    </font>
    <font>
      <sz val="10"/>
      <color theme="1"/>
      <name val="Arial"/>
      <family val="2"/>
      <scheme val="minor"/>
    </font>
    <font>
      <sz val="10"/>
      <name val="Times New Roman"/>
      <family val="1"/>
    </font>
    <font>
      <b/>
      <sz val="18"/>
      <color rgb="FF0070C0"/>
      <name val="Times New Roman"/>
      <family val="1"/>
    </font>
    <font>
      <b/>
      <sz val="12"/>
      <color rgb="FF0070C0"/>
      <name val="Times New Roman"/>
      <family val="1"/>
    </font>
    <font>
      <sz val="12"/>
      <color theme="1"/>
      <name val="Arial"/>
      <family val="2"/>
      <scheme val="minor"/>
    </font>
    <font>
      <sz val="12"/>
      <color rgb="FF0070C0"/>
      <name val="Times New Roman"/>
      <family val="1"/>
    </font>
    <font>
      <sz val="10"/>
      <color rgb="FF0070C0"/>
      <name val="Times New Roman"/>
      <family val="1"/>
    </font>
    <font>
      <b/>
      <sz val="10"/>
      <color rgb="FF0070C0"/>
      <name val="Times New Roman"/>
      <family val="1"/>
    </font>
    <font>
      <b/>
      <sz val="10"/>
      <color rgb="FFFF0000"/>
      <name val="Times New Roman"/>
      <family val="1"/>
    </font>
    <font>
      <sz val="10"/>
      <color theme="1"/>
      <name val="Times New Roman"/>
      <family val="1"/>
    </font>
    <font>
      <b/>
      <sz val="10"/>
      <color rgb="FF0000FF"/>
      <name val="Times New Roman"/>
      <family val="1"/>
    </font>
    <font>
      <sz val="10"/>
      <color indexed="12"/>
      <name val="Times New Roman"/>
      <family val="1"/>
    </font>
    <font>
      <sz val="10"/>
      <color rgb="FF0000FF"/>
      <name val="Times New Roman"/>
      <family val="1"/>
    </font>
    <font>
      <sz val="10"/>
      <color rgb="FFFF0000"/>
      <name val="Times New Roman"/>
      <family val="1"/>
    </font>
    <font>
      <b/>
      <sz val="10"/>
      <color indexed="12"/>
      <name val="Times New Roman"/>
      <family val="1"/>
    </font>
    <font>
      <b/>
      <sz val="10"/>
      <color rgb="FFFF00FF"/>
      <name val="Times New Roman"/>
      <family val="1"/>
    </font>
    <font>
      <i/>
      <sz val="10"/>
      <name val="Times New Roman"/>
      <family val="1"/>
    </font>
    <font>
      <i/>
      <sz val="10"/>
      <color rgb="FF0070C0"/>
      <name val="Times New Roman"/>
      <family val="1"/>
    </font>
    <font>
      <sz val="10"/>
      <color rgb="FF000000"/>
      <name val="Times New Roman"/>
      <family val="1"/>
    </font>
    <font>
      <i/>
      <sz val="10"/>
      <color theme="1"/>
      <name val="Times New Roman"/>
      <family val="1"/>
    </font>
    <font>
      <i/>
      <sz val="10"/>
      <color rgb="FF0000FF"/>
      <name val="Times New Roman"/>
      <family val="1"/>
    </font>
    <font>
      <sz val="12"/>
      <name val="細明體"/>
      <family val="3"/>
      <charset val="136"/>
    </font>
    <font>
      <b/>
      <u/>
      <sz val="10"/>
      <name val="Times New Roman"/>
      <family val="1"/>
    </font>
    <font>
      <b/>
      <u/>
      <sz val="10"/>
      <color indexed="12"/>
      <name val="Times New Roman"/>
      <family val="1"/>
    </font>
    <font>
      <sz val="11"/>
      <name val="VNbook-Antiqua"/>
      <family val="2"/>
    </font>
    <font>
      <u/>
      <sz val="10"/>
      <name val="Times New Roman"/>
      <family val="1"/>
    </font>
    <font>
      <sz val="10"/>
      <color indexed="14"/>
      <name val="Times New Roman"/>
      <family val="1"/>
    </font>
    <font>
      <sz val="11"/>
      <color theme="1"/>
      <name val="Calibri"/>
      <family val="2"/>
    </font>
    <font>
      <sz val="10"/>
      <color rgb="FF0070C0"/>
      <name val="Arial"/>
      <family val="2"/>
      <scheme val="minor"/>
    </font>
    <font>
      <sz val="11"/>
      <color rgb="FF0020C0"/>
      <name val="Times New Roman"/>
      <family val="1"/>
    </font>
    <font>
      <b/>
      <sz val="26"/>
      <color rgb="FFFF0000"/>
      <name val="Times New Roman"/>
      <family val="1"/>
    </font>
    <font>
      <b/>
      <sz val="22"/>
      <name val="Times New Roman"/>
      <family val="1"/>
    </font>
    <font>
      <sz val="12"/>
      <name val=".VnTime"/>
      <family val="2"/>
    </font>
    <font>
      <sz val="11"/>
      <color theme="1"/>
      <name val="Arial"/>
      <family val="2"/>
      <charset val="129"/>
      <scheme val="minor"/>
    </font>
    <font>
      <b/>
      <sz val="11"/>
      <color theme="7" tint="-0.249977111117893"/>
      <name val="Times New Roman"/>
      <family val="1"/>
    </font>
    <font>
      <sz val="11"/>
      <color theme="7" tint="-0.249977111117893"/>
      <name val="Times New Roman"/>
      <family val="1"/>
    </font>
    <font>
      <sz val="10"/>
      <name val="VNI-Times"/>
    </font>
    <font>
      <sz val="11"/>
      <name val="VNI-Avo"/>
    </font>
    <font>
      <b/>
      <sz val="11"/>
      <color theme="5" tint="-0.249977111117893"/>
      <name val="Times New Roman"/>
      <family val="1"/>
    </font>
    <font>
      <sz val="11"/>
      <color theme="5" tint="-0.249977111117893"/>
      <name val="Times New Roman"/>
      <family val="1"/>
    </font>
    <font>
      <sz val="11"/>
      <color rgb="FF0000CC"/>
      <name val="Times New Roman"/>
      <family val="1"/>
    </font>
    <font>
      <sz val="11"/>
      <color theme="1"/>
      <name val="Cambria"/>
      <family val="2"/>
    </font>
    <font>
      <sz val="11"/>
      <color rgb="FF0000FF"/>
      <name val="Times New Roman"/>
      <family val="1"/>
    </font>
    <font>
      <u/>
      <sz val="11"/>
      <color theme="5" tint="-0.249977111117893"/>
      <name val="Times New Roman"/>
      <family val="1"/>
    </font>
    <font>
      <u/>
      <sz val="11"/>
      <name val="Times New Roman"/>
      <family val="1"/>
    </font>
    <font>
      <sz val="10"/>
      <name val="Helv"/>
      <family val="2"/>
    </font>
    <font>
      <b/>
      <sz val="11"/>
      <color rgb="FF0000CC"/>
      <name val="Times New Roman"/>
      <family val="1"/>
    </font>
    <font>
      <sz val="11"/>
      <color indexed="12"/>
      <name val="Times New Roman"/>
      <family val="1"/>
    </font>
    <font>
      <b/>
      <sz val="11"/>
      <color rgb="FF0000FF"/>
      <name val="Times New Roman"/>
      <family val="1"/>
    </font>
    <font>
      <sz val="12"/>
      <color theme="1"/>
      <name val="Times New Roman"/>
      <family val="2"/>
    </font>
    <font>
      <b/>
      <sz val="18"/>
      <color rgb="FF0000CC"/>
      <name val="Times New Roman"/>
      <family val="1"/>
    </font>
    <font>
      <sz val="12"/>
      <color theme="0"/>
      <name val="Times New Roman"/>
      <family val="2"/>
    </font>
    <font>
      <b/>
      <sz val="12"/>
      <color theme="3" tint="0.79998168889431442"/>
      <name val="Times New Roman"/>
      <family val="1"/>
    </font>
    <font>
      <b/>
      <sz val="12"/>
      <color rgb="FFFFFFFF"/>
      <name val="Times New Roman"/>
      <family val="1"/>
    </font>
    <font>
      <sz val="12"/>
      <color rgb="FFFFFFFF"/>
      <name val="Times New Roman"/>
      <family val="1"/>
    </font>
  </fonts>
  <fills count="32">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theme="4" tint="-0.499984740745262"/>
        <bgColor indexed="64"/>
      </patternFill>
    </fill>
    <fill>
      <patternFill patternType="solid">
        <fgColor theme="4" tint="0.79995117038483843"/>
        <bgColor indexed="64"/>
      </patternFill>
    </fill>
    <fill>
      <patternFill patternType="solid">
        <fgColor rgb="FFFFCC99"/>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DDEBF7"/>
        <bgColor rgb="FF000000"/>
      </patternFill>
    </fill>
    <fill>
      <patternFill patternType="solid">
        <fgColor theme="5"/>
        <bgColor indexed="64"/>
      </patternFill>
    </fill>
    <fill>
      <patternFill patternType="solid">
        <fgColor theme="7"/>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4" tint="0.79998168889431442"/>
        <bgColor rgb="FFFFFFFF"/>
      </patternFill>
    </fill>
    <fill>
      <patternFill patternType="solid">
        <fgColor theme="7" tint="0.59999389629810485"/>
        <bgColor rgb="FFFFFFFF"/>
      </patternFill>
    </fill>
    <fill>
      <patternFill patternType="solid">
        <fgColor theme="7" tint="0.59999389629810485"/>
        <bgColor indexed="64"/>
      </patternFill>
    </fill>
    <fill>
      <patternFill patternType="solid">
        <fgColor theme="5" tint="0.79998168889431442"/>
        <bgColor rgb="FFFFFFFF"/>
      </patternFill>
    </fill>
    <fill>
      <patternFill patternType="solid">
        <fgColor theme="8" tint="-0.249977111117893"/>
        <bgColor indexed="64"/>
      </patternFill>
    </fill>
    <fill>
      <patternFill patternType="solid">
        <fgColor rgb="FFEAF4E4"/>
        <bgColor indexed="64"/>
      </patternFill>
    </fill>
  </fills>
  <borders count="86">
    <border>
      <left/>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right/>
      <top/>
      <bottom style="double">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thin">
        <color indexed="64"/>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style="thin">
        <color indexed="64"/>
      </right>
      <top style="hair">
        <color indexed="64"/>
      </top>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style="thin">
        <color indexed="64"/>
      </left>
      <right style="medium">
        <color indexed="64"/>
      </right>
      <top style="hair">
        <color indexed="64"/>
      </top>
      <bottom/>
      <diagonal/>
    </border>
    <border>
      <left style="medium">
        <color indexed="64"/>
      </left>
      <right style="thin">
        <color indexed="64"/>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style="thin">
        <color auto="1"/>
      </left>
      <right style="thin">
        <color auto="1"/>
      </right>
      <top/>
      <bottom/>
      <diagonal/>
    </border>
    <border>
      <left style="thin">
        <color auto="1"/>
      </left>
      <right/>
      <top style="thin">
        <color auto="1"/>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diagonal/>
    </border>
    <border>
      <left style="thin">
        <color auto="1"/>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auto="1"/>
      </left>
      <right style="thin">
        <color auto="1"/>
      </right>
      <top/>
      <bottom style="thin">
        <color auto="1"/>
      </bottom>
      <diagonal/>
    </border>
    <border>
      <left/>
      <right/>
      <top/>
      <bottom style="thin">
        <color auto="1"/>
      </bottom>
      <diagonal/>
    </border>
    <border>
      <left style="thin">
        <color rgb="FF00B0F0"/>
      </left>
      <right style="thin">
        <color rgb="FF00B0F0"/>
      </right>
      <top style="hair">
        <color rgb="FF00B0F0"/>
      </top>
      <bottom style="hair">
        <color rgb="FF00B0F0"/>
      </bottom>
      <diagonal/>
    </border>
    <border>
      <left/>
      <right/>
      <top style="thin">
        <color auto="1"/>
      </top>
      <bottom style="thin">
        <color auto="1"/>
      </bottom>
      <diagonal/>
    </border>
    <border>
      <left style="thin">
        <color auto="1"/>
      </left>
      <right/>
      <top/>
      <bottom style="thin">
        <color auto="1"/>
      </bottom>
      <diagonal/>
    </border>
    <border>
      <left/>
      <right style="thin">
        <color indexed="64"/>
      </right>
      <top style="thin">
        <color indexed="64"/>
      </top>
      <bottom style="thin">
        <color indexed="64"/>
      </bottom>
      <diagonal/>
    </border>
    <border>
      <left style="thin">
        <color rgb="FF00B0F0"/>
      </left>
      <right style="thin">
        <color rgb="FF00B0F0"/>
      </right>
      <top style="thin">
        <color rgb="FF00B0F0"/>
      </top>
      <bottom style="hair">
        <color rgb="FF00B0F0"/>
      </bottom>
      <diagonal/>
    </border>
    <border>
      <left style="thin">
        <color rgb="FF00B0F0"/>
      </left>
      <right/>
      <top style="hair">
        <color rgb="FF00B0F0"/>
      </top>
      <bottom style="hair">
        <color rgb="FF00B0F0"/>
      </bottom>
      <diagonal/>
    </border>
    <border>
      <left style="thin">
        <color rgb="FF00B0F0"/>
      </left>
      <right style="thin">
        <color rgb="FF00B0F0"/>
      </right>
      <top style="hair">
        <color rgb="FF00B0F0"/>
      </top>
      <bottom/>
      <diagonal/>
    </border>
    <border>
      <left style="thin">
        <color rgb="FF00B0F0"/>
      </left>
      <right style="thin">
        <color rgb="FF00B0F0"/>
      </right>
      <top style="thin">
        <color rgb="FF00B0F0"/>
      </top>
      <bottom style="thin">
        <color rgb="FF00B0F0"/>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hair">
        <color indexed="64"/>
      </bottom>
      <diagonal/>
    </border>
    <border>
      <left style="thin">
        <color indexed="64"/>
      </left>
      <right/>
      <top/>
      <bottom style="hair">
        <color indexed="64"/>
      </bottom>
      <diagonal/>
    </border>
    <border>
      <left style="thin">
        <color indexed="64"/>
      </left>
      <right style="thin">
        <color indexed="64"/>
      </right>
      <top/>
      <bottom style="hair">
        <color indexed="64"/>
      </bottom>
      <diagonal/>
    </border>
    <border>
      <left style="thin">
        <color indexed="64"/>
      </left>
      <right/>
      <top style="thin">
        <color indexed="64"/>
      </top>
      <bottom style="hair">
        <color indexed="64"/>
      </bottom>
      <diagonal/>
    </border>
    <border>
      <left style="thin">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style="thin">
        <color rgb="FF00B0F0"/>
      </left>
      <right style="thin">
        <color rgb="FF00B0F0"/>
      </right>
      <top style="thin">
        <color rgb="FF00B0F0"/>
      </top>
      <bottom/>
      <diagonal/>
    </border>
    <border>
      <left style="thin">
        <color rgb="FF00B0F0"/>
      </left>
      <right/>
      <top style="thin">
        <color rgb="FF00B0F0"/>
      </top>
      <bottom style="thin">
        <color rgb="FF00B0F0"/>
      </bottom>
      <diagonal/>
    </border>
    <border>
      <left/>
      <right/>
      <top style="thin">
        <color rgb="FF00B0F0"/>
      </top>
      <bottom style="thin">
        <color rgb="FF00B0F0"/>
      </bottom>
      <diagonal/>
    </border>
    <border>
      <left/>
      <right style="thin">
        <color rgb="FF00B0F0"/>
      </right>
      <top style="thin">
        <color rgb="FF00B0F0"/>
      </top>
      <bottom style="thin">
        <color rgb="FF00B0F0"/>
      </bottom>
      <diagonal/>
    </border>
    <border>
      <left/>
      <right style="thin">
        <color rgb="FF00B0F0"/>
      </right>
      <top style="thin">
        <color rgb="FF00B0F0"/>
      </top>
      <bottom/>
      <diagonal/>
    </border>
    <border>
      <left style="thin">
        <color rgb="FF00B0F0"/>
      </left>
      <right style="thin">
        <color rgb="FF00B0F0"/>
      </right>
      <top/>
      <bottom/>
      <diagonal/>
    </border>
    <border>
      <left style="thin">
        <color rgb="FF00B0F0"/>
      </left>
      <right style="thin">
        <color rgb="FF00B0F0"/>
      </right>
      <top/>
      <bottom style="thin">
        <color rgb="FF00B0F0"/>
      </bottom>
      <diagonal/>
    </border>
    <border>
      <left style="thin">
        <color rgb="FF00B0F0"/>
      </left>
      <right style="thin">
        <color rgb="FF00B0F0"/>
      </right>
      <top/>
      <bottom style="hair">
        <color rgb="FF00B0F0"/>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thin">
        <color auto="1"/>
      </right>
      <top style="medium">
        <color indexed="64"/>
      </top>
      <bottom/>
      <diagonal/>
    </border>
    <border>
      <left style="medium">
        <color indexed="64"/>
      </left>
      <right style="thin">
        <color auto="1"/>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42">
    <xf numFmtId="0" fontId="0" fillId="0" borderId="0"/>
    <xf numFmtId="166" fontId="5" fillId="0" borderId="0" applyFont="0" applyFill="0" applyBorder="0" applyAlignment="0" applyProtection="0"/>
    <xf numFmtId="0" fontId="25" fillId="0" borderId="0"/>
    <xf numFmtId="165" fontId="4" fillId="0" borderId="0" applyFont="0" applyFill="0" applyBorder="0" applyAlignment="0" applyProtection="0"/>
    <xf numFmtId="0" fontId="55" fillId="0" borderId="0"/>
    <xf numFmtId="0" fontId="58" fillId="0" borderId="0">
      <protection locked="0"/>
    </xf>
    <xf numFmtId="165" fontId="55" fillId="0" borderId="0" applyFont="0" applyFill="0" applyBorder="0" applyAlignment="0" applyProtection="0"/>
    <xf numFmtId="9" fontId="55" fillId="0" borderId="0" applyFont="0" applyFill="0" applyBorder="0" applyAlignment="0" applyProtection="0"/>
    <xf numFmtId="0" fontId="2" fillId="0" borderId="0"/>
    <xf numFmtId="165" fontId="64" fillId="0" borderId="0" applyFont="0" applyFill="0" applyBorder="0" applyAlignment="0" applyProtection="0"/>
    <xf numFmtId="165" fontId="2" fillId="0" borderId="0" applyFont="0" applyFill="0" applyBorder="0" applyAlignment="0" applyProtection="0"/>
    <xf numFmtId="9" fontId="2" fillId="0" borderId="0" applyFont="0" applyFill="0" applyBorder="0" applyAlignment="0" applyProtection="0"/>
    <xf numFmtId="164" fontId="2" fillId="0" borderId="0" applyFont="0" applyFill="0" applyBorder="0" applyAlignment="0" applyProtection="0"/>
    <xf numFmtId="0" fontId="64" fillId="0" borderId="0"/>
    <xf numFmtId="0" fontId="1" fillId="0" borderId="0"/>
    <xf numFmtId="165" fontId="1" fillId="0" borderId="0" applyFont="0" applyFill="0" applyBorder="0" applyAlignment="0" applyProtection="0"/>
    <xf numFmtId="0" fontId="64" fillId="0" borderId="0"/>
    <xf numFmtId="0" fontId="64" fillId="0" borderId="0"/>
    <xf numFmtId="0" fontId="64" fillId="0" borderId="0"/>
    <xf numFmtId="0" fontId="100" fillId="0" borderId="0"/>
    <xf numFmtId="166" fontId="103" fillId="0" borderId="0" applyFont="0" applyFill="0" applyBorder="0" applyAlignment="0" applyProtection="0"/>
    <xf numFmtId="165" fontId="106" fillId="0" borderId="0" applyFont="0" applyFill="0" applyBorder="0" applyAlignment="0" applyProtection="0"/>
    <xf numFmtId="0" fontId="1" fillId="0" borderId="0"/>
    <xf numFmtId="0" fontId="55" fillId="0" borderId="0"/>
    <xf numFmtId="165" fontId="111" fillId="0" borderId="0" applyFont="0" applyFill="0" applyBorder="0" applyAlignment="0" applyProtection="0"/>
    <xf numFmtId="0" fontId="112" fillId="0" borderId="0">
      <alignment vertical="center"/>
    </xf>
    <xf numFmtId="165" fontId="64" fillId="0" borderId="0" applyFont="0" applyFill="0" applyBorder="0" applyAlignment="0" applyProtection="0"/>
    <xf numFmtId="0" fontId="1" fillId="0" borderId="0"/>
    <xf numFmtId="0" fontId="64" fillId="0" borderId="0"/>
    <xf numFmtId="165" fontId="1" fillId="0" borderId="0" applyFont="0" applyFill="0" applyBorder="0" applyAlignment="0" applyProtection="0"/>
    <xf numFmtId="176" fontId="18" fillId="0" borderId="0" applyFont="0" applyFill="0" applyBorder="0" applyAlignment="0" applyProtection="0"/>
    <xf numFmtId="0" fontId="64" fillId="0" borderId="0"/>
    <xf numFmtId="0" fontId="115" fillId="0" borderId="0"/>
    <xf numFmtId="0" fontId="116" fillId="0" borderId="0"/>
    <xf numFmtId="9" fontId="1" fillId="0" borderId="0" applyFont="0" applyFill="0" applyBorder="0" applyAlignment="0" applyProtection="0"/>
    <xf numFmtId="165" fontId="120" fillId="0" borderId="0" applyFont="0" applyFill="0" applyBorder="0" applyAlignment="0" applyProtection="0"/>
    <xf numFmtId="0" fontId="1" fillId="0" borderId="0"/>
    <xf numFmtId="0" fontId="124" fillId="0" borderId="0"/>
    <xf numFmtId="0" fontId="1" fillId="0" borderId="0"/>
    <xf numFmtId="0" fontId="120" fillId="0" borderId="0"/>
    <xf numFmtId="0" fontId="128" fillId="0" borderId="0"/>
    <xf numFmtId="165" fontId="128" fillId="0" borderId="0" applyFont="0" applyFill="0" applyBorder="0" applyAlignment="0" applyProtection="0"/>
  </cellStyleXfs>
  <cellXfs count="1463">
    <xf numFmtId="0" fontId="0" fillId="0" borderId="0" xfId="0"/>
    <xf numFmtId="0" fontId="4" fillId="0" borderId="0" xfId="0" applyFont="1"/>
    <xf numFmtId="0" fontId="3" fillId="0" borderId="0" xfId="0" applyFont="1" applyAlignment="1">
      <alignment wrapText="1"/>
    </xf>
    <xf numFmtId="0" fontId="6" fillId="0" borderId="0" xfId="0" applyFont="1"/>
    <xf numFmtId="0" fontId="9" fillId="0" borderId="0" xfId="0" applyFont="1"/>
    <xf numFmtId="0" fontId="8" fillId="0" borderId="0" xfId="0" applyFont="1" applyAlignment="1">
      <alignment horizontal="center"/>
    </xf>
    <xf numFmtId="0" fontId="10" fillId="0" borderId="0" xfId="0" applyFont="1" applyAlignment="1">
      <alignment horizontal="center"/>
    </xf>
    <xf numFmtId="0" fontId="11" fillId="0" borderId="0" xfId="0" applyFont="1"/>
    <xf numFmtId="0" fontId="12" fillId="0" borderId="0" xfId="0" applyFont="1" applyAlignment="1">
      <alignment vertical="center"/>
    </xf>
    <xf numFmtId="0" fontId="9" fillId="0" borderId="0" xfId="0" applyFont="1" applyAlignment="1">
      <alignment horizontal="center"/>
    </xf>
    <xf numFmtId="0" fontId="9" fillId="0" borderId="18" xfId="0" applyFont="1" applyBorder="1" applyAlignment="1">
      <alignment horizontal="center" vertical="center" wrapText="1"/>
    </xf>
    <xf numFmtId="0" fontId="14" fillId="0" borderId="19" xfId="0" applyFont="1" applyBorder="1" applyAlignment="1">
      <alignment horizontal="center" vertical="center" wrapText="1"/>
    </xf>
    <xf numFmtId="0" fontId="15" fillId="0" borderId="19" xfId="0" applyFont="1" applyBorder="1" applyAlignment="1">
      <alignment horizontal="center" vertical="center" wrapText="1"/>
    </xf>
    <xf numFmtId="0" fontId="9" fillId="0" borderId="25" xfId="0" applyFont="1" applyBorder="1" applyAlignment="1">
      <alignment horizontal="center" vertical="center"/>
    </xf>
    <xf numFmtId="0" fontId="9" fillId="0" borderId="26" xfId="0" applyFont="1" applyBorder="1"/>
    <xf numFmtId="3" fontId="9" fillId="0" borderId="26" xfId="0" applyNumberFormat="1" applyFont="1" applyBorder="1"/>
    <xf numFmtId="3" fontId="14" fillId="0" borderId="26" xfId="0" applyNumberFormat="1" applyFont="1" applyBorder="1"/>
    <xf numFmtId="3" fontId="15" fillId="0" borderId="26" xfId="0" applyNumberFormat="1" applyFont="1" applyBorder="1"/>
    <xf numFmtId="0" fontId="9" fillId="0" borderId="27" xfId="0" applyFont="1" applyBorder="1"/>
    <xf numFmtId="0" fontId="16" fillId="0" borderId="25" xfId="0" applyFont="1" applyBorder="1" applyAlignment="1">
      <alignment horizontal="center" vertical="center"/>
    </xf>
    <xf numFmtId="0" fontId="16" fillId="0" borderId="26" xfId="0" applyFont="1" applyBorder="1"/>
    <xf numFmtId="3" fontId="16" fillId="0" borderId="26" xfId="0" applyNumberFormat="1" applyFont="1" applyBorder="1"/>
    <xf numFmtId="3" fontId="17" fillId="0" borderId="26" xfId="0" applyNumberFormat="1" applyFont="1" applyBorder="1"/>
    <xf numFmtId="3" fontId="18" fillId="0" borderId="26" xfId="0" applyNumberFormat="1" applyFont="1" applyBorder="1"/>
    <xf numFmtId="3" fontId="18" fillId="0" borderId="28" xfId="0" applyNumberFormat="1" applyFont="1" applyBorder="1"/>
    <xf numFmtId="0" fontId="16" fillId="0" borderId="27" xfId="0" applyFont="1" applyBorder="1"/>
    <xf numFmtId="0" fontId="16" fillId="0" borderId="0" xfId="0" applyFont="1"/>
    <xf numFmtId="3" fontId="17" fillId="0" borderId="28" xfId="0" applyNumberFormat="1" applyFont="1" applyBorder="1"/>
    <xf numFmtId="3" fontId="14" fillId="0" borderId="28" xfId="0" applyNumberFormat="1" applyFont="1" applyBorder="1"/>
    <xf numFmtId="3" fontId="15" fillId="0" borderId="28" xfId="0" applyNumberFormat="1" applyFont="1" applyBorder="1"/>
    <xf numFmtId="0" fontId="9" fillId="0" borderId="25" xfId="0" applyFont="1" applyBorder="1" applyAlignment="1">
      <alignment horizontal="center"/>
    </xf>
    <xf numFmtId="3" fontId="19" fillId="0" borderId="28" xfId="0" applyNumberFormat="1" applyFont="1" applyBorder="1"/>
    <xf numFmtId="0" fontId="9" fillId="0" borderId="29" xfId="0" applyFont="1" applyBorder="1" applyAlignment="1">
      <alignment horizontal="center"/>
    </xf>
    <xf numFmtId="0" fontId="9" fillId="0" borderId="30" xfId="0" applyFont="1" applyBorder="1"/>
    <xf numFmtId="3" fontId="9" fillId="0" borderId="30" xfId="0" applyNumberFormat="1" applyFont="1" applyBorder="1"/>
    <xf numFmtId="3" fontId="14" fillId="0" borderId="31" xfId="0" applyNumberFormat="1" applyFont="1" applyBorder="1"/>
    <xf numFmtId="3" fontId="15" fillId="0" borderId="31" xfId="0" applyNumberFormat="1" applyFont="1" applyBorder="1"/>
    <xf numFmtId="0" fontId="9" fillId="0" borderId="32" xfId="0" applyFont="1" applyBorder="1"/>
    <xf numFmtId="3" fontId="9" fillId="0" borderId="0" xfId="0" applyNumberFormat="1" applyFont="1"/>
    <xf numFmtId="3" fontId="14" fillId="3" borderId="0" xfId="0" applyNumberFormat="1" applyFont="1" applyFill="1"/>
    <xf numFmtId="3" fontId="15" fillId="3" borderId="0" xfId="0" applyNumberFormat="1" applyFont="1" applyFill="1"/>
    <xf numFmtId="167" fontId="9" fillId="0" borderId="0" xfId="0" applyNumberFormat="1" applyFont="1"/>
    <xf numFmtId="167" fontId="9" fillId="0" borderId="0" xfId="1" applyNumberFormat="1" applyFont="1"/>
    <xf numFmtId="3" fontId="14" fillId="0" borderId="0" xfId="0" applyNumberFormat="1" applyFont="1"/>
    <xf numFmtId="3" fontId="15" fillId="0" borderId="0" xfId="0" applyNumberFormat="1" applyFont="1"/>
    <xf numFmtId="0" fontId="9" fillId="3" borderId="0" xfId="0" applyFont="1" applyFill="1"/>
    <xf numFmtId="0" fontId="18" fillId="0" borderId="0" xfId="0" applyFont="1"/>
    <xf numFmtId="0" fontId="4" fillId="0" borderId="0" xfId="0" applyFont="1" applyAlignment="1">
      <alignment horizontal="center"/>
    </xf>
    <xf numFmtId="3" fontId="4" fillId="0" borderId="0" xfId="0" applyNumberFormat="1" applyFont="1" applyAlignment="1">
      <alignment horizontal="center"/>
    </xf>
    <xf numFmtId="166" fontId="4" fillId="0" borderId="0" xfId="1" applyFont="1" applyAlignment="1">
      <alignment horizontal="center"/>
    </xf>
    <xf numFmtId="0" fontId="4" fillId="0" borderId="1" xfId="0" applyFont="1" applyBorder="1" applyAlignment="1">
      <alignment horizontal="center"/>
    </xf>
    <xf numFmtId="3" fontId="4" fillId="0" borderId="1" xfId="0" applyNumberFormat="1" applyFont="1" applyBorder="1" applyAlignment="1">
      <alignment horizontal="center"/>
    </xf>
    <xf numFmtId="14" fontId="4" fillId="0" borderId="1" xfId="1" applyNumberFormat="1" applyFont="1" applyBorder="1" applyAlignment="1">
      <alignment horizontal="center"/>
    </xf>
    <xf numFmtId="168" fontId="4" fillId="0" borderId="1" xfId="1" applyNumberFormat="1" applyFont="1" applyBorder="1" applyAlignment="1">
      <alignment horizontal="center"/>
    </xf>
    <xf numFmtId="3" fontId="4" fillId="0" borderId="0" xfId="0" applyNumberFormat="1" applyFont="1" applyAlignment="1">
      <alignment horizontal="left"/>
    </xf>
    <xf numFmtId="0" fontId="9" fillId="0" borderId="21" xfId="0" applyFont="1" applyBorder="1" applyAlignment="1">
      <alignment horizontal="center" vertical="center" wrapText="1"/>
    </xf>
    <xf numFmtId="0" fontId="9" fillId="2" borderId="22" xfId="0" applyFont="1" applyFill="1" applyBorder="1" applyAlignment="1">
      <alignment wrapText="1"/>
    </xf>
    <xf numFmtId="3" fontId="9" fillId="2" borderId="22" xfId="0" applyNumberFormat="1" applyFont="1" applyFill="1" applyBorder="1" applyAlignment="1">
      <alignment wrapText="1"/>
    </xf>
    <xf numFmtId="3" fontId="14" fillId="2" borderId="23" xfId="0" applyNumberFormat="1" applyFont="1" applyFill="1" applyBorder="1" applyAlignment="1">
      <alignment wrapText="1"/>
    </xf>
    <xf numFmtId="3" fontId="15" fillId="2" borderId="23" xfId="0" applyNumberFormat="1" applyFont="1" applyFill="1" applyBorder="1" applyAlignment="1">
      <alignment wrapText="1"/>
    </xf>
    <xf numFmtId="0" fontId="9" fillId="2" borderId="24" xfId="0" applyFont="1" applyFill="1" applyBorder="1" applyAlignment="1">
      <alignment wrapText="1"/>
    </xf>
    <xf numFmtId="0" fontId="9" fillId="0" borderId="0" xfId="0" applyFont="1" applyAlignment="1">
      <alignment wrapText="1"/>
    </xf>
    <xf numFmtId="3" fontId="18" fillId="3" borderId="0" xfId="0" applyNumberFormat="1" applyFont="1" applyFill="1" applyAlignment="1">
      <alignment horizontal="center"/>
    </xf>
    <xf numFmtId="3" fontId="4" fillId="0" borderId="2" xfId="0" applyNumberFormat="1" applyFont="1" applyBorder="1" applyAlignment="1">
      <alignment horizontal="left" vertical="center"/>
    </xf>
    <xf numFmtId="3" fontId="17" fillId="0" borderId="9" xfId="0" applyNumberFormat="1" applyFont="1" applyBorder="1" applyAlignment="1">
      <alignment horizontal="left" vertical="center"/>
    </xf>
    <xf numFmtId="0" fontId="6" fillId="3" borderId="1" xfId="0" applyFont="1" applyFill="1" applyBorder="1" applyAlignment="1">
      <alignment horizontal="center" vertical="center"/>
    </xf>
    <xf numFmtId="168" fontId="6" fillId="0" borderId="1" xfId="1" applyNumberFormat="1" applyFont="1" applyBorder="1" applyAlignment="1">
      <alignment horizontal="center"/>
    </xf>
    <xf numFmtId="0" fontId="16" fillId="0" borderId="0" xfId="0" applyFont="1" applyAlignment="1">
      <alignment horizontal="left"/>
    </xf>
    <xf numFmtId="3" fontId="18" fillId="0" borderId="0" xfId="0" applyNumberFormat="1" applyFont="1" applyAlignment="1">
      <alignment horizontal="left"/>
    </xf>
    <xf numFmtId="0" fontId="14" fillId="0" borderId="32" xfId="0" applyFont="1" applyBorder="1" applyAlignment="1">
      <alignment horizontal="center"/>
    </xf>
    <xf numFmtId="0" fontId="15" fillId="4" borderId="25" xfId="0" applyFont="1" applyFill="1" applyBorder="1" applyAlignment="1">
      <alignment horizontal="center" vertical="center"/>
    </xf>
    <xf numFmtId="0" fontId="15" fillId="4" borderId="26" xfId="0" applyFont="1" applyFill="1" applyBorder="1" applyAlignment="1">
      <alignment vertical="center" wrapText="1"/>
    </xf>
    <xf numFmtId="0" fontId="18" fillId="4" borderId="26" xfId="0" applyFont="1" applyFill="1" applyBorder="1"/>
    <xf numFmtId="0" fontId="18" fillId="4" borderId="28" xfId="0" applyFont="1" applyFill="1" applyBorder="1"/>
    <xf numFmtId="167" fontId="15" fillId="4" borderId="28" xfId="1" applyNumberFormat="1" applyFont="1" applyFill="1" applyBorder="1" applyAlignment="1">
      <alignment vertical="center"/>
    </xf>
    <xf numFmtId="0" fontId="16" fillId="4" borderId="27" xfId="0" applyFont="1" applyFill="1" applyBorder="1"/>
    <xf numFmtId="0" fontId="16" fillId="4" borderId="0" xfId="0" applyFont="1" applyFill="1"/>
    <xf numFmtId="0" fontId="15" fillId="4" borderId="33" xfId="0" applyFont="1" applyFill="1" applyBorder="1" applyAlignment="1">
      <alignment horizontal="center" vertical="center"/>
    </xf>
    <xf numFmtId="0" fontId="15" fillId="4" borderId="34" xfId="0" applyFont="1" applyFill="1" applyBorder="1" applyAlignment="1">
      <alignment vertical="center" wrapText="1"/>
    </xf>
    <xf numFmtId="0" fontId="18" fillId="4" borderId="34" xfId="0" applyFont="1" applyFill="1" applyBorder="1"/>
    <xf numFmtId="0" fontId="18" fillId="4" borderId="35" xfId="0" applyFont="1" applyFill="1" applyBorder="1"/>
    <xf numFmtId="167" fontId="15" fillId="4" borderId="35" xfId="1" applyNumberFormat="1" applyFont="1" applyFill="1" applyBorder="1" applyAlignment="1">
      <alignment vertical="center"/>
    </xf>
    <xf numFmtId="0" fontId="16" fillId="4" borderId="36" xfId="0" applyFont="1" applyFill="1" applyBorder="1"/>
    <xf numFmtId="166" fontId="9" fillId="0" borderId="0" xfId="1" applyFont="1"/>
    <xf numFmtId="3" fontId="15" fillId="3" borderId="0" xfId="0" applyNumberFormat="1" applyFont="1" applyFill="1" applyAlignment="1">
      <alignment wrapText="1"/>
    </xf>
    <xf numFmtId="168" fontId="9" fillId="0" borderId="0" xfId="1" applyNumberFormat="1" applyFont="1"/>
    <xf numFmtId="168" fontId="12" fillId="0" borderId="0" xfId="0" applyNumberFormat="1" applyFont="1"/>
    <xf numFmtId="3" fontId="16" fillId="0" borderId="0" xfId="0" applyNumberFormat="1" applyFont="1"/>
    <xf numFmtId="168" fontId="18" fillId="0" borderId="0" xfId="1" applyNumberFormat="1" applyFont="1" applyBorder="1"/>
    <xf numFmtId="0" fontId="16" fillId="0" borderId="0" xfId="0" applyFont="1" applyAlignment="1">
      <alignment horizontal="center"/>
    </xf>
    <xf numFmtId="167" fontId="18" fillId="0" borderId="0" xfId="0" applyNumberFormat="1" applyFont="1"/>
    <xf numFmtId="168" fontId="16" fillId="0" borderId="0" xfId="1" applyNumberFormat="1" applyFont="1"/>
    <xf numFmtId="3" fontId="15" fillId="5" borderId="0" xfId="0" applyNumberFormat="1" applyFont="1" applyFill="1"/>
    <xf numFmtId="0" fontId="26" fillId="0" borderId="0" xfId="2" applyFont="1" applyAlignment="1">
      <alignment vertical="center"/>
    </xf>
    <xf numFmtId="0" fontId="26" fillId="0" borderId="0" xfId="2" applyFont="1" applyAlignment="1">
      <alignment vertical="center" wrapText="1"/>
    </xf>
    <xf numFmtId="0" fontId="27" fillId="0" borderId="0" xfId="2" applyFont="1" applyAlignment="1">
      <alignment vertical="center"/>
    </xf>
    <xf numFmtId="0" fontId="28" fillId="0" borderId="0" xfId="2" applyFont="1" applyAlignment="1">
      <alignment vertical="center"/>
    </xf>
    <xf numFmtId="165" fontId="29" fillId="0" borderId="0" xfId="3" applyFont="1" applyFill="1" applyBorder="1" applyAlignment="1">
      <alignment horizontal="center" vertical="center"/>
    </xf>
    <xf numFmtId="165" fontId="30" fillId="0" borderId="0" xfId="3" applyFont="1" applyFill="1" applyBorder="1" applyAlignment="1">
      <alignment horizontal="center" vertical="center"/>
    </xf>
    <xf numFmtId="165" fontId="29" fillId="0" borderId="0" xfId="3" applyFont="1" applyFill="1" applyAlignment="1">
      <alignment vertical="center"/>
    </xf>
    <xf numFmtId="0" fontId="33" fillId="0" borderId="0" xfId="2" applyFont="1" applyAlignment="1">
      <alignment vertical="center"/>
    </xf>
    <xf numFmtId="0" fontId="34" fillId="0" borderId="37" xfId="2" applyFont="1" applyBorder="1" applyAlignment="1">
      <alignment horizontal="center" vertical="center" wrapText="1"/>
    </xf>
    <xf numFmtId="0" fontId="35" fillId="0" borderId="37" xfId="2" applyFont="1" applyBorder="1" applyAlignment="1">
      <alignment horizontal="center" vertical="center" wrapText="1"/>
    </xf>
    <xf numFmtId="0" fontId="34" fillId="0" borderId="37" xfId="2" applyFont="1" applyBorder="1" applyAlignment="1">
      <alignment horizontal="center" vertical="center"/>
    </xf>
    <xf numFmtId="167" fontId="34" fillId="0" borderId="43" xfId="3" applyNumberFormat="1" applyFont="1" applyFill="1" applyBorder="1" applyAlignment="1">
      <alignment horizontal="center" vertical="center" wrapText="1"/>
    </xf>
    <xf numFmtId="0" fontId="35" fillId="0" borderId="44" xfId="2" applyFont="1" applyBorder="1" applyAlignment="1">
      <alignment horizontal="center" vertical="center" wrapText="1"/>
    </xf>
    <xf numFmtId="0" fontId="35" fillId="0" borderId="45" xfId="2" applyFont="1" applyBorder="1" applyAlignment="1">
      <alignment horizontal="center" vertical="center" wrapText="1"/>
    </xf>
    <xf numFmtId="0" fontId="35" fillId="0" borderId="46" xfId="2" applyFont="1" applyBorder="1" applyAlignment="1">
      <alignment horizontal="center" vertical="center" wrapText="1"/>
    </xf>
    <xf numFmtId="0" fontId="36" fillId="0" borderId="0" xfId="2" applyFont="1" applyAlignment="1">
      <alignment horizontal="center" vertical="center"/>
    </xf>
    <xf numFmtId="167" fontId="34" fillId="3" borderId="1" xfId="3" applyNumberFormat="1" applyFont="1" applyFill="1" applyBorder="1" applyAlignment="1">
      <alignment vertical="center" wrapText="1"/>
    </xf>
    <xf numFmtId="0" fontId="37" fillId="0" borderId="0" xfId="2" applyFont="1" applyAlignment="1">
      <alignment vertical="center"/>
    </xf>
    <xf numFmtId="0" fontId="34" fillId="8" borderId="1" xfId="2" applyFont="1" applyFill="1" applyBorder="1" applyAlignment="1">
      <alignment vertical="center" wrapText="1"/>
    </xf>
    <xf numFmtId="167" fontId="34" fillId="8" borderId="1" xfId="3" applyNumberFormat="1" applyFont="1" applyFill="1" applyBorder="1" applyAlignment="1">
      <alignment horizontal="center" vertical="center"/>
    </xf>
    <xf numFmtId="167" fontId="38" fillId="8" borderId="1" xfId="2" applyNumberFormat="1" applyFont="1" applyFill="1" applyBorder="1" applyAlignment="1">
      <alignment vertical="center"/>
    </xf>
    <xf numFmtId="0" fontId="34" fillId="5" borderId="1" xfId="2" applyFont="1" applyFill="1" applyBorder="1" applyAlignment="1">
      <alignment horizontal="left" vertical="center" wrapText="1"/>
    </xf>
    <xf numFmtId="167" fontId="34" fillId="5" borderId="1" xfId="3" applyNumberFormat="1" applyFont="1" applyFill="1" applyBorder="1" applyAlignment="1">
      <alignment horizontal="center" vertical="center"/>
    </xf>
    <xf numFmtId="167" fontId="39" fillId="5" borderId="1" xfId="3" applyNumberFormat="1" applyFont="1" applyFill="1" applyBorder="1" applyAlignment="1">
      <alignment horizontal="center" vertical="center"/>
    </xf>
    <xf numFmtId="167" fontId="38" fillId="5" borderId="1" xfId="2" applyNumberFormat="1" applyFont="1" applyFill="1" applyBorder="1" applyAlignment="1">
      <alignment vertical="center"/>
    </xf>
    <xf numFmtId="0" fontId="38" fillId="0" borderId="0" xfId="2" applyFont="1" applyAlignment="1">
      <alignment vertical="center"/>
    </xf>
    <xf numFmtId="0" fontId="40" fillId="0" borderId="1" xfId="2" applyFont="1" applyBorder="1" applyAlignment="1">
      <alignment horizontal="left" vertical="center" wrapText="1"/>
    </xf>
    <xf numFmtId="167" fontId="40" fillId="0" borderId="1" xfId="3" applyNumberFormat="1" applyFont="1" applyFill="1" applyBorder="1" applyAlignment="1">
      <alignment horizontal="center" vertical="center"/>
    </xf>
    <xf numFmtId="167" fontId="41" fillId="0" borderId="1" xfId="3" applyNumberFormat="1" applyFont="1" applyFill="1" applyBorder="1" applyAlignment="1">
      <alignment vertical="center"/>
    </xf>
    <xf numFmtId="167" fontId="42" fillId="0" borderId="1" xfId="3" applyNumberFormat="1" applyFont="1" applyFill="1" applyBorder="1" applyAlignment="1">
      <alignment horizontal="center" vertical="center"/>
    </xf>
    <xf numFmtId="167" fontId="36" fillId="0" borderId="1" xfId="3" applyNumberFormat="1" applyFont="1" applyFill="1" applyBorder="1" applyAlignment="1">
      <alignment horizontal="center" vertical="center"/>
    </xf>
    <xf numFmtId="167" fontId="43" fillId="0" borderId="1" xfId="3" applyNumberFormat="1" applyFont="1" applyFill="1" applyBorder="1" applyAlignment="1">
      <alignment horizontal="center" vertical="center"/>
    </xf>
    <xf numFmtId="167" fontId="39" fillId="0" borderId="1" xfId="3" applyNumberFormat="1" applyFont="1" applyFill="1" applyBorder="1" applyAlignment="1">
      <alignment horizontal="center" vertical="center"/>
    </xf>
    <xf numFmtId="167" fontId="37" fillId="0" borderId="1" xfId="2" applyNumberFormat="1" applyFont="1" applyBorder="1" applyAlignment="1">
      <alignment vertical="center"/>
    </xf>
    <xf numFmtId="167" fontId="39" fillId="0" borderId="1" xfId="3" applyNumberFormat="1" applyFont="1" applyFill="1" applyBorder="1" applyAlignment="1">
      <alignment vertical="center"/>
    </xf>
    <xf numFmtId="167" fontId="38" fillId="0" borderId="0" xfId="2" applyNumberFormat="1" applyFont="1" applyAlignment="1">
      <alignment vertical="center"/>
    </xf>
    <xf numFmtId="167" fontId="44" fillId="0" borderId="1" xfId="3" applyNumberFormat="1" applyFont="1" applyFill="1" applyBorder="1" applyAlignment="1">
      <alignment vertical="center"/>
    </xf>
    <xf numFmtId="167" fontId="38" fillId="0" borderId="1" xfId="2" applyNumberFormat="1" applyFont="1" applyBorder="1" applyAlignment="1">
      <alignment vertical="center"/>
    </xf>
    <xf numFmtId="167" fontId="39" fillId="5" borderId="1" xfId="3" applyNumberFormat="1" applyFont="1" applyFill="1" applyBorder="1" applyAlignment="1">
      <alignment vertical="center"/>
    </xf>
    <xf numFmtId="167" fontId="45" fillId="5" borderId="1" xfId="3" applyNumberFormat="1" applyFont="1" applyFill="1" applyBorder="1" applyAlignment="1">
      <alignment vertical="center"/>
    </xf>
    <xf numFmtId="167" fontId="35" fillId="5" borderId="1" xfId="3" applyNumberFormat="1" applyFont="1" applyFill="1" applyBorder="1" applyAlignment="1">
      <alignment horizontal="center" vertical="center"/>
    </xf>
    <xf numFmtId="167" fontId="45" fillId="5" borderId="1" xfId="3" applyNumberFormat="1" applyFont="1" applyFill="1" applyBorder="1" applyAlignment="1">
      <alignment horizontal="center" vertical="center"/>
    </xf>
    <xf numFmtId="167" fontId="34" fillId="5" borderId="1" xfId="3" applyNumberFormat="1" applyFont="1" applyFill="1" applyBorder="1" applyAlignment="1">
      <alignment vertical="center"/>
    </xf>
    <xf numFmtId="167" fontId="34" fillId="0" borderId="1" xfId="3" applyNumberFormat="1" applyFont="1" applyFill="1" applyBorder="1" applyAlignment="1">
      <alignment horizontal="center" vertical="center"/>
    </xf>
    <xf numFmtId="0" fontId="34" fillId="8" borderId="1" xfId="2" applyFont="1" applyFill="1" applyBorder="1" applyAlignment="1">
      <alignment horizontal="left" vertical="center" wrapText="1"/>
    </xf>
    <xf numFmtId="167" fontId="35" fillId="8" borderId="1" xfId="3" applyNumberFormat="1" applyFont="1" applyFill="1" applyBorder="1" applyAlignment="1">
      <alignment horizontal="center" vertical="center"/>
    </xf>
    <xf numFmtId="0" fontId="46" fillId="0" borderId="0" xfId="2" applyFont="1" applyAlignment="1">
      <alignment vertical="center"/>
    </xf>
    <xf numFmtId="0" fontId="34" fillId="5" borderId="1" xfId="2" applyFont="1" applyFill="1" applyBorder="1" applyAlignment="1">
      <alignment vertical="center" wrapText="1"/>
    </xf>
    <xf numFmtId="167" fontId="35" fillId="5" borderId="1" xfId="3" applyNumberFormat="1" applyFont="1" applyFill="1" applyBorder="1" applyAlignment="1">
      <alignment vertical="center"/>
    </xf>
    <xf numFmtId="0" fontId="47" fillId="0" borderId="0" xfId="2" applyFont="1" applyAlignment="1">
      <alignment vertical="center"/>
    </xf>
    <xf numFmtId="0" fontId="40" fillId="0" borderId="1" xfId="2" applyFont="1" applyBorder="1" applyAlignment="1">
      <alignment vertical="center" wrapText="1"/>
    </xf>
    <xf numFmtId="167" fontId="40" fillId="0" borderId="1" xfId="3" applyNumberFormat="1" applyFont="1" applyFill="1" applyBorder="1" applyAlignment="1">
      <alignment vertical="center"/>
    </xf>
    <xf numFmtId="167" fontId="42" fillId="0" borderId="1" xfId="3" applyNumberFormat="1" applyFont="1" applyFill="1" applyBorder="1" applyAlignment="1">
      <alignment vertical="center"/>
    </xf>
    <xf numFmtId="167" fontId="43" fillId="0" borderId="1" xfId="3" applyNumberFormat="1" applyFont="1" applyFill="1" applyBorder="1" applyAlignment="1">
      <alignment vertical="center"/>
    </xf>
    <xf numFmtId="167" fontId="45" fillId="0" borderId="1" xfId="3" applyNumberFormat="1" applyFont="1" applyFill="1" applyBorder="1" applyAlignment="1">
      <alignment horizontal="center" vertical="center"/>
    </xf>
    <xf numFmtId="167" fontId="34" fillId="8" borderId="1" xfId="2" applyNumberFormat="1" applyFont="1" applyFill="1" applyBorder="1" applyAlignment="1">
      <alignment vertical="center"/>
    </xf>
    <xf numFmtId="167" fontId="35" fillId="8" borderId="1" xfId="2" applyNumberFormat="1" applyFont="1" applyFill="1" applyBorder="1" applyAlignment="1">
      <alignment vertical="center"/>
    </xf>
    <xf numFmtId="0" fontId="43" fillId="0" borderId="1" xfId="2" applyFont="1" applyBorder="1" applyAlignment="1">
      <alignment vertical="center" wrapText="1"/>
    </xf>
    <xf numFmtId="167" fontId="36" fillId="0" borderId="1" xfId="3" applyNumberFormat="1" applyFont="1" applyFill="1" applyBorder="1" applyAlignment="1">
      <alignment vertical="center"/>
    </xf>
    <xf numFmtId="167" fontId="49" fillId="0" borderId="1" xfId="3" applyNumberFormat="1" applyFont="1" applyFill="1" applyBorder="1" applyAlignment="1">
      <alignment vertical="center"/>
    </xf>
    <xf numFmtId="0" fontId="26" fillId="0" borderId="0" xfId="2" applyFont="1" applyAlignment="1">
      <alignment horizontal="center" vertical="center"/>
    </xf>
    <xf numFmtId="167" fontId="26" fillId="0" borderId="0" xfId="3" applyNumberFormat="1" applyFont="1" applyFill="1" applyBorder="1" applyAlignment="1">
      <alignment vertical="center"/>
    </xf>
    <xf numFmtId="167" fontId="27" fillId="0" borderId="0" xfId="3" applyNumberFormat="1" applyFont="1" applyFill="1" applyBorder="1" applyAlignment="1">
      <alignment vertical="center"/>
    </xf>
    <xf numFmtId="167" fontId="26" fillId="0" borderId="0" xfId="3" applyNumberFormat="1" applyFont="1" applyFill="1" applyAlignment="1">
      <alignment vertical="center"/>
    </xf>
    <xf numFmtId="167" fontId="26" fillId="0" borderId="0" xfId="2" applyNumberFormat="1" applyFont="1" applyAlignment="1">
      <alignment vertical="center"/>
    </xf>
    <xf numFmtId="167" fontId="28" fillId="0" borderId="0" xfId="2" applyNumberFormat="1" applyFont="1" applyAlignment="1">
      <alignment vertical="center"/>
    </xf>
    <xf numFmtId="165" fontId="26" fillId="0" borderId="0" xfId="3" applyFont="1" applyFill="1" applyAlignment="1">
      <alignment vertical="center"/>
    </xf>
    <xf numFmtId="165" fontId="27" fillId="0" borderId="0" xfId="3" applyFont="1" applyFill="1" applyAlignment="1">
      <alignment vertical="center"/>
    </xf>
    <xf numFmtId="0" fontId="29" fillId="0" borderId="0" xfId="2" applyFont="1" applyAlignment="1">
      <alignment vertical="center"/>
    </xf>
    <xf numFmtId="0" fontId="29" fillId="0" borderId="1" xfId="2" applyFont="1" applyBorder="1" applyAlignment="1">
      <alignment vertical="center"/>
    </xf>
    <xf numFmtId="0" fontId="29" fillId="0" borderId="1" xfId="2" applyFont="1" applyBorder="1" applyAlignment="1">
      <alignment vertical="center" wrapText="1"/>
    </xf>
    <xf numFmtId="165" fontId="29" fillId="0" borderId="1" xfId="3" applyFont="1" applyFill="1" applyBorder="1" applyAlignment="1">
      <alignment vertical="center"/>
    </xf>
    <xf numFmtId="165" fontId="30" fillId="0" borderId="1" xfId="3" applyFont="1" applyFill="1" applyBorder="1" applyAlignment="1">
      <alignment vertical="center"/>
    </xf>
    <xf numFmtId="165" fontId="29" fillId="0" borderId="38" xfId="3" applyFont="1" applyFill="1" applyBorder="1" applyAlignment="1">
      <alignment vertical="center"/>
    </xf>
    <xf numFmtId="0" fontId="50" fillId="0" borderId="0" xfId="2" applyFont="1" applyAlignment="1">
      <alignment vertical="center"/>
    </xf>
    <xf numFmtId="0" fontId="26" fillId="0" borderId="1" xfId="2" applyFont="1" applyBorder="1" applyAlignment="1">
      <alignment horizontal="center" vertical="center"/>
    </xf>
    <xf numFmtId="0" fontId="26" fillId="0" borderId="1" xfId="2" applyFont="1" applyBorder="1" applyAlignment="1">
      <alignment vertical="center" wrapText="1"/>
    </xf>
    <xf numFmtId="168" fontId="26" fillId="0" borderId="1" xfId="2" applyNumberFormat="1" applyFont="1" applyBorder="1" applyAlignment="1">
      <alignment vertical="center"/>
    </xf>
    <xf numFmtId="168" fontId="27" fillId="0" borderId="1" xfId="2" applyNumberFormat="1" applyFont="1" applyBorder="1" applyAlignment="1">
      <alignment vertical="center"/>
    </xf>
    <xf numFmtId="167" fontId="26" fillId="0" borderId="1" xfId="3" applyNumberFormat="1" applyFont="1" applyFill="1" applyBorder="1" applyAlignment="1">
      <alignment vertical="center"/>
    </xf>
    <xf numFmtId="167" fontId="26" fillId="0" borderId="38" xfId="2" applyNumberFormat="1" applyFont="1" applyBorder="1" applyAlignment="1">
      <alignment vertical="center"/>
    </xf>
    <xf numFmtId="167" fontId="27" fillId="0" borderId="42" xfId="3" applyNumberFormat="1" applyFont="1" applyFill="1" applyBorder="1" applyAlignment="1">
      <alignment vertical="center"/>
    </xf>
    <xf numFmtId="167" fontId="27" fillId="0" borderId="47" xfId="3" applyNumberFormat="1" applyFont="1" applyFill="1" applyBorder="1" applyAlignment="1">
      <alignment vertical="center"/>
    </xf>
    <xf numFmtId="167" fontId="27" fillId="0" borderId="1" xfId="3" applyNumberFormat="1" applyFont="1" applyFill="1" applyBorder="1" applyAlignment="1">
      <alignment vertical="center"/>
    </xf>
    <xf numFmtId="0" fontId="29" fillId="0" borderId="1" xfId="2" applyFont="1" applyBorder="1" applyAlignment="1">
      <alignment horizontal="center" vertical="center"/>
    </xf>
    <xf numFmtId="167" fontId="29" fillId="0" borderId="1" xfId="3" applyNumberFormat="1" applyFont="1" applyFill="1" applyBorder="1" applyAlignment="1">
      <alignment vertical="center"/>
    </xf>
    <xf numFmtId="167" fontId="30" fillId="0" borderId="1" xfId="3" applyNumberFormat="1" applyFont="1" applyFill="1" applyBorder="1" applyAlignment="1">
      <alignment vertical="center"/>
    </xf>
    <xf numFmtId="167" fontId="29" fillId="0" borderId="38" xfId="2" applyNumberFormat="1" applyFont="1" applyBorder="1" applyAlignment="1">
      <alignment vertical="center"/>
    </xf>
    <xf numFmtId="167" fontId="50" fillId="0" borderId="0" xfId="2" applyNumberFormat="1" applyFont="1" applyAlignment="1">
      <alignment vertical="center"/>
    </xf>
    <xf numFmtId="0" fontId="26" fillId="0" borderId="1" xfId="2" applyFont="1" applyBorder="1" applyAlignment="1">
      <alignment vertical="center"/>
    </xf>
    <xf numFmtId="167" fontId="29" fillId="0" borderId="38" xfId="3" applyNumberFormat="1" applyFont="1" applyFill="1" applyBorder="1" applyAlignment="1">
      <alignment vertical="center"/>
    </xf>
    <xf numFmtId="167" fontId="27" fillId="0" borderId="0" xfId="2" applyNumberFormat="1" applyFont="1" applyAlignment="1">
      <alignment vertical="center"/>
    </xf>
    <xf numFmtId="0" fontId="26" fillId="0" borderId="37" xfId="2" applyFont="1" applyBorder="1" applyAlignment="1">
      <alignment vertical="center" wrapText="1"/>
    </xf>
    <xf numFmtId="165" fontId="26" fillId="0" borderId="0" xfId="2" applyNumberFormat="1" applyFont="1" applyAlignment="1">
      <alignment vertical="center"/>
    </xf>
    <xf numFmtId="165" fontId="27" fillId="0" borderId="0" xfId="2" applyNumberFormat="1" applyFont="1" applyAlignment="1">
      <alignment vertical="center"/>
    </xf>
    <xf numFmtId="0" fontId="35" fillId="0" borderId="0" xfId="8" applyFont="1" applyAlignment="1">
      <alignment vertical="center"/>
    </xf>
    <xf numFmtId="0" fontId="38" fillId="0" borderId="0" xfId="8" applyFont="1" applyAlignment="1">
      <alignment horizontal="center" vertical="center"/>
    </xf>
    <xf numFmtId="0" fontId="38" fillId="0" borderId="0" xfId="8" applyFont="1" applyAlignment="1">
      <alignment vertical="center"/>
    </xf>
    <xf numFmtId="0" fontId="4" fillId="0" borderId="0" xfId="8" applyFont="1"/>
    <xf numFmtId="0" fontId="35" fillId="0" borderId="0" xfId="8" applyFont="1"/>
    <xf numFmtId="0" fontId="28" fillId="0" borderId="0" xfId="8" applyFont="1" applyAlignment="1">
      <alignment horizontal="center"/>
    </xf>
    <xf numFmtId="0" fontId="28" fillId="0" borderId="0" xfId="8" applyFont="1"/>
    <xf numFmtId="0" fontId="28" fillId="3" borderId="0" xfId="8" applyFont="1" applyFill="1" applyAlignment="1">
      <alignment vertical="center"/>
    </xf>
    <xf numFmtId="0" fontId="4" fillId="3" borderId="0" xfId="8" applyFont="1" applyFill="1"/>
    <xf numFmtId="0" fontId="28" fillId="0" borderId="0" xfId="8" applyFont="1" applyAlignment="1">
      <alignment vertical="center"/>
    </xf>
    <xf numFmtId="0" fontId="50" fillId="0" borderId="0" xfId="8" applyFont="1" applyAlignment="1">
      <alignment vertical="center"/>
    </xf>
    <xf numFmtId="0" fontId="28" fillId="0" borderId="0" xfId="8" applyFont="1" applyAlignment="1">
      <alignment horizontal="justify" vertical="center"/>
    </xf>
    <xf numFmtId="0" fontId="28" fillId="0" borderId="0" xfId="8" applyFont="1" applyAlignment="1">
      <alignment horizontal="left"/>
    </xf>
    <xf numFmtId="0" fontId="50" fillId="0" borderId="0" xfId="8" applyFont="1" applyAlignment="1">
      <alignment horizontal="left" vertical="center"/>
    </xf>
    <xf numFmtId="0" fontId="28" fillId="0" borderId="0" xfId="8" applyFont="1" applyAlignment="1">
      <alignment horizontal="center" vertical="center"/>
    </xf>
    <xf numFmtId="0" fontId="2" fillId="0" borderId="0" xfId="8"/>
    <xf numFmtId="0" fontId="63" fillId="12" borderId="38" xfId="8" applyFont="1" applyFill="1" applyBorder="1" applyAlignment="1">
      <alignment horizontal="left" vertical="center"/>
    </xf>
    <xf numFmtId="167" fontId="63" fillId="12" borderId="1" xfId="9" applyNumberFormat="1" applyFont="1" applyFill="1" applyBorder="1" applyAlignment="1">
      <alignment horizontal="center" vertical="center"/>
    </xf>
    <xf numFmtId="0" fontId="38" fillId="4" borderId="1" xfId="8" applyFont="1" applyFill="1" applyBorder="1" applyAlignment="1">
      <alignment horizontal="center" vertical="center"/>
    </xf>
    <xf numFmtId="0" fontId="38" fillId="4" borderId="1" xfId="8" applyFont="1" applyFill="1" applyBorder="1" applyAlignment="1">
      <alignment horizontal="center" vertical="center" wrapText="1"/>
    </xf>
    <xf numFmtId="0" fontId="63" fillId="12" borderId="38" xfId="8" applyFont="1" applyFill="1" applyBorder="1" applyAlignment="1">
      <alignment horizontal="left" vertical="center" wrapText="1"/>
    </xf>
    <xf numFmtId="167" fontId="63" fillId="12" borderId="1" xfId="9" applyNumberFormat="1" applyFont="1" applyFill="1" applyBorder="1" applyAlignment="1">
      <alignment vertical="center"/>
    </xf>
    <xf numFmtId="167" fontId="63" fillId="12" borderId="1" xfId="8" applyNumberFormat="1" applyFont="1" applyFill="1" applyBorder="1" applyAlignment="1">
      <alignment vertical="center"/>
    </xf>
    <xf numFmtId="0" fontId="15" fillId="13" borderId="1" xfId="8" applyFont="1" applyFill="1" applyBorder="1" applyAlignment="1">
      <alignment horizontal="left" vertical="center" indent="2"/>
    </xf>
    <xf numFmtId="167" fontId="15" fillId="13" borderId="1" xfId="9" applyNumberFormat="1" applyFont="1" applyFill="1" applyBorder="1" applyAlignment="1">
      <alignment vertical="center"/>
    </xf>
    <xf numFmtId="167" fontId="6" fillId="13" borderId="1" xfId="9" applyNumberFormat="1" applyFont="1" applyFill="1" applyBorder="1" applyAlignment="1">
      <alignment vertical="center"/>
    </xf>
    <xf numFmtId="0" fontId="15" fillId="14" borderId="1" xfId="8" applyFont="1" applyFill="1" applyBorder="1" applyAlignment="1">
      <alignment horizontal="left" vertical="center" indent="5"/>
    </xf>
    <xf numFmtId="167" fontId="15" fillId="14" borderId="1" xfId="9" applyNumberFormat="1" applyFont="1" applyFill="1" applyBorder="1" applyAlignment="1">
      <alignment vertical="center"/>
    </xf>
    <xf numFmtId="167" fontId="15" fillId="14" borderId="1" xfId="10" applyNumberFormat="1" applyFont="1" applyFill="1" applyBorder="1" applyAlignment="1">
      <alignment horizontal="left" vertical="center" indent="1"/>
    </xf>
    <xf numFmtId="167" fontId="6" fillId="14" borderId="1" xfId="10" applyNumberFormat="1" applyFont="1" applyFill="1" applyBorder="1"/>
    <xf numFmtId="0" fontId="65" fillId="0" borderId="0" xfId="8" applyFont="1"/>
    <xf numFmtId="167" fontId="65" fillId="0" borderId="0" xfId="8" applyNumberFormat="1" applyFont="1"/>
    <xf numFmtId="167" fontId="6" fillId="14" borderId="1" xfId="9" applyNumberFormat="1" applyFont="1" applyFill="1" applyBorder="1" applyAlignment="1">
      <alignment vertical="center"/>
    </xf>
    <xf numFmtId="167" fontId="14" fillId="14" borderId="1" xfId="10" applyNumberFormat="1" applyFont="1" applyFill="1" applyBorder="1" applyAlignment="1">
      <alignment horizontal="left" vertical="center" indent="1"/>
    </xf>
    <xf numFmtId="0" fontId="18" fillId="0" borderId="1" xfId="8" applyFont="1" applyBorder="1" applyAlignment="1">
      <alignment vertical="center"/>
    </xf>
    <xf numFmtId="167" fontId="18" fillId="0" borderId="1" xfId="9" applyNumberFormat="1" applyFont="1" applyBorder="1" applyAlignment="1">
      <alignment vertical="center"/>
    </xf>
    <xf numFmtId="167" fontId="0" fillId="0" borderId="1" xfId="9" applyNumberFormat="1" applyFont="1" applyBorder="1" applyAlignment="1">
      <alignment vertical="center"/>
    </xf>
    <xf numFmtId="167" fontId="0" fillId="0" borderId="1" xfId="10" applyNumberFormat="1" applyFont="1" applyBorder="1" applyAlignment="1">
      <alignment horizontal="right" vertical="center" indent="1"/>
    </xf>
    <xf numFmtId="167" fontId="4" fillId="0" borderId="1" xfId="10" applyNumberFormat="1" applyFont="1" applyFill="1" applyBorder="1" applyAlignment="1">
      <alignment horizontal="left" vertical="center" indent="1"/>
    </xf>
    <xf numFmtId="167" fontId="0" fillId="0" borderId="1" xfId="10" applyNumberFormat="1" applyFont="1" applyFill="1" applyBorder="1" applyAlignment="1">
      <alignment horizontal="right"/>
    </xf>
    <xf numFmtId="0" fontId="2" fillId="0" borderId="1" xfId="8" applyBorder="1"/>
    <xf numFmtId="167" fontId="66" fillId="0" borderId="1" xfId="9" applyNumberFormat="1" applyFont="1" applyFill="1" applyBorder="1" applyAlignment="1">
      <alignment horizontal="right" vertical="center"/>
    </xf>
    <xf numFmtId="169" fontId="66" fillId="0" borderId="0" xfId="11" applyNumberFormat="1" applyFont="1" applyFill="1" applyBorder="1" applyAlignment="1">
      <alignment vertical="center"/>
    </xf>
    <xf numFmtId="167" fontId="0" fillId="0" borderId="1" xfId="10" applyNumberFormat="1" applyFont="1" applyBorder="1"/>
    <xf numFmtId="167" fontId="2" fillId="0" borderId="0" xfId="8" applyNumberFormat="1"/>
    <xf numFmtId="0" fontId="18" fillId="3" borderId="1" xfId="8" applyFont="1" applyFill="1" applyBorder="1" applyAlignment="1">
      <alignment vertical="center"/>
    </xf>
    <xf numFmtId="170" fontId="56" fillId="2" borderId="49" xfId="8" applyNumberFormat="1" applyFont="1" applyFill="1" applyBorder="1" applyAlignment="1">
      <alignment horizontal="right" vertical="center"/>
    </xf>
    <xf numFmtId="0" fontId="2" fillId="14" borderId="1" xfId="8" applyFill="1" applyBorder="1"/>
    <xf numFmtId="0" fontId="18" fillId="0" borderId="1" xfId="8" applyFont="1" applyBorder="1" applyAlignment="1">
      <alignment horizontal="left" vertical="center"/>
    </xf>
    <xf numFmtId="167" fontId="24" fillId="0" borderId="1" xfId="10" applyNumberFormat="1" applyFont="1" applyBorder="1"/>
    <xf numFmtId="0" fontId="24" fillId="0" borderId="0" xfId="8" applyFont="1"/>
    <xf numFmtId="167" fontId="24" fillId="0" borderId="0" xfId="10" applyNumberFormat="1" applyFont="1"/>
    <xf numFmtId="167" fontId="15" fillId="10" borderId="38" xfId="9" applyNumberFormat="1" applyFont="1" applyFill="1" applyBorder="1" applyAlignment="1">
      <alignment horizontal="center" vertical="center"/>
    </xf>
    <xf numFmtId="167" fontId="6" fillId="0" borderId="1" xfId="9" applyNumberFormat="1" applyFont="1" applyBorder="1" applyAlignment="1">
      <alignment horizontal="left" vertical="center" indent="1"/>
    </xf>
    <xf numFmtId="167" fontId="6" fillId="0" borderId="1" xfId="9" applyNumberFormat="1" applyFont="1" applyFill="1" applyBorder="1" applyAlignment="1">
      <alignment horizontal="left" vertical="center" indent="1"/>
    </xf>
    <xf numFmtId="171" fontId="2" fillId="0" borderId="0" xfId="8" applyNumberFormat="1"/>
    <xf numFmtId="169" fontId="18" fillId="10" borderId="1" xfId="11" applyNumberFormat="1" applyFont="1" applyFill="1" applyBorder="1" applyAlignment="1">
      <alignment horizontal="right" vertical="center"/>
    </xf>
    <xf numFmtId="169" fontId="0" fillId="0" borderId="1" xfId="11" applyNumberFormat="1" applyFont="1" applyBorder="1" applyAlignment="1">
      <alignment horizontal="right" indent="1"/>
    </xf>
    <xf numFmtId="169" fontId="0" fillId="0" borderId="1" xfId="11" applyNumberFormat="1" applyFont="1" applyBorder="1"/>
    <xf numFmtId="169" fontId="2" fillId="0" borderId="1" xfId="8" applyNumberFormat="1" applyBorder="1"/>
    <xf numFmtId="167" fontId="24" fillId="0" borderId="1" xfId="10" applyNumberFormat="1" applyFont="1" applyBorder="1" applyAlignment="1">
      <alignment horizontal="left" indent="1"/>
    </xf>
    <xf numFmtId="167" fontId="2" fillId="0" borderId="1" xfId="8" applyNumberFormat="1" applyBorder="1" applyAlignment="1">
      <alignment horizontal="left" indent="1"/>
    </xf>
    <xf numFmtId="167" fontId="2" fillId="0" borderId="1" xfId="8" applyNumberFormat="1" applyBorder="1"/>
    <xf numFmtId="167" fontId="15" fillId="10" borderId="1" xfId="8" applyNumberFormat="1" applyFont="1" applyFill="1" applyBorder="1" applyAlignment="1">
      <alignment horizontal="left" vertical="center" indent="1"/>
    </xf>
    <xf numFmtId="167" fontId="15" fillId="10" borderId="1" xfId="10" applyNumberFormat="1" applyFont="1" applyFill="1" applyBorder="1" applyAlignment="1">
      <alignment horizontal="left" vertical="center" indent="1"/>
    </xf>
    <xf numFmtId="167" fontId="15" fillId="3" borderId="1" xfId="8" applyNumberFormat="1" applyFont="1" applyFill="1" applyBorder="1" applyAlignment="1">
      <alignment horizontal="left" vertical="center" indent="1"/>
    </xf>
    <xf numFmtId="167" fontId="14" fillId="10" borderId="38" xfId="9" applyNumberFormat="1" applyFont="1" applyFill="1" applyBorder="1" applyAlignment="1">
      <alignment horizontal="center" vertical="center"/>
    </xf>
    <xf numFmtId="167" fontId="14" fillId="10" borderId="1" xfId="8" applyNumberFormat="1" applyFont="1" applyFill="1" applyBorder="1" applyAlignment="1">
      <alignment horizontal="left" vertical="center" indent="1"/>
    </xf>
    <xf numFmtId="172" fontId="2" fillId="0" borderId="0" xfId="8" applyNumberFormat="1"/>
    <xf numFmtId="0" fontId="15" fillId="13" borderId="1" xfId="8" applyFont="1" applyFill="1" applyBorder="1" applyAlignment="1">
      <alignment horizontal="left" vertical="center" wrapText="1"/>
    </xf>
    <xf numFmtId="167" fontId="6" fillId="13" borderId="1" xfId="8" applyNumberFormat="1" applyFont="1" applyFill="1" applyBorder="1" applyAlignment="1">
      <alignment horizontal="left" vertical="center" indent="1"/>
    </xf>
    <xf numFmtId="0" fontId="18" fillId="0" borderId="1" xfId="8" applyFont="1" applyBorder="1" applyAlignment="1">
      <alignment horizontal="left" vertical="center" indent="5"/>
    </xf>
    <xf numFmtId="167" fontId="2" fillId="0" borderId="1" xfId="8" applyNumberFormat="1" applyBorder="1" applyAlignment="1">
      <alignment horizontal="left" vertical="center" indent="1"/>
    </xf>
    <xf numFmtId="167" fontId="18" fillId="0" borderId="38" xfId="9" applyNumberFormat="1" applyFont="1" applyBorder="1" applyAlignment="1">
      <alignment horizontal="center" vertical="center"/>
    </xf>
    <xf numFmtId="0" fontId="6" fillId="13" borderId="38" xfId="8" applyFont="1" applyFill="1" applyBorder="1" applyAlignment="1">
      <alignment horizontal="center" vertical="center"/>
    </xf>
    <xf numFmtId="167" fontId="6" fillId="3" borderId="1" xfId="8" applyNumberFormat="1" applyFont="1" applyFill="1" applyBorder="1" applyAlignment="1">
      <alignment horizontal="left" vertical="center" indent="1"/>
    </xf>
    <xf numFmtId="172" fontId="6" fillId="13" borderId="0" xfId="8" applyNumberFormat="1" applyFont="1" applyFill="1"/>
    <xf numFmtId="0" fontId="6" fillId="13" borderId="0" xfId="8" applyFont="1" applyFill="1"/>
    <xf numFmtId="0" fontId="14" fillId="0" borderId="38" xfId="8" applyFont="1" applyBorder="1" applyAlignment="1">
      <alignment horizontal="center" vertical="center"/>
    </xf>
    <xf numFmtId="167" fontId="14" fillId="0" borderId="1" xfId="9" applyNumberFormat="1" applyFont="1" applyBorder="1" applyAlignment="1">
      <alignment vertical="center"/>
    </xf>
    <xf numFmtId="167" fontId="14" fillId="0" borderId="1" xfId="8" applyNumberFormat="1" applyFont="1" applyBorder="1" applyAlignment="1">
      <alignment horizontal="left" vertical="center" indent="1"/>
    </xf>
    <xf numFmtId="0" fontId="14" fillId="0" borderId="0" xfId="8" applyFont="1"/>
    <xf numFmtId="0" fontId="15" fillId="0" borderId="38" xfId="8" applyFont="1" applyBorder="1" applyAlignment="1">
      <alignment horizontal="left" vertical="center"/>
    </xf>
    <xf numFmtId="167" fontId="0" fillId="0" borderId="1" xfId="10" applyNumberFormat="1" applyFont="1" applyBorder="1" applyAlignment="1">
      <alignment horizontal="left" vertical="center" indent="1"/>
    </xf>
    <xf numFmtId="167" fontId="18" fillId="2" borderId="38" xfId="9" applyNumberFormat="1" applyFont="1" applyFill="1" applyBorder="1" applyAlignment="1">
      <alignment horizontal="center" vertical="center"/>
    </xf>
    <xf numFmtId="167" fontId="18" fillId="2" borderId="1" xfId="9" applyNumberFormat="1" applyFont="1" applyFill="1" applyBorder="1" applyAlignment="1">
      <alignment horizontal="right" vertical="center"/>
    </xf>
    <xf numFmtId="167" fontId="18" fillId="2" borderId="1" xfId="9" applyNumberFormat="1" applyFont="1" applyFill="1" applyBorder="1" applyAlignment="1">
      <alignment vertical="center"/>
    </xf>
    <xf numFmtId="167" fontId="0" fillId="2" borderId="1" xfId="10" applyNumberFormat="1" applyFont="1" applyFill="1" applyBorder="1" applyAlignment="1">
      <alignment horizontal="left" vertical="center" indent="1"/>
    </xf>
    <xf numFmtId="167" fontId="2" fillId="2" borderId="1" xfId="8" applyNumberFormat="1" applyFill="1" applyBorder="1"/>
    <xf numFmtId="172" fontId="2" fillId="2" borderId="0" xfId="8" applyNumberFormat="1" applyFill="1"/>
    <xf numFmtId="0" fontId="2" fillId="2" borderId="0" xfId="8" applyFill="1"/>
    <xf numFmtId="167" fontId="15" fillId="13" borderId="38" xfId="9" applyNumberFormat="1" applyFont="1" applyFill="1" applyBorder="1" applyAlignment="1">
      <alignment horizontal="center" vertical="center"/>
    </xf>
    <xf numFmtId="167" fontId="15" fillId="13" borderId="1" xfId="9" applyNumberFormat="1" applyFont="1" applyFill="1" applyBorder="1" applyAlignment="1">
      <alignment horizontal="right" vertical="center"/>
    </xf>
    <xf numFmtId="167" fontId="15" fillId="13" borderId="1" xfId="8" applyNumberFormat="1" applyFont="1" applyFill="1" applyBorder="1" applyAlignment="1">
      <alignment vertical="center"/>
    </xf>
    <xf numFmtId="167" fontId="6" fillId="13" borderId="1" xfId="10" applyNumberFormat="1" applyFont="1" applyFill="1" applyBorder="1" applyAlignment="1">
      <alignment horizontal="left" vertical="center" indent="1"/>
    </xf>
    <xf numFmtId="167" fontId="6" fillId="3" borderId="1" xfId="10" applyNumberFormat="1" applyFont="1" applyFill="1" applyBorder="1" applyAlignment="1">
      <alignment horizontal="left" vertical="center" indent="1"/>
    </xf>
    <xf numFmtId="167" fontId="14" fillId="3" borderId="1" xfId="10" applyNumberFormat="1" applyFont="1" applyFill="1" applyBorder="1" applyAlignment="1">
      <alignment horizontal="left" vertical="center" indent="1"/>
    </xf>
    <xf numFmtId="0" fontId="6" fillId="0" borderId="0" xfId="8" applyFont="1"/>
    <xf numFmtId="0" fontId="63" fillId="12" borderId="1" xfId="8" applyFont="1" applyFill="1" applyBorder="1" applyAlignment="1">
      <alignment horizontal="left" vertical="center" indent="1"/>
    </xf>
    <xf numFmtId="167" fontId="63" fillId="12" borderId="1" xfId="10" applyNumberFormat="1" applyFont="1" applyFill="1" applyBorder="1" applyAlignment="1">
      <alignment horizontal="left" vertical="center" indent="1"/>
    </xf>
    <xf numFmtId="0" fontId="67" fillId="0" borderId="0" xfId="8" applyFont="1"/>
    <xf numFmtId="167" fontId="68" fillId="0" borderId="0" xfId="8" applyNumberFormat="1" applyFont="1"/>
    <xf numFmtId="167" fontId="67" fillId="0" borderId="0" xfId="8" applyNumberFormat="1" applyFont="1"/>
    <xf numFmtId="0" fontId="68" fillId="0" borderId="0" xfId="8" applyFont="1"/>
    <xf numFmtId="0" fontId="50" fillId="0" borderId="0" xfId="8" applyFont="1" applyAlignment="1">
      <alignment horizontal="center" vertical="center"/>
    </xf>
    <xf numFmtId="0" fontId="6" fillId="0" borderId="0" xfId="8" applyFont="1" applyAlignment="1">
      <alignment wrapText="1"/>
    </xf>
    <xf numFmtId="167" fontId="69" fillId="0" borderId="0" xfId="8" applyNumberFormat="1" applyFont="1"/>
    <xf numFmtId="0" fontId="70" fillId="0" borderId="1" xfId="8" applyFont="1" applyBorder="1" applyAlignment="1">
      <alignment horizontal="center"/>
    </xf>
    <xf numFmtId="0" fontId="70" fillId="0" borderId="1" xfId="8" applyFont="1" applyBorder="1"/>
    <xf numFmtId="167" fontId="62" fillId="0" borderId="1" xfId="8" applyNumberFormat="1" applyFont="1" applyBorder="1" applyAlignment="1">
      <alignment vertical="center"/>
    </xf>
    <xf numFmtId="167" fontId="70" fillId="0" borderId="1" xfId="10" applyNumberFormat="1" applyFont="1" applyBorder="1" applyAlignment="1">
      <alignment horizontal="center"/>
    </xf>
    <xf numFmtId="167" fontId="70" fillId="0" borderId="1" xfId="8" applyNumberFormat="1" applyFont="1" applyBorder="1" applyAlignment="1">
      <alignment horizontal="center"/>
    </xf>
    <xf numFmtId="0" fontId="70" fillId="0" borderId="1" xfId="8" applyFont="1" applyBorder="1" applyAlignment="1">
      <alignment wrapText="1"/>
    </xf>
    <xf numFmtId="167" fontId="70" fillId="0" borderId="1" xfId="8" applyNumberFormat="1" applyFont="1" applyBorder="1" applyAlignment="1">
      <alignment vertical="center"/>
    </xf>
    <xf numFmtId="14" fontId="70" fillId="0" borderId="1" xfId="8" applyNumberFormat="1" applyFont="1" applyBorder="1" applyAlignment="1">
      <alignment horizontal="center"/>
    </xf>
    <xf numFmtId="167" fontId="70" fillId="0" borderId="1" xfId="8" applyNumberFormat="1" applyFont="1" applyBorder="1"/>
    <xf numFmtId="167" fontId="70" fillId="0" borderId="1" xfId="10" applyNumberFormat="1" applyFont="1" applyBorder="1" applyAlignment="1">
      <alignment vertical="center"/>
    </xf>
    <xf numFmtId="0" fontId="50" fillId="0" borderId="0" xfId="8" applyFont="1" applyAlignment="1">
      <alignment horizontal="center"/>
    </xf>
    <xf numFmtId="164" fontId="0" fillId="0" borderId="0" xfId="12" applyFont="1"/>
    <xf numFmtId="167" fontId="70" fillId="3" borderId="1" xfId="10" applyNumberFormat="1" applyFont="1" applyFill="1" applyBorder="1" applyAlignment="1">
      <alignment vertical="center"/>
    </xf>
    <xf numFmtId="167" fontId="0" fillId="0" borderId="0" xfId="10" applyNumberFormat="1" applyFont="1"/>
    <xf numFmtId="167" fontId="4" fillId="0" borderId="0" xfId="8" applyNumberFormat="1" applyFont="1"/>
    <xf numFmtId="0" fontId="62" fillId="13" borderId="1" xfId="8" applyFont="1" applyFill="1" applyBorder="1" applyAlignment="1">
      <alignment horizontal="center" vertical="center"/>
    </xf>
    <xf numFmtId="0" fontId="70" fillId="13" borderId="1" xfId="8" applyFont="1" applyFill="1" applyBorder="1" applyAlignment="1">
      <alignment horizontal="center"/>
    </xf>
    <xf numFmtId="0" fontId="68" fillId="0" borderId="0" xfId="8" applyFont="1" applyAlignment="1">
      <alignment vertical="top"/>
    </xf>
    <xf numFmtId="0" fontId="18" fillId="0" borderId="0" xfId="8" applyFont="1"/>
    <xf numFmtId="0" fontId="18" fillId="3" borderId="0" xfId="8" applyFont="1" applyFill="1"/>
    <xf numFmtId="0" fontId="71" fillId="15" borderId="53" xfId="8" applyFont="1" applyFill="1" applyBorder="1" applyAlignment="1">
      <alignment horizontal="center" vertical="center" wrapText="1"/>
    </xf>
    <xf numFmtId="167" fontId="57" fillId="0" borderId="0" xfId="8" applyNumberFormat="1" applyFont="1"/>
    <xf numFmtId="0" fontId="67" fillId="16" borderId="49" xfId="8" applyFont="1" applyFill="1" applyBorder="1" applyAlignment="1">
      <alignment vertical="center"/>
    </xf>
    <xf numFmtId="0" fontId="67" fillId="16" borderId="49" xfId="8" applyFont="1" applyFill="1" applyBorder="1" applyAlignment="1">
      <alignment vertical="center" wrapText="1"/>
    </xf>
    <xf numFmtId="167" fontId="67" fillId="16" borderId="49" xfId="10" applyNumberFormat="1" applyFont="1" applyFill="1" applyBorder="1" applyAlignment="1">
      <alignment vertical="center"/>
    </xf>
    <xf numFmtId="167" fontId="67" fillId="16" borderId="54" xfId="10" applyNumberFormat="1" applyFont="1" applyFill="1" applyBorder="1" applyAlignment="1">
      <alignment vertical="center"/>
    </xf>
    <xf numFmtId="167" fontId="67" fillId="16" borderId="54" xfId="8" applyNumberFormat="1" applyFont="1" applyFill="1" applyBorder="1" applyAlignment="1">
      <alignment vertical="center"/>
    </xf>
    <xf numFmtId="167" fontId="57" fillId="0" borderId="1" xfId="8" applyNumberFormat="1" applyFont="1" applyBorder="1" applyAlignment="1">
      <alignment horizontal="center" vertical="top"/>
    </xf>
    <xf numFmtId="0" fontId="67" fillId="0" borderId="0" xfId="8" applyFont="1" applyAlignment="1">
      <alignment vertical="center"/>
    </xf>
    <xf numFmtId="0" fontId="67" fillId="16" borderId="54" xfId="8" applyFont="1" applyFill="1" applyBorder="1" applyAlignment="1">
      <alignment vertical="center"/>
    </xf>
    <xf numFmtId="167" fontId="67" fillId="3" borderId="49" xfId="10" applyNumberFormat="1" applyFont="1" applyFill="1" applyBorder="1" applyAlignment="1">
      <alignment vertical="center"/>
    </xf>
    <xf numFmtId="167" fontId="67" fillId="0" borderId="0" xfId="8" applyNumberFormat="1" applyFont="1" applyAlignment="1">
      <alignment vertical="center"/>
    </xf>
    <xf numFmtId="0" fontId="68" fillId="0" borderId="49" xfId="8" applyFont="1" applyBorder="1" applyAlignment="1">
      <alignment vertical="center"/>
    </xf>
    <xf numFmtId="0" fontId="68" fillId="0" borderId="49" xfId="8" applyFont="1" applyBorder="1" applyAlignment="1">
      <alignment vertical="center" wrapText="1"/>
    </xf>
    <xf numFmtId="167" fontId="68" fillId="0" borderId="49" xfId="10" applyNumberFormat="1" applyFont="1" applyBorder="1" applyAlignment="1">
      <alignment vertical="center"/>
    </xf>
    <xf numFmtId="167" fontId="68" fillId="0" borderId="54" xfId="10" applyNumberFormat="1" applyFont="1" applyBorder="1" applyAlignment="1">
      <alignment vertical="center"/>
    </xf>
    <xf numFmtId="0" fontId="68" fillId="0" borderId="54" xfId="8" applyFont="1" applyBorder="1" applyAlignment="1">
      <alignment vertical="center"/>
    </xf>
    <xf numFmtId="0" fontId="56" fillId="0" borderId="1" xfId="8" applyFont="1" applyBorder="1" applyAlignment="1">
      <alignment vertical="center"/>
    </xf>
    <xf numFmtId="0" fontId="68" fillId="0" borderId="0" xfId="8" applyFont="1" applyAlignment="1">
      <alignment vertical="center"/>
    </xf>
    <xf numFmtId="167" fontId="56" fillId="0" borderId="1" xfId="10" applyNumberFormat="1" applyFont="1" applyBorder="1" applyAlignment="1">
      <alignment vertical="center"/>
    </xf>
    <xf numFmtId="3" fontId="72" fillId="0" borderId="49" xfId="8" applyNumberFormat="1" applyFont="1" applyBorder="1" applyAlignment="1">
      <alignment vertical="center"/>
    </xf>
    <xf numFmtId="0" fontId="56" fillId="0" borderId="0" xfId="8" applyFont="1" applyAlignment="1">
      <alignment vertical="center"/>
    </xf>
    <xf numFmtId="167" fontId="56" fillId="0" borderId="0" xfId="8" applyNumberFormat="1" applyFont="1" applyAlignment="1">
      <alignment vertical="center"/>
    </xf>
    <xf numFmtId="167" fontId="68" fillId="0" borderId="0" xfId="8" applyNumberFormat="1" applyFont="1" applyAlignment="1">
      <alignment vertical="center"/>
    </xf>
    <xf numFmtId="0" fontId="72" fillId="0" borderId="49" xfId="8" applyFont="1" applyBorder="1" applyAlignment="1">
      <alignment horizontal="center" vertical="center"/>
    </xf>
    <xf numFmtId="167" fontId="56" fillId="0" borderId="49" xfId="10" applyNumberFormat="1" applyFont="1" applyBorder="1" applyAlignment="1">
      <alignment vertical="center"/>
    </xf>
    <xf numFmtId="0" fontId="57" fillId="0" borderId="0" xfId="8" applyFont="1" applyAlignment="1">
      <alignment vertical="center"/>
    </xf>
    <xf numFmtId="0" fontId="73" fillId="9" borderId="49" xfId="8" applyFont="1" applyFill="1" applyBorder="1" applyAlignment="1">
      <alignment vertical="center"/>
    </xf>
    <xf numFmtId="0" fontId="73" fillId="9" borderId="49" xfId="8" applyFont="1" applyFill="1" applyBorder="1" applyAlignment="1">
      <alignment vertical="center" wrapText="1"/>
    </xf>
    <xf numFmtId="167" fontId="73" fillId="9" borderId="49" xfId="8" applyNumberFormat="1" applyFont="1" applyFill="1" applyBorder="1" applyAlignment="1">
      <alignment vertical="center"/>
    </xf>
    <xf numFmtId="167" fontId="57" fillId="17" borderId="1" xfId="8" applyNumberFormat="1" applyFont="1" applyFill="1" applyBorder="1" applyAlignment="1">
      <alignment horizontal="center" vertical="top"/>
    </xf>
    <xf numFmtId="0" fontId="67" fillId="17" borderId="0" xfId="8" applyFont="1" applyFill="1" applyAlignment="1">
      <alignment vertical="center"/>
    </xf>
    <xf numFmtId="0" fontId="73" fillId="0" borderId="0" xfId="8" applyFont="1" applyAlignment="1">
      <alignment vertical="center"/>
    </xf>
    <xf numFmtId="0" fontId="67" fillId="9" borderId="49" xfId="8" applyFont="1" applyFill="1" applyBorder="1" applyAlignment="1">
      <alignment vertical="center"/>
    </xf>
    <xf numFmtId="167" fontId="67" fillId="9" borderId="49" xfId="8" applyNumberFormat="1" applyFont="1" applyFill="1" applyBorder="1" applyAlignment="1">
      <alignment vertical="center"/>
    </xf>
    <xf numFmtId="167" fontId="74" fillId="3" borderId="49" xfId="8" applyNumberFormat="1" applyFont="1" applyFill="1" applyBorder="1" applyAlignment="1">
      <alignment vertical="center"/>
    </xf>
    <xf numFmtId="167" fontId="57" fillId="18" borderId="0" xfId="8" applyNumberFormat="1" applyFont="1" applyFill="1" applyAlignment="1">
      <alignment vertical="center"/>
    </xf>
    <xf numFmtId="0" fontId="67" fillId="18" borderId="0" xfId="8" applyFont="1" applyFill="1" applyAlignment="1">
      <alignment vertical="center"/>
    </xf>
    <xf numFmtId="0" fontId="73" fillId="9" borderId="55" xfId="8" applyFont="1" applyFill="1" applyBorder="1" applyAlignment="1">
      <alignment vertical="center"/>
    </xf>
    <xf numFmtId="167" fontId="67" fillId="9" borderId="55" xfId="8" applyNumberFormat="1" applyFont="1" applyFill="1" applyBorder="1" applyAlignment="1">
      <alignment vertical="center"/>
    </xf>
    <xf numFmtId="167" fontId="57" fillId="0" borderId="0" xfId="8" applyNumberFormat="1" applyFont="1" applyAlignment="1">
      <alignment vertical="center"/>
    </xf>
    <xf numFmtId="167" fontId="73" fillId="0" borderId="0" xfId="8" applyNumberFormat="1" applyFont="1" applyAlignment="1">
      <alignment vertical="center"/>
    </xf>
    <xf numFmtId="0" fontId="73" fillId="9" borderId="0" xfId="8" applyFont="1" applyFill="1" applyAlignment="1">
      <alignment vertical="center"/>
    </xf>
    <xf numFmtId="0" fontId="74" fillId="9" borderId="55" xfId="8" applyFont="1" applyFill="1" applyBorder="1" applyAlignment="1">
      <alignment vertical="center"/>
    </xf>
    <xf numFmtId="167" fontId="67" fillId="9" borderId="0" xfId="8" applyNumberFormat="1" applyFont="1" applyFill="1" applyAlignment="1">
      <alignment vertical="center"/>
    </xf>
    <xf numFmtId="167" fontId="74" fillId="9" borderId="0" xfId="8" applyNumberFormat="1" applyFont="1" applyFill="1" applyAlignment="1">
      <alignment vertical="center"/>
    </xf>
    <xf numFmtId="167" fontId="57" fillId="19" borderId="0" xfId="8" applyNumberFormat="1" applyFont="1" applyFill="1" applyAlignment="1">
      <alignment vertical="center"/>
    </xf>
    <xf numFmtId="0" fontId="67" fillId="19" borderId="0" xfId="8" applyFont="1" applyFill="1" applyAlignment="1">
      <alignment vertical="center"/>
    </xf>
    <xf numFmtId="0" fontId="68" fillId="0" borderId="1" xfId="8" applyFont="1" applyBorder="1" applyAlignment="1">
      <alignment horizontal="left" indent="1"/>
    </xf>
    <xf numFmtId="167" fontId="57" fillId="13" borderId="1" xfId="10" applyNumberFormat="1" applyFont="1" applyFill="1" applyBorder="1" applyAlignment="1">
      <alignment horizontal="left" vertical="center" wrapText="1"/>
    </xf>
    <xf numFmtId="167" fontId="57" fillId="20" borderId="0" xfId="8" applyNumberFormat="1" applyFont="1" applyFill="1" applyAlignment="1">
      <alignment vertical="center"/>
    </xf>
    <xf numFmtId="0" fontId="67" fillId="20" borderId="0" xfId="8" applyFont="1" applyFill="1" applyAlignment="1">
      <alignment vertical="center"/>
    </xf>
    <xf numFmtId="0" fontId="68" fillId="0" borderId="1" xfId="8" applyFont="1" applyBorder="1"/>
    <xf numFmtId="167" fontId="68" fillId="2" borderId="1" xfId="10" applyNumberFormat="1" applyFont="1" applyFill="1" applyBorder="1" applyAlignment="1">
      <alignment vertical="center"/>
    </xf>
    <xf numFmtId="167" fontId="68" fillId="0" borderId="1" xfId="10" applyNumberFormat="1" applyFont="1" applyBorder="1"/>
    <xf numFmtId="167" fontId="68" fillId="0" borderId="56" xfId="10" applyNumberFormat="1" applyFont="1" applyBorder="1" applyAlignment="1">
      <alignment vertical="center"/>
    </xf>
    <xf numFmtId="167" fontId="68" fillId="0" borderId="0" xfId="10" applyNumberFormat="1" applyFont="1" applyBorder="1" applyAlignment="1">
      <alignment vertical="center"/>
    </xf>
    <xf numFmtId="167" fontId="18" fillId="0" borderId="1" xfId="9" applyNumberFormat="1" applyFont="1" applyBorder="1" applyAlignment="1">
      <alignment horizontal="center" vertical="center"/>
    </xf>
    <xf numFmtId="167" fontId="68" fillId="0" borderId="1" xfId="8" applyNumberFormat="1" applyFont="1" applyBorder="1"/>
    <xf numFmtId="167" fontId="75" fillId="3" borderId="1" xfId="8" applyNumberFormat="1" applyFont="1" applyFill="1" applyBorder="1"/>
    <xf numFmtId="0" fontId="6" fillId="13" borderId="1" xfId="8" applyFont="1" applyFill="1" applyBorder="1" applyAlignment="1">
      <alignment horizontal="center" vertical="center"/>
    </xf>
    <xf numFmtId="0" fontId="68" fillId="9" borderId="1" xfId="8" applyFont="1" applyFill="1" applyBorder="1"/>
    <xf numFmtId="167" fontId="67" fillId="9" borderId="1" xfId="8" applyNumberFormat="1" applyFont="1" applyFill="1" applyBorder="1"/>
    <xf numFmtId="0" fontId="56" fillId="0" borderId="0" xfId="8" applyFont="1"/>
    <xf numFmtId="0" fontId="14" fillId="0" borderId="1" xfId="8" applyFont="1" applyBorder="1" applyAlignment="1">
      <alignment horizontal="center" vertical="center"/>
    </xf>
    <xf numFmtId="167" fontId="76" fillId="0" borderId="1" xfId="8" applyNumberFormat="1" applyFont="1" applyBorder="1"/>
    <xf numFmtId="0" fontId="15" fillId="0" borderId="1" xfId="8" applyFont="1" applyBorder="1" applyAlignment="1">
      <alignment horizontal="left" vertical="center"/>
    </xf>
    <xf numFmtId="167" fontId="67" fillId="0" borderId="1" xfId="10" applyNumberFormat="1" applyFont="1" applyBorder="1"/>
    <xf numFmtId="3" fontId="73" fillId="21" borderId="49" xfId="8" applyNumberFormat="1" applyFont="1" applyFill="1" applyBorder="1" applyAlignment="1">
      <alignment vertical="center"/>
    </xf>
    <xf numFmtId="3" fontId="73" fillId="21" borderId="0" xfId="8" applyNumberFormat="1" applyFont="1" applyFill="1" applyAlignment="1">
      <alignment vertical="center"/>
    </xf>
    <xf numFmtId="167" fontId="68" fillId="0" borderId="0" xfId="10" applyNumberFormat="1" applyFont="1"/>
    <xf numFmtId="167" fontId="18" fillId="2" borderId="1" xfId="9" applyNumberFormat="1" applyFont="1" applyFill="1" applyBorder="1" applyAlignment="1">
      <alignment horizontal="center" vertical="center"/>
    </xf>
    <xf numFmtId="0" fontId="76" fillId="0" borderId="1" xfId="8" applyFont="1" applyBorder="1"/>
    <xf numFmtId="167" fontId="14" fillId="13" borderId="1" xfId="9" applyNumberFormat="1" applyFont="1" applyFill="1" applyBorder="1" applyAlignment="1">
      <alignment horizontal="center" vertical="center"/>
    </xf>
    <xf numFmtId="0" fontId="76" fillId="9" borderId="1" xfId="8" applyFont="1" applyFill="1" applyBorder="1"/>
    <xf numFmtId="167" fontId="74" fillId="9" borderId="1" xfId="8" applyNumberFormat="1" applyFont="1" applyFill="1" applyBorder="1"/>
    <xf numFmtId="0" fontId="76" fillId="0" borderId="0" xfId="8" applyFont="1"/>
    <xf numFmtId="0" fontId="74" fillId="0" borderId="0" xfId="8" applyFont="1" applyAlignment="1">
      <alignment horizontal="right"/>
    </xf>
    <xf numFmtId="167" fontId="74" fillId="0" borderId="0" xfId="8" applyNumberFormat="1" applyFont="1" applyAlignment="1">
      <alignment horizontal="left"/>
    </xf>
    <xf numFmtId="0" fontId="57" fillId="0" borderId="0" xfId="8" applyFont="1"/>
    <xf numFmtId="167" fontId="67" fillId="0" borderId="0" xfId="10" applyNumberFormat="1" applyFont="1"/>
    <xf numFmtId="0" fontId="6" fillId="3" borderId="1" xfId="8" applyFont="1" applyFill="1" applyBorder="1" applyAlignment="1">
      <alignment horizontal="center" vertical="center"/>
    </xf>
    <xf numFmtId="0" fontId="68" fillId="22" borderId="0" xfId="8" applyFont="1" applyFill="1" applyAlignment="1">
      <alignment vertical="center" wrapText="1"/>
    </xf>
    <xf numFmtId="167" fontId="68" fillId="22" borderId="0" xfId="10" applyNumberFormat="1" applyFont="1" applyFill="1" applyAlignment="1">
      <alignment vertical="center"/>
    </xf>
    <xf numFmtId="0" fontId="77" fillId="0" borderId="1" xfId="8" applyFont="1" applyBorder="1"/>
    <xf numFmtId="14" fontId="4" fillId="0" borderId="1" xfId="10" applyNumberFormat="1" applyFont="1" applyBorder="1" applyAlignment="1">
      <alignment horizontal="center"/>
    </xf>
    <xf numFmtId="168" fontId="6" fillId="0" borderId="1" xfId="10" applyNumberFormat="1" applyFont="1" applyBorder="1" applyAlignment="1">
      <alignment horizontal="center" vertical="center"/>
    </xf>
    <xf numFmtId="0" fontId="4" fillId="0" borderId="1" xfId="8" applyFont="1" applyBorder="1" applyAlignment="1">
      <alignment horizontal="center"/>
    </xf>
    <xf numFmtId="167" fontId="77" fillId="0" borderId="1" xfId="8" applyNumberFormat="1" applyFont="1" applyBorder="1"/>
    <xf numFmtId="167" fontId="70" fillId="22" borderId="1" xfId="10" applyNumberFormat="1" applyFont="1" applyFill="1" applyBorder="1" applyAlignment="1">
      <alignment vertical="center"/>
    </xf>
    <xf numFmtId="168" fontId="4" fillId="0" borderId="1" xfId="10" applyNumberFormat="1" applyFont="1" applyBorder="1" applyAlignment="1">
      <alignment horizontal="center"/>
    </xf>
    <xf numFmtId="167" fontId="70" fillId="23" borderId="1" xfId="8" applyNumberFormat="1" applyFont="1" applyFill="1" applyBorder="1" applyAlignment="1">
      <alignment vertical="center"/>
    </xf>
    <xf numFmtId="0" fontId="79" fillId="0" borderId="0" xfId="14" applyFont="1"/>
    <xf numFmtId="0" fontId="80" fillId="0" borderId="0" xfId="15" applyNumberFormat="1" applyFont="1" applyAlignment="1">
      <alignment horizontal="center"/>
    </xf>
    <xf numFmtId="173" fontId="80" fillId="0" borderId="0" xfId="16" applyNumberFormat="1" applyFont="1" applyAlignment="1">
      <alignment horizontal="centerContinuous"/>
    </xf>
    <xf numFmtId="173" fontId="10" fillId="0" borderId="0" xfId="13" applyNumberFormat="1" applyFont="1" applyAlignment="1">
      <alignment horizontal="center" vertical="center"/>
    </xf>
    <xf numFmtId="173" fontId="81" fillId="0" borderId="0" xfId="13" applyNumberFormat="1" applyFont="1" applyAlignment="1">
      <alignment horizontal="center" vertical="center"/>
    </xf>
    <xf numFmtId="165" fontId="10" fillId="0" borderId="0" xfId="15" applyFont="1" applyFill="1" applyAlignment="1">
      <alignment horizontal="center" vertical="center"/>
    </xf>
    <xf numFmtId="10" fontId="10" fillId="0" borderId="0" xfId="13" applyNumberFormat="1" applyFont="1" applyAlignment="1">
      <alignment horizontal="center" vertical="center"/>
    </xf>
    <xf numFmtId="0" fontId="67" fillId="0" borderId="0" xfId="15" applyNumberFormat="1" applyFont="1" applyAlignment="1">
      <alignment horizontal="left"/>
    </xf>
    <xf numFmtId="0" fontId="57" fillId="0" borderId="0" xfId="17" applyFont="1" applyAlignment="1">
      <alignment horizontal="left"/>
    </xf>
    <xf numFmtId="173" fontId="57" fillId="0" borderId="0" xfId="17" applyNumberFormat="1" applyFont="1" applyAlignment="1">
      <alignment horizontal="left" wrapText="1"/>
    </xf>
    <xf numFmtId="173" fontId="82" fillId="0" borderId="0" xfId="17" applyNumberFormat="1" applyFont="1" applyAlignment="1">
      <alignment horizontal="left" wrapText="1"/>
    </xf>
    <xf numFmtId="167" fontId="82" fillId="0" borderId="0" xfId="15" applyNumberFormat="1" applyFont="1" applyAlignment="1">
      <alignment horizontal="left" wrapText="1"/>
    </xf>
    <xf numFmtId="165" fontId="57" fillId="0" borderId="0" xfId="15" applyFont="1" applyAlignment="1">
      <alignment horizontal="left" wrapText="1"/>
    </xf>
    <xf numFmtId="167" fontId="57" fillId="0" borderId="0" xfId="15" applyNumberFormat="1" applyFont="1" applyAlignment="1">
      <alignment horizontal="left" wrapText="1"/>
    </xf>
    <xf numFmtId="10" fontId="57" fillId="0" borderId="0" xfId="15" applyNumberFormat="1" applyFont="1" applyFill="1" applyAlignment="1">
      <alignment horizontal="left" vertical="center" wrapText="1"/>
    </xf>
    <xf numFmtId="0" fontId="83" fillId="0" borderId="0" xfId="14" applyFont="1" applyAlignment="1">
      <alignment horizontal="left"/>
    </xf>
    <xf numFmtId="0" fontId="68" fillId="0" borderId="0" xfId="15" applyNumberFormat="1" applyFont="1" applyAlignment="1">
      <alignment horizontal="left"/>
    </xf>
    <xf numFmtId="173" fontId="57" fillId="0" borderId="0" xfId="17" applyNumberFormat="1" applyFont="1" applyAlignment="1">
      <alignment horizontal="left"/>
    </xf>
    <xf numFmtId="173" fontId="56" fillId="0" borderId="0" xfId="16" applyNumberFormat="1" applyFont="1" applyAlignment="1">
      <alignment horizontal="left"/>
    </xf>
    <xf numFmtId="173" fontId="84" fillId="0" borderId="0" xfId="16" applyNumberFormat="1" applyFont="1" applyAlignment="1">
      <alignment horizontal="left"/>
    </xf>
    <xf numFmtId="167" fontId="84" fillId="0" borderId="0" xfId="15" applyNumberFormat="1" applyFont="1" applyAlignment="1">
      <alignment horizontal="left"/>
    </xf>
    <xf numFmtId="167" fontId="57" fillId="0" borderId="0" xfId="15" applyNumberFormat="1" applyFont="1" applyAlignment="1">
      <alignment horizontal="left" vertical="center"/>
    </xf>
    <xf numFmtId="165" fontId="57" fillId="0" borderId="0" xfId="15" applyFont="1" applyAlignment="1">
      <alignment horizontal="left" vertical="center"/>
    </xf>
    <xf numFmtId="167" fontId="56" fillId="0" borderId="0" xfId="15" applyNumberFormat="1" applyFont="1" applyAlignment="1">
      <alignment horizontal="left" vertical="center"/>
    </xf>
    <xf numFmtId="165" fontId="56" fillId="0" borderId="0" xfId="15" applyFont="1" applyAlignment="1">
      <alignment horizontal="left" vertical="center"/>
    </xf>
    <xf numFmtId="10" fontId="56" fillId="0" borderId="0" xfId="15" applyNumberFormat="1" applyFont="1" applyFill="1" applyAlignment="1">
      <alignment horizontal="left" vertical="center" wrapText="1"/>
    </xf>
    <xf numFmtId="0" fontId="12" fillId="0" borderId="0" xfId="15" applyNumberFormat="1" applyFont="1" applyAlignment="1">
      <alignment horizontal="center"/>
    </xf>
    <xf numFmtId="173" fontId="85" fillId="0" borderId="0" xfId="16" applyNumberFormat="1" applyFont="1" applyAlignment="1">
      <alignment horizontal="centerContinuous"/>
    </xf>
    <xf numFmtId="167" fontId="85" fillId="0" borderId="0" xfId="15" applyNumberFormat="1" applyFont="1" applyAlignment="1">
      <alignment horizontal="centerContinuous"/>
    </xf>
    <xf numFmtId="167" fontId="80" fillId="0" borderId="0" xfId="15" applyNumberFormat="1" applyFont="1" applyAlignment="1">
      <alignment horizontal="center" vertical="center"/>
    </xf>
    <xf numFmtId="165" fontId="80" fillId="0" borderId="0" xfId="15" applyFont="1" applyAlignment="1">
      <alignment horizontal="center" vertical="center"/>
    </xf>
    <xf numFmtId="10" fontId="80" fillId="0" borderId="0" xfId="15" applyNumberFormat="1" applyFont="1" applyFill="1" applyAlignment="1">
      <alignment horizontal="left" vertical="center" wrapText="1"/>
    </xf>
    <xf numFmtId="0" fontId="79" fillId="2" borderId="0" xfId="14" applyFont="1" applyFill="1"/>
    <xf numFmtId="165" fontId="12" fillId="2" borderId="1" xfId="15" applyFont="1" applyFill="1" applyBorder="1" applyAlignment="1">
      <alignment horizontal="center" vertical="center" wrapText="1"/>
    </xf>
    <xf numFmtId="167" fontId="12" fillId="2" borderId="1" xfId="15" applyNumberFormat="1" applyFont="1" applyFill="1" applyBorder="1" applyAlignment="1">
      <alignment horizontal="center" vertical="center"/>
    </xf>
    <xf numFmtId="165" fontId="87" fillId="19" borderId="1" xfId="15" applyFont="1" applyFill="1" applyBorder="1" applyAlignment="1">
      <alignment horizontal="center" vertical="center" wrapText="1"/>
    </xf>
    <xf numFmtId="165" fontId="87" fillId="19" borderId="1" xfId="15" applyFont="1" applyFill="1" applyBorder="1" applyAlignment="1">
      <alignment horizontal="left" vertical="center" wrapText="1"/>
    </xf>
    <xf numFmtId="165" fontId="86" fillId="19" borderId="1" xfId="15" applyFont="1" applyFill="1" applyBorder="1" applyAlignment="1">
      <alignment horizontal="left" vertical="center" wrapText="1"/>
    </xf>
    <xf numFmtId="167" fontId="87" fillId="19" borderId="1" xfId="15" applyNumberFormat="1" applyFont="1" applyFill="1" applyBorder="1" applyAlignment="1">
      <alignment horizontal="left" vertical="center" wrapText="1"/>
    </xf>
    <xf numFmtId="10" fontId="87" fillId="19" borderId="1" xfId="15" applyNumberFormat="1" applyFont="1" applyFill="1" applyBorder="1" applyAlignment="1">
      <alignment horizontal="left" vertical="center" wrapText="1"/>
    </xf>
    <xf numFmtId="10" fontId="88" fillId="0" borderId="1" xfId="15" applyNumberFormat="1" applyFont="1" applyFill="1" applyBorder="1" applyAlignment="1">
      <alignment horizontal="left" vertical="center"/>
    </xf>
    <xf numFmtId="165" fontId="87" fillId="18" borderId="1" xfId="15" applyFont="1" applyFill="1" applyBorder="1" applyAlignment="1">
      <alignment horizontal="center" vertical="center" wrapText="1"/>
    </xf>
    <xf numFmtId="165" fontId="87" fillId="18" borderId="1" xfId="15" applyFont="1" applyFill="1" applyBorder="1" applyAlignment="1">
      <alignment horizontal="left" vertical="center" wrapText="1"/>
    </xf>
    <xf numFmtId="165" fontId="86" fillId="18" borderId="1" xfId="15" applyFont="1" applyFill="1" applyBorder="1" applyAlignment="1">
      <alignment horizontal="left" vertical="center" wrapText="1"/>
    </xf>
    <xf numFmtId="167" fontId="87" fillId="18" borderId="1" xfId="15" applyNumberFormat="1" applyFont="1" applyFill="1" applyBorder="1" applyAlignment="1">
      <alignment horizontal="left" vertical="center" wrapText="1"/>
    </xf>
    <xf numFmtId="10" fontId="87" fillId="18" borderId="1" xfId="15" applyNumberFormat="1" applyFont="1" applyFill="1" applyBorder="1" applyAlignment="1">
      <alignment horizontal="left" vertical="center" wrapText="1"/>
    </xf>
    <xf numFmtId="0" fontId="12" fillId="24" borderId="1" xfId="15" applyNumberFormat="1" applyFont="1" applyFill="1" applyBorder="1" applyAlignment="1">
      <alignment horizontal="center" vertical="center"/>
    </xf>
    <xf numFmtId="173" fontId="12" fillId="24" borderId="1" xfId="13" applyNumberFormat="1" applyFont="1" applyFill="1" applyBorder="1" applyAlignment="1">
      <alignment horizontal="left" vertical="center" wrapText="1"/>
    </xf>
    <xf numFmtId="173" fontId="12" fillId="24" borderId="1" xfId="13" applyNumberFormat="1" applyFont="1" applyFill="1" applyBorder="1" applyAlignment="1">
      <alignment horizontal="center" vertical="center" wrapText="1"/>
    </xf>
    <xf numFmtId="0" fontId="86" fillId="24" borderId="1" xfId="15" applyNumberFormat="1" applyFont="1" applyFill="1" applyBorder="1" applyAlignment="1">
      <alignment horizontal="center" vertical="center" wrapText="1"/>
    </xf>
    <xf numFmtId="167" fontId="86" fillId="24" borderId="1" xfId="15" applyNumberFormat="1" applyFont="1" applyFill="1" applyBorder="1" applyAlignment="1">
      <alignment horizontal="center" vertical="center" wrapText="1"/>
    </xf>
    <xf numFmtId="167" fontId="12" fillId="24" borderId="1" xfId="15" applyNumberFormat="1" applyFont="1" applyFill="1" applyBorder="1" applyAlignment="1">
      <alignment horizontal="center" vertical="center" wrapText="1"/>
    </xf>
    <xf numFmtId="165" fontId="12" fillId="24" borderId="1" xfId="15" applyFont="1" applyFill="1" applyBorder="1" applyAlignment="1">
      <alignment horizontal="center" vertical="center" wrapText="1"/>
    </xf>
    <xf numFmtId="167" fontId="12" fillId="24" borderId="1" xfId="15" applyNumberFormat="1" applyFont="1" applyFill="1" applyBorder="1" applyAlignment="1">
      <alignment horizontal="center" vertical="center"/>
    </xf>
    <xf numFmtId="10" fontId="12" fillId="24" borderId="1" xfId="15" applyNumberFormat="1" applyFont="1" applyFill="1" applyBorder="1" applyAlignment="1">
      <alignment horizontal="center" vertical="center" wrapText="1"/>
    </xf>
    <xf numFmtId="0" fontId="80" fillId="25" borderId="1" xfId="15" applyNumberFormat="1" applyFont="1" applyFill="1" applyBorder="1" applyAlignment="1">
      <alignment horizontal="center" vertical="center"/>
    </xf>
    <xf numFmtId="173" fontId="89" fillId="25" borderId="1" xfId="13" applyNumberFormat="1" applyFont="1" applyFill="1" applyBorder="1" applyAlignment="1">
      <alignment horizontal="left" vertical="center" wrapText="1"/>
    </xf>
    <xf numFmtId="173" fontId="80" fillId="25" borderId="1" xfId="15" applyNumberFormat="1" applyFont="1" applyFill="1" applyBorder="1" applyAlignment="1">
      <alignment horizontal="center" vertical="center"/>
    </xf>
    <xf numFmtId="173" fontId="85" fillId="25" borderId="1" xfId="15" applyNumberFormat="1" applyFont="1" applyFill="1" applyBorder="1" applyAlignment="1">
      <alignment horizontal="center" vertical="center"/>
    </xf>
    <xf numFmtId="167" fontId="85" fillId="25" borderId="1" xfId="15" applyNumberFormat="1" applyFont="1" applyFill="1" applyBorder="1" applyAlignment="1">
      <alignment horizontal="center" vertical="center"/>
    </xf>
    <xf numFmtId="167" fontId="90" fillId="25" borderId="1" xfId="15" applyNumberFormat="1" applyFont="1" applyFill="1" applyBorder="1" applyAlignment="1">
      <alignment horizontal="right" vertical="center"/>
    </xf>
    <xf numFmtId="165" fontId="90" fillId="25" borderId="1" xfId="15" applyFont="1" applyFill="1" applyBorder="1" applyAlignment="1">
      <alignment horizontal="right" vertical="center"/>
    </xf>
    <xf numFmtId="10" fontId="90" fillId="25" borderId="1" xfId="15" applyNumberFormat="1" applyFont="1" applyFill="1" applyBorder="1" applyAlignment="1">
      <alignment horizontal="left" vertical="center"/>
    </xf>
    <xf numFmtId="173" fontId="12" fillId="25" borderId="1" xfId="13" applyNumberFormat="1" applyFont="1" applyFill="1" applyBorder="1" applyAlignment="1">
      <alignment horizontal="left" vertical="center" wrapText="1"/>
    </xf>
    <xf numFmtId="173" fontId="86" fillId="25" borderId="1" xfId="15" applyNumberFormat="1" applyFont="1" applyFill="1" applyBorder="1" applyAlignment="1">
      <alignment horizontal="center" vertical="center"/>
    </xf>
    <xf numFmtId="0" fontId="88" fillId="0" borderId="1" xfId="15" applyNumberFormat="1" applyFont="1" applyFill="1" applyBorder="1" applyAlignment="1">
      <alignment horizontal="center" vertical="center"/>
    </xf>
    <xf numFmtId="173" fontId="88" fillId="0" borderId="1" xfId="13" applyNumberFormat="1" applyFont="1" applyBorder="1" applyAlignment="1">
      <alignment horizontal="left" vertical="center" wrapText="1"/>
    </xf>
    <xf numFmtId="173" fontId="88" fillId="0" borderId="1" xfId="15" applyNumberFormat="1" applyFont="1" applyFill="1" applyBorder="1" applyAlignment="1">
      <alignment horizontal="center" vertical="center"/>
    </xf>
    <xf numFmtId="173" fontId="85" fillId="0" borderId="1" xfId="15" applyNumberFormat="1" applyFont="1" applyFill="1" applyBorder="1" applyAlignment="1">
      <alignment horizontal="center" vertical="center"/>
    </xf>
    <xf numFmtId="167" fontId="85" fillId="0" borderId="1" xfId="15" applyNumberFormat="1" applyFont="1" applyFill="1" applyBorder="1" applyAlignment="1">
      <alignment horizontal="right" vertical="center"/>
    </xf>
    <xf numFmtId="167" fontId="88" fillId="0" borderId="1" xfId="15" applyNumberFormat="1" applyFont="1" applyFill="1" applyBorder="1" applyAlignment="1">
      <alignment horizontal="right" vertical="center"/>
    </xf>
    <xf numFmtId="165" fontId="88" fillId="0" borderId="1" xfId="15" applyFont="1" applyFill="1" applyBorder="1" applyAlignment="1">
      <alignment horizontal="right" vertical="center"/>
    </xf>
    <xf numFmtId="167" fontId="88" fillId="2" borderId="1" xfId="15" applyNumberFormat="1" applyFont="1" applyFill="1" applyBorder="1" applyAlignment="1">
      <alignment horizontal="right" vertical="center"/>
    </xf>
    <xf numFmtId="0" fontId="88" fillId="25" borderId="1" xfId="15" applyNumberFormat="1" applyFont="1" applyFill="1" applyBorder="1" applyAlignment="1">
      <alignment horizontal="center" vertical="center"/>
    </xf>
    <xf numFmtId="173" fontId="13" fillId="25" borderId="1" xfId="13" applyNumberFormat="1" applyFont="1" applyFill="1" applyBorder="1" applyAlignment="1">
      <alignment horizontal="left" vertical="center" wrapText="1"/>
    </xf>
    <xf numFmtId="173" fontId="88" fillId="25" borderId="1" xfId="15" applyNumberFormat="1" applyFont="1" applyFill="1" applyBorder="1" applyAlignment="1">
      <alignment horizontal="center" vertical="center"/>
    </xf>
    <xf numFmtId="167" fontId="85" fillId="25" borderId="1" xfId="15" applyNumberFormat="1" applyFont="1" applyFill="1" applyBorder="1" applyAlignment="1">
      <alignment horizontal="right" vertical="center"/>
    </xf>
    <xf numFmtId="167" fontId="88" fillId="25" borderId="1" xfId="15" applyNumberFormat="1" applyFont="1" applyFill="1" applyBorder="1" applyAlignment="1">
      <alignment horizontal="right" vertical="center"/>
    </xf>
    <xf numFmtId="165" fontId="88" fillId="25" borderId="1" xfId="15" applyFont="1" applyFill="1" applyBorder="1" applyAlignment="1">
      <alignment horizontal="right" vertical="center"/>
    </xf>
    <xf numFmtId="10" fontId="88" fillId="25" borderId="1" xfId="15" applyNumberFormat="1" applyFont="1" applyFill="1" applyBorder="1" applyAlignment="1">
      <alignment horizontal="left" vertical="center"/>
    </xf>
    <xf numFmtId="173" fontId="88" fillId="2" borderId="1" xfId="13" applyNumberFormat="1" applyFont="1" applyFill="1" applyBorder="1" applyAlignment="1">
      <alignment horizontal="left" vertical="center" wrapText="1"/>
    </xf>
    <xf numFmtId="0" fontId="88" fillId="2" borderId="1" xfId="15" applyNumberFormat="1" applyFont="1" applyFill="1" applyBorder="1" applyAlignment="1">
      <alignment horizontal="center" vertical="center"/>
    </xf>
    <xf numFmtId="173" fontId="88" fillId="2" borderId="1" xfId="15" applyNumberFormat="1" applyFont="1" applyFill="1" applyBorder="1" applyAlignment="1">
      <alignment horizontal="center" vertical="center"/>
    </xf>
    <xf numFmtId="173" fontId="85" fillId="2" borderId="1" xfId="15" applyNumberFormat="1" applyFont="1" applyFill="1" applyBorder="1" applyAlignment="1">
      <alignment horizontal="center" vertical="center"/>
    </xf>
    <xf numFmtId="167" fontId="85" fillId="2" borderId="1" xfId="15" applyNumberFormat="1" applyFont="1" applyFill="1" applyBorder="1" applyAlignment="1">
      <alignment horizontal="right" vertical="center"/>
    </xf>
    <xf numFmtId="165" fontId="88" fillId="2" borderId="1" xfId="15" applyFont="1" applyFill="1" applyBorder="1" applyAlignment="1">
      <alignment horizontal="right" vertical="center"/>
    </xf>
    <xf numFmtId="10" fontId="88" fillId="2" borderId="1" xfId="15" applyNumberFormat="1" applyFont="1" applyFill="1" applyBorder="1" applyAlignment="1">
      <alignment horizontal="left" vertical="center"/>
    </xf>
    <xf numFmtId="165" fontId="88" fillId="0" borderId="1" xfId="15" applyFont="1" applyFill="1" applyBorder="1" applyAlignment="1">
      <alignment horizontal="center" vertical="center" wrapText="1"/>
    </xf>
    <xf numFmtId="173" fontId="86" fillId="2" borderId="1" xfId="15" applyNumberFormat="1" applyFont="1" applyFill="1" applyBorder="1" applyAlignment="1">
      <alignment horizontal="center" vertical="center"/>
    </xf>
    <xf numFmtId="165" fontId="79" fillId="0" borderId="0" xfId="14" applyNumberFormat="1" applyFont="1"/>
    <xf numFmtId="10" fontId="12" fillId="24" borderId="1" xfId="15" applyNumberFormat="1" applyFont="1" applyFill="1" applyBorder="1" applyAlignment="1">
      <alignment horizontal="center" vertical="center"/>
    </xf>
    <xf numFmtId="173" fontId="91" fillId="25" borderId="1" xfId="13" applyNumberFormat="1" applyFont="1" applyFill="1" applyBorder="1" applyAlignment="1">
      <alignment horizontal="center" vertical="center"/>
    </xf>
    <xf numFmtId="173" fontId="91" fillId="25" borderId="1" xfId="15" applyNumberFormat="1" applyFont="1" applyFill="1" applyBorder="1" applyAlignment="1">
      <alignment horizontal="center" vertical="center"/>
    </xf>
    <xf numFmtId="167" fontId="86" fillId="25" borderId="1" xfId="15" applyNumberFormat="1" applyFont="1" applyFill="1" applyBorder="1" applyAlignment="1">
      <alignment vertical="center" wrapText="1"/>
    </xf>
    <xf numFmtId="167" fontId="85" fillId="25" borderId="1" xfId="15" applyNumberFormat="1" applyFont="1" applyFill="1" applyBorder="1" applyAlignment="1">
      <alignment vertical="center" wrapText="1"/>
    </xf>
    <xf numFmtId="167" fontId="91" fillId="25" borderId="1" xfId="15" applyNumberFormat="1" applyFont="1" applyFill="1" applyBorder="1" applyAlignment="1">
      <alignment vertical="center"/>
    </xf>
    <xf numFmtId="165" fontId="91" fillId="25" borderId="1" xfId="15" applyFont="1" applyFill="1" applyBorder="1" applyAlignment="1">
      <alignment vertical="center"/>
    </xf>
    <xf numFmtId="167" fontId="91" fillId="25" borderId="1" xfId="15" applyNumberFormat="1" applyFont="1" applyFill="1" applyBorder="1" applyAlignment="1">
      <alignment horizontal="right" vertical="center"/>
    </xf>
    <xf numFmtId="10" fontId="91" fillId="25" borderId="1" xfId="15" applyNumberFormat="1" applyFont="1" applyFill="1" applyBorder="1" applyAlignment="1">
      <alignment horizontal="left" vertical="center"/>
    </xf>
    <xf numFmtId="173" fontId="88" fillId="0" borderId="1" xfId="13" applyNumberFormat="1" applyFont="1" applyBorder="1" applyAlignment="1">
      <alignment horizontal="center" vertical="center"/>
    </xf>
    <xf numFmtId="167" fontId="85" fillId="0" borderId="1" xfId="15" applyNumberFormat="1" applyFont="1" applyFill="1" applyBorder="1" applyAlignment="1">
      <alignment vertical="center" wrapText="1"/>
    </xf>
    <xf numFmtId="167" fontId="88" fillId="0" borderId="1" xfId="15" applyNumberFormat="1" applyFont="1" applyFill="1" applyBorder="1" applyAlignment="1">
      <alignment vertical="center"/>
    </xf>
    <xf numFmtId="165" fontId="88" fillId="0" borderId="1" xfId="15" applyFont="1" applyFill="1" applyBorder="1" applyAlignment="1">
      <alignment vertical="center"/>
    </xf>
    <xf numFmtId="167" fontId="85" fillId="2" borderId="1" xfId="15" applyNumberFormat="1" applyFont="1" applyFill="1" applyBorder="1" applyAlignment="1">
      <alignment vertical="center" wrapText="1"/>
    </xf>
    <xf numFmtId="10" fontId="88" fillId="0" borderId="1" xfId="15" applyNumberFormat="1" applyFont="1" applyFill="1" applyBorder="1" applyAlignment="1">
      <alignment horizontal="left" vertical="center" wrapText="1"/>
    </xf>
    <xf numFmtId="167" fontId="90" fillId="25" borderId="1" xfId="15" applyNumberFormat="1" applyFont="1" applyFill="1" applyBorder="1" applyAlignment="1">
      <alignment vertical="center"/>
    </xf>
    <xf numFmtId="165" fontId="90" fillId="25" borderId="1" xfId="15" applyFont="1" applyFill="1" applyBorder="1" applyAlignment="1">
      <alignment vertical="center"/>
    </xf>
    <xf numFmtId="173" fontId="80" fillId="0" borderId="1" xfId="13" applyNumberFormat="1" applyFont="1" applyBorder="1" applyAlignment="1">
      <alignment horizontal="center" vertical="center"/>
    </xf>
    <xf numFmtId="173" fontId="80" fillId="0" borderId="1" xfId="13" applyNumberFormat="1" applyFont="1" applyBorder="1" applyAlignment="1">
      <alignment horizontal="left" vertical="center" wrapText="1"/>
    </xf>
    <xf numFmtId="173" fontId="80" fillId="0" borderId="1" xfId="15" applyNumberFormat="1" applyFont="1" applyFill="1" applyBorder="1" applyAlignment="1">
      <alignment horizontal="center" vertical="center"/>
    </xf>
    <xf numFmtId="10" fontId="90" fillId="0" borderId="1" xfId="15" applyNumberFormat="1" applyFont="1" applyFill="1" applyBorder="1" applyAlignment="1">
      <alignment horizontal="left" vertical="center"/>
    </xf>
    <xf numFmtId="10" fontId="90" fillId="0" borderId="1" xfId="15" applyNumberFormat="1" applyFont="1" applyFill="1" applyBorder="1" applyAlignment="1">
      <alignment horizontal="left" vertical="center" wrapText="1"/>
    </xf>
    <xf numFmtId="167" fontId="88" fillId="25" borderId="1" xfId="15" applyNumberFormat="1" applyFont="1" applyFill="1" applyBorder="1" applyAlignment="1">
      <alignment vertical="center"/>
    </xf>
    <xf numFmtId="165" fontId="88" fillId="25" borderId="1" xfId="15" applyFont="1" applyFill="1" applyBorder="1" applyAlignment="1">
      <alignment vertical="center"/>
    </xf>
    <xf numFmtId="10" fontId="90" fillId="25" borderId="1" xfId="15" applyNumberFormat="1" applyFont="1" applyFill="1" applyBorder="1" applyAlignment="1">
      <alignment horizontal="right" vertical="center"/>
    </xf>
    <xf numFmtId="173" fontId="80" fillId="2" borderId="1" xfId="13" applyNumberFormat="1" applyFont="1" applyFill="1" applyBorder="1" applyAlignment="1">
      <alignment horizontal="center" vertical="center"/>
    </xf>
    <xf numFmtId="173" fontId="80" fillId="2" borderId="1" xfId="13" applyNumberFormat="1" applyFont="1" applyFill="1" applyBorder="1" applyAlignment="1">
      <alignment horizontal="left" vertical="center" wrapText="1"/>
    </xf>
    <xf numFmtId="173" fontId="80" fillId="2" borderId="1" xfId="15" applyNumberFormat="1" applyFont="1" applyFill="1" applyBorder="1" applyAlignment="1">
      <alignment horizontal="center" vertical="center"/>
    </xf>
    <xf numFmtId="10" fontId="91" fillId="25" borderId="1" xfId="13" applyNumberFormat="1" applyFont="1" applyFill="1" applyBorder="1" applyAlignment="1">
      <alignment horizontal="left" vertical="center"/>
    </xf>
    <xf numFmtId="10" fontId="92" fillId="0" borderId="1" xfId="15" applyNumberFormat="1" applyFont="1" applyFill="1" applyBorder="1" applyAlignment="1">
      <alignment horizontal="left" vertical="center" wrapText="1"/>
    </xf>
    <xf numFmtId="167" fontId="13" fillId="24" borderId="1" xfId="15" applyNumberFormat="1" applyFont="1" applyFill="1" applyBorder="1" applyAlignment="1">
      <alignment horizontal="center" vertical="center" wrapText="1"/>
    </xf>
    <xf numFmtId="165" fontId="13" fillId="24" borderId="1" xfId="15" applyFont="1" applyFill="1" applyBorder="1" applyAlignment="1">
      <alignment horizontal="center" vertical="center" wrapText="1"/>
    </xf>
    <xf numFmtId="167" fontId="13" fillId="24" borderId="1" xfId="15" applyNumberFormat="1" applyFont="1" applyFill="1" applyBorder="1" applyAlignment="1">
      <alignment horizontal="center" vertical="center"/>
    </xf>
    <xf numFmtId="167" fontId="86" fillId="25" borderId="1" xfId="15" applyNumberFormat="1" applyFont="1" applyFill="1" applyBorder="1" applyAlignment="1">
      <alignment horizontal="center" vertical="center"/>
    </xf>
    <xf numFmtId="0" fontId="79" fillId="0" borderId="0" xfId="14" applyFont="1" applyAlignment="1">
      <alignment horizontal="left"/>
    </xf>
    <xf numFmtId="167" fontId="88" fillId="0" borderId="1" xfId="15" applyNumberFormat="1" applyFont="1" applyFill="1" applyBorder="1" applyAlignment="1">
      <alignment horizontal="center" vertical="center"/>
    </xf>
    <xf numFmtId="173" fontId="91" fillId="2" borderId="1" xfId="13" applyNumberFormat="1" applyFont="1" applyFill="1" applyBorder="1" applyAlignment="1">
      <alignment horizontal="center" vertical="center"/>
    </xf>
    <xf numFmtId="173" fontId="91" fillId="2" borderId="1" xfId="15" applyNumberFormat="1" applyFont="1" applyFill="1" applyBorder="1" applyAlignment="1">
      <alignment horizontal="center" vertical="center"/>
    </xf>
    <xf numFmtId="167" fontId="86" fillId="2" borderId="1" xfId="15" applyNumberFormat="1" applyFont="1" applyFill="1" applyBorder="1" applyAlignment="1">
      <alignment horizontal="center" vertical="center"/>
    </xf>
    <xf numFmtId="167" fontId="85" fillId="2" borderId="1" xfId="15" applyNumberFormat="1" applyFont="1" applyFill="1" applyBorder="1" applyAlignment="1">
      <alignment horizontal="center" vertical="center"/>
    </xf>
    <xf numFmtId="167" fontId="85" fillId="0" borderId="1" xfId="15" applyNumberFormat="1" applyFont="1" applyFill="1" applyBorder="1" applyAlignment="1">
      <alignment horizontal="center" vertical="center"/>
    </xf>
    <xf numFmtId="173" fontId="91" fillId="2" borderId="52" xfId="13" applyNumberFormat="1" applyFont="1" applyFill="1" applyBorder="1" applyAlignment="1">
      <alignment horizontal="left" vertical="center" wrapText="1"/>
    </xf>
    <xf numFmtId="10" fontId="91" fillId="2" borderId="1" xfId="15" applyNumberFormat="1" applyFont="1" applyFill="1" applyBorder="1" applyAlignment="1">
      <alignment horizontal="left" vertical="center"/>
    </xf>
    <xf numFmtId="173" fontId="88" fillId="0" borderId="1" xfId="13" applyNumberFormat="1" applyFont="1" applyBorder="1" applyAlignment="1">
      <alignment horizontal="left" vertical="center"/>
    </xf>
    <xf numFmtId="173" fontId="80" fillId="25" borderId="1" xfId="13" applyNumberFormat="1" applyFont="1" applyFill="1" applyBorder="1" applyAlignment="1">
      <alignment horizontal="center" vertical="center"/>
    </xf>
    <xf numFmtId="167" fontId="90" fillId="0" borderId="1" xfId="15" applyNumberFormat="1" applyFont="1" applyFill="1" applyBorder="1" applyAlignment="1">
      <alignment horizontal="right" vertical="center"/>
    </xf>
    <xf numFmtId="167" fontId="90" fillId="2" borderId="1" xfId="15" applyNumberFormat="1" applyFont="1" applyFill="1" applyBorder="1" applyAlignment="1">
      <alignment horizontal="right" vertical="center"/>
    </xf>
    <xf numFmtId="10" fontId="90" fillId="2" borderId="1" xfId="15" applyNumberFormat="1" applyFont="1" applyFill="1" applyBorder="1" applyAlignment="1">
      <alignment horizontal="left" vertical="center" wrapText="1"/>
    </xf>
    <xf numFmtId="173" fontId="88" fillId="2" borderId="1" xfId="13" applyNumberFormat="1" applyFont="1" applyFill="1" applyBorder="1" applyAlignment="1">
      <alignment horizontal="center" vertical="center"/>
    </xf>
    <xf numFmtId="167" fontId="88" fillId="2" borderId="1" xfId="15" applyNumberFormat="1" applyFont="1" applyFill="1" applyBorder="1" applyAlignment="1">
      <alignment horizontal="center" vertical="center"/>
    </xf>
    <xf numFmtId="10" fontId="88" fillId="2" borderId="1" xfId="15" applyNumberFormat="1" applyFont="1" applyFill="1" applyBorder="1" applyAlignment="1">
      <alignment horizontal="left" vertical="center" wrapText="1"/>
    </xf>
    <xf numFmtId="173" fontId="89" fillId="2" borderId="1" xfId="13" applyNumberFormat="1" applyFont="1" applyFill="1" applyBorder="1" applyAlignment="1">
      <alignment horizontal="left" vertical="center" wrapText="1"/>
    </xf>
    <xf numFmtId="10" fontId="90" fillId="2" borderId="1" xfId="15" applyNumberFormat="1" applyFont="1" applyFill="1" applyBorder="1" applyAlignment="1">
      <alignment horizontal="left" vertical="center"/>
    </xf>
    <xf numFmtId="10" fontId="91" fillId="25" borderId="1" xfId="15" applyNumberFormat="1" applyFont="1" applyFill="1" applyBorder="1" applyAlignment="1">
      <alignment horizontal="right" vertical="center"/>
    </xf>
    <xf numFmtId="165" fontId="13" fillId="18" borderId="1" xfId="15" applyFont="1" applyFill="1" applyBorder="1" applyAlignment="1">
      <alignment horizontal="left" vertical="center" wrapText="1"/>
    </xf>
    <xf numFmtId="167" fontId="13" fillId="18" borderId="1" xfId="15" applyNumberFormat="1" applyFont="1" applyFill="1" applyBorder="1" applyAlignment="1">
      <alignment horizontal="left" vertical="center" wrapText="1"/>
    </xf>
    <xf numFmtId="173" fontId="94" fillId="25" borderId="1" xfId="13" applyNumberFormat="1" applyFont="1" applyFill="1" applyBorder="1" applyAlignment="1">
      <alignment horizontal="left" vertical="center"/>
    </xf>
    <xf numFmtId="173" fontId="95" fillId="25" borderId="1" xfId="15" applyNumberFormat="1" applyFont="1" applyFill="1" applyBorder="1" applyAlignment="1">
      <alignment horizontal="center" vertical="center"/>
    </xf>
    <xf numFmtId="167" fontId="96" fillId="25" borderId="1" xfId="15" applyNumberFormat="1" applyFont="1" applyFill="1" applyBorder="1" applyAlignment="1">
      <alignment horizontal="center" vertical="center"/>
    </xf>
    <xf numFmtId="167" fontId="88" fillId="25" borderId="1" xfId="15" applyNumberFormat="1" applyFont="1" applyFill="1" applyBorder="1" applyAlignment="1">
      <alignment horizontal="center" vertical="center"/>
    </xf>
    <xf numFmtId="165" fontId="88" fillId="25" borderId="1" xfId="15" applyFont="1" applyFill="1" applyBorder="1" applyAlignment="1">
      <alignment horizontal="center" vertical="center"/>
    </xf>
    <xf numFmtId="10" fontId="90" fillId="25" borderId="1" xfId="15" applyNumberFormat="1" applyFont="1" applyFill="1" applyBorder="1" applyAlignment="1">
      <alignment horizontal="left" vertical="center" wrapText="1"/>
    </xf>
    <xf numFmtId="167" fontId="80" fillId="25" borderId="1" xfId="15" applyNumberFormat="1" applyFont="1" applyFill="1" applyBorder="1" applyAlignment="1">
      <alignment horizontal="center" vertical="center"/>
    </xf>
    <xf numFmtId="10" fontId="90" fillId="25" borderId="1" xfId="15" applyNumberFormat="1" applyFont="1" applyFill="1" applyBorder="1" applyAlignment="1">
      <alignment horizontal="right" vertical="center" wrapText="1"/>
    </xf>
    <xf numFmtId="173" fontId="96" fillId="25" borderId="1" xfId="15" applyNumberFormat="1" applyFont="1" applyFill="1" applyBorder="1" applyAlignment="1">
      <alignment horizontal="center" vertical="center"/>
    </xf>
    <xf numFmtId="173" fontId="88" fillId="25" borderId="1" xfId="13" applyNumberFormat="1" applyFont="1" applyFill="1" applyBorder="1" applyAlignment="1">
      <alignment horizontal="center" vertical="center"/>
    </xf>
    <xf numFmtId="173" fontId="88" fillId="2" borderId="1" xfId="15" applyNumberFormat="1" applyFont="1" applyFill="1" applyBorder="1" applyAlignment="1">
      <alignment horizontal="right" vertical="center"/>
    </xf>
    <xf numFmtId="173" fontId="94" fillId="25" borderId="1" xfId="13" applyNumberFormat="1" applyFont="1" applyFill="1" applyBorder="1" applyAlignment="1">
      <alignment horizontal="left" vertical="center" wrapText="1"/>
    </xf>
    <xf numFmtId="173" fontId="97" fillId="2" borderId="1" xfId="13" applyNumberFormat="1" applyFont="1" applyFill="1" applyBorder="1" applyAlignment="1">
      <alignment horizontal="left" vertical="center" wrapText="1"/>
    </xf>
    <xf numFmtId="10" fontId="80" fillId="25" borderId="1" xfId="15" applyNumberFormat="1" applyFont="1" applyFill="1" applyBorder="1" applyAlignment="1">
      <alignment horizontal="center" vertical="center"/>
    </xf>
    <xf numFmtId="173" fontId="88" fillId="0" borderId="1" xfId="15" applyNumberFormat="1" applyFont="1" applyFill="1" applyBorder="1" applyAlignment="1">
      <alignment horizontal="right" vertical="center"/>
    </xf>
    <xf numFmtId="173" fontId="98" fillId="25" borderId="1" xfId="15" applyNumberFormat="1" applyFont="1" applyFill="1" applyBorder="1" applyAlignment="1">
      <alignment horizontal="center" vertical="center"/>
    </xf>
    <xf numFmtId="165" fontId="98" fillId="25" borderId="1" xfId="15" applyFont="1" applyFill="1" applyBorder="1" applyAlignment="1">
      <alignment horizontal="center" vertical="center"/>
    </xf>
    <xf numFmtId="167" fontId="98" fillId="25" borderId="1" xfId="15" applyNumberFormat="1" applyFont="1" applyFill="1" applyBorder="1" applyAlignment="1">
      <alignment horizontal="center" vertical="center"/>
    </xf>
    <xf numFmtId="167" fontId="79" fillId="0" borderId="0" xfId="15" applyNumberFormat="1" applyFont="1"/>
    <xf numFmtId="173" fontId="94" fillId="0" borderId="1" xfId="13" applyNumberFormat="1" applyFont="1" applyBorder="1" applyAlignment="1">
      <alignment horizontal="left" vertical="center"/>
    </xf>
    <xf numFmtId="173" fontId="95" fillId="0" borderId="1" xfId="15" applyNumberFormat="1" applyFont="1" applyFill="1" applyBorder="1" applyAlignment="1">
      <alignment horizontal="center" vertical="center"/>
    </xf>
    <xf numFmtId="167" fontId="96" fillId="0" borderId="1" xfId="15" applyNumberFormat="1" applyFont="1" applyFill="1" applyBorder="1" applyAlignment="1">
      <alignment horizontal="center" vertical="center"/>
    </xf>
    <xf numFmtId="165" fontId="88" fillId="0" borderId="1" xfId="15" applyFont="1" applyFill="1" applyBorder="1" applyAlignment="1">
      <alignment horizontal="center" vertical="center"/>
    </xf>
    <xf numFmtId="167" fontId="80" fillId="0" borderId="1" xfId="15" applyNumberFormat="1" applyFont="1" applyFill="1" applyBorder="1" applyAlignment="1">
      <alignment horizontal="center" vertical="center"/>
    </xf>
    <xf numFmtId="173" fontId="89" fillId="25" borderId="1" xfId="13" applyNumberFormat="1" applyFont="1" applyFill="1" applyBorder="1" applyAlignment="1">
      <alignment horizontal="left" vertical="center"/>
    </xf>
    <xf numFmtId="167" fontId="88" fillId="0" borderId="1" xfId="15" applyNumberFormat="1" applyFont="1" applyFill="1" applyBorder="1" applyAlignment="1">
      <alignment vertical="center" wrapText="1"/>
    </xf>
    <xf numFmtId="173" fontId="95" fillId="2" borderId="1" xfId="15" applyNumberFormat="1" applyFont="1" applyFill="1" applyBorder="1" applyAlignment="1">
      <alignment horizontal="center" vertical="center"/>
    </xf>
    <xf numFmtId="167" fontId="96" fillId="2" borderId="1" xfId="15" applyNumberFormat="1" applyFont="1" applyFill="1" applyBorder="1" applyAlignment="1">
      <alignment horizontal="center" vertical="center"/>
    </xf>
    <xf numFmtId="10" fontId="90" fillId="2" borderId="1" xfId="15" applyNumberFormat="1" applyFont="1" applyFill="1" applyBorder="1" applyAlignment="1">
      <alignment horizontal="right" vertical="center"/>
    </xf>
    <xf numFmtId="173" fontId="80" fillId="0" borderId="1" xfId="18" applyNumberFormat="1" applyFont="1" applyBorder="1" applyAlignment="1">
      <alignment horizontal="left" vertical="center" wrapText="1"/>
    </xf>
    <xf numFmtId="173" fontId="80" fillId="0" borderId="1" xfId="15" applyNumberFormat="1" applyFont="1" applyFill="1" applyBorder="1" applyAlignment="1">
      <alignment horizontal="center" vertical="center" wrapText="1"/>
    </xf>
    <xf numFmtId="10" fontId="88" fillId="25" borderId="1" xfId="15" applyNumberFormat="1" applyFont="1" applyFill="1" applyBorder="1" applyAlignment="1">
      <alignment horizontal="right" vertical="center"/>
    </xf>
    <xf numFmtId="173" fontId="99" fillId="25" borderId="1" xfId="15" applyNumberFormat="1" applyFont="1" applyFill="1" applyBorder="1" applyAlignment="1">
      <alignment horizontal="center" vertical="center"/>
    </xf>
    <xf numFmtId="167" fontId="91" fillId="25" borderId="1" xfId="15" applyNumberFormat="1" applyFont="1" applyFill="1" applyBorder="1" applyAlignment="1">
      <alignment horizontal="center" vertical="center"/>
    </xf>
    <xf numFmtId="10" fontId="91" fillId="25" borderId="1" xfId="15" applyNumberFormat="1" applyFont="1" applyFill="1" applyBorder="1" applyAlignment="1">
      <alignment horizontal="left" vertical="center" wrapText="1"/>
    </xf>
    <xf numFmtId="173" fontId="99" fillId="2" borderId="1" xfId="15" applyNumberFormat="1" applyFont="1" applyFill="1" applyBorder="1" applyAlignment="1">
      <alignment horizontal="center" vertical="center"/>
    </xf>
    <xf numFmtId="165" fontId="88" fillId="2" borderId="1" xfId="15" applyFont="1" applyFill="1" applyBorder="1" applyAlignment="1">
      <alignment horizontal="center" vertical="center"/>
    </xf>
    <xf numFmtId="167" fontId="91" fillId="2" borderId="1" xfId="15" applyNumberFormat="1" applyFont="1" applyFill="1" applyBorder="1" applyAlignment="1">
      <alignment horizontal="center" vertical="center"/>
    </xf>
    <xf numFmtId="10" fontId="91" fillId="2" borderId="1" xfId="15" applyNumberFormat="1" applyFont="1" applyFill="1" applyBorder="1" applyAlignment="1">
      <alignment horizontal="left" vertical="center" wrapText="1"/>
    </xf>
    <xf numFmtId="167" fontId="88" fillId="2" borderId="1" xfId="15" applyNumberFormat="1" applyFont="1" applyFill="1" applyBorder="1" applyAlignment="1">
      <alignment horizontal="center" vertical="center" wrapText="1"/>
    </xf>
    <xf numFmtId="167" fontId="88" fillId="2" borderId="1" xfId="15" applyNumberFormat="1" applyFont="1" applyFill="1" applyBorder="1" applyAlignment="1">
      <alignment vertical="center" wrapText="1"/>
    </xf>
    <xf numFmtId="167" fontId="85" fillId="2" borderId="1" xfId="15" applyNumberFormat="1" applyFont="1" applyFill="1" applyBorder="1" applyAlignment="1">
      <alignment horizontal="center" vertical="center" wrapText="1"/>
    </xf>
    <xf numFmtId="165" fontId="88" fillId="2" borderId="1" xfId="15" applyFont="1" applyFill="1" applyBorder="1" applyAlignment="1">
      <alignment horizontal="center" vertical="center" wrapText="1"/>
    </xf>
    <xf numFmtId="0" fontId="91" fillId="25" borderId="1" xfId="13" applyFont="1" applyFill="1" applyBorder="1" applyAlignment="1">
      <alignment horizontal="center" vertical="center"/>
    </xf>
    <xf numFmtId="0" fontId="89" fillId="25" borderId="1" xfId="13" applyFont="1" applyFill="1" applyBorder="1" applyAlignment="1">
      <alignment horizontal="left" vertical="center"/>
    </xf>
    <xf numFmtId="0" fontId="99" fillId="25" borderId="1" xfId="15" applyNumberFormat="1" applyFont="1" applyFill="1" applyBorder="1" applyAlignment="1">
      <alignment horizontal="center" vertical="center"/>
    </xf>
    <xf numFmtId="0" fontId="91" fillId="2" borderId="1" xfId="13" applyFont="1" applyFill="1" applyBorder="1" applyAlignment="1">
      <alignment horizontal="center" vertical="center"/>
    </xf>
    <xf numFmtId="0" fontId="88" fillId="2" borderId="1" xfId="13" applyFont="1" applyFill="1" applyBorder="1" applyAlignment="1">
      <alignment horizontal="left" vertical="center" wrapText="1"/>
    </xf>
    <xf numFmtId="0" fontId="99" fillId="2" borderId="1" xfId="15" applyNumberFormat="1" applyFont="1" applyFill="1" applyBorder="1" applyAlignment="1">
      <alignment horizontal="center" vertical="center"/>
    </xf>
    <xf numFmtId="0" fontId="91" fillId="2" borderId="52" xfId="13" applyFont="1" applyFill="1" applyBorder="1" applyAlignment="1">
      <alignment horizontal="left" vertical="center" wrapText="1"/>
    </xf>
    <xf numFmtId="0" fontId="88" fillId="0" borderId="1" xfId="13" applyFont="1" applyBorder="1" applyAlignment="1">
      <alignment horizontal="center" vertical="center"/>
    </xf>
    <xf numFmtId="0" fontId="88" fillId="0" borderId="1" xfId="13" applyFont="1" applyBorder="1" applyAlignment="1">
      <alignment horizontal="left" vertical="center" wrapText="1"/>
    </xf>
    <xf numFmtId="167" fontId="88" fillId="0" borderId="1" xfId="15" applyNumberFormat="1" applyFont="1" applyFill="1" applyBorder="1" applyAlignment="1">
      <alignment horizontal="center" vertical="center" wrapText="1"/>
    </xf>
    <xf numFmtId="0" fontId="80" fillId="0" borderId="1" xfId="13" applyFont="1" applyBorder="1" applyAlignment="1">
      <alignment horizontal="center" vertical="center"/>
    </xf>
    <xf numFmtId="0" fontId="80" fillId="0" borderId="1" xfId="13" applyFont="1" applyBorder="1" applyAlignment="1">
      <alignment horizontal="left" vertical="center" wrapText="1"/>
    </xf>
    <xf numFmtId="0" fontId="80" fillId="0" borderId="1" xfId="15" applyNumberFormat="1" applyFont="1" applyFill="1" applyBorder="1" applyAlignment="1">
      <alignment horizontal="center" vertical="center"/>
    </xf>
    <xf numFmtId="0" fontId="80" fillId="2" borderId="1" xfId="13" applyFont="1" applyFill="1" applyBorder="1" applyAlignment="1">
      <alignment horizontal="center" vertical="center"/>
    </xf>
    <xf numFmtId="0" fontId="80" fillId="2" borderId="1" xfId="13" applyFont="1" applyFill="1" applyBorder="1" applyAlignment="1">
      <alignment horizontal="left" vertical="center" wrapText="1"/>
    </xf>
    <xf numFmtId="0" fontId="80" fillId="2" borderId="1" xfId="15" applyNumberFormat="1" applyFont="1" applyFill="1" applyBorder="1" applyAlignment="1">
      <alignment horizontal="center" vertical="center"/>
    </xf>
    <xf numFmtId="0" fontId="96" fillId="25" borderId="1" xfId="15" applyNumberFormat="1" applyFont="1" applyFill="1" applyBorder="1" applyAlignment="1">
      <alignment horizontal="center" vertical="center"/>
    </xf>
    <xf numFmtId="0" fontId="96" fillId="2" borderId="1" xfId="15" applyNumberFormat="1" applyFont="1" applyFill="1" applyBorder="1" applyAlignment="1">
      <alignment horizontal="center" vertical="center"/>
    </xf>
    <xf numFmtId="10" fontId="91" fillId="25" borderId="1" xfId="15" applyNumberFormat="1" applyFont="1" applyFill="1" applyBorder="1" applyAlignment="1">
      <alignment horizontal="right" vertical="center" wrapText="1"/>
    </xf>
    <xf numFmtId="167" fontId="98" fillId="0" borderId="1" xfId="15" applyNumberFormat="1" applyFont="1" applyFill="1" applyBorder="1" applyAlignment="1">
      <alignment horizontal="center" vertical="center" wrapText="1"/>
    </xf>
    <xf numFmtId="165" fontId="98" fillId="0" borderId="1" xfId="15" applyFont="1" applyFill="1" applyBorder="1" applyAlignment="1">
      <alignment horizontal="center" vertical="center" wrapText="1"/>
    </xf>
    <xf numFmtId="0" fontId="88" fillId="0" borderId="1" xfId="13" applyFont="1" applyBorder="1" applyAlignment="1">
      <alignment horizontal="left" vertical="center"/>
    </xf>
    <xf numFmtId="0" fontId="80" fillId="25" borderId="1" xfId="13" applyFont="1" applyFill="1" applyBorder="1" applyAlignment="1">
      <alignment horizontal="center" vertical="center"/>
    </xf>
    <xf numFmtId="0" fontId="94" fillId="25" borderId="1" xfId="13" applyFont="1" applyFill="1" applyBorder="1" applyAlignment="1">
      <alignment horizontal="left" vertical="center"/>
    </xf>
    <xf numFmtId="0" fontId="95" fillId="25" borderId="1" xfId="15" applyNumberFormat="1" applyFont="1" applyFill="1" applyBorder="1" applyAlignment="1">
      <alignment horizontal="center" vertical="center"/>
    </xf>
    <xf numFmtId="0" fontId="88" fillId="2" borderId="1" xfId="13" applyFont="1" applyFill="1" applyBorder="1" applyAlignment="1">
      <alignment horizontal="center" vertical="center"/>
    </xf>
    <xf numFmtId="10" fontId="92" fillId="0" borderId="1" xfId="15" applyNumberFormat="1" applyFont="1" applyFill="1" applyBorder="1" applyAlignment="1">
      <alignment horizontal="left" vertical="center"/>
    </xf>
    <xf numFmtId="165" fontId="13" fillId="19" borderId="1" xfId="15" applyFont="1" applyFill="1" applyBorder="1" applyAlignment="1">
      <alignment horizontal="left" vertical="center" wrapText="1"/>
    </xf>
    <xf numFmtId="167" fontId="13" fillId="19" borderId="1" xfId="15" applyNumberFormat="1" applyFont="1" applyFill="1" applyBorder="1" applyAlignment="1">
      <alignment horizontal="left" vertical="center" wrapText="1"/>
    </xf>
    <xf numFmtId="167" fontId="13" fillId="19" borderId="1" xfId="15" applyNumberFormat="1" applyFont="1" applyFill="1" applyBorder="1" applyAlignment="1">
      <alignment horizontal="right" vertical="center" wrapText="1"/>
    </xf>
    <xf numFmtId="49" fontId="80" fillId="0" borderId="1" xfId="19" applyNumberFormat="1" applyFont="1" applyBorder="1" applyAlignment="1">
      <alignment horizontal="center" vertical="center"/>
    </xf>
    <xf numFmtId="0" fontId="101" fillId="0" borderId="1" xfId="19" applyFont="1" applyBorder="1" applyAlignment="1">
      <alignment horizontal="left" vertical="center" wrapText="1" indent="1"/>
    </xf>
    <xf numFmtId="165" fontId="80" fillId="0" borderId="1" xfId="19" applyNumberFormat="1" applyFont="1" applyBorder="1" applyAlignment="1">
      <alignment horizontal="center" vertical="top"/>
    </xf>
    <xf numFmtId="38" fontId="85" fillId="0" borderId="1" xfId="14" applyNumberFormat="1" applyFont="1" applyBorder="1" applyAlignment="1">
      <alignment horizontal="center" vertical="center"/>
    </xf>
    <xf numFmtId="38" fontId="88" fillId="0" borderId="1" xfId="14" applyNumberFormat="1" applyFont="1" applyBorder="1" applyAlignment="1">
      <alignment horizontal="center" vertical="center"/>
    </xf>
    <xf numFmtId="165" fontId="88" fillId="0" borderId="1" xfId="15" applyFont="1" applyBorder="1" applyAlignment="1">
      <alignment horizontal="center" vertical="center"/>
    </xf>
    <xf numFmtId="38" fontId="80" fillId="0" borderId="1" xfId="14" applyNumberFormat="1" applyFont="1" applyBorder="1" applyAlignment="1">
      <alignment horizontal="right" vertical="center"/>
    </xf>
    <xf numFmtId="10" fontId="80" fillId="0" borderId="1" xfId="14" applyNumberFormat="1" applyFont="1" applyBorder="1" applyAlignment="1">
      <alignment horizontal="center" vertical="center"/>
    </xf>
    <xf numFmtId="0" fontId="88" fillId="0" borderId="0" xfId="14" applyFont="1"/>
    <xf numFmtId="0" fontId="102" fillId="0" borderId="1" xfId="19" applyFont="1" applyBorder="1" applyAlignment="1">
      <alignment horizontal="left" vertical="center" wrapText="1" indent="1"/>
    </xf>
    <xf numFmtId="0" fontId="11" fillId="0" borderId="1" xfId="14" applyFont="1" applyBorder="1" applyAlignment="1">
      <alignment vertical="center" wrapText="1"/>
    </xf>
    <xf numFmtId="0" fontId="80" fillId="0" borderId="1" xfId="19" applyFont="1" applyBorder="1" applyAlignment="1">
      <alignment horizontal="center" vertical="center" wrapText="1"/>
    </xf>
    <xf numFmtId="38" fontId="85" fillId="0" borderId="1" xfId="19" applyNumberFormat="1" applyFont="1" applyBorder="1" applyAlignment="1">
      <alignment horizontal="center" vertical="center"/>
    </xf>
    <xf numFmtId="38" fontId="88" fillId="0" borderId="1" xfId="19" applyNumberFormat="1" applyFont="1" applyBorder="1" applyAlignment="1">
      <alignment horizontal="center" vertical="center"/>
    </xf>
    <xf numFmtId="38" fontId="88" fillId="0" borderId="1" xfId="19" applyNumberFormat="1" applyFont="1" applyBorder="1" applyAlignment="1">
      <alignment vertical="top"/>
    </xf>
    <xf numFmtId="10" fontId="80" fillId="0" borderId="1" xfId="19" applyNumberFormat="1" applyFont="1" applyBorder="1" applyAlignment="1">
      <alignment horizontal="center" vertical="center"/>
    </xf>
    <xf numFmtId="0" fontId="80" fillId="0" borderId="1" xfId="19" applyFont="1" applyBorder="1" applyAlignment="1">
      <alignment horizontal="center" vertical="top" wrapText="1"/>
    </xf>
    <xf numFmtId="0" fontId="80" fillId="0" borderId="1" xfId="19" applyFont="1" applyBorder="1" applyAlignment="1">
      <alignment horizontal="center" vertical="top"/>
    </xf>
    <xf numFmtId="38" fontId="13" fillId="0" borderId="1" xfId="19" applyNumberFormat="1" applyFont="1" applyBorder="1" applyAlignment="1">
      <alignment vertical="top"/>
    </xf>
    <xf numFmtId="0" fontId="80" fillId="0" borderId="1" xfId="14" quotePrefix="1" applyFont="1" applyBorder="1" applyAlignment="1">
      <alignment vertical="center" wrapText="1"/>
    </xf>
    <xf numFmtId="0" fontId="80" fillId="0" borderId="1" xfId="14" applyFont="1" applyBorder="1" applyAlignment="1">
      <alignment vertical="center" wrapText="1"/>
    </xf>
    <xf numFmtId="0" fontId="80" fillId="0" borderId="1" xfId="19" applyFont="1" applyBorder="1" applyAlignment="1">
      <alignment horizontal="left" vertical="top" wrapText="1"/>
    </xf>
    <xf numFmtId="0" fontId="80" fillId="0" borderId="1" xfId="19" applyFont="1" applyBorder="1" applyAlignment="1">
      <alignment vertical="center" wrapText="1"/>
    </xf>
    <xf numFmtId="0" fontId="80" fillId="0" borderId="1" xfId="19" applyFont="1" applyBorder="1" applyAlignment="1">
      <alignment horizontal="left" vertical="center" indent="1"/>
    </xf>
    <xf numFmtId="38" fontId="13" fillId="0" borderId="1" xfId="19" applyNumberFormat="1" applyFont="1" applyBorder="1" applyAlignment="1">
      <alignment horizontal="right" vertical="top"/>
    </xf>
    <xf numFmtId="0" fontId="80" fillId="0" borderId="1" xfId="19" applyFont="1" applyBorder="1" applyAlignment="1">
      <alignment horizontal="left" vertical="center" wrapText="1" indent="1"/>
    </xf>
    <xf numFmtId="0" fontId="80" fillId="0" borderId="1" xfId="14" applyFont="1" applyBorder="1" applyAlignment="1">
      <alignment horizontal="left" vertical="center" wrapText="1"/>
    </xf>
    <xf numFmtId="0" fontId="85" fillId="0" borderId="1" xfId="14" applyFont="1" applyBorder="1" applyAlignment="1">
      <alignment horizontal="center" vertical="center" wrapText="1"/>
    </xf>
    <xf numFmtId="0" fontId="88" fillId="0" borderId="1" xfId="14" applyFont="1" applyBorder="1" applyAlignment="1">
      <alignment horizontal="center" vertical="center" wrapText="1"/>
    </xf>
    <xf numFmtId="10" fontId="90" fillId="0" borderId="1" xfId="14" applyNumberFormat="1" applyFont="1" applyBorder="1" applyAlignment="1">
      <alignment horizontal="center" vertical="center" wrapText="1"/>
    </xf>
    <xf numFmtId="167" fontId="88" fillId="0" borderId="1" xfId="20" applyNumberFormat="1" applyFont="1" applyFill="1" applyBorder="1" applyAlignment="1">
      <alignment vertical="center"/>
    </xf>
    <xf numFmtId="0" fontId="104" fillId="0" borderId="1" xfId="14" applyFont="1" applyBorder="1" applyAlignment="1">
      <alignment vertical="center" wrapText="1"/>
    </xf>
    <xf numFmtId="0" fontId="80" fillId="0" borderId="1" xfId="14" applyFont="1" applyBorder="1" applyAlignment="1">
      <alignment horizontal="justify" vertical="center" wrapText="1"/>
    </xf>
    <xf numFmtId="49" fontId="12" fillId="0" borderId="1" xfId="19" applyNumberFormat="1" applyFont="1" applyBorder="1" applyAlignment="1">
      <alignment horizontal="center" vertical="center"/>
    </xf>
    <xf numFmtId="0" fontId="101" fillId="0" borderId="1" xfId="19" applyFont="1" applyBorder="1" applyAlignment="1">
      <alignment vertical="center" wrapText="1"/>
    </xf>
    <xf numFmtId="0" fontId="12" fillId="0" borderId="1" xfId="19" applyFont="1" applyBorder="1" applyAlignment="1">
      <alignment horizontal="center" vertical="center" wrapText="1"/>
    </xf>
    <xf numFmtId="38" fontId="86" fillId="0" borderId="1" xfId="19" applyNumberFormat="1" applyFont="1" applyBorder="1" applyAlignment="1">
      <alignment horizontal="center" vertical="center"/>
    </xf>
    <xf numFmtId="38" fontId="13" fillId="0" borderId="1" xfId="19" applyNumberFormat="1" applyFont="1" applyBorder="1" applyAlignment="1">
      <alignment horizontal="center" vertical="center"/>
    </xf>
    <xf numFmtId="165" fontId="13" fillId="0" borderId="1" xfId="15" applyFont="1" applyBorder="1" applyAlignment="1">
      <alignment horizontal="center" vertical="center"/>
    </xf>
    <xf numFmtId="38" fontId="13" fillId="0" borderId="1" xfId="14" applyNumberFormat="1" applyFont="1" applyBorder="1" applyAlignment="1">
      <alignment horizontal="center" vertical="center"/>
    </xf>
    <xf numFmtId="167" fontId="13" fillId="0" borderId="1" xfId="20" applyNumberFormat="1" applyFont="1" applyFill="1" applyBorder="1" applyAlignment="1">
      <alignment vertical="center"/>
    </xf>
    <xf numFmtId="167" fontId="13" fillId="0" borderId="1" xfId="20" applyNumberFormat="1" applyFont="1" applyFill="1" applyBorder="1" applyAlignment="1">
      <alignment horizontal="right" vertical="center"/>
    </xf>
    <xf numFmtId="10" fontId="12" fillId="0" borderId="1" xfId="19" applyNumberFormat="1" applyFont="1" applyBorder="1" applyAlignment="1">
      <alignment horizontal="center" vertical="center"/>
    </xf>
    <xf numFmtId="0" fontId="13" fillId="0" borderId="0" xfId="14" applyFont="1"/>
    <xf numFmtId="10" fontId="105" fillId="0" borderId="1" xfId="19" applyNumberFormat="1" applyFont="1" applyBorder="1" applyAlignment="1">
      <alignment horizontal="center" vertical="center"/>
    </xf>
    <xf numFmtId="0" fontId="85" fillId="0" borderId="1" xfId="19" applyFont="1" applyBorder="1" applyAlignment="1">
      <alignment horizontal="center" vertical="center"/>
    </xf>
    <xf numFmtId="0" fontId="88" fillId="0" borderId="1" xfId="19" applyFont="1" applyBorder="1" applyAlignment="1">
      <alignment horizontal="center" vertical="center"/>
    </xf>
    <xf numFmtId="38" fontId="13" fillId="0" borderId="1" xfId="19" applyNumberFormat="1" applyFont="1" applyBorder="1" applyAlignment="1">
      <alignment vertical="center"/>
    </xf>
    <xf numFmtId="38" fontId="13" fillId="0" borderId="1" xfId="19" applyNumberFormat="1" applyFont="1" applyBorder="1" applyAlignment="1">
      <alignment horizontal="right" vertical="center"/>
    </xf>
    <xf numFmtId="167" fontId="88" fillId="0" borderId="1" xfId="20" applyNumberFormat="1" applyFont="1" applyBorder="1" applyAlignment="1">
      <alignment vertical="top"/>
    </xf>
    <xf numFmtId="38" fontId="13" fillId="0" borderId="1" xfId="19" applyNumberFormat="1" applyFont="1" applyBorder="1" applyAlignment="1">
      <alignment vertical="center" wrapText="1"/>
    </xf>
    <xf numFmtId="38" fontId="13" fillId="0" borderId="1" xfId="19" applyNumberFormat="1" applyFont="1" applyBorder="1" applyAlignment="1">
      <alignment horizontal="right" vertical="center" wrapText="1"/>
    </xf>
    <xf numFmtId="0" fontId="80" fillId="0" borderId="1" xfId="19" applyFont="1" applyBorder="1" applyAlignment="1">
      <alignment horizontal="center" vertical="center"/>
    </xf>
    <xf numFmtId="49" fontId="88" fillId="0" borderId="1" xfId="19" applyNumberFormat="1" applyFont="1" applyBorder="1" applyAlignment="1">
      <alignment horizontal="center" vertical="center"/>
    </xf>
    <xf numFmtId="0" fontId="88" fillId="0" borderId="1" xfId="19" applyFont="1" applyBorder="1" applyAlignment="1">
      <alignment vertical="center" wrapText="1"/>
    </xf>
    <xf numFmtId="0" fontId="88" fillId="0" borderId="1" xfId="19" applyFont="1" applyBorder="1" applyAlignment="1">
      <alignment horizontal="center" vertical="center" wrapText="1"/>
    </xf>
    <xf numFmtId="38" fontId="88" fillId="0" borderId="1" xfId="14" applyNumberFormat="1" applyFont="1" applyBorder="1" applyAlignment="1">
      <alignment horizontal="right" vertical="center"/>
    </xf>
    <xf numFmtId="10" fontId="88" fillId="0" borderId="1" xfId="19" applyNumberFormat="1" applyFont="1" applyBorder="1" applyAlignment="1">
      <alignment horizontal="center" vertical="center"/>
    </xf>
    <xf numFmtId="167" fontId="88" fillId="0" borderId="1" xfId="20" applyNumberFormat="1" applyFont="1" applyFill="1" applyBorder="1" applyAlignment="1">
      <alignment vertical="top"/>
    </xf>
    <xf numFmtId="167" fontId="88" fillId="0" borderId="1" xfId="20" applyNumberFormat="1" applyFont="1" applyBorder="1" applyAlignment="1">
      <alignment vertical="center"/>
    </xf>
    <xf numFmtId="0" fontId="88" fillId="0" borderId="1" xfId="19" applyFont="1" applyBorder="1" applyAlignment="1">
      <alignment horizontal="left" vertical="top" wrapText="1"/>
    </xf>
    <xf numFmtId="38" fontId="88" fillId="0" borderId="1" xfId="19" applyNumberFormat="1" applyFont="1" applyBorder="1" applyAlignment="1">
      <alignment vertical="center"/>
    </xf>
    <xf numFmtId="49" fontId="12" fillId="2" borderId="1" xfId="19" applyNumberFormat="1" applyFont="1" applyFill="1" applyBorder="1" applyAlignment="1">
      <alignment horizontal="center" vertical="center"/>
    </xf>
    <xf numFmtId="38" fontId="86" fillId="2" borderId="1" xfId="19" applyNumberFormat="1" applyFont="1" applyFill="1" applyBorder="1" applyAlignment="1">
      <alignment horizontal="center" vertical="center"/>
    </xf>
    <xf numFmtId="38" fontId="13" fillId="2" borderId="1" xfId="19" applyNumberFormat="1" applyFont="1" applyFill="1" applyBorder="1" applyAlignment="1">
      <alignment horizontal="center" vertical="center"/>
    </xf>
    <xf numFmtId="167" fontId="13" fillId="2" borderId="1" xfId="20" applyNumberFormat="1" applyFont="1" applyFill="1" applyBorder="1" applyAlignment="1">
      <alignment vertical="center"/>
    </xf>
    <xf numFmtId="167" fontId="13" fillId="2" borderId="1" xfId="20" applyNumberFormat="1" applyFont="1" applyFill="1" applyBorder="1" applyAlignment="1">
      <alignment horizontal="right" vertical="center"/>
    </xf>
    <xf numFmtId="10" fontId="12" fillId="2" borderId="1" xfId="19" applyNumberFormat="1" applyFont="1" applyFill="1" applyBorder="1" applyAlignment="1">
      <alignment horizontal="center" vertical="center"/>
    </xf>
    <xf numFmtId="167" fontId="13" fillId="2" borderId="0" xfId="15" applyNumberFormat="1" applyFont="1" applyFill="1"/>
    <xf numFmtId="0" fontId="13" fillId="2" borderId="0" xfId="14" applyFont="1" applyFill="1"/>
    <xf numFmtId="167" fontId="13" fillId="2" borderId="1" xfId="15" applyNumberFormat="1" applyFont="1" applyFill="1" applyBorder="1" applyAlignment="1">
      <alignment horizontal="right" vertical="center"/>
    </xf>
    <xf numFmtId="0" fontId="88" fillId="0" borderId="0" xfId="15" applyNumberFormat="1" applyFont="1" applyAlignment="1">
      <alignment horizontal="center"/>
    </xf>
    <xf numFmtId="10" fontId="88" fillId="0" borderId="0" xfId="14" applyNumberFormat="1" applyFont="1"/>
    <xf numFmtId="165" fontId="88" fillId="0" borderId="0" xfId="15" applyFont="1" applyBorder="1"/>
    <xf numFmtId="0" fontId="85" fillId="0" borderId="0" xfId="14" applyFont="1"/>
    <xf numFmtId="167" fontId="85" fillId="0" borderId="0" xfId="15" applyNumberFormat="1" applyFont="1"/>
    <xf numFmtId="165" fontId="88" fillId="0" borderId="0" xfId="15" applyFont="1"/>
    <xf numFmtId="0" fontId="79" fillId="0" borderId="0" xfId="15" applyNumberFormat="1" applyFont="1" applyAlignment="1">
      <alignment horizontal="center"/>
    </xf>
    <xf numFmtId="0" fontId="107" fillId="0" borderId="0" xfId="14" applyFont="1"/>
    <xf numFmtId="167" fontId="107" fillId="0" borderId="0" xfId="15" applyNumberFormat="1" applyFont="1"/>
    <xf numFmtId="165" fontId="79" fillId="0" borderId="0" xfId="15" applyFont="1"/>
    <xf numFmtId="10" fontId="79" fillId="0" borderId="0" xfId="14" applyNumberFormat="1" applyFont="1"/>
    <xf numFmtId="0" fontId="4" fillId="0" borderId="0" xfId="22" applyFont="1" applyAlignment="1">
      <alignment horizontal="center" vertical="center"/>
    </xf>
    <xf numFmtId="0" fontId="4" fillId="0" borderId="0" xfId="22" applyFont="1" applyAlignment="1">
      <alignment vertical="center"/>
    </xf>
    <xf numFmtId="174" fontId="108" fillId="0" borderId="0" xfId="22" applyNumberFormat="1" applyFont="1" applyAlignment="1">
      <alignment vertical="center"/>
    </xf>
    <xf numFmtId="0" fontId="108" fillId="0" borderId="0" xfId="22" applyFont="1" applyAlignment="1">
      <alignment vertical="center"/>
    </xf>
    <xf numFmtId="174" fontId="17" fillId="0" borderId="0" xfId="22" applyNumberFormat="1" applyFont="1" applyAlignment="1">
      <alignment vertical="center"/>
    </xf>
    <xf numFmtId="0" fontId="17" fillId="0" borderId="0" xfId="22" applyFont="1" applyAlignment="1">
      <alignment vertical="center"/>
    </xf>
    <xf numFmtId="0" fontId="18" fillId="0" borderId="0" xfId="22" applyFont="1" applyAlignment="1">
      <alignment vertical="center"/>
    </xf>
    <xf numFmtId="0" fontId="14" fillId="0" borderId="0" xfId="22" applyFont="1" applyAlignment="1">
      <alignment horizontal="center" vertical="center"/>
    </xf>
    <xf numFmtId="174" fontId="14" fillId="0" borderId="0" xfId="22" applyNumberFormat="1" applyFont="1" applyAlignment="1">
      <alignment horizontal="center" vertical="center"/>
    </xf>
    <xf numFmtId="0" fontId="6" fillId="0" borderId="0" xfId="15" applyNumberFormat="1" applyFont="1" applyFill="1" applyAlignment="1">
      <alignment horizontal="left"/>
    </xf>
    <xf numFmtId="49" fontId="17" fillId="0" borderId="0" xfId="23" applyNumberFormat="1" applyFont="1" applyAlignment="1">
      <alignment vertical="center" wrapText="1"/>
    </xf>
    <xf numFmtId="167" fontId="17" fillId="0" borderId="0" xfId="24" applyNumberFormat="1" applyFont="1" applyFill="1" applyAlignment="1">
      <alignment horizontal="center"/>
    </xf>
    <xf numFmtId="174" fontId="17" fillId="0" borderId="0" xfId="24" applyNumberFormat="1" applyFont="1" applyFill="1" applyAlignment="1">
      <alignment horizontal="center" vertical="center"/>
    </xf>
    <xf numFmtId="167" fontId="17" fillId="0" borderId="0" xfId="24" applyNumberFormat="1" applyFont="1" applyFill="1" applyAlignment="1">
      <alignment horizontal="center" vertical="center"/>
    </xf>
    <xf numFmtId="0" fontId="17" fillId="0" borderId="0" xfId="23" applyFont="1" applyAlignment="1">
      <alignment vertical="center" wrapText="1"/>
    </xf>
    <xf numFmtId="0" fontId="18" fillId="0" borderId="0" xfId="23" applyFont="1" applyAlignment="1">
      <alignment vertical="center" wrapText="1"/>
    </xf>
    <xf numFmtId="0" fontId="4" fillId="0" borderId="0" xfId="15" applyNumberFormat="1" applyFont="1" applyFill="1" applyAlignment="1">
      <alignment horizontal="left"/>
    </xf>
    <xf numFmtId="0" fontId="14" fillId="0" borderId="0" xfId="25" applyFont="1" applyAlignment="1">
      <alignment vertical="center" wrapText="1"/>
    </xf>
    <xf numFmtId="174" fontId="14" fillId="0" borderId="0" xfId="25" applyNumberFormat="1" applyFont="1" applyAlignment="1">
      <alignment vertical="center" wrapText="1"/>
    </xf>
    <xf numFmtId="0" fontId="14" fillId="0" borderId="0" xfId="26" applyNumberFormat="1" applyFont="1" applyFill="1" applyBorder="1" applyAlignment="1" applyProtection="1">
      <alignment vertical="center"/>
    </xf>
    <xf numFmtId="174" fontId="14" fillId="0" borderId="0" xfId="26" applyNumberFormat="1" applyFont="1" applyFill="1" applyBorder="1" applyAlignment="1" applyProtection="1">
      <alignment vertical="center"/>
    </xf>
    <xf numFmtId="0" fontId="15" fillId="0" borderId="0" xfId="26" applyNumberFormat="1" applyFont="1" applyFill="1" applyBorder="1" applyAlignment="1" applyProtection="1">
      <alignment vertical="center"/>
    </xf>
    <xf numFmtId="0" fontId="15" fillId="0" borderId="0" xfId="26" applyNumberFormat="1" applyFont="1" applyFill="1" applyBorder="1" applyAlignment="1" applyProtection="1">
      <alignment horizontal="center" vertical="center"/>
    </xf>
    <xf numFmtId="0" fontId="15" fillId="0" borderId="0" xfId="27" applyFont="1" applyAlignment="1">
      <alignment vertical="center"/>
    </xf>
    <xf numFmtId="174" fontId="108" fillId="0" borderId="0" xfId="23" applyNumberFormat="1" applyFont="1" applyAlignment="1">
      <alignment vertical="center" wrapText="1"/>
    </xf>
    <xf numFmtId="165" fontId="108" fillId="0" borderId="0" xfId="23" applyNumberFormat="1" applyFont="1" applyAlignment="1">
      <alignment vertical="center" wrapText="1"/>
    </xf>
    <xf numFmtId="174" fontId="17" fillId="0" borderId="0" xfId="23" applyNumberFormat="1" applyFont="1" applyAlignment="1">
      <alignment vertical="center" wrapText="1"/>
    </xf>
    <xf numFmtId="164" fontId="17" fillId="0" borderId="0" xfId="23" applyNumberFormat="1" applyFont="1" applyAlignment="1">
      <alignment horizontal="right" vertical="center" wrapText="1"/>
    </xf>
    <xf numFmtId="0" fontId="15" fillId="0" borderId="0" xfId="23" applyFont="1" applyAlignment="1">
      <alignment vertical="center" wrapText="1"/>
    </xf>
    <xf numFmtId="167" fontId="15" fillId="13" borderId="1" xfId="15" applyNumberFormat="1" applyFont="1" applyFill="1" applyBorder="1" applyAlignment="1">
      <alignment horizontal="center" vertical="center" wrapText="1"/>
    </xf>
    <xf numFmtId="174" fontId="15" fillId="13" borderId="1" xfId="15" applyNumberFormat="1" applyFont="1" applyFill="1" applyBorder="1" applyAlignment="1">
      <alignment horizontal="center" vertical="center" wrapText="1"/>
    </xf>
    <xf numFmtId="167" fontId="15" fillId="18" borderId="1" xfId="15" applyNumberFormat="1" applyFont="1" applyFill="1" applyBorder="1" applyAlignment="1">
      <alignment horizontal="center" vertical="center" wrapText="1"/>
    </xf>
    <xf numFmtId="175" fontId="15" fillId="0" borderId="61" xfId="25" applyNumberFormat="1" applyFont="1" applyBorder="1" applyAlignment="1" applyProtection="1">
      <alignment horizontal="center" vertical="center" wrapText="1"/>
      <protection locked="0"/>
    </xf>
    <xf numFmtId="174" fontId="15" fillId="0" borderId="61" xfId="25" applyNumberFormat="1" applyFont="1" applyBorder="1" applyAlignment="1" applyProtection="1">
      <alignment horizontal="center" vertical="center" wrapText="1"/>
      <protection locked="0"/>
    </xf>
    <xf numFmtId="174" fontId="14" fillId="0" borderId="61" xfId="25" applyNumberFormat="1" applyFont="1" applyBorder="1" applyAlignment="1" applyProtection="1">
      <alignment horizontal="center" vertical="center" wrapText="1"/>
      <protection locked="0"/>
    </xf>
    <xf numFmtId="175" fontId="14" fillId="0" borderId="61" xfId="25" applyNumberFormat="1" applyFont="1" applyBorder="1" applyAlignment="1" applyProtection="1">
      <alignment horizontal="center" vertical="center" wrapText="1"/>
      <protection locked="0"/>
    </xf>
    <xf numFmtId="175" fontId="15" fillId="26" borderId="47" xfId="25" applyNumberFormat="1" applyFont="1" applyFill="1" applyBorder="1" applyAlignment="1" applyProtection="1">
      <alignment horizontal="center" vertical="center" wrapText="1"/>
      <protection locked="0"/>
    </xf>
    <xf numFmtId="175" fontId="15" fillId="26" borderId="1" xfId="25" applyNumberFormat="1" applyFont="1" applyFill="1" applyBorder="1" applyAlignment="1" applyProtection="1">
      <alignment horizontal="center" vertical="center" wrapText="1"/>
      <protection locked="0"/>
    </xf>
    <xf numFmtId="0" fontId="15" fillId="0" borderId="26" xfId="25" applyFont="1" applyBorder="1" applyAlignment="1" applyProtection="1">
      <alignment horizontal="center" vertical="center" wrapText="1"/>
      <protection locked="0"/>
    </xf>
    <xf numFmtId="0" fontId="15" fillId="0" borderId="26" xfId="25" applyFont="1" applyBorder="1" applyAlignment="1" applyProtection="1">
      <alignment horizontal="left" vertical="center"/>
      <protection locked="0"/>
    </xf>
    <xf numFmtId="174" fontId="15" fillId="0" borderId="26" xfId="25" applyNumberFormat="1" applyFont="1" applyBorder="1" applyAlignment="1" applyProtection="1">
      <alignment horizontal="center" vertical="center" wrapText="1"/>
      <protection locked="0"/>
    </xf>
    <xf numFmtId="174" fontId="14" fillId="0" borderId="26" xfId="25" applyNumberFormat="1" applyFont="1" applyBorder="1" applyAlignment="1" applyProtection="1">
      <alignment horizontal="center" vertical="center" wrapText="1"/>
      <protection locked="0"/>
    </xf>
    <xf numFmtId="0" fontId="14" fillId="0" borderId="26" xfId="25" applyFont="1" applyBorder="1" applyAlignment="1" applyProtection="1">
      <alignment horizontal="center" vertical="center" wrapText="1"/>
      <protection locked="0"/>
    </xf>
    <xf numFmtId="0" fontId="15" fillId="27" borderId="1" xfId="25" applyFont="1" applyFill="1" applyBorder="1" applyAlignment="1" applyProtection="1">
      <alignment horizontal="center" vertical="center" wrapText="1"/>
      <protection locked="0"/>
    </xf>
    <xf numFmtId="0" fontId="15" fillId="27" borderId="1" xfId="25" applyFont="1" applyFill="1" applyBorder="1" applyAlignment="1" applyProtection="1">
      <alignment horizontal="left" vertical="center"/>
      <protection locked="0"/>
    </xf>
    <xf numFmtId="167" fontId="15" fillId="27" borderId="1" xfId="15" applyNumberFormat="1" applyFont="1" applyFill="1" applyBorder="1" applyAlignment="1" applyProtection="1">
      <alignment horizontal="center" vertical="center" wrapText="1"/>
      <protection locked="0"/>
    </xf>
    <xf numFmtId="0" fontId="15" fillId="27" borderId="42" xfId="25" applyFont="1" applyFill="1" applyBorder="1" applyAlignment="1" applyProtection="1">
      <alignment horizontal="center" vertical="center" wrapText="1"/>
      <protection locked="0"/>
    </xf>
    <xf numFmtId="0" fontId="113" fillId="0" borderId="26" xfId="25" applyFont="1" applyBorder="1" applyAlignment="1" applyProtection="1">
      <alignment horizontal="center" vertical="center" wrapText="1"/>
      <protection locked="0"/>
    </xf>
    <xf numFmtId="0" fontId="113" fillId="0" borderId="26" xfId="25" applyFont="1" applyBorder="1" applyAlignment="1" applyProtection="1">
      <alignment horizontal="left" vertical="center"/>
      <protection locked="0"/>
    </xf>
    <xf numFmtId="174" fontId="113" fillId="0" borderId="26" xfId="25" applyNumberFormat="1" applyFont="1" applyBorder="1" applyAlignment="1" applyProtection="1">
      <alignment horizontal="center" vertical="center" wrapText="1"/>
      <protection locked="0"/>
    </xf>
    <xf numFmtId="165" fontId="18" fillId="0" borderId="26" xfId="15" applyFont="1" applyFill="1" applyBorder="1" applyAlignment="1" applyProtection="1">
      <alignment horizontal="center" vertical="center" wrapText="1"/>
      <protection locked="0"/>
    </xf>
    <xf numFmtId="0" fontId="15" fillId="29" borderId="1" xfId="25" applyFont="1" applyFill="1" applyBorder="1" applyAlignment="1" applyProtection="1">
      <alignment horizontal="center" vertical="center" wrapText="1"/>
      <protection locked="0"/>
    </xf>
    <xf numFmtId="0" fontId="15" fillId="29" borderId="1" xfId="25" applyFont="1" applyFill="1" applyBorder="1" applyAlignment="1" applyProtection="1">
      <alignment horizontal="left" vertical="center"/>
      <protection locked="0"/>
    </xf>
    <xf numFmtId="167" fontId="15" fillId="29" borderId="1" xfId="15" applyNumberFormat="1" applyFont="1" applyFill="1" applyBorder="1" applyAlignment="1" applyProtection="1">
      <alignment horizontal="center" vertical="center" wrapText="1"/>
      <protection locked="0"/>
    </xf>
    <xf numFmtId="0" fontId="113" fillId="0" borderId="26" xfId="27" applyFont="1" applyBorder="1" applyAlignment="1">
      <alignment horizontal="center" vertical="center"/>
    </xf>
    <xf numFmtId="0" fontId="113" fillId="0" borderId="26" xfId="28" applyFont="1" applyBorder="1" applyAlignment="1">
      <alignment vertical="center" wrapText="1"/>
    </xf>
    <xf numFmtId="0" fontId="113" fillId="0" borderId="26" xfId="27" applyFont="1" applyBorder="1" applyAlignment="1">
      <alignment horizontal="center" vertical="center" wrapText="1"/>
    </xf>
    <xf numFmtId="174" fontId="113" fillId="0" borderId="26" xfId="29" applyNumberFormat="1" applyFont="1" applyFill="1" applyBorder="1" applyAlignment="1">
      <alignment horizontal="right" vertical="center" wrapText="1"/>
    </xf>
    <xf numFmtId="167" fontId="113" fillId="0" borderId="26" xfId="30" applyNumberFormat="1" applyFont="1" applyFill="1" applyBorder="1" applyAlignment="1">
      <alignment vertical="center" wrapText="1"/>
    </xf>
    <xf numFmtId="0" fontId="18" fillId="0" borderId="0" xfId="27" applyFont="1" applyAlignment="1">
      <alignment vertical="center"/>
    </xf>
    <xf numFmtId="0" fontId="15" fillId="2" borderId="62" xfId="27" applyFont="1" applyFill="1" applyBorder="1" applyAlignment="1">
      <alignment horizontal="center" vertical="center"/>
    </xf>
    <xf numFmtId="0" fontId="15" fillId="2" borderId="63" xfId="28" applyFont="1" applyFill="1" applyBorder="1" applyAlignment="1">
      <alignment vertical="center" wrapText="1"/>
    </xf>
    <xf numFmtId="0" fontId="15" fillId="2" borderId="63" xfId="27" applyFont="1" applyFill="1" applyBorder="1" applyAlignment="1">
      <alignment horizontal="center" vertical="center" wrapText="1"/>
    </xf>
    <xf numFmtId="174" fontId="15" fillId="2" borderId="63" xfId="29" applyNumberFormat="1" applyFont="1" applyFill="1" applyBorder="1" applyAlignment="1">
      <alignment horizontal="right" vertical="center" wrapText="1"/>
    </xf>
    <xf numFmtId="174" fontId="15" fillId="5" borderId="26" xfId="29" applyNumberFormat="1" applyFont="1" applyFill="1" applyBorder="1" applyAlignment="1">
      <alignment horizontal="right" vertical="center" wrapText="1"/>
    </xf>
    <xf numFmtId="174" fontId="15" fillId="5" borderId="63" xfId="29" applyNumberFormat="1" applyFont="1" applyFill="1" applyBorder="1" applyAlignment="1">
      <alignment horizontal="right" vertical="center" wrapText="1"/>
    </xf>
    <xf numFmtId="167" fontId="15" fillId="2" borderId="63" xfId="30" applyNumberFormat="1" applyFont="1" applyFill="1" applyBorder="1" applyAlignment="1">
      <alignment vertical="center" wrapText="1"/>
    </xf>
    <xf numFmtId="0" fontId="113" fillId="0" borderId="26" xfId="31" applyFont="1" applyBorder="1" applyAlignment="1" applyProtection="1">
      <alignment horizontal="left" vertical="center" wrapText="1"/>
      <protection locked="0"/>
    </xf>
    <xf numFmtId="0" fontId="113" fillId="0" borderId="26" xfId="31" applyFont="1" applyBorder="1" applyAlignment="1" applyProtection="1">
      <alignment horizontal="center" vertical="center"/>
      <protection locked="0"/>
    </xf>
    <xf numFmtId="0" fontId="15" fillId="2" borderId="28" xfId="27" applyFont="1" applyFill="1" applyBorder="1" applyAlignment="1">
      <alignment horizontal="center" vertical="center"/>
    </xf>
    <xf numFmtId="0" fontId="15" fillId="2" borderId="26" xfId="31" applyFont="1" applyFill="1" applyBorder="1" applyAlignment="1" applyProtection="1">
      <alignment horizontal="left" vertical="center" wrapText="1"/>
      <protection locked="0"/>
    </xf>
    <xf numFmtId="0" fontId="15" fillId="2" borderId="26" xfId="31" applyFont="1" applyFill="1" applyBorder="1" applyAlignment="1" applyProtection="1">
      <alignment horizontal="center" vertical="center"/>
      <protection locked="0"/>
    </xf>
    <xf numFmtId="174" fontId="15" fillId="2" borderId="26" xfId="29" applyNumberFormat="1" applyFont="1" applyFill="1" applyBorder="1" applyAlignment="1">
      <alignment horizontal="right" vertical="center" wrapText="1"/>
    </xf>
    <xf numFmtId="174" fontId="18" fillId="5" borderId="26" xfId="29" applyNumberFormat="1" applyFont="1" applyFill="1" applyBorder="1" applyAlignment="1">
      <alignment horizontal="right" vertical="center" wrapText="1"/>
    </xf>
    <xf numFmtId="174" fontId="18" fillId="2" borderId="26" xfId="29" applyNumberFormat="1" applyFont="1" applyFill="1" applyBorder="1" applyAlignment="1">
      <alignment horizontal="right" vertical="center" wrapText="1"/>
    </xf>
    <xf numFmtId="167" fontId="15" fillId="2" borderId="26" xfId="30" applyNumberFormat="1" applyFont="1" applyFill="1" applyBorder="1" applyAlignment="1">
      <alignment vertical="center" wrapText="1"/>
    </xf>
    <xf numFmtId="0" fontId="114" fillId="0" borderId="26" xfId="27" applyFont="1" applyBorder="1" applyAlignment="1">
      <alignment horizontal="center" vertical="center"/>
    </xf>
    <xf numFmtId="0" fontId="114" fillId="0" borderId="26" xfId="31" applyFont="1" applyBorder="1" applyAlignment="1" applyProtection="1">
      <alignment horizontal="left" vertical="center" wrapText="1"/>
      <protection locked="0"/>
    </xf>
    <xf numFmtId="0" fontId="114" fillId="0" borderId="26" xfId="31" applyFont="1" applyBorder="1" applyAlignment="1" applyProtection="1">
      <alignment horizontal="center" vertical="center"/>
      <protection locked="0"/>
    </xf>
    <xf numFmtId="174" fontId="114" fillId="0" borderId="26" xfId="15" applyNumberFormat="1" applyFont="1" applyFill="1" applyBorder="1" applyAlignment="1">
      <alignment horizontal="right" vertical="center" wrapText="1"/>
    </xf>
    <xf numFmtId="167" fontId="114" fillId="0" borderId="26" xfId="30" applyNumberFormat="1" applyFont="1" applyFill="1" applyBorder="1" applyAlignment="1">
      <alignment vertical="center" wrapText="1"/>
    </xf>
    <xf numFmtId="174" fontId="114" fillId="0" borderId="26" xfId="29" applyNumberFormat="1" applyFont="1" applyFill="1" applyBorder="1" applyAlignment="1">
      <alignment horizontal="right" vertical="center" wrapText="1"/>
    </xf>
    <xf numFmtId="0" fontId="18" fillId="2" borderId="28" xfId="27" applyFont="1" applyFill="1" applyBorder="1" applyAlignment="1">
      <alignment horizontal="center" vertical="center"/>
    </xf>
    <xf numFmtId="0" fontId="18" fillId="2" borderId="26" xfId="31" applyFont="1" applyFill="1" applyBorder="1" applyAlignment="1" applyProtection="1">
      <alignment horizontal="left" vertical="center" wrapText="1"/>
      <protection locked="0"/>
    </xf>
    <xf numFmtId="0" fontId="18" fillId="2" borderId="26" xfId="31" applyFont="1" applyFill="1" applyBorder="1" applyAlignment="1" applyProtection="1">
      <alignment horizontal="center" vertical="center"/>
      <protection locked="0"/>
    </xf>
    <xf numFmtId="165" fontId="18" fillId="2" borderId="26" xfId="15" applyFont="1" applyFill="1" applyBorder="1" applyAlignment="1">
      <alignment horizontal="right" vertical="center" wrapText="1"/>
    </xf>
    <xf numFmtId="167" fontId="18" fillId="5" borderId="26" xfId="29" applyNumberFormat="1" applyFont="1" applyFill="1" applyBorder="1" applyAlignment="1">
      <alignment horizontal="right" vertical="center" wrapText="1"/>
    </xf>
    <xf numFmtId="167" fontId="18" fillId="2" borderId="26" xfId="29" applyNumberFormat="1" applyFont="1" applyFill="1" applyBorder="1" applyAlignment="1">
      <alignment horizontal="right" vertical="center" wrapText="1"/>
    </xf>
    <xf numFmtId="10" fontId="18" fillId="2" borderId="26" xfId="15" applyNumberFormat="1" applyFont="1" applyFill="1" applyBorder="1" applyAlignment="1">
      <alignment vertical="center" wrapText="1"/>
    </xf>
    <xf numFmtId="174" fontId="113" fillId="0" borderId="26" xfId="15" applyNumberFormat="1" applyFont="1" applyFill="1" applyBorder="1" applyAlignment="1">
      <alignment horizontal="right" vertical="center" wrapText="1"/>
    </xf>
    <xf numFmtId="165" fontId="15" fillId="2" borderId="26" xfId="15" applyFont="1" applyFill="1" applyBorder="1" applyAlignment="1">
      <alignment horizontal="right" vertical="center" wrapText="1"/>
    </xf>
    <xf numFmtId="0" fontId="15" fillId="2" borderId="26" xfId="28" applyFont="1" applyFill="1" applyBorder="1" applyAlignment="1">
      <alignment vertical="center" wrapText="1"/>
    </xf>
    <xf numFmtId="0" fontId="15" fillId="2" borderId="26" xfId="27" applyFont="1" applyFill="1" applyBorder="1" applyAlignment="1">
      <alignment horizontal="center" vertical="center" wrapText="1"/>
    </xf>
    <xf numFmtId="0" fontId="113" fillId="0" borderId="26" xfId="32" applyFont="1" applyBorder="1" applyAlignment="1">
      <alignment horizontal="left" vertical="center" wrapText="1"/>
    </xf>
    <xf numFmtId="0" fontId="18" fillId="2" borderId="43" xfId="27" applyFont="1" applyFill="1" applyBorder="1" applyAlignment="1">
      <alignment horizontal="center" vertical="center"/>
    </xf>
    <xf numFmtId="0" fontId="15" fillId="2" borderId="37" xfId="32" applyFont="1" applyFill="1" applyBorder="1" applyAlignment="1">
      <alignment horizontal="left" vertical="center" wrapText="1"/>
    </xf>
    <xf numFmtId="0" fontId="114" fillId="0" borderId="26" xfId="33" applyFont="1" applyBorder="1" applyAlignment="1">
      <alignment horizontal="left" vertical="center"/>
    </xf>
    <xf numFmtId="0" fontId="18" fillId="2" borderId="26" xfId="33" applyFont="1" applyFill="1" applyBorder="1" applyAlignment="1">
      <alignment horizontal="left" vertical="center"/>
    </xf>
    <xf numFmtId="0" fontId="113" fillId="0" borderId="26" xfId="33" applyFont="1" applyBorder="1" applyAlignment="1">
      <alignment horizontal="left" vertical="center"/>
    </xf>
    <xf numFmtId="0" fontId="15" fillId="2" borderId="26" xfId="33" applyFont="1" applyFill="1" applyBorder="1" applyAlignment="1">
      <alignment horizontal="left" vertical="center"/>
    </xf>
    <xf numFmtId="10" fontId="18" fillId="2" borderId="30" xfId="15" applyNumberFormat="1" applyFont="1" applyFill="1" applyBorder="1" applyAlignment="1">
      <alignment vertical="center" wrapText="1"/>
    </xf>
    <xf numFmtId="0" fontId="117" fillId="0" borderId="26" xfId="25" applyFont="1" applyBorder="1" applyAlignment="1" applyProtection="1">
      <alignment horizontal="center" vertical="center" wrapText="1"/>
      <protection locked="0"/>
    </xf>
    <xf numFmtId="0" fontId="117" fillId="0" borderId="26" xfId="25" applyFont="1" applyBorder="1" applyAlignment="1" applyProtection="1">
      <alignment horizontal="left" vertical="center"/>
      <protection locked="0"/>
    </xf>
    <xf numFmtId="174" fontId="117" fillId="0" borderId="26" xfId="15" applyNumberFormat="1" applyFont="1" applyFill="1" applyBorder="1" applyAlignment="1" applyProtection="1">
      <alignment horizontal="center" vertical="center" wrapText="1"/>
      <protection locked="0"/>
    </xf>
    <xf numFmtId="165" fontId="118" fillId="0" borderId="26" xfId="15" applyFont="1" applyFill="1" applyBorder="1" applyAlignment="1" applyProtection="1">
      <alignment horizontal="center" vertical="center" wrapText="1"/>
      <protection locked="0"/>
    </xf>
    <xf numFmtId="174" fontId="117" fillId="0" borderId="26" xfId="25" applyNumberFormat="1" applyFont="1" applyBorder="1" applyAlignment="1" applyProtection="1">
      <alignment horizontal="center" vertical="center" wrapText="1"/>
      <protection locked="0"/>
    </xf>
    <xf numFmtId="0" fontId="117" fillId="0" borderId="0" xfId="23" applyFont="1" applyAlignment="1">
      <alignment vertical="center" wrapText="1"/>
    </xf>
    <xf numFmtId="165" fontId="15" fillId="29" borderId="1" xfId="15" applyFont="1" applyFill="1" applyBorder="1" applyAlignment="1" applyProtection="1">
      <alignment horizontal="center" vertical="center" wrapText="1"/>
      <protection locked="0"/>
    </xf>
    <xf numFmtId="10" fontId="18" fillId="5" borderId="1" xfId="15" applyNumberFormat="1" applyFont="1" applyFill="1" applyBorder="1" applyAlignment="1">
      <alignment vertical="center" wrapText="1"/>
    </xf>
    <xf numFmtId="0" fontId="117" fillId="0" borderId="26" xfId="27" applyFont="1" applyBorder="1" applyAlignment="1">
      <alignment horizontal="center" vertical="center"/>
    </xf>
    <xf numFmtId="0" fontId="117" fillId="0" borderId="26" xfId="28" applyFont="1" applyBorder="1" applyAlignment="1">
      <alignment vertical="center" wrapText="1"/>
    </xf>
    <xf numFmtId="0" fontId="117" fillId="0" borderId="26" xfId="27" applyFont="1" applyBorder="1" applyAlignment="1">
      <alignment horizontal="center" vertical="center" wrapText="1"/>
    </xf>
    <xf numFmtId="174" fontId="117" fillId="0" borderId="26" xfId="15" applyNumberFormat="1" applyFont="1" applyFill="1" applyBorder="1" applyAlignment="1">
      <alignment horizontal="right" vertical="center" wrapText="1"/>
    </xf>
    <xf numFmtId="167" fontId="117" fillId="0" borderId="26" xfId="30" applyNumberFormat="1" applyFont="1" applyFill="1" applyBorder="1" applyAlignment="1">
      <alignment vertical="center" wrapText="1"/>
    </xf>
    <xf numFmtId="174" fontId="117" fillId="0" borderId="26" xfId="29" applyNumberFormat="1" applyFont="1" applyFill="1" applyBorder="1" applyAlignment="1">
      <alignment horizontal="right" vertical="center" wrapText="1"/>
    </xf>
    <xf numFmtId="0" fontId="118" fillId="0" borderId="0" xfId="27" applyFont="1" applyAlignment="1">
      <alignment vertical="center"/>
    </xf>
    <xf numFmtId="10" fontId="18" fillId="5" borderId="63" xfId="15" applyNumberFormat="1" applyFont="1" applyFill="1" applyBorder="1" applyAlignment="1">
      <alignment vertical="center" wrapText="1"/>
    </xf>
    <xf numFmtId="0" fontId="117" fillId="0" borderId="26" xfId="32" applyFont="1" applyBorder="1" applyAlignment="1">
      <alignment horizontal="left" vertical="center" wrapText="1"/>
    </xf>
    <xf numFmtId="0" fontId="117" fillId="0" borderId="26" xfId="31" applyFont="1" applyBorder="1" applyAlignment="1" applyProtection="1">
      <alignment horizontal="center" vertical="center"/>
      <protection locked="0"/>
    </xf>
    <xf numFmtId="0" fontId="117" fillId="0" borderId="0" xfId="27" applyFont="1" applyAlignment="1">
      <alignment vertical="center"/>
    </xf>
    <xf numFmtId="0" fontId="15" fillId="0" borderId="28" xfId="27" applyFont="1" applyBorder="1" applyAlignment="1">
      <alignment horizontal="center" vertical="center"/>
    </xf>
    <xf numFmtId="0" fontId="15" fillId="0" borderId="43" xfId="27" applyFont="1" applyBorder="1" applyAlignment="1">
      <alignment horizontal="center" vertical="center"/>
    </xf>
    <xf numFmtId="0" fontId="15" fillId="0" borderId="37" xfId="32" applyFont="1" applyBorder="1" applyAlignment="1">
      <alignment horizontal="left" vertical="center" wrapText="1"/>
    </xf>
    <xf numFmtId="0" fontId="15" fillId="0" borderId="26" xfId="31" applyFont="1" applyBorder="1" applyAlignment="1" applyProtection="1">
      <alignment horizontal="center" vertical="center"/>
      <protection locked="0"/>
    </xf>
    <xf numFmtId="165" fontId="15" fillId="0" borderId="26" xfId="15" applyFont="1" applyFill="1" applyBorder="1" applyAlignment="1">
      <alignment horizontal="right" vertical="center" wrapText="1"/>
    </xf>
    <xf numFmtId="174" fontId="15" fillId="0" borderId="26" xfId="29" applyNumberFormat="1" applyFont="1" applyFill="1" applyBorder="1" applyAlignment="1">
      <alignment horizontal="right" vertical="center" wrapText="1"/>
    </xf>
    <xf numFmtId="10" fontId="18" fillId="5" borderId="26" xfId="15" applyNumberFormat="1" applyFont="1" applyFill="1" applyBorder="1" applyAlignment="1">
      <alignment vertical="center" wrapText="1"/>
    </xf>
    <xf numFmtId="0" fontId="118" fillId="0" borderId="26" xfId="27" applyFont="1" applyBorder="1" applyAlignment="1">
      <alignment horizontal="center" vertical="center"/>
    </xf>
    <xf numFmtId="0" fontId="118" fillId="0" borderId="26" xfId="33" applyFont="1" applyBorder="1" applyAlignment="1">
      <alignment horizontal="left" vertical="center"/>
    </xf>
    <xf numFmtId="0" fontId="118" fillId="0" borderId="26" xfId="31" applyFont="1" applyBorder="1" applyAlignment="1" applyProtection="1">
      <alignment horizontal="center" vertical="center"/>
      <protection locked="0"/>
    </xf>
    <xf numFmtId="174" fontId="118" fillId="0" borderId="26" xfId="15" applyNumberFormat="1" applyFont="1" applyFill="1" applyBorder="1" applyAlignment="1">
      <alignment horizontal="right" vertical="center" wrapText="1"/>
    </xf>
    <xf numFmtId="167" fontId="118" fillId="0" borderId="26" xfId="30" applyNumberFormat="1" applyFont="1" applyFill="1" applyBorder="1" applyAlignment="1">
      <alignment vertical="center" wrapText="1"/>
    </xf>
    <xf numFmtId="174" fontId="118" fillId="0" borderId="26" xfId="29" applyNumberFormat="1" applyFont="1" applyFill="1" applyBorder="1" applyAlignment="1">
      <alignment horizontal="right" vertical="center" wrapText="1"/>
    </xf>
    <xf numFmtId="0" fontId="18" fillId="0" borderId="28" xfId="27" applyFont="1" applyBorder="1" applyAlignment="1">
      <alignment horizontal="center" vertical="center"/>
    </xf>
    <xf numFmtId="0" fontId="18" fillId="0" borderId="26" xfId="33" applyFont="1" applyBorder="1" applyAlignment="1">
      <alignment horizontal="left" vertical="center"/>
    </xf>
    <xf numFmtId="0" fontId="18" fillId="0" borderId="26" xfId="31" applyFont="1" applyBorder="1" applyAlignment="1" applyProtection="1">
      <alignment horizontal="center" vertical="center"/>
      <protection locked="0"/>
    </xf>
    <xf numFmtId="165" fontId="18" fillId="0" borderId="26" xfId="15" applyFont="1" applyFill="1" applyBorder="1" applyAlignment="1">
      <alignment horizontal="right" vertical="center" wrapText="1"/>
    </xf>
    <xf numFmtId="167" fontId="18" fillId="0" borderId="26" xfId="29" applyNumberFormat="1" applyFont="1" applyFill="1" applyBorder="1" applyAlignment="1">
      <alignment horizontal="right" vertical="center" wrapText="1"/>
    </xf>
    <xf numFmtId="0" fontId="118" fillId="0" borderId="26" xfId="31" applyFont="1" applyBorder="1" applyAlignment="1" applyProtection="1">
      <alignment horizontal="left" vertical="center" wrapText="1"/>
      <protection locked="0"/>
    </xf>
    <xf numFmtId="0" fontId="18" fillId="0" borderId="26" xfId="31" applyFont="1" applyBorder="1" applyAlignment="1" applyProtection="1">
      <alignment horizontal="left" vertical="center" wrapText="1"/>
      <protection locked="0"/>
    </xf>
    <xf numFmtId="0" fontId="117" fillId="0" borderId="26" xfId="31" applyFont="1" applyBorder="1" applyAlignment="1" applyProtection="1">
      <alignment horizontal="left" vertical="center" wrapText="1"/>
      <protection locked="0"/>
    </xf>
    <xf numFmtId="0" fontId="15" fillId="0" borderId="26" xfId="31" applyFont="1" applyBorder="1" applyAlignment="1" applyProtection="1">
      <alignment horizontal="left" vertical="center" wrapText="1"/>
      <protection locked="0"/>
    </xf>
    <xf numFmtId="167" fontId="15" fillId="5" borderId="26" xfId="29" applyNumberFormat="1" applyFont="1" applyFill="1" applyBorder="1" applyAlignment="1">
      <alignment horizontal="right" vertical="center" wrapText="1"/>
    </xf>
    <xf numFmtId="167" fontId="15" fillId="0" borderId="26" xfId="29" applyNumberFormat="1" applyFont="1" applyFill="1" applyBorder="1" applyAlignment="1">
      <alignment horizontal="right" vertical="center" wrapText="1"/>
    </xf>
    <xf numFmtId="0" fontId="18" fillId="0" borderId="43" xfId="27" applyFont="1" applyBorder="1" applyAlignment="1">
      <alignment horizontal="center" vertical="center"/>
    </xf>
    <xf numFmtId="0" fontId="117" fillId="0" borderId="26" xfId="33" applyFont="1" applyBorder="1" applyAlignment="1">
      <alignment horizontal="left" vertical="center"/>
    </xf>
    <xf numFmtId="167" fontId="15" fillId="2" borderId="26" xfId="29" applyNumberFormat="1" applyFont="1" applyFill="1" applyBorder="1" applyAlignment="1">
      <alignment horizontal="right" vertical="center" wrapText="1"/>
    </xf>
    <xf numFmtId="0" fontId="15" fillId="2" borderId="26" xfId="32" applyFont="1" applyFill="1" applyBorder="1" applyAlignment="1">
      <alignment horizontal="left" vertical="center" wrapText="1"/>
    </xf>
    <xf numFmtId="0" fontId="15" fillId="0" borderId="26" xfId="33" applyFont="1" applyBorder="1" applyAlignment="1">
      <alignment horizontal="left" vertical="center"/>
    </xf>
    <xf numFmtId="10" fontId="18" fillId="5" borderId="30" xfId="15" applyNumberFormat="1" applyFont="1" applyFill="1" applyBorder="1" applyAlignment="1">
      <alignment vertical="center" wrapText="1"/>
    </xf>
    <xf numFmtId="0" fontId="117" fillId="0" borderId="26" xfId="28" applyFont="1" applyBorder="1" applyAlignment="1">
      <alignment vertical="center"/>
    </xf>
    <xf numFmtId="0" fontId="15" fillId="2" borderId="26" xfId="28" applyFont="1" applyFill="1" applyBorder="1" applyAlignment="1">
      <alignment vertical="center"/>
    </xf>
    <xf numFmtId="174" fontId="18" fillId="0" borderId="26" xfId="29" applyNumberFormat="1" applyFont="1" applyFill="1" applyBorder="1" applyAlignment="1">
      <alignment horizontal="right" vertical="center" wrapText="1"/>
    </xf>
    <xf numFmtId="0" fontId="15" fillId="0" borderId="26" xfId="28" applyFont="1" applyBorder="1" applyAlignment="1">
      <alignment vertical="center" wrapText="1"/>
    </xf>
    <xf numFmtId="0" fontId="15" fillId="0" borderId="26" xfId="27" applyFont="1" applyBorder="1" applyAlignment="1">
      <alignment horizontal="center" vertical="center" wrapText="1"/>
    </xf>
    <xf numFmtId="0" fontId="113" fillId="0" borderId="26" xfId="28" applyFont="1" applyBorder="1" applyAlignment="1">
      <alignment horizontal="left" vertical="center" wrapText="1"/>
    </xf>
    <xf numFmtId="0" fontId="114" fillId="0" borderId="26" xfId="27" applyFont="1" applyBorder="1" applyAlignment="1">
      <alignment horizontal="center" vertical="center" wrapText="1"/>
    </xf>
    <xf numFmtId="0" fontId="15" fillId="0" borderId="26" xfId="28" applyFont="1" applyBorder="1" applyAlignment="1">
      <alignment horizontal="left" vertical="center" wrapText="1"/>
    </xf>
    <xf numFmtId="0" fontId="18" fillId="0" borderId="26" xfId="27" applyFont="1" applyBorder="1" applyAlignment="1">
      <alignment horizontal="center" vertical="center" wrapText="1"/>
    </xf>
    <xf numFmtId="174" fontId="15" fillId="0" borderId="26" xfId="15" applyNumberFormat="1" applyFont="1" applyFill="1" applyBorder="1" applyAlignment="1" applyProtection="1">
      <alignment horizontal="center" vertical="center" wrapText="1"/>
      <protection locked="0"/>
    </xf>
    <xf numFmtId="0" fontId="15" fillId="0" borderId="26" xfId="27" applyFont="1" applyBorder="1" applyAlignment="1">
      <alignment horizontal="center" vertical="center"/>
    </xf>
    <xf numFmtId="174" fontId="15" fillId="0" borderId="26" xfId="15" applyNumberFormat="1" applyFont="1" applyFill="1" applyBorder="1" applyAlignment="1">
      <alignment horizontal="right" vertical="center" wrapText="1"/>
    </xf>
    <xf numFmtId="167" fontId="15" fillId="0" borderId="26" xfId="30" applyNumberFormat="1" applyFont="1" applyFill="1" applyBorder="1" applyAlignment="1">
      <alignment vertical="center" wrapText="1"/>
    </xf>
    <xf numFmtId="0" fontId="15" fillId="0" borderId="64" xfId="27" applyFont="1" applyBorder="1" applyAlignment="1">
      <alignment horizontal="center" vertical="center"/>
    </xf>
    <xf numFmtId="0" fontId="15" fillId="0" borderId="61" xfId="28" applyFont="1" applyBorder="1" applyAlignment="1">
      <alignment vertical="center" wrapText="1"/>
    </xf>
    <xf numFmtId="0" fontId="15" fillId="0" borderId="61" xfId="27" applyFont="1" applyBorder="1" applyAlignment="1">
      <alignment horizontal="center" vertical="center" wrapText="1"/>
    </xf>
    <xf numFmtId="174" fontId="15" fillId="0" borderId="61" xfId="29" applyNumberFormat="1" applyFont="1" applyFill="1" applyBorder="1" applyAlignment="1">
      <alignment horizontal="right" vertical="center" wrapText="1"/>
    </xf>
    <xf numFmtId="167" fontId="18" fillId="0" borderId="61" xfId="29" applyNumberFormat="1" applyFont="1" applyFill="1" applyBorder="1" applyAlignment="1">
      <alignment horizontal="right" vertical="center" wrapText="1"/>
    </xf>
    <xf numFmtId="10" fontId="18" fillId="0" borderId="63" xfId="15" applyNumberFormat="1" applyFont="1" applyFill="1" applyBorder="1" applyAlignment="1">
      <alignment vertical="center" wrapText="1"/>
    </xf>
    <xf numFmtId="0" fontId="15" fillId="0" borderId="26" xfId="32" applyFont="1" applyBorder="1" applyAlignment="1">
      <alignment horizontal="left" vertical="center" wrapText="1"/>
    </xf>
    <xf numFmtId="0" fontId="18" fillId="0" borderId="26" xfId="27" applyFont="1" applyBorder="1" applyAlignment="1">
      <alignment horizontal="center" vertical="center"/>
    </xf>
    <xf numFmtId="173" fontId="119" fillId="0" borderId="26" xfId="13" applyNumberFormat="1" applyFont="1" applyBorder="1" applyAlignment="1">
      <alignment horizontal="left" vertical="center" wrapText="1"/>
    </xf>
    <xf numFmtId="10" fontId="15" fillId="0" borderId="26" xfId="34" applyNumberFormat="1" applyFont="1" applyFill="1" applyBorder="1" applyAlignment="1">
      <alignment vertical="center" wrapText="1"/>
    </xf>
    <xf numFmtId="174" fontId="18" fillId="0" borderId="26" xfId="15" applyNumberFormat="1" applyFont="1" applyFill="1" applyBorder="1" applyAlignment="1">
      <alignment horizontal="right" vertical="center" wrapText="1"/>
    </xf>
    <xf numFmtId="10" fontId="18" fillId="0" borderId="26" xfId="29" applyNumberFormat="1" applyFont="1" applyFill="1" applyBorder="1" applyAlignment="1">
      <alignment horizontal="right" vertical="center" wrapText="1"/>
    </xf>
    <xf numFmtId="165" fontId="18" fillId="0" borderId="26" xfId="29" applyFont="1" applyFill="1" applyBorder="1" applyAlignment="1">
      <alignment horizontal="right" vertical="center" wrapText="1"/>
    </xf>
    <xf numFmtId="167" fontId="18" fillId="2" borderId="26" xfId="35" applyNumberFormat="1" applyFont="1" applyFill="1" applyBorder="1" applyAlignment="1">
      <alignment horizontal="right" vertical="center" wrapText="1"/>
    </xf>
    <xf numFmtId="165" fontId="18" fillId="0" borderId="26" xfId="15" applyFont="1" applyFill="1" applyBorder="1" applyAlignment="1">
      <alignment vertical="center" wrapText="1"/>
    </xf>
    <xf numFmtId="167" fontId="15" fillId="2" borderId="26" xfId="35" applyNumberFormat="1" applyFont="1" applyFill="1" applyBorder="1" applyAlignment="1">
      <alignment horizontal="right" vertical="center" wrapText="1"/>
    </xf>
    <xf numFmtId="167" fontId="15" fillId="0" borderId="26" xfId="35" applyNumberFormat="1" applyFont="1" applyFill="1" applyBorder="1" applyAlignment="1">
      <alignment horizontal="right" vertical="center" wrapText="1"/>
    </xf>
    <xf numFmtId="10" fontId="18" fillId="0" borderId="26" xfId="15" applyNumberFormat="1" applyFont="1" applyFill="1" applyBorder="1" applyAlignment="1">
      <alignment vertical="center" wrapText="1"/>
    </xf>
    <xf numFmtId="173" fontId="17" fillId="0" borderId="26" xfId="13" applyNumberFormat="1" applyFont="1" applyBorder="1" applyAlignment="1">
      <alignment horizontal="left" vertical="center" wrapText="1"/>
    </xf>
    <xf numFmtId="165" fontId="118" fillId="0" borderId="26" xfId="15" applyFont="1" applyFill="1" applyBorder="1" applyAlignment="1">
      <alignment vertical="center" wrapText="1"/>
    </xf>
    <xf numFmtId="165" fontId="118" fillId="0" borderId="26" xfId="15" applyFont="1" applyFill="1" applyBorder="1" applyAlignment="1">
      <alignment horizontal="right" vertical="center" wrapText="1"/>
    </xf>
    <xf numFmtId="165" fontId="118" fillId="0" borderId="26" xfId="29" applyFont="1" applyFill="1" applyBorder="1" applyAlignment="1">
      <alignment horizontal="right" vertical="center" wrapText="1"/>
    </xf>
    <xf numFmtId="0" fontId="15" fillId="2" borderId="65" xfId="27" applyFont="1" applyFill="1" applyBorder="1" applyAlignment="1">
      <alignment horizontal="center" vertical="center"/>
    </xf>
    <xf numFmtId="0" fontId="18" fillId="2" borderId="65" xfId="27" applyFont="1" applyFill="1" applyBorder="1" applyAlignment="1">
      <alignment horizontal="center" vertical="center"/>
    </xf>
    <xf numFmtId="0" fontId="15" fillId="2" borderId="66" xfId="33" applyFont="1" applyFill="1" applyBorder="1" applyAlignment="1">
      <alignment horizontal="left" vertical="center"/>
    </xf>
    <xf numFmtId="0" fontId="18" fillId="2" borderId="66" xfId="31" applyFont="1" applyFill="1" applyBorder="1" applyAlignment="1" applyProtection="1">
      <alignment horizontal="center" vertical="center"/>
      <protection locked="0"/>
    </xf>
    <xf numFmtId="165" fontId="15" fillId="2" borderId="66" xfId="15" applyFont="1" applyFill="1" applyBorder="1" applyAlignment="1">
      <alignment horizontal="right" vertical="center" wrapText="1"/>
    </xf>
    <xf numFmtId="167" fontId="18" fillId="2" borderId="66" xfId="29" applyNumberFormat="1" applyFont="1" applyFill="1" applyBorder="1" applyAlignment="1">
      <alignment horizontal="right" vertical="center" wrapText="1"/>
    </xf>
    <xf numFmtId="174" fontId="113" fillId="0" borderId="26" xfId="15" applyNumberFormat="1" applyFont="1" applyFill="1" applyBorder="1" applyAlignment="1" applyProtection="1">
      <alignment horizontal="center" vertical="center" wrapText="1"/>
      <protection locked="0"/>
    </xf>
    <xf numFmtId="165" fontId="114" fillId="0" borderId="26" xfId="15" applyFont="1" applyFill="1" applyBorder="1" applyAlignment="1">
      <alignment horizontal="right" vertical="center" wrapText="1"/>
    </xf>
    <xf numFmtId="165" fontId="114" fillId="0" borderId="26" xfId="29" applyFont="1" applyFill="1" applyBorder="1" applyAlignment="1">
      <alignment horizontal="right" vertical="center" wrapText="1"/>
    </xf>
    <xf numFmtId="10" fontId="18" fillId="2" borderId="63" xfId="15" applyNumberFormat="1" applyFont="1" applyFill="1" applyBorder="1" applyAlignment="1">
      <alignment vertical="center" wrapText="1"/>
    </xf>
    <xf numFmtId="0" fontId="15" fillId="2" borderId="26" xfId="28" applyFont="1" applyFill="1" applyBorder="1" applyAlignment="1">
      <alignment horizontal="left" vertical="center" wrapText="1"/>
    </xf>
    <xf numFmtId="0" fontId="18" fillId="2" borderId="26" xfId="27" applyFont="1" applyFill="1" applyBorder="1" applyAlignment="1">
      <alignment horizontal="center" vertical="center" wrapText="1"/>
    </xf>
    <xf numFmtId="0" fontId="18" fillId="0" borderId="31" xfId="27" applyFont="1" applyBorder="1" applyAlignment="1">
      <alignment horizontal="center" vertical="center"/>
    </xf>
    <xf numFmtId="0" fontId="15" fillId="0" borderId="66" xfId="33" applyFont="1" applyBorder="1" applyAlignment="1">
      <alignment horizontal="left" vertical="center"/>
    </xf>
    <xf numFmtId="165" fontId="18" fillId="0" borderId="30" xfId="15" applyFont="1" applyFill="1" applyBorder="1" applyAlignment="1">
      <alignment horizontal="right" vertical="center" wrapText="1"/>
    </xf>
    <xf numFmtId="0" fontId="15" fillId="0" borderId="31" xfId="27" applyFont="1" applyBorder="1" applyAlignment="1">
      <alignment horizontal="center" vertical="center"/>
    </xf>
    <xf numFmtId="0" fontId="15" fillId="0" borderId="30" xfId="33" applyFont="1" applyBorder="1" applyAlignment="1">
      <alignment horizontal="left" vertical="center"/>
    </xf>
    <xf numFmtId="0" fontId="18" fillId="0" borderId="30" xfId="31" applyFont="1" applyBorder="1" applyAlignment="1" applyProtection="1">
      <alignment horizontal="center" vertical="center"/>
      <protection locked="0"/>
    </xf>
    <xf numFmtId="10" fontId="15" fillId="0" borderId="26" xfId="25" applyNumberFormat="1" applyFont="1" applyBorder="1" applyAlignment="1" applyProtection="1">
      <alignment horizontal="center" vertical="center" wrapText="1"/>
      <protection locked="0"/>
    </xf>
    <xf numFmtId="165" fontId="17" fillId="0" borderId="26" xfId="15" applyFont="1" applyFill="1" applyBorder="1" applyAlignment="1">
      <alignment horizontal="right" vertical="center" wrapText="1"/>
    </xf>
    <xf numFmtId="165" fontId="119" fillId="0" borderId="26" xfId="29" applyFont="1" applyFill="1" applyBorder="1" applyAlignment="1">
      <alignment horizontal="right" vertical="center" wrapText="1"/>
    </xf>
    <xf numFmtId="10" fontId="14" fillId="0" borderId="26" xfId="25" applyNumberFormat="1" applyFont="1" applyBorder="1" applyAlignment="1" applyProtection="1">
      <alignment horizontal="center" vertical="center" wrapText="1"/>
      <protection locked="0"/>
    </xf>
    <xf numFmtId="10" fontId="18" fillId="0" borderId="26" xfId="30" applyNumberFormat="1" applyFont="1" applyFill="1" applyBorder="1" applyAlignment="1">
      <alignment vertical="center" wrapText="1"/>
    </xf>
    <xf numFmtId="10" fontId="17" fillId="0" borderId="26" xfId="30" applyNumberFormat="1" applyFont="1" applyFill="1" applyBorder="1" applyAlignment="1">
      <alignment vertical="center" wrapText="1"/>
    </xf>
    <xf numFmtId="0" fontId="15" fillId="0" borderId="61" xfId="28" applyFont="1" applyBorder="1" applyAlignment="1">
      <alignment horizontal="left" vertical="center" wrapText="1"/>
    </xf>
    <xf numFmtId="0" fontId="18" fillId="0" borderId="61" xfId="27" applyFont="1" applyBorder="1" applyAlignment="1">
      <alignment horizontal="center" vertical="center" wrapText="1"/>
    </xf>
    <xf numFmtId="165" fontId="18" fillId="0" borderId="61" xfId="15" applyFont="1" applyFill="1" applyBorder="1" applyAlignment="1">
      <alignment horizontal="right" vertical="center" wrapText="1"/>
    </xf>
    <xf numFmtId="174" fontId="18" fillId="0" borderId="61" xfId="29" applyNumberFormat="1" applyFont="1" applyFill="1" applyBorder="1" applyAlignment="1">
      <alignment horizontal="right" vertical="center" wrapText="1"/>
    </xf>
    <xf numFmtId="167" fontId="18" fillId="2" borderId="61" xfId="29" applyNumberFormat="1" applyFont="1" applyFill="1" applyBorder="1" applyAlignment="1">
      <alignment horizontal="right" vertical="center" wrapText="1"/>
    </xf>
    <xf numFmtId="165" fontId="119" fillId="0" borderId="26" xfId="15" applyFont="1" applyFill="1" applyBorder="1" applyAlignment="1">
      <alignment horizontal="right" vertical="center" wrapText="1"/>
    </xf>
    <xf numFmtId="173" fontId="121" fillId="0" borderId="26" xfId="13" applyNumberFormat="1" applyFont="1" applyBorder="1" applyAlignment="1">
      <alignment horizontal="left" vertical="center" wrapText="1"/>
    </xf>
    <xf numFmtId="167" fontId="14" fillId="0" borderId="26" xfId="30" applyNumberFormat="1" applyFont="1" applyFill="1" applyBorder="1" applyAlignment="1">
      <alignment vertical="center" wrapText="1"/>
    </xf>
    <xf numFmtId="10" fontId="14" fillId="0" borderId="26" xfId="34" applyNumberFormat="1" applyFont="1" applyFill="1" applyBorder="1" applyAlignment="1">
      <alignment vertical="center" wrapText="1"/>
    </xf>
    <xf numFmtId="10" fontId="119" fillId="0" borderId="26" xfId="29" applyNumberFormat="1" applyFont="1" applyFill="1" applyBorder="1" applyAlignment="1">
      <alignment horizontal="right" vertical="center" wrapText="1"/>
    </xf>
    <xf numFmtId="10" fontId="17" fillId="0" borderId="26" xfId="29" applyNumberFormat="1" applyFont="1" applyFill="1" applyBorder="1" applyAlignment="1">
      <alignment horizontal="right" vertical="center" wrapText="1"/>
    </xf>
    <xf numFmtId="167" fontId="119" fillId="0" borderId="26" xfId="15" applyNumberFormat="1" applyFont="1" applyFill="1" applyBorder="1" applyAlignment="1">
      <alignment horizontal="right" vertical="center" wrapText="1"/>
    </xf>
    <xf numFmtId="167" fontId="17" fillId="0" borderId="26" xfId="15" applyNumberFormat="1" applyFont="1" applyFill="1" applyBorder="1" applyAlignment="1">
      <alignment horizontal="right" vertical="center" wrapText="1"/>
    </xf>
    <xf numFmtId="0" fontId="117" fillId="0" borderId="26" xfId="28" applyFont="1" applyBorder="1" applyAlignment="1">
      <alignment horizontal="left" vertical="center" wrapText="1"/>
    </xf>
    <xf numFmtId="0" fontId="118" fillId="0" borderId="26" xfId="27" applyFont="1" applyBorder="1" applyAlignment="1">
      <alignment horizontal="center" vertical="center" wrapText="1"/>
    </xf>
    <xf numFmtId="167" fontId="118" fillId="0" borderId="26" xfId="15" applyNumberFormat="1" applyFont="1" applyFill="1" applyBorder="1" applyAlignment="1">
      <alignment horizontal="right" vertical="center" wrapText="1"/>
    </xf>
    <xf numFmtId="0" fontId="15" fillId="0" borderId="65" xfId="27" applyFont="1" applyBorder="1" applyAlignment="1">
      <alignment horizontal="center" vertical="center"/>
    </xf>
    <xf numFmtId="0" fontId="18" fillId="0" borderId="66" xfId="31" applyFont="1" applyBorder="1" applyAlignment="1" applyProtection="1">
      <alignment horizontal="center" vertical="center"/>
      <protection locked="0"/>
    </xf>
    <xf numFmtId="165" fontId="18" fillId="0" borderId="66" xfId="15" applyFont="1" applyFill="1" applyBorder="1" applyAlignment="1">
      <alignment horizontal="right" vertical="center" wrapText="1"/>
    </xf>
    <xf numFmtId="167" fontId="18" fillId="0" borderId="66" xfId="29" applyNumberFormat="1" applyFont="1" applyFill="1" applyBorder="1" applyAlignment="1">
      <alignment horizontal="right" vertical="center" wrapText="1"/>
    </xf>
    <xf numFmtId="10" fontId="117" fillId="0" borderId="26" xfId="25" applyNumberFormat="1" applyFont="1" applyBorder="1" applyAlignment="1" applyProtection="1">
      <alignment horizontal="center" vertical="center" wrapText="1"/>
      <protection locked="0"/>
    </xf>
    <xf numFmtId="10" fontId="118" fillId="0" borderId="26" xfId="30" applyNumberFormat="1" applyFont="1" applyFill="1" applyBorder="1" applyAlignment="1">
      <alignment vertical="center" wrapText="1"/>
    </xf>
    <xf numFmtId="165" fontId="15" fillId="0" borderId="30" xfId="15" applyFont="1" applyFill="1" applyBorder="1" applyAlignment="1">
      <alignment horizontal="right" vertical="center" wrapText="1"/>
    </xf>
    <xf numFmtId="0" fontId="15" fillId="2" borderId="61" xfId="27" applyFont="1" applyFill="1" applyBorder="1" applyAlignment="1">
      <alignment horizontal="center" vertical="center"/>
    </xf>
    <xf numFmtId="0" fontId="15" fillId="2" borderId="61" xfId="28" applyFont="1" applyFill="1" applyBorder="1" applyAlignment="1">
      <alignment horizontal="left" vertical="center" wrapText="1"/>
    </xf>
    <xf numFmtId="0" fontId="18" fillId="2" borderId="61" xfId="27" applyFont="1" applyFill="1" applyBorder="1" applyAlignment="1">
      <alignment horizontal="center" vertical="center" wrapText="1"/>
    </xf>
    <xf numFmtId="165" fontId="18" fillId="2" borderId="61" xfId="15" applyFont="1" applyFill="1" applyBorder="1" applyAlignment="1">
      <alignment horizontal="right" vertical="center" wrapText="1"/>
    </xf>
    <xf numFmtId="165" fontId="18" fillId="2" borderId="61" xfId="29" applyFont="1" applyFill="1" applyBorder="1" applyAlignment="1">
      <alignment horizontal="right" vertical="center" wrapText="1"/>
    </xf>
    <xf numFmtId="10" fontId="117" fillId="0" borderId="26" xfId="30" applyNumberFormat="1" applyFont="1" applyFill="1" applyBorder="1" applyAlignment="1">
      <alignment vertical="center" wrapText="1"/>
    </xf>
    <xf numFmtId="0" fontId="122" fillId="0" borderId="26" xfId="31" applyFont="1" applyBorder="1" applyAlignment="1" applyProtection="1">
      <alignment horizontal="left" vertical="center" wrapText="1"/>
      <protection locked="0"/>
    </xf>
    <xf numFmtId="0" fontId="123" fillId="2" borderId="26" xfId="31" applyFont="1" applyFill="1" applyBorder="1" applyAlignment="1" applyProtection="1">
      <alignment horizontal="left" vertical="center" wrapText="1"/>
      <protection locked="0"/>
    </xf>
    <xf numFmtId="0" fontId="118" fillId="0" borderId="26" xfId="36" quotePrefix="1" applyFont="1" applyBorder="1" applyAlignment="1">
      <alignment horizontal="left" vertical="center" wrapText="1"/>
    </xf>
    <xf numFmtId="0" fontId="18" fillId="2" borderId="26" xfId="36" quotePrefix="1" applyFont="1" applyFill="1" applyBorder="1" applyAlignment="1">
      <alignment horizontal="left" vertical="center" wrapText="1"/>
    </xf>
    <xf numFmtId="0" fontId="118" fillId="0" borderId="26" xfId="28" applyFont="1" applyBorder="1" applyAlignment="1">
      <alignment vertical="center" wrapText="1"/>
    </xf>
    <xf numFmtId="0" fontId="18" fillId="2" borderId="26" xfId="28" applyFont="1" applyFill="1" applyBorder="1" applyAlignment="1">
      <alignment vertical="center" wrapText="1"/>
    </xf>
    <xf numFmtId="0" fontId="118" fillId="0" borderId="26" xfId="31" applyFont="1" applyBorder="1" applyAlignment="1" applyProtection="1">
      <alignment horizontal="left" vertical="center"/>
      <protection locked="0"/>
    </xf>
    <xf numFmtId="0" fontId="18" fillId="2" borderId="26" xfId="31" applyFont="1" applyFill="1" applyBorder="1" applyAlignment="1" applyProtection="1">
      <alignment horizontal="left" vertical="center"/>
      <protection locked="0"/>
    </xf>
    <xf numFmtId="0" fontId="118" fillId="0" borderId="26" xfId="31" applyFont="1" applyBorder="1" applyAlignment="1" applyProtection="1">
      <alignment horizontal="center" vertical="center" wrapText="1"/>
      <protection locked="0"/>
    </xf>
    <xf numFmtId="0" fontId="18" fillId="2" borderId="26" xfId="31" applyFont="1" applyFill="1" applyBorder="1" applyAlignment="1" applyProtection="1">
      <alignment horizontal="center" vertical="center" wrapText="1"/>
      <protection locked="0"/>
    </xf>
    <xf numFmtId="10" fontId="118" fillId="0" borderId="26" xfId="30" quotePrefix="1" applyNumberFormat="1" applyFont="1" applyFill="1" applyBorder="1" applyAlignment="1">
      <alignment vertical="center" wrapText="1"/>
    </xf>
    <xf numFmtId="0" fontId="118" fillId="0" borderId="26" xfId="37" applyFont="1" applyBorder="1" applyAlignment="1">
      <alignment horizontal="center" vertical="center" wrapText="1"/>
    </xf>
    <xf numFmtId="0" fontId="18" fillId="2" borderId="26" xfId="37" applyFont="1" applyFill="1" applyBorder="1" applyAlignment="1">
      <alignment horizontal="center" vertical="center" wrapText="1"/>
    </xf>
    <xf numFmtId="0" fontId="18" fillId="2" borderId="66" xfId="36" quotePrefix="1" applyFont="1" applyFill="1" applyBorder="1" applyAlignment="1">
      <alignment horizontal="left" vertical="center" wrapText="1"/>
    </xf>
    <xf numFmtId="0" fontId="18" fillId="2" borderId="66" xfId="31" applyFont="1" applyFill="1" applyBorder="1" applyAlignment="1" applyProtection="1">
      <alignment horizontal="center" vertical="center" wrapText="1"/>
      <protection locked="0"/>
    </xf>
    <xf numFmtId="165" fontId="18" fillId="2" borderId="66" xfId="15" applyFont="1" applyFill="1" applyBorder="1" applyAlignment="1">
      <alignment horizontal="right" vertical="center" wrapText="1"/>
    </xf>
    <xf numFmtId="0" fontId="117" fillId="0" borderId="26" xfId="38" applyFont="1" applyBorder="1" applyAlignment="1">
      <alignment vertical="center" wrapText="1"/>
    </xf>
    <xf numFmtId="0" fontId="15" fillId="2" borderId="26" xfId="38" applyFont="1" applyFill="1" applyBorder="1" applyAlignment="1">
      <alignment vertical="center" wrapText="1"/>
    </xf>
    <xf numFmtId="0" fontId="118" fillId="0" borderId="26" xfId="38" applyFont="1" applyBorder="1" applyAlignment="1">
      <alignment vertical="center" wrapText="1"/>
    </xf>
    <xf numFmtId="0" fontId="18" fillId="2" borderId="26" xfId="38" applyFont="1" applyFill="1" applyBorder="1" applyAlignment="1">
      <alignment vertical="center" wrapText="1"/>
    </xf>
    <xf numFmtId="10" fontId="15" fillId="0" borderId="26" xfId="30" applyNumberFormat="1" applyFont="1" applyFill="1" applyBorder="1" applyAlignment="1">
      <alignment vertical="center" wrapText="1"/>
    </xf>
    <xf numFmtId="10" fontId="14" fillId="0" borderId="26" xfId="30" applyNumberFormat="1" applyFont="1" applyFill="1" applyBorder="1" applyAlignment="1">
      <alignment vertical="center" wrapText="1"/>
    </xf>
    <xf numFmtId="0" fontId="15" fillId="10" borderId="26" xfId="27" applyFont="1" applyFill="1" applyBorder="1" applyAlignment="1">
      <alignment horizontal="center" vertical="center"/>
    </xf>
    <xf numFmtId="0" fontId="18" fillId="10" borderId="26" xfId="27" applyFont="1" applyFill="1" applyBorder="1" applyAlignment="1">
      <alignment horizontal="center" vertical="center"/>
    </xf>
    <xf numFmtId="173" fontId="121" fillId="10" borderId="26" xfId="13" applyNumberFormat="1" applyFont="1" applyFill="1" applyBorder="1" applyAlignment="1">
      <alignment horizontal="left" vertical="center" wrapText="1"/>
    </xf>
    <xf numFmtId="0" fontId="18" fillId="10" borderId="26" xfId="27" applyFont="1" applyFill="1" applyBorder="1" applyAlignment="1">
      <alignment horizontal="center" vertical="center" wrapText="1"/>
    </xf>
    <xf numFmtId="174" fontId="18" fillId="10" borderId="26" xfId="15" applyNumberFormat="1" applyFont="1" applyFill="1" applyBorder="1" applyAlignment="1">
      <alignment horizontal="right" vertical="center" wrapText="1"/>
    </xf>
    <xf numFmtId="10" fontId="18" fillId="10" borderId="26" xfId="30" applyNumberFormat="1" applyFont="1" applyFill="1" applyBorder="1" applyAlignment="1">
      <alignment vertical="center" wrapText="1"/>
    </xf>
    <xf numFmtId="165" fontId="18" fillId="10" borderId="26" xfId="15" applyFont="1" applyFill="1" applyBorder="1" applyAlignment="1" applyProtection="1">
      <alignment horizontal="center" vertical="center" wrapText="1"/>
      <protection locked="0"/>
    </xf>
    <xf numFmtId="165" fontId="17" fillId="10" borderId="26" xfId="15" applyFont="1" applyFill="1" applyBorder="1" applyAlignment="1">
      <alignment horizontal="right" vertical="center" wrapText="1"/>
    </xf>
    <xf numFmtId="165" fontId="119" fillId="10" borderId="26" xfId="29" applyFont="1" applyFill="1" applyBorder="1" applyAlignment="1">
      <alignment horizontal="right" vertical="center" wrapText="1"/>
    </xf>
    <xf numFmtId="10" fontId="17" fillId="10" borderId="26" xfId="30" applyNumberFormat="1" applyFont="1" applyFill="1" applyBorder="1" applyAlignment="1">
      <alignment vertical="center" wrapText="1"/>
    </xf>
    <xf numFmtId="0" fontId="18" fillId="10" borderId="0" xfId="27" applyFont="1" applyFill="1" applyAlignment="1">
      <alignment vertical="center"/>
    </xf>
    <xf numFmtId="0" fontId="6" fillId="0" borderId="26" xfId="38" applyFont="1" applyBorder="1" applyAlignment="1">
      <alignment vertical="center" wrapText="1"/>
    </xf>
    <xf numFmtId="0" fontId="4" fillId="0" borderId="26" xfId="38" applyFont="1" applyBorder="1" applyAlignment="1">
      <alignment vertical="center" wrapText="1"/>
    </xf>
    <xf numFmtId="0" fontId="125" fillId="0" borderId="26" xfId="27" applyFont="1" applyBorder="1" applyAlignment="1">
      <alignment horizontal="center" vertical="center"/>
    </xf>
    <xf numFmtId="0" fontId="119" fillId="0" borderId="26" xfId="27" applyFont="1" applyBorder="1" applyAlignment="1">
      <alignment horizontal="center" vertical="center"/>
    </xf>
    <xf numFmtId="0" fontId="125" fillId="0" borderId="26" xfId="28" applyFont="1" applyBorder="1" applyAlignment="1">
      <alignment vertical="center" wrapText="1"/>
    </xf>
    <xf numFmtId="0" fontId="125" fillId="0" borderId="26" xfId="27" applyFont="1" applyBorder="1" applyAlignment="1">
      <alignment horizontal="center" vertical="center" wrapText="1"/>
    </xf>
    <xf numFmtId="174" fontId="125" fillId="0" borderId="26" xfId="15" applyNumberFormat="1" applyFont="1" applyFill="1" applyBorder="1" applyAlignment="1">
      <alignment horizontal="right" vertical="center" wrapText="1"/>
    </xf>
    <xf numFmtId="165" fontId="119" fillId="0" borderId="26" xfId="15" applyFont="1" applyFill="1" applyBorder="1" applyAlignment="1" applyProtection="1">
      <alignment horizontal="center" vertical="center" wrapText="1"/>
      <protection locked="0"/>
    </xf>
    <xf numFmtId="0" fontId="119" fillId="0" borderId="0" xfId="27" applyFont="1" applyAlignment="1">
      <alignment vertical="center"/>
    </xf>
    <xf numFmtId="0" fontId="125" fillId="0" borderId="26" xfId="28" applyFont="1" applyBorder="1" applyAlignment="1">
      <alignment horizontal="left" vertical="center" wrapText="1"/>
    </xf>
    <xf numFmtId="0" fontId="119" fillId="0" borderId="26" xfId="27" applyFont="1" applyBorder="1" applyAlignment="1">
      <alignment horizontal="center" vertical="center" wrapText="1"/>
    </xf>
    <xf numFmtId="174" fontId="119" fillId="0" borderId="26" xfId="15" applyNumberFormat="1" applyFont="1" applyFill="1" applyBorder="1" applyAlignment="1">
      <alignment horizontal="right" vertical="center" wrapText="1"/>
    </xf>
    <xf numFmtId="0" fontId="119" fillId="0" borderId="26" xfId="28" applyFont="1" applyBorder="1" applyAlignment="1">
      <alignment horizontal="left" vertical="center" wrapText="1"/>
    </xf>
    <xf numFmtId="0" fontId="125" fillId="0" borderId="26" xfId="38" applyFont="1" applyBorder="1" applyAlignment="1">
      <alignment vertical="center" wrapText="1"/>
    </xf>
    <xf numFmtId="0" fontId="125" fillId="0" borderId="26" xfId="31" applyFont="1" applyBorder="1" applyAlignment="1" applyProtection="1">
      <alignment horizontal="center" vertical="center"/>
      <protection locked="0"/>
    </xf>
    <xf numFmtId="10" fontId="119" fillId="0" borderId="26" xfId="15" applyNumberFormat="1" applyFont="1" applyFill="1" applyBorder="1" applyAlignment="1">
      <alignment horizontal="right" vertical="center" wrapText="1"/>
    </xf>
    <xf numFmtId="0" fontId="125" fillId="0" borderId="0" xfId="27" applyFont="1" applyAlignment="1">
      <alignment vertical="center"/>
    </xf>
    <xf numFmtId="0" fontId="119" fillId="0" borderId="26" xfId="38" applyFont="1" applyBorder="1" applyAlignment="1">
      <alignment vertical="center" wrapText="1"/>
    </xf>
    <xf numFmtId="0" fontId="119" fillId="0" borderId="26" xfId="31" applyFont="1" applyBorder="1" applyAlignment="1" applyProtection="1">
      <alignment horizontal="center" vertical="center"/>
      <protection locked="0"/>
    </xf>
    <xf numFmtId="173" fontId="117" fillId="0" borderId="26" xfId="13" applyNumberFormat="1" applyFont="1" applyBorder="1" applyAlignment="1">
      <alignment horizontal="left" vertical="center" wrapText="1"/>
    </xf>
    <xf numFmtId="0" fontId="18" fillId="0" borderId="62" xfId="27" applyFont="1" applyBorder="1" applyAlignment="1">
      <alignment horizontal="center" vertical="center"/>
    </xf>
    <xf numFmtId="173" fontId="15" fillId="0" borderId="63" xfId="13" applyNumberFormat="1" applyFont="1" applyBorder="1" applyAlignment="1">
      <alignment horizontal="left" vertical="center" wrapText="1"/>
    </xf>
    <xf numFmtId="173" fontId="118" fillId="0" borderId="26" xfId="13" applyNumberFormat="1" applyFont="1" applyBorder="1" applyAlignment="1">
      <alignment horizontal="left" vertical="center" wrapText="1"/>
    </xf>
    <xf numFmtId="173" fontId="18" fillId="0" borderId="63" xfId="13" applyNumberFormat="1" applyFont="1" applyBorder="1" applyAlignment="1">
      <alignment horizontal="left" vertical="center" wrapText="1"/>
    </xf>
    <xf numFmtId="0" fontId="18" fillId="0" borderId="63" xfId="28" applyFont="1" applyBorder="1" applyAlignment="1">
      <alignment vertical="center" wrapText="1"/>
    </xf>
    <xf numFmtId="0" fontId="15" fillId="0" borderId="63" xfId="28" applyFont="1" applyBorder="1" applyAlignment="1">
      <alignment vertical="center" wrapText="1"/>
    </xf>
    <xf numFmtId="173" fontId="15" fillId="2" borderId="26" xfId="13" applyNumberFormat="1" applyFont="1" applyFill="1" applyBorder="1" applyAlignment="1">
      <alignment horizontal="left" vertical="center" wrapText="1"/>
    </xf>
    <xf numFmtId="173" fontId="18" fillId="2" borderId="26" xfId="13" applyNumberFormat="1" applyFont="1" applyFill="1" applyBorder="1" applyAlignment="1">
      <alignment horizontal="left" vertical="center" wrapText="1"/>
    </xf>
    <xf numFmtId="165" fontId="15" fillId="27" borderId="1" xfId="15" applyFont="1" applyFill="1" applyBorder="1" applyAlignment="1" applyProtection="1">
      <alignment horizontal="center" vertical="center" wrapText="1"/>
      <protection locked="0"/>
    </xf>
    <xf numFmtId="10" fontId="18" fillId="28" borderId="30" xfId="15" applyNumberFormat="1" applyFont="1" applyFill="1" applyBorder="1" applyAlignment="1">
      <alignment vertical="center" wrapText="1"/>
    </xf>
    <xf numFmtId="173" fontId="117" fillId="0" borderId="26" xfId="13" applyNumberFormat="1" applyFont="1" applyBorder="1" applyAlignment="1">
      <alignment horizontal="center" vertical="center"/>
    </xf>
    <xf numFmtId="165" fontId="117" fillId="0" borderId="26" xfId="35" applyFont="1" applyFill="1" applyBorder="1" applyAlignment="1">
      <alignment horizontal="left" vertical="center"/>
    </xf>
    <xf numFmtId="173" fontId="117" fillId="0" borderId="26" xfId="35" applyNumberFormat="1" applyFont="1" applyFill="1" applyBorder="1" applyAlignment="1">
      <alignment horizontal="right" vertical="center"/>
    </xf>
    <xf numFmtId="174" fontId="117" fillId="0" borderId="26" xfId="15" applyNumberFormat="1" applyFont="1" applyFill="1" applyBorder="1" applyAlignment="1">
      <alignment horizontal="right" vertical="center"/>
    </xf>
    <xf numFmtId="10" fontId="117" fillId="0" borderId="26" xfId="35" applyNumberFormat="1" applyFont="1" applyFill="1" applyBorder="1" applyAlignment="1">
      <alignment horizontal="right" vertical="center" wrapText="1"/>
    </xf>
    <xf numFmtId="173" fontId="118" fillId="0" borderId="0" xfId="39" applyNumberFormat="1" applyFont="1" applyAlignment="1">
      <alignment vertical="center"/>
    </xf>
    <xf numFmtId="173" fontId="15" fillId="2" borderId="61" xfId="13" applyNumberFormat="1" applyFont="1" applyFill="1" applyBorder="1" applyAlignment="1">
      <alignment horizontal="center" vertical="center"/>
    </xf>
    <xf numFmtId="165" fontId="15" fillId="2" borderId="61" xfId="35" applyFont="1" applyFill="1" applyBorder="1" applyAlignment="1">
      <alignment horizontal="left" vertical="center"/>
    </xf>
    <xf numFmtId="173" fontId="15" fillId="2" borderId="61" xfId="35" applyNumberFormat="1" applyFont="1" applyFill="1" applyBorder="1" applyAlignment="1">
      <alignment horizontal="right" vertical="center"/>
    </xf>
    <xf numFmtId="165" fontId="15" fillId="2" borderId="61" xfId="15" applyFont="1" applyFill="1" applyBorder="1" applyAlignment="1">
      <alignment horizontal="right" vertical="center"/>
    </xf>
    <xf numFmtId="173" fontId="118" fillId="0" borderId="26" xfId="13" applyNumberFormat="1" applyFont="1" applyBorder="1" applyAlignment="1">
      <alignment horizontal="center" vertical="center"/>
    </xf>
    <xf numFmtId="173" fontId="118" fillId="0" borderId="26" xfId="35" applyNumberFormat="1" applyFont="1" applyFill="1" applyBorder="1" applyAlignment="1">
      <alignment horizontal="center" vertical="center"/>
    </xf>
    <xf numFmtId="174" fontId="118" fillId="0" borderId="26" xfId="15" applyNumberFormat="1" applyFont="1" applyFill="1" applyBorder="1" applyAlignment="1">
      <alignment horizontal="right" vertical="center"/>
    </xf>
    <xf numFmtId="10" fontId="118" fillId="0" borderId="26" xfId="35" applyNumberFormat="1" applyFont="1" applyFill="1" applyBorder="1" applyAlignment="1">
      <alignment horizontal="right" vertical="center"/>
    </xf>
    <xf numFmtId="173" fontId="118" fillId="0" borderId="0" xfId="13" applyNumberFormat="1" applyFont="1" applyAlignment="1">
      <alignment vertical="center"/>
    </xf>
    <xf numFmtId="173" fontId="18" fillId="2" borderId="26" xfId="13" applyNumberFormat="1" applyFont="1" applyFill="1" applyBorder="1" applyAlignment="1">
      <alignment horizontal="center" vertical="center"/>
    </xf>
    <xf numFmtId="173" fontId="18" fillId="2" borderId="26" xfId="35" applyNumberFormat="1" applyFont="1" applyFill="1" applyBorder="1" applyAlignment="1">
      <alignment horizontal="center" vertical="center"/>
    </xf>
    <xf numFmtId="165" fontId="18" fillId="2" borderId="26" xfId="15" applyFont="1" applyFill="1" applyBorder="1" applyAlignment="1">
      <alignment horizontal="right" vertical="center"/>
    </xf>
    <xf numFmtId="167" fontId="18" fillId="2" borderId="26" xfId="35" applyNumberFormat="1" applyFont="1" applyFill="1" applyBorder="1" applyAlignment="1">
      <alignment horizontal="right" vertical="center"/>
    </xf>
    <xf numFmtId="10" fontId="117" fillId="0" borderId="26" xfId="35" applyNumberFormat="1" applyFont="1" applyFill="1" applyBorder="1" applyAlignment="1">
      <alignment horizontal="right" vertical="center"/>
    </xf>
    <xf numFmtId="173" fontId="15" fillId="2" borderId="26" xfId="13" applyNumberFormat="1" applyFont="1" applyFill="1" applyBorder="1" applyAlignment="1">
      <alignment horizontal="center" vertical="center"/>
    </xf>
    <xf numFmtId="165" fontId="15" fillId="2" borderId="26" xfId="35" applyFont="1" applyFill="1" applyBorder="1" applyAlignment="1">
      <alignment horizontal="left" vertical="center"/>
    </xf>
    <xf numFmtId="173" fontId="15" fillId="2" borderId="26" xfId="35" applyNumberFormat="1" applyFont="1" applyFill="1" applyBorder="1" applyAlignment="1">
      <alignment horizontal="right" vertical="center"/>
    </xf>
    <xf numFmtId="165" fontId="15" fillId="2" borderId="26" xfId="15" applyFont="1" applyFill="1" applyBorder="1" applyAlignment="1">
      <alignment horizontal="right" vertical="center"/>
    </xf>
    <xf numFmtId="167" fontId="15" fillId="2" borderId="26" xfId="35" applyNumberFormat="1" applyFont="1" applyFill="1" applyBorder="1" applyAlignment="1">
      <alignment horizontal="right" vertical="center"/>
    </xf>
    <xf numFmtId="173" fontId="126" fillId="0" borderId="0" xfId="13" applyNumberFormat="1" applyFont="1" applyAlignment="1">
      <alignment vertical="center"/>
    </xf>
    <xf numFmtId="173" fontId="18" fillId="2" borderId="66" xfId="13" applyNumberFormat="1" applyFont="1" applyFill="1" applyBorder="1" applyAlignment="1">
      <alignment horizontal="center" vertical="center"/>
    </xf>
    <xf numFmtId="173" fontId="18" fillId="2" borderId="66" xfId="13" applyNumberFormat="1" applyFont="1" applyFill="1" applyBorder="1" applyAlignment="1">
      <alignment horizontal="left" vertical="center" wrapText="1"/>
    </xf>
    <xf numFmtId="173" fontId="18" fillId="2" borderId="66" xfId="35" applyNumberFormat="1" applyFont="1" applyFill="1" applyBorder="1" applyAlignment="1">
      <alignment horizontal="center" vertical="center"/>
    </xf>
    <xf numFmtId="165" fontId="18" fillId="2" borderId="66" xfId="15" applyFont="1" applyFill="1" applyBorder="1" applyAlignment="1">
      <alignment horizontal="right" vertical="center"/>
    </xf>
    <xf numFmtId="167" fontId="18" fillId="2" borderId="66" xfId="35" applyNumberFormat="1" applyFont="1" applyFill="1" applyBorder="1" applyAlignment="1">
      <alignment horizontal="right" vertical="center"/>
    </xf>
    <xf numFmtId="173" fontId="15" fillId="0" borderId="26" xfId="13" applyNumberFormat="1" applyFont="1" applyBorder="1" applyAlignment="1">
      <alignment horizontal="center" vertical="center"/>
    </xf>
    <xf numFmtId="165" fontId="15" fillId="0" borderId="26" xfId="35" applyFont="1" applyFill="1" applyBorder="1" applyAlignment="1">
      <alignment horizontal="left" vertical="center"/>
    </xf>
    <xf numFmtId="173" fontId="15" fillId="0" borderId="26" xfId="35" applyNumberFormat="1" applyFont="1" applyFill="1" applyBorder="1" applyAlignment="1">
      <alignment horizontal="right" vertical="center"/>
    </xf>
    <xf numFmtId="174" fontId="15" fillId="0" borderId="26" xfId="15" applyNumberFormat="1" applyFont="1" applyFill="1" applyBorder="1" applyAlignment="1">
      <alignment horizontal="right" vertical="center"/>
    </xf>
    <xf numFmtId="10" fontId="15" fillId="0" borderId="26" xfId="35" applyNumberFormat="1" applyFont="1" applyFill="1" applyBorder="1" applyAlignment="1">
      <alignment horizontal="right" vertical="center" wrapText="1"/>
    </xf>
    <xf numFmtId="10" fontId="14" fillId="0" borderId="26" xfId="35" applyNumberFormat="1" applyFont="1" applyFill="1" applyBorder="1" applyAlignment="1">
      <alignment horizontal="right" vertical="center" wrapText="1"/>
    </xf>
    <xf numFmtId="173" fontId="18" fillId="0" borderId="0" xfId="39" applyNumberFormat="1" applyFont="1" applyAlignment="1">
      <alignment vertical="center"/>
    </xf>
    <xf numFmtId="167" fontId="15" fillId="2" borderId="61" xfId="35" applyNumberFormat="1" applyFont="1" applyFill="1" applyBorder="1" applyAlignment="1">
      <alignment horizontal="right" vertical="center"/>
    </xf>
    <xf numFmtId="173" fontId="18" fillId="0" borderId="26" xfId="13" applyNumberFormat="1" applyFont="1" applyBorder="1" applyAlignment="1">
      <alignment horizontal="center" vertical="center"/>
    </xf>
    <xf numFmtId="173" fontId="18" fillId="0" borderId="26" xfId="13" applyNumberFormat="1" applyFont="1" applyBorder="1" applyAlignment="1">
      <alignment horizontal="left" vertical="center" wrapText="1"/>
    </xf>
    <xf numFmtId="173" fontId="18" fillId="0" borderId="26" xfId="35" applyNumberFormat="1" applyFont="1" applyFill="1" applyBorder="1" applyAlignment="1">
      <alignment horizontal="center" vertical="center"/>
    </xf>
    <xf numFmtId="165" fontId="18" fillId="0" borderId="26" xfId="15" applyFont="1" applyFill="1" applyBorder="1" applyAlignment="1">
      <alignment horizontal="right" vertical="center"/>
    </xf>
    <xf numFmtId="10" fontId="126" fillId="0" borderId="26" xfId="35" applyNumberFormat="1" applyFont="1" applyFill="1" applyBorder="1" applyAlignment="1">
      <alignment horizontal="right" vertical="center"/>
    </xf>
    <xf numFmtId="10" fontId="17" fillId="0" borderId="26" xfId="35" applyNumberFormat="1" applyFont="1" applyFill="1" applyBorder="1" applyAlignment="1">
      <alignment horizontal="right" vertical="center"/>
    </xf>
    <xf numFmtId="165" fontId="15" fillId="0" borderId="26" xfId="15" applyFont="1" applyFill="1" applyBorder="1" applyAlignment="1">
      <alignment horizontal="right" vertical="center"/>
    </xf>
    <xf numFmtId="0" fontId="15" fillId="0" borderId="26" xfId="25" applyFont="1" applyBorder="1" applyAlignment="1" applyProtection="1">
      <alignment horizontal="right" vertical="center" wrapText="1"/>
      <protection locked="0"/>
    </xf>
    <xf numFmtId="0" fontId="15" fillId="0" borderId="1" xfId="25" applyFont="1" applyBorder="1" applyAlignment="1" applyProtection="1">
      <alignment horizontal="center" vertical="center" wrapText="1"/>
      <protection locked="0"/>
    </xf>
    <xf numFmtId="0" fontId="15" fillId="0" borderId="1" xfId="25" applyFont="1" applyBorder="1" applyAlignment="1" applyProtection="1">
      <alignment horizontal="left" vertical="center"/>
      <protection locked="0"/>
    </xf>
    <xf numFmtId="165" fontId="15" fillId="0" borderId="1" xfId="15" applyFont="1" applyFill="1" applyBorder="1" applyAlignment="1" applyProtection="1">
      <alignment horizontal="center" vertical="center" wrapText="1"/>
      <protection locked="0"/>
    </xf>
    <xf numFmtId="167" fontId="15" fillId="0" borderId="1" xfId="15" applyNumberFormat="1" applyFont="1" applyFill="1" applyBorder="1" applyAlignment="1" applyProtection="1">
      <alignment horizontal="center" vertical="center" wrapText="1"/>
      <protection locked="0"/>
    </xf>
    <xf numFmtId="165" fontId="118" fillId="0" borderId="26" xfId="15" applyFont="1" applyFill="1" applyBorder="1" applyAlignment="1">
      <alignment horizontal="right" vertical="center"/>
    </xf>
    <xf numFmtId="173" fontId="18" fillId="0" borderId="63" xfId="13" applyNumberFormat="1" applyFont="1" applyBorder="1" applyAlignment="1">
      <alignment horizontal="center" vertical="center"/>
    </xf>
    <xf numFmtId="173" fontId="18" fillId="0" borderId="63" xfId="35" applyNumberFormat="1" applyFont="1" applyFill="1" applyBorder="1" applyAlignment="1">
      <alignment horizontal="center" vertical="center"/>
    </xf>
    <xf numFmtId="165" fontId="18" fillId="0" borderId="67" xfId="15" applyFont="1" applyFill="1" applyBorder="1" applyAlignment="1">
      <alignment horizontal="right" vertical="center"/>
    </xf>
    <xf numFmtId="167" fontId="18" fillId="0" borderId="67" xfId="35" applyNumberFormat="1" applyFont="1" applyFill="1" applyBorder="1" applyAlignment="1">
      <alignment horizontal="right" vertical="center"/>
    </xf>
    <xf numFmtId="167" fontId="18" fillId="2" borderId="63" xfId="29" applyNumberFormat="1" applyFont="1" applyFill="1" applyBorder="1" applyAlignment="1">
      <alignment horizontal="right" vertical="center" wrapText="1"/>
    </xf>
    <xf numFmtId="165" fontId="18" fillId="0" borderId="68" xfId="15" applyFont="1" applyFill="1" applyBorder="1" applyAlignment="1">
      <alignment horizontal="right" vertical="center"/>
    </xf>
    <xf numFmtId="174" fontId="18" fillId="0" borderId="26" xfId="15" applyNumberFormat="1" applyFont="1" applyFill="1" applyBorder="1" applyAlignment="1">
      <alignment horizontal="right" vertical="center"/>
    </xf>
    <xf numFmtId="173" fontId="18" fillId="0" borderId="37" xfId="13" applyNumberFormat="1" applyFont="1" applyBorder="1" applyAlignment="1">
      <alignment horizontal="left" vertical="center" wrapText="1"/>
    </xf>
    <xf numFmtId="173" fontId="18" fillId="0" borderId="30" xfId="35" applyNumberFormat="1" applyFont="1" applyFill="1" applyBorder="1" applyAlignment="1">
      <alignment horizontal="center" vertical="center"/>
    </xf>
    <xf numFmtId="165" fontId="18" fillId="0" borderId="69" xfId="15" applyFont="1" applyFill="1" applyBorder="1" applyAlignment="1">
      <alignment horizontal="right" vertical="center"/>
    </xf>
    <xf numFmtId="0" fontId="15" fillId="0" borderId="61" xfId="25" applyFont="1" applyBorder="1" applyAlignment="1" applyProtection="1">
      <alignment horizontal="center" vertical="center" wrapText="1"/>
      <protection locked="0"/>
    </xf>
    <xf numFmtId="0" fontId="15" fillId="0" borderId="61" xfId="25" applyFont="1" applyBorder="1" applyAlignment="1" applyProtection="1">
      <alignment horizontal="left" vertical="center"/>
      <protection locked="0"/>
    </xf>
    <xf numFmtId="165" fontId="15" fillId="0" borderId="61" xfId="15" applyFont="1" applyFill="1" applyBorder="1" applyAlignment="1" applyProtection="1">
      <alignment horizontal="center" vertical="center" wrapText="1"/>
      <protection locked="0"/>
    </xf>
    <xf numFmtId="167" fontId="15" fillId="0" borderId="61" xfId="15" applyNumberFormat="1" applyFont="1" applyFill="1" applyBorder="1" applyAlignment="1" applyProtection="1">
      <alignment horizontal="center" vertical="center" wrapText="1"/>
      <protection locked="0"/>
    </xf>
    <xf numFmtId="177" fontId="17" fillId="0" borderId="26" xfId="34" applyNumberFormat="1" applyFont="1" applyFill="1" applyBorder="1" applyAlignment="1">
      <alignment horizontal="right" vertical="center"/>
    </xf>
    <xf numFmtId="173" fontId="18" fillId="0" borderId="37" xfId="13" applyNumberFormat="1" applyFont="1" applyBorder="1" applyAlignment="1">
      <alignment horizontal="center" vertical="center"/>
    </xf>
    <xf numFmtId="175" fontId="18" fillId="0" borderId="26" xfId="13" applyNumberFormat="1" applyFont="1" applyBorder="1" applyAlignment="1">
      <alignment horizontal="center" vertical="center"/>
    </xf>
    <xf numFmtId="175" fontId="127" fillId="0" borderId="26" xfId="13" applyNumberFormat="1" applyFont="1" applyBorder="1" applyAlignment="1">
      <alignment horizontal="left" vertical="center"/>
    </xf>
    <xf numFmtId="175" fontId="18" fillId="0" borderId="26" xfId="35" applyNumberFormat="1" applyFont="1" applyFill="1" applyBorder="1" applyAlignment="1">
      <alignment horizontal="center" vertical="center"/>
    </xf>
    <xf numFmtId="174" fontId="18" fillId="0" borderId="26" xfId="15" applyNumberFormat="1" applyFont="1" applyFill="1" applyBorder="1" applyAlignment="1">
      <alignment horizontal="center" vertical="center"/>
    </xf>
    <xf numFmtId="175" fontId="126" fillId="0" borderId="0" xfId="13" applyNumberFormat="1" applyFont="1" applyAlignment="1">
      <alignment vertical="center"/>
    </xf>
    <xf numFmtId="175" fontId="18" fillId="2" borderId="26" xfId="13" applyNumberFormat="1" applyFont="1" applyFill="1" applyBorder="1" applyAlignment="1">
      <alignment horizontal="center" vertical="center"/>
    </xf>
    <xf numFmtId="175" fontId="15" fillId="2" borderId="26" xfId="13" applyNumberFormat="1" applyFont="1" applyFill="1" applyBorder="1" applyAlignment="1">
      <alignment horizontal="left" vertical="center"/>
    </xf>
    <xf numFmtId="175" fontId="18" fillId="2" borderId="26" xfId="35" applyNumberFormat="1" applyFont="1" applyFill="1" applyBorder="1" applyAlignment="1">
      <alignment horizontal="center" vertical="center"/>
    </xf>
    <xf numFmtId="165" fontId="18" fillId="2" borderId="68" xfId="15" applyFont="1" applyFill="1" applyBorder="1" applyAlignment="1">
      <alignment horizontal="center" vertical="center"/>
    </xf>
    <xf numFmtId="175" fontId="18" fillId="2" borderId="68" xfId="13" applyNumberFormat="1" applyFont="1" applyFill="1" applyBorder="1" applyAlignment="1">
      <alignment horizontal="center" vertical="center"/>
    </xf>
    <xf numFmtId="175" fontId="18" fillId="0" borderId="26" xfId="13" applyNumberFormat="1" applyFont="1" applyBorder="1" applyAlignment="1">
      <alignment horizontal="left" vertical="center" wrapText="1"/>
    </xf>
    <xf numFmtId="175" fontId="18" fillId="2" borderId="26" xfId="13" applyNumberFormat="1" applyFont="1" applyFill="1" applyBorder="1" applyAlignment="1">
      <alignment horizontal="left" vertical="center" wrapText="1"/>
    </xf>
    <xf numFmtId="165" fontId="18" fillId="2" borderId="68" xfId="15" applyFont="1" applyFill="1" applyBorder="1" applyAlignment="1">
      <alignment horizontal="right" vertical="center"/>
    </xf>
    <xf numFmtId="167" fontId="18" fillId="2" borderId="68" xfId="35" applyNumberFormat="1" applyFont="1" applyFill="1" applyBorder="1" applyAlignment="1">
      <alignment horizontal="right" vertical="center"/>
    </xf>
    <xf numFmtId="177" fontId="17" fillId="0" borderId="26" xfId="34" applyNumberFormat="1" applyFont="1" applyFill="1" applyBorder="1" applyAlignment="1">
      <alignment horizontal="right" vertical="center" wrapText="1"/>
    </xf>
    <xf numFmtId="10" fontId="17" fillId="0" borderId="26" xfId="34" applyNumberFormat="1" applyFont="1" applyFill="1" applyBorder="1" applyAlignment="1">
      <alignment horizontal="right" vertical="center" wrapText="1"/>
    </xf>
    <xf numFmtId="10" fontId="17" fillId="0" borderId="26" xfId="15" applyNumberFormat="1" applyFont="1" applyFill="1" applyBorder="1" applyAlignment="1">
      <alignment horizontal="right" vertical="center" wrapText="1"/>
    </xf>
    <xf numFmtId="165" fontId="126" fillId="0" borderId="0" xfId="15" applyFont="1" applyFill="1" applyAlignment="1">
      <alignment vertical="center"/>
    </xf>
    <xf numFmtId="173" fontId="121" fillId="3" borderId="26" xfId="13" applyNumberFormat="1" applyFont="1" applyFill="1" applyBorder="1" applyAlignment="1">
      <alignment horizontal="left" vertical="center" wrapText="1"/>
    </xf>
    <xf numFmtId="175" fontId="18" fillId="0" borderId="0" xfId="13" applyNumberFormat="1" applyFont="1" applyAlignment="1">
      <alignment vertical="center"/>
    </xf>
    <xf numFmtId="167" fontId="18" fillId="0" borderId="68" xfId="35" applyNumberFormat="1" applyFont="1" applyFill="1" applyBorder="1" applyAlignment="1">
      <alignment horizontal="right" vertical="center"/>
    </xf>
    <xf numFmtId="165" fontId="117" fillId="0" borderId="26" xfId="15" applyFont="1" applyFill="1" applyBorder="1" applyAlignment="1">
      <alignment horizontal="right" vertical="center"/>
    </xf>
    <xf numFmtId="10" fontId="118" fillId="0" borderId="26" xfId="29" applyNumberFormat="1" applyFont="1" applyFill="1" applyBorder="1" applyAlignment="1">
      <alignment horizontal="right" vertical="center" wrapText="1"/>
    </xf>
    <xf numFmtId="175" fontId="118" fillId="0" borderId="26" xfId="13" applyNumberFormat="1" applyFont="1" applyBorder="1" applyAlignment="1">
      <alignment horizontal="center" vertical="center"/>
    </xf>
    <xf numFmtId="175" fontId="118" fillId="0" borderId="26" xfId="13" applyNumberFormat="1" applyFont="1" applyBorder="1" applyAlignment="1">
      <alignment horizontal="left" vertical="center" wrapText="1"/>
    </xf>
    <xf numFmtId="175" fontId="118" fillId="0" borderId="26" xfId="35" applyNumberFormat="1" applyFont="1" applyFill="1" applyBorder="1" applyAlignment="1">
      <alignment horizontal="center" vertical="center"/>
    </xf>
    <xf numFmtId="175" fontId="118" fillId="0" borderId="0" xfId="13" applyNumberFormat="1" applyFont="1" applyAlignment="1">
      <alignment vertical="center"/>
    </xf>
    <xf numFmtId="175" fontId="117" fillId="0" borderId="26" xfId="13" applyNumberFormat="1" applyFont="1" applyBorder="1" applyAlignment="1">
      <alignment horizontal="left" vertical="center"/>
    </xf>
    <xf numFmtId="165" fontId="118" fillId="0" borderId="26" xfId="15" applyFont="1" applyFill="1" applyBorder="1" applyAlignment="1">
      <alignment horizontal="center" vertical="center"/>
    </xf>
    <xf numFmtId="174" fontId="126" fillId="0" borderId="26" xfId="35" applyNumberFormat="1" applyFont="1" applyFill="1" applyBorder="1" applyAlignment="1">
      <alignment horizontal="right" vertical="center"/>
    </xf>
    <xf numFmtId="174" fontId="17" fillId="0" borderId="26" xfId="15" applyNumberFormat="1" applyFont="1" applyFill="1" applyBorder="1" applyAlignment="1">
      <alignment horizontal="right" vertical="center" wrapText="1"/>
    </xf>
    <xf numFmtId="174" fontId="18" fillId="0" borderId="26" xfId="35" applyNumberFormat="1" applyFont="1" applyFill="1" applyBorder="1" applyAlignment="1">
      <alignment horizontal="right" vertical="center"/>
    </xf>
    <xf numFmtId="175" fontId="18" fillId="0" borderId="66" xfId="13" applyNumberFormat="1" applyFont="1" applyBorder="1" applyAlignment="1">
      <alignment horizontal="center" vertical="center"/>
    </xf>
    <xf numFmtId="175" fontId="18" fillId="0" borderId="66" xfId="13" applyNumberFormat="1" applyFont="1" applyBorder="1" applyAlignment="1">
      <alignment horizontal="left" vertical="center" wrapText="1"/>
    </xf>
    <xf numFmtId="175" fontId="18" fillId="0" borderId="66" xfId="35" applyNumberFormat="1" applyFont="1" applyFill="1" applyBorder="1" applyAlignment="1">
      <alignment horizontal="center" vertical="center"/>
    </xf>
    <xf numFmtId="174" fontId="126" fillId="0" borderId="66" xfId="35" applyNumberFormat="1" applyFont="1" applyFill="1" applyBorder="1" applyAlignment="1">
      <alignment horizontal="right" vertical="center"/>
    </xf>
    <xf numFmtId="178" fontId="126" fillId="0" borderId="66" xfId="35" applyNumberFormat="1" applyFont="1" applyFill="1" applyBorder="1" applyAlignment="1">
      <alignment horizontal="left" vertical="center" wrapText="1"/>
    </xf>
    <xf numFmtId="174" fontId="17" fillId="0" borderId="66" xfId="35" applyNumberFormat="1" applyFont="1" applyFill="1" applyBorder="1" applyAlignment="1">
      <alignment horizontal="right" vertical="center"/>
    </xf>
    <xf numFmtId="165" fontId="119" fillId="0" borderId="66" xfId="29" applyFont="1" applyFill="1" applyBorder="1" applyAlignment="1">
      <alignment horizontal="right" vertical="center" wrapText="1"/>
    </xf>
    <xf numFmtId="178" fontId="17" fillId="0" borderId="66" xfId="35" applyNumberFormat="1" applyFont="1" applyFill="1" applyBorder="1" applyAlignment="1">
      <alignment horizontal="left" vertical="center" wrapText="1"/>
    </xf>
    <xf numFmtId="175" fontId="18" fillId="2" borderId="66" xfId="13" applyNumberFormat="1" applyFont="1" applyFill="1" applyBorder="1" applyAlignment="1">
      <alignment horizontal="center" vertical="center"/>
    </xf>
    <xf numFmtId="175" fontId="18" fillId="2" borderId="66" xfId="13" applyNumberFormat="1" applyFont="1" applyFill="1" applyBorder="1" applyAlignment="1">
      <alignment horizontal="left" vertical="center" wrapText="1"/>
    </xf>
    <xf numFmtId="175" fontId="18" fillId="2" borderId="66" xfId="35" applyNumberFormat="1" applyFont="1" applyFill="1" applyBorder="1" applyAlignment="1">
      <alignment horizontal="center" vertical="center"/>
    </xf>
    <xf numFmtId="165" fontId="18" fillId="2" borderId="70" xfId="35" applyFont="1" applyFill="1" applyBorder="1" applyAlignment="1">
      <alignment horizontal="right" vertical="center"/>
    </xf>
    <xf numFmtId="174" fontId="18" fillId="0" borderId="66" xfId="35" applyNumberFormat="1" applyFont="1" applyFill="1" applyBorder="1" applyAlignment="1">
      <alignment horizontal="right" vertical="center"/>
    </xf>
    <xf numFmtId="165" fontId="18" fillId="0" borderId="66" xfId="29" applyFont="1" applyFill="1" applyBorder="1" applyAlignment="1">
      <alignment horizontal="right" vertical="center" wrapText="1"/>
    </xf>
    <xf numFmtId="167" fontId="18" fillId="2" borderId="70" xfId="35" applyNumberFormat="1" applyFont="1" applyFill="1" applyBorder="1" applyAlignment="1">
      <alignment horizontal="right" vertical="center"/>
    </xf>
    <xf numFmtId="10" fontId="18" fillId="2" borderId="66" xfId="15" applyNumberFormat="1" applyFont="1" applyFill="1" applyBorder="1" applyAlignment="1">
      <alignment horizontal="left" vertical="center" wrapText="1"/>
    </xf>
    <xf numFmtId="0" fontId="18" fillId="0" borderId="0" xfId="22" applyFont="1" applyAlignment="1">
      <alignment horizontal="center" vertical="center"/>
    </xf>
    <xf numFmtId="174" fontId="18" fillId="0" borderId="0" xfId="22" applyNumberFormat="1" applyFont="1" applyAlignment="1">
      <alignment vertical="center"/>
    </xf>
    <xf numFmtId="175" fontId="18" fillId="18" borderId="1" xfId="13" applyNumberFormat="1" applyFont="1" applyFill="1" applyBorder="1" applyAlignment="1">
      <alignment horizontal="center" vertical="center"/>
    </xf>
    <xf numFmtId="165" fontId="18" fillId="18" borderId="1" xfId="35" applyFont="1" applyFill="1" applyBorder="1" applyAlignment="1">
      <alignment horizontal="right" vertical="center"/>
    </xf>
    <xf numFmtId="167" fontId="18" fillId="18" borderId="1" xfId="35" applyNumberFormat="1" applyFont="1" applyFill="1" applyBorder="1" applyAlignment="1">
      <alignment horizontal="right" vertical="center"/>
    </xf>
    <xf numFmtId="167" fontId="15" fillId="18" borderId="1" xfId="22" applyNumberFormat="1" applyFont="1" applyFill="1" applyBorder="1" applyAlignment="1">
      <alignment vertical="center"/>
    </xf>
    <xf numFmtId="167" fontId="15" fillId="18" borderId="1" xfId="35" applyNumberFormat="1" applyFont="1" applyFill="1" applyBorder="1" applyAlignment="1">
      <alignment horizontal="right" vertical="center"/>
    </xf>
    <xf numFmtId="175" fontId="18" fillId="18" borderId="1" xfId="35" applyNumberFormat="1" applyFont="1" applyFill="1" applyBorder="1" applyAlignment="1">
      <alignment horizontal="left" vertical="center" wrapText="1"/>
    </xf>
    <xf numFmtId="0" fontId="15" fillId="0" borderId="0" xfId="22" applyFont="1" applyAlignment="1">
      <alignment vertical="center"/>
    </xf>
    <xf numFmtId="167" fontId="15" fillId="18" borderId="0" xfId="15" applyNumberFormat="1" applyFont="1" applyFill="1" applyAlignment="1">
      <alignment vertical="center"/>
    </xf>
    <xf numFmtId="0" fontId="18" fillId="18" borderId="1" xfId="22" applyFont="1" applyFill="1" applyBorder="1" applyAlignment="1">
      <alignment horizontal="center" vertical="center"/>
    </xf>
    <xf numFmtId="0" fontId="18" fillId="18" borderId="1" xfId="22" applyFont="1" applyFill="1" applyBorder="1" applyAlignment="1">
      <alignment vertical="center"/>
    </xf>
    <xf numFmtId="167" fontId="15" fillId="18" borderId="1" xfId="15" applyNumberFormat="1" applyFont="1" applyFill="1" applyBorder="1" applyAlignment="1">
      <alignment vertical="center"/>
    </xf>
    <xf numFmtId="167" fontId="18" fillId="0" borderId="0" xfId="22" applyNumberFormat="1" applyFont="1" applyAlignment="1">
      <alignment vertical="center"/>
    </xf>
    <xf numFmtId="175" fontId="15" fillId="26" borderId="37" xfId="25" applyNumberFormat="1" applyFont="1" applyFill="1" applyBorder="1" applyAlignment="1" applyProtection="1">
      <alignment horizontal="center" vertical="center" wrapText="1"/>
      <protection locked="0"/>
    </xf>
    <xf numFmtId="165" fontId="15" fillId="0" borderId="63" xfId="15" applyFont="1" applyFill="1" applyBorder="1" applyAlignment="1">
      <alignment horizontal="right" vertical="center" wrapText="1"/>
    </xf>
    <xf numFmtId="165" fontId="18" fillId="0" borderId="63" xfId="15" applyFont="1" applyFill="1" applyBorder="1" applyAlignment="1" applyProtection="1">
      <alignment horizontal="center" vertical="center" wrapText="1"/>
      <protection locked="0"/>
    </xf>
    <xf numFmtId="174" fontId="15" fillId="0" borderId="63" xfId="29" applyNumberFormat="1" applyFont="1" applyFill="1" applyBorder="1" applyAlignment="1">
      <alignment horizontal="right" vertical="center" wrapText="1"/>
    </xf>
    <xf numFmtId="174" fontId="15" fillId="28" borderId="1" xfId="25" applyNumberFormat="1" applyFont="1" applyFill="1" applyBorder="1" applyAlignment="1" applyProtection="1">
      <alignment horizontal="center" vertical="center" wrapText="1"/>
      <protection locked="0"/>
    </xf>
    <xf numFmtId="0" fontId="15" fillId="28" borderId="1" xfId="25" applyFont="1" applyFill="1" applyBorder="1" applyAlignment="1" applyProtection="1">
      <alignment horizontal="center" vertical="center" wrapText="1"/>
      <protection locked="0"/>
    </xf>
    <xf numFmtId="165" fontId="18" fillId="5" borderId="1" xfId="15" applyFont="1" applyFill="1" applyBorder="1" applyAlignment="1" applyProtection="1">
      <alignment horizontal="center" vertical="center" wrapText="1"/>
      <protection locked="0"/>
    </xf>
    <xf numFmtId="174" fontId="15" fillId="5" borderId="1" xfId="25" applyNumberFormat="1" applyFont="1" applyFill="1" applyBorder="1" applyAlignment="1" applyProtection="1">
      <alignment horizontal="center" vertical="center" wrapText="1"/>
      <protection locked="0"/>
    </xf>
    <xf numFmtId="0" fontId="15" fillId="5" borderId="1" xfId="25" applyFont="1" applyFill="1" applyBorder="1" applyAlignment="1" applyProtection="1">
      <alignment horizontal="center" vertical="center" wrapText="1"/>
      <protection locked="0"/>
    </xf>
    <xf numFmtId="174" fontId="15" fillId="2" borderId="1" xfId="29" applyNumberFormat="1" applyFont="1" applyFill="1" applyBorder="1" applyAlignment="1">
      <alignment horizontal="right" vertical="center" wrapText="1"/>
    </xf>
    <xf numFmtId="174" fontId="15" fillId="5" borderId="1" xfId="29" applyNumberFormat="1" applyFont="1" applyFill="1" applyBorder="1" applyAlignment="1">
      <alignment horizontal="right" vertical="center" wrapText="1"/>
    </xf>
    <xf numFmtId="165" fontId="18" fillId="2" borderId="1" xfId="15" applyFont="1" applyFill="1" applyBorder="1" applyAlignment="1">
      <alignment horizontal="right" vertical="center" wrapText="1"/>
    </xf>
    <xf numFmtId="174" fontId="18" fillId="5" borderId="1" xfId="29" applyNumberFormat="1" applyFont="1" applyFill="1" applyBorder="1" applyAlignment="1">
      <alignment horizontal="right" vertical="center" wrapText="1"/>
    </xf>
    <xf numFmtId="165" fontId="15" fillId="2" borderId="1" xfId="15" applyFont="1" applyFill="1" applyBorder="1" applyAlignment="1">
      <alignment horizontal="right" vertical="center" wrapText="1"/>
    </xf>
    <xf numFmtId="165" fontId="15" fillId="0" borderId="1" xfId="15" applyFont="1" applyFill="1" applyBorder="1" applyAlignment="1">
      <alignment horizontal="right" vertical="center" wrapText="1"/>
    </xf>
    <xf numFmtId="165" fontId="18" fillId="0" borderId="1" xfId="15" applyFont="1" applyFill="1" applyBorder="1" applyAlignment="1">
      <alignment horizontal="right" vertical="center" wrapText="1"/>
    </xf>
    <xf numFmtId="0" fontId="129" fillId="0" borderId="0" xfId="40" applyFont="1" applyAlignment="1">
      <alignment horizontal="centerContinuous" vertical="center" wrapText="1"/>
    </xf>
    <xf numFmtId="0" fontId="128" fillId="0" borderId="0" xfId="40" applyAlignment="1">
      <alignment horizontal="centerContinuous" vertical="center" wrapText="1"/>
    </xf>
    <xf numFmtId="0" fontId="128" fillId="0" borderId="0" xfId="40" applyAlignment="1">
      <alignment horizontal="centerContinuous" vertical="center"/>
    </xf>
    <xf numFmtId="0" fontId="76" fillId="0" borderId="0" xfId="40" applyFont="1" applyAlignment="1">
      <alignment horizontal="centerContinuous" vertical="center"/>
    </xf>
    <xf numFmtId="0" fontId="128" fillId="0" borderId="0" xfId="40" applyAlignment="1">
      <alignment vertical="center"/>
    </xf>
    <xf numFmtId="0" fontId="67" fillId="0" borderId="0" xfId="40" applyFont="1" applyAlignment="1">
      <alignment vertical="center"/>
    </xf>
    <xf numFmtId="0" fontId="76" fillId="0" borderId="0" xfId="40" applyFont="1" applyAlignment="1">
      <alignment vertical="center"/>
    </xf>
    <xf numFmtId="0" fontId="75" fillId="0" borderId="0" xfId="40" applyFont="1" applyAlignment="1">
      <alignment vertical="center"/>
    </xf>
    <xf numFmtId="167" fontId="130" fillId="0" borderId="0" xfId="41" applyNumberFormat="1" applyFont="1" applyAlignment="1">
      <alignment vertical="center"/>
    </xf>
    <xf numFmtId="0" fontId="71" fillId="12" borderId="72" xfId="40" applyFont="1" applyFill="1" applyBorder="1" applyAlignment="1">
      <alignment horizontal="centerContinuous" vertical="center" wrapText="1"/>
    </xf>
    <xf numFmtId="0" fontId="71" fillId="12" borderId="73" xfId="40" applyFont="1" applyFill="1" applyBorder="1" applyAlignment="1">
      <alignment horizontal="centerContinuous" vertical="center" wrapText="1"/>
    </xf>
    <xf numFmtId="0" fontId="71" fillId="12" borderId="74" xfId="40" applyFont="1" applyFill="1" applyBorder="1" applyAlignment="1">
      <alignment horizontal="centerContinuous" vertical="center" wrapText="1"/>
    </xf>
    <xf numFmtId="0" fontId="74" fillId="12" borderId="75" xfId="40" applyFont="1" applyFill="1" applyBorder="1" applyAlignment="1">
      <alignment horizontal="centerContinuous" vertical="center" wrapText="1"/>
    </xf>
    <xf numFmtId="0" fontId="71" fillId="12" borderId="56" xfId="40" applyFont="1" applyFill="1" applyBorder="1" applyAlignment="1">
      <alignment horizontal="center" vertical="center" wrapText="1"/>
    </xf>
    <xf numFmtId="0" fontId="71" fillId="30" borderId="56" xfId="40" applyFont="1" applyFill="1" applyBorder="1" applyAlignment="1">
      <alignment horizontal="left" vertical="center"/>
    </xf>
    <xf numFmtId="179" fontId="71" fillId="30" borderId="56" xfId="40" applyNumberFormat="1" applyFont="1" applyFill="1" applyBorder="1" applyAlignment="1">
      <alignment vertical="center"/>
    </xf>
    <xf numFmtId="179" fontId="71" fillId="30" borderId="56" xfId="40" applyNumberFormat="1" applyFont="1" applyFill="1" applyBorder="1" applyAlignment="1">
      <alignment vertical="center" wrapText="1"/>
    </xf>
    <xf numFmtId="0" fontId="71" fillId="30" borderId="56" xfId="40" applyFont="1" applyFill="1" applyBorder="1" applyAlignment="1">
      <alignment horizontal="center" vertical="center"/>
    </xf>
    <xf numFmtId="165" fontId="71" fillId="30" borderId="56" xfId="41" applyFont="1" applyFill="1" applyBorder="1" applyAlignment="1">
      <alignment vertical="center"/>
    </xf>
    <xf numFmtId="167" fontId="71" fillId="30" borderId="56" xfId="41" applyNumberFormat="1" applyFont="1" applyFill="1" applyBorder="1" applyAlignment="1">
      <alignment vertical="center"/>
    </xf>
    <xf numFmtId="167" fontId="74" fillId="30" borderId="56" xfId="41" applyNumberFormat="1" applyFont="1" applyFill="1" applyBorder="1" applyAlignment="1">
      <alignment vertical="center"/>
    </xf>
    <xf numFmtId="0" fontId="71" fillId="30" borderId="56" xfId="40" applyFont="1" applyFill="1" applyBorder="1" applyAlignment="1">
      <alignment vertical="center"/>
    </xf>
    <xf numFmtId="0" fontId="71" fillId="0" borderId="0" xfId="40" applyFont="1" applyAlignment="1">
      <alignment vertical="center"/>
    </xf>
    <xf numFmtId="0" fontId="73" fillId="13" borderId="78" xfId="40" applyFont="1" applyFill="1" applyBorder="1" applyAlignment="1">
      <alignment horizontal="left" vertical="center"/>
    </xf>
    <xf numFmtId="179" fontId="73" fillId="13" borderId="78" xfId="40" applyNumberFormat="1" applyFont="1" applyFill="1" applyBorder="1" applyAlignment="1">
      <alignment vertical="center"/>
    </xf>
    <xf numFmtId="179" fontId="73" fillId="13" borderId="78" xfId="40" applyNumberFormat="1" applyFont="1" applyFill="1" applyBorder="1" applyAlignment="1">
      <alignment vertical="center" wrapText="1"/>
    </xf>
    <xf numFmtId="0" fontId="73" fillId="13" borderId="78" xfId="40" applyFont="1" applyFill="1" applyBorder="1" applyAlignment="1">
      <alignment horizontal="center" vertical="center"/>
    </xf>
    <xf numFmtId="165" fontId="73" fillId="13" borderId="78" xfId="41" applyFont="1" applyFill="1" applyBorder="1" applyAlignment="1">
      <alignment vertical="center"/>
    </xf>
    <xf numFmtId="167" fontId="73" fillId="13" borderId="78" xfId="41" applyNumberFormat="1" applyFont="1" applyFill="1" applyBorder="1" applyAlignment="1">
      <alignment vertical="center"/>
    </xf>
    <xf numFmtId="167" fontId="74" fillId="13" borderId="78" xfId="41" applyNumberFormat="1" applyFont="1" applyFill="1" applyBorder="1" applyAlignment="1">
      <alignment vertical="center"/>
    </xf>
    <xf numFmtId="0" fontId="73" fillId="13" borderId="78" xfId="40" applyFont="1" applyFill="1" applyBorder="1" applyAlignment="1">
      <alignment vertical="center"/>
    </xf>
    <xf numFmtId="0" fontId="73" fillId="0" borderId="0" xfId="40" applyFont="1" applyAlignment="1">
      <alignment vertical="center"/>
    </xf>
    <xf numFmtId="0" fontId="56" fillId="0" borderId="78" xfId="40" applyFont="1" applyBorder="1" applyAlignment="1">
      <alignment horizontal="left" vertical="center"/>
    </xf>
    <xf numFmtId="179" fontId="56" fillId="0" borderId="78" xfId="40" applyNumberFormat="1" applyFont="1" applyBorder="1" applyAlignment="1">
      <alignment vertical="center"/>
    </xf>
    <xf numFmtId="179" fontId="56" fillId="0" borderId="78" xfId="40" applyNumberFormat="1" applyFont="1" applyBorder="1" applyAlignment="1">
      <alignment vertical="center" wrapText="1"/>
    </xf>
    <xf numFmtId="0" fontId="56" fillId="0" borderId="78" xfId="40" applyFont="1" applyBorder="1" applyAlignment="1">
      <alignment horizontal="center" vertical="center"/>
    </xf>
    <xf numFmtId="165" fontId="56" fillId="0" borderId="78" xfId="41" applyFont="1" applyFill="1" applyBorder="1" applyAlignment="1">
      <alignment vertical="center"/>
    </xf>
    <xf numFmtId="167" fontId="56" fillId="0" borderId="78" xfId="41" applyNumberFormat="1" applyFont="1" applyFill="1" applyBorder="1" applyAlignment="1">
      <alignment vertical="center"/>
    </xf>
    <xf numFmtId="165" fontId="76" fillId="0" borderId="78" xfId="41" applyFont="1" applyFill="1" applyBorder="1" applyAlignment="1">
      <alignment vertical="center"/>
    </xf>
    <xf numFmtId="0" fontId="57" fillId="0" borderId="78" xfId="40" applyFont="1" applyBorder="1" applyAlignment="1">
      <alignment vertical="center"/>
    </xf>
    <xf numFmtId="167" fontId="73" fillId="3" borderId="78" xfId="41" applyNumberFormat="1" applyFont="1" applyFill="1" applyBorder="1" applyAlignment="1">
      <alignment vertical="center"/>
    </xf>
    <xf numFmtId="167" fontId="76" fillId="0" borderId="78" xfId="41" applyNumberFormat="1" applyFont="1" applyFill="1" applyBorder="1" applyAlignment="1">
      <alignment vertical="center"/>
    </xf>
    <xf numFmtId="0" fontId="57" fillId="31" borderId="78" xfId="40" applyFont="1" applyFill="1" applyBorder="1" applyAlignment="1">
      <alignment horizontal="left" vertical="center"/>
    </xf>
    <xf numFmtId="179" fontId="57" fillId="31" borderId="78" xfId="40" applyNumberFormat="1" applyFont="1" applyFill="1" applyBorder="1" applyAlignment="1">
      <alignment vertical="center"/>
    </xf>
    <xf numFmtId="179" fontId="57" fillId="31" borderId="78" xfId="40" applyNumberFormat="1" applyFont="1" applyFill="1" applyBorder="1" applyAlignment="1">
      <alignment vertical="center" wrapText="1"/>
    </xf>
    <xf numFmtId="0" fontId="56" fillId="31" borderId="78" xfId="40" applyFont="1" applyFill="1" applyBorder="1" applyAlignment="1">
      <alignment horizontal="center" vertical="center"/>
    </xf>
    <xf numFmtId="165" fontId="57" fillId="31" borderId="78" xfId="41" applyFont="1" applyFill="1" applyBorder="1" applyAlignment="1">
      <alignment vertical="center"/>
    </xf>
    <xf numFmtId="165" fontId="73" fillId="31" borderId="78" xfId="41" applyFont="1" applyFill="1" applyBorder="1" applyAlignment="1">
      <alignment vertical="center"/>
    </xf>
    <xf numFmtId="167" fontId="57" fillId="31" borderId="78" xfId="41" applyNumberFormat="1" applyFont="1" applyFill="1" applyBorder="1" applyAlignment="1">
      <alignment vertical="center"/>
    </xf>
    <xf numFmtId="167" fontId="73" fillId="31" borderId="78" xfId="41" applyNumberFormat="1" applyFont="1" applyFill="1" applyBorder="1" applyAlignment="1">
      <alignment vertical="center"/>
    </xf>
    <xf numFmtId="167" fontId="74" fillId="31" borderId="78" xfId="41" applyNumberFormat="1" applyFont="1" applyFill="1" applyBorder="1" applyAlignment="1">
      <alignment vertical="center"/>
    </xf>
    <xf numFmtId="0" fontId="73" fillId="31" borderId="78" xfId="40" applyFont="1" applyFill="1" applyBorder="1" applyAlignment="1">
      <alignment vertical="center"/>
    </xf>
    <xf numFmtId="0" fontId="57" fillId="0" borderId="78" xfId="40" applyFont="1" applyBorder="1" applyAlignment="1">
      <alignment horizontal="left" vertical="center"/>
    </xf>
    <xf numFmtId="179" fontId="57" fillId="0" borderId="78" xfId="40" applyNumberFormat="1" applyFont="1" applyBorder="1" applyAlignment="1">
      <alignment vertical="center"/>
    </xf>
    <xf numFmtId="179" fontId="57" fillId="0" borderId="78" xfId="40" applyNumberFormat="1" applyFont="1" applyBorder="1" applyAlignment="1">
      <alignment vertical="center" wrapText="1"/>
    </xf>
    <xf numFmtId="165" fontId="57" fillId="0" borderId="78" xfId="41" applyFont="1" applyFill="1" applyBorder="1" applyAlignment="1">
      <alignment vertical="center"/>
    </xf>
    <xf numFmtId="165" fontId="73" fillId="0" borderId="78" xfId="41" applyFont="1" applyFill="1" applyBorder="1" applyAlignment="1">
      <alignment vertical="center"/>
    </xf>
    <xf numFmtId="167" fontId="57" fillId="0" borderId="78" xfId="41" applyNumberFormat="1" applyFont="1" applyFill="1" applyBorder="1" applyAlignment="1">
      <alignment vertical="center"/>
    </xf>
    <xf numFmtId="167" fontId="73" fillId="0" borderId="78" xfId="41" applyNumberFormat="1" applyFont="1" applyFill="1" applyBorder="1" applyAlignment="1">
      <alignment vertical="center"/>
    </xf>
    <xf numFmtId="0" fontId="73" fillId="0" borderId="78" xfId="40" applyFont="1" applyBorder="1" applyAlignment="1">
      <alignment vertical="center"/>
    </xf>
    <xf numFmtId="0" fontId="73" fillId="13" borderId="78" xfId="40" applyFont="1" applyFill="1" applyBorder="1" applyAlignment="1">
      <alignment horizontal="left" vertical="center" wrapText="1"/>
    </xf>
    <xf numFmtId="0" fontId="73" fillId="13" borderId="78" xfId="40" applyFont="1" applyFill="1" applyBorder="1" applyAlignment="1">
      <alignment horizontal="center" vertical="center" wrapText="1"/>
    </xf>
    <xf numFmtId="167" fontId="56" fillId="3" borderId="78" xfId="41" applyNumberFormat="1" applyFont="1" applyFill="1" applyBorder="1" applyAlignment="1">
      <alignment vertical="center"/>
    </xf>
    <xf numFmtId="0" fontId="73" fillId="13" borderId="49" xfId="40" applyFont="1" applyFill="1" applyBorder="1" applyAlignment="1">
      <alignment horizontal="left" vertical="center"/>
    </xf>
    <xf numFmtId="179" fontId="73" fillId="13" borderId="49" xfId="40" applyNumberFormat="1" applyFont="1" applyFill="1" applyBorder="1" applyAlignment="1">
      <alignment vertical="center"/>
    </xf>
    <xf numFmtId="179" fontId="73" fillId="13" borderId="49" xfId="40" applyNumberFormat="1" applyFont="1" applyFill="1" applyBorder="1" applyAlignment="1">
      <alignment vertical="center" wrapText="1"/>
    </xf>
    <xf numFmtId="0" fontId="73" fillId="13" borderId="49" xfId="40" applyFont="1" applyFill="1" applyBorder="1" applyAlignment="1">
      <alignment horizontal="center" vertical="center"/>
    </xf>
    <xf numFmtId="165" fontId="73" fillId="13" borderId="49" xfId="41" applyFont="1" applyFill="1" applyBorder="1" applyAlignment="1">
      <alignment vertical="center"/>
    </xf>
    <xf numFmtId="167" fontId="73" fillId="13" borderId="49" xfId="41" applyNumberFormat="1" applyFont="1" applyFill="1" applyBorder="1" applyAlignment="1">
      <alignment vertical="center"/>
    </xf>
    <xf numFmtId="167" fontId="74" fillId="13" borderId="49" xfId="41" applyNumberFormat="1" applyFont="1" applyFill="1" applyBorder="1" applyAlignment="1">
      <alignment vertical="center"/>
    </xf>
    <xf numFmtId="0" fontId="73" fillId="13" borderId="49" xfId="40" applyFont="1" applyFill="1" applyBorder="1" applyAlignment="1">
      <alignment vertical="center"/>
    </xf>
    <xf numFmtId="0" fontId="71" fillId="12" borderId="56" xfId="40" applyFont="1" applyFill="1" applyBorder="1" applyAlignment="1">
      <alignment horizontal="center" vertical="center"/>
    </xf>
    <xf numFmtId="179" fontId="71" fillId="12" borderId="56" xfId="40" applyNumberFormat="1" applyFont="1" applyFill="1" applyBorder="1" applyAlignment="1">
      <alignment vertical="center"/>
    </xf>
    <xf numFmtId="179" fontId="71" fillId="12" borderId="56" xfId="40" applyNumberFormat="1" applyFont="1" applyFill="1" applyBorder="1" applyAlignment="1">
      <alignment vertical="center" wrapText="1"/>
    </xf>
    <xf numFmtId="165" fontId="71" fillId="12" borderId="56" xfId="41" applyFont="1" applyFill="1" applyBorder="1" applyAlignment="1">
      <alignment vertical="center"/>
    </xf>
    <xf numFmtId="167" fontId="71" fillId="12" borderId="56" xfId="41" applyNumberFormat="1" applyFont="1" applyFill="1" applyBorder="1" applyAlignment="1">
      <alignment vertical="center"/>
    </xf>
    <xf numFmtId="167" fontId="74" fillId="12" borderId="56" xfId="41" applyNumberFormat="1" applyFont="1" applyFill="1" applyBorder="1" applyAlignment="1">
      <alignment vertical="center"/>
    </xf>
    <xf numFmtId="0" fontId="71" fillId="12" borderId="56" xfId="40" applyFont="1" applyFill="1" applyBorder="1" applyAlignment="1">
      <alignment vertical="center"/>
    </xf>
    <xf numFmtId="0" fontId="68" fillId="0" borderId="0" xfId="40" applyFont="1" applyAlignment="1">
      <alignment horizontal="centerContinuous" vertical="center" wrapText="1"/>
    </xf>
    <xf numFmtId="0" fontId="67" fillId="0" borderId="0" xfId="40" applyFont="1" applyAlignment="1">
      <alignment horizontal="centerContinuous" vertical="center" wrapText="1"/>
    </xf>
    <xf numFmtId="2" fontId="128" fillId="0" borderId="0" xfId="40" applyNumberFormat="1" applyAlignment="1">
      <alignment horizontal="centerContinuous" vertical="center" wrapText="1"/>
    </xf>
    <xf numFmtId="2" fontId="67" fillId="0" borderId="0" xfId="40" applyNumberFormat="1" applyFont="1" applyAlignment="1">
      <alignment horizontal="centerContinuous" vertical="center" wrapText="1"/>
    </xf>
    <xf numFmtId="0" fontId="67" fillId="0" borderId="0" xfId="40" applyFont="1" applyAlignment="1">
      <alignment horizontal="centerContinuous" vertical="center"/>
    </xf>
    <xf numFmtId="0" fontId="132" fillId="0" borderId="0" xfId="40" applyFont="1" applyAlignment="1">
      <alignment horizontal="centerContinuous" vertical="center"/>
    </xf>
    <xf numFmtId="0" fontId="74" fillId="0" borderId="0" xfId="40" applyFont="1" applyAlignment="1">
      <alignment horizontal="centerContinuous" vertical="center"/>
    </xf>
    <xf numFmtId="0" fontId="133" fillId="0" borderId="0" xfId="40" applyFont="1" applyAlignment="1">
      <alignment horizontal="centerContinuous" vertical="center"/>
    </xf>
    <xf numFmtId="0" fontId="68" fillId="11" borderId="79" xfId="8" applyFont="1" applyFill="1" applyBorder="1"/>
    <xf numFmtId="0" fontId="22" fillId="11" borderId="57" xfId="0" applyFont="1" applyFill="1" applyBorder="1" applyAlignment="1">
      <alignment horizontal="right" vertical="top"/>
    </xf>
    <xf numFmtId="167" fontId="14" fillId="11" borderId="57" xfId="0" applyNumberFormat="1" applyFont="1" applyFill="1" applyBorder="1"/>
    <xf numFmtId="3" fontId="14" fillId="11" borderId="57" xfId="0" applyNumberFormat="1" applyFont="1" applyFill="1" applyBorder="1"/>
    <xf numFmtId="3" fontId="14" fillId="11" borderId="80" xfId="0" applyNumberFormat="1" applyFont="1" applyFill="1" applyBorder="1"/>
    <xf numFmtId="0" fontId="68" fillId="11" borderId="51" xfId="8" applyFont="1" applyFill="1" applyBorder="1"/>
    <xf numFmtId="168" fontId="22" fillId="11" borderId="48" xfId="1" applyNumberFormat="1" applyFont="1" applyFill="1" applyBorder="1" applyAlignment="1">
      <alignment horizontal="right" vertical="top"/>
    </xf>
    <xf numFmtId="167" fontId="14" fillId="11" borderId="48" xfId="0" applyNumberFormat="1" applyFont="1" applyFill="1" applyBorder="1"/>
    <xf numFmtId="3" fontId="14" fillId="11" borderId="48" xfId="0" applyNumberFormat="1" applyFont="1" applyFill="1" applyBorder="1"/>
    <xf numFmtId="3" fontId="14" fillId="11" borderId="81" xfId="0" applyNumberFormat="1" applyFont="1" applyFill="1" applyBorder="1"/>
    <xf numFmtId="0" fontId="22" fillId="11" borderId="79" xfId="0" applyFont="1" applyFill="1" applyBorder="1" applyAlignment="1">
      <alignment horizontal="right" vertical="top"/>
    </xf>
    <xf numFmtId="3" fontId="22" fillId="11" borderId="57" xfId="0" applyNumberFormat="1" applyFont="1" applyFill="1" applyBorder="1" applyAlignment="1">
      <alignment horizontal="left"/>
    </xf>
    <xf numFmtId="168" fontId="22" fillId="11" borderId="51" xfId="1" applyNumberFormat="1" applyFont="1" applyFill="1" applyBorder="1" applyAlignment="1">
      <alignment horizontal="right" vertical="top"/>
    </xf>
    <xf numFmtId="3" fontId="23" fillId="11" borderId="48" xfId="0" applyNumberFormat="1" applyFont="1" applyFill="1" applyBorder="1" applyAlignment="1">
      <alignment horizontal="left"/>
    </xf>
    <xf numFmtId="0" fontId="14" fillId="11" borderId="79" xfId="0" applyFont="1" applyFill="1" applyBorder="1"/>
    <xf numFmtId="0" fontId="14" fillId="11" borderId="57" xfId="0" applyFont="1" applyFill="1" applyBorder="1"/>
    <xf numFmtId="0" fontId="14" fillId="11" borderId="80" xfId="0" applyFont="1" applyFill="1" applyBorder="1"/>
    <xf numFmtId="0" fontId="14" fillId="11" borderId="51" xfId="0" applyFont="1" applyFill="1" applyBorder="1"/>
    <xf numFmtId="0" fontId="14" fillId="11" borderId="48" xfId="0" applyFont="1" applyFill="1" applyBorder="1"/>
    <xf numFmtId="0" fontId="14" fillId="11" borderId="81" xfId="0" applyFont="1" applyFill="1" applyBorder="1"/>
    <xf numFmtId="0" fontId="38" fillId="0" borderId="0" xfId="40" applyFont="1" applyAlignment="1">
      <alignment horizontal="right" vertical="center"/>
    </xf>
    <xf numFmtId="167" fontId="38" fillId="0" borderId="0" xfId="40" applyNumberFormat="1" applyFont="1" applyAlignment="1">
      <alignment horizontal="right" vertical="center"/>
    </xf>
    <xf numFmtId="175" fontId="15" fillId="18" borderId="42" xfId="25" applyNumberFormat="1" applyFont="1" applyFill="1" applyBorder="1" applyAlignment="1" applyProtection="1">
      <alignment horizontal="center" vertical="center" wrapText="1"/>
      <protection locked="0"/>
    </xf>
    <xf numFmtId="174" fontId="15" fillId="18" borderId="42" xfId="25" applyNumberFormat="1" applyFont="1" applyFill="1" applyBorder="1" applyAlignment="1" applyProtection="1">
      <alignment horizontal="center" vertical="center" wrapText="1"/>
      <protection locked="0"/>
    </xf>
    <xf numFmtId="0" fontId="68" fillId="11" borderId="79" xfId="40" applyFont="1" applyFill="1" applyBorder="1" applyAlignment="1">
      <alignment horizontal="centerContinuous" vertical="center" wrapText="1"/>
    </xf>
    <xf numFmtId="0" fontId="67" fillId="11" borderId="57" xfId="40" applyFont="1" applyFill="1" applyBorder="1" applyAlignment="1">
      <alignment horizontal="centerContinuous" vertical="center" wrapText="1"/>
    </xf>
    <xf numFmtId="0" fontId="67" fillId="11" borderId="51" xfId="40" applyFont="1" applyFill="1" applyBorder="1" applyAlignment="1">
      <alignment horizontal="centerContinuous" vertical="center" wrapText="1"/>
    </xf>
    <xf numFmtId="0" fontId="67" fillId="11" borderId="48" xfId="40" applyFont="1" applyFill="1" applyBorder="1" applyAlignment="1">
      <alignment horizontal="centerContinuous" vertical="center" wrapText="1"/>
    </xf>
    <xf numFmtId="0" fontId="38" fillId="0" borderId="0" xfId="14" applyFont="1" applyAlignment="1">
      <alignment vertical="center"/>
    </xf>
    <xf numFmtId="0" fontId="88" fillId="11" borderId="79" xfId="15" applyNumberFormat="1" applyFont="1" applyFill="1" applyBorder="1" applyAlignment="1">
      <alignment horizontal="center"/>
    </xf>
    <xf numFmtId="0" fontId="22" fillId="11" borderId="57" xfId="0" applyFont="1" applyFill="1" applyBorder="1" applyAlignment="1">
      <alignment vertical="top"/>
    </xf>
    <xf numFmtId="0" fontId="22" fillId="11" borderId="80" xfId="0" applyFont="1" applyFill="1" applyBorder="1" applyAlignment="1">
      <alignment vertical="top"/>
    </xf>
    <xf numFmtId="0" fontId="88" fillId="11" borderId="51" xfId="15" applyNumberFormat="1" applyFont="1" applyFill="1" applyBorder="1" applyAlignment="1">
      <alignment horizontal="center"/>
    </xf>
    <xf numFmtId="0" fontId="22" fillId="11" borderId="48" xfId="0" applyFont="1" applyFill="1" applyBorder="1" applyAlignment="1">
      <alignment vertical="top"/>
    </xf>
    <xf numFmtId="0" fontId="22" fillId="11" borderId="81" xfId="0" applyFont="1" applyFill="1" applyBorder="1" applyAlignment="1">
      <alignment vertical="top"/>
    </xf>
    <xf numFmtId="167" fontId="79" fillId="2" borderId="0" xfId="14" applyNumberFormat="1" applyFont="1" applyFill="1"/>
    <xf numFmtId="167" fontId="22" fillId="11" borderId="48" xfId="0" applyNumberFormat="1" applyFont="1" applyFill="1" applyBorder="1" applyAlignment="1">
      <alignment vertical="top"/>
    </xf>
    <xf numFmtId="0" fontId="22" fillId="0" borderId="0" xfId="0" applyFont="1" applyAlignment="1">
      <alignment vertical="top"/>
    </xf>
    <xf numFmtId="0" fontId="22" fillId="10" borderId="57" xfId="0" applyFont="1" applyFill="1" applyBorder="1" applyAlignment="1">
      <alignment horizontal="right" vertical="top"/>
    </xf>
    <xf numFmtId="0" fontId="22" fillId="10" borderId="57" xfId="0" applyFont="1" applyFill="1" applyBorder="1" applyAlignment="1">
      <alignment vertical="top"/>
    </xf>
    <xf numFmtId="167" fontId="22" fillId="10" borderId="48" xfId="0" applyNumberFormat="1" applyFont="1" applyFill="1" applyBorder="1" applyAlignment="1">
      <alignment vertical="top"/>
    </xf>
    <xf numFmtId="0" fontId="22" fillId="10" borderId="48" xfId="0" applyFont="1" applyFill="1" applyBorder="1" applyAlignment="1">
      <alignment vertical="top"/>
    </xf>
    <xf numFmtId="0" fontId="4" fillId="10" borderId="79" xfId="22" applyFont="1" applyFill="1" applyBorder="1" applyAlignment="1">
      <alignment horizontal="center" vertical="center"/>
    </xf>
    <xf numFmtId="0" fontId="4" fillId="10" borderId="57" xfId="22" applyFont="1" applyFill="1" applyBorder="1" applyAlignment="1">
      <alignment horizontal="center" vertical="center"/>
    </xf>
    <xf numFmtId="0" fontId="4" fillId="10" borderId="57" xfId="22" applyFont="1" applyFill="1" applyBorder="1" applyAlignment="1">
      <alignment vertical="center"/>
    </xf>
    <xf numFmtId="174" fontId="108" fillId="10" borderId="57" xfId="22" applyNumberFormat="1" applyFont="1" applyFill="1" applyBorder="1" applyAlignment="1">
      <alignment vertical="center"/>
    </xf>
    <xf numFmtId="0" fontId="108" fillId="10" borderId="57" xfId="22" applyFont="1" applyFill="1" applyBorder="1" applyAlignment="1">
      <alignment vertical="center"/>
    </xf>
    <xf numFmtId="174" fontId="17" fillId="10" borderId="57" xfId="22" applyNumberFormat="1" applyFont="1" applyFill="1" applyBorder="1" applyAlignment="1">
      <alignment vertical="center"/>
    </xf>
    <xf numFmtId="0" fontId="17" fillId="10" borderId="57" xfId="22" applyFont="1" applyFill="1" applyBorder="1" applyAlignment="1">
      <alignment vertical="center"/>
    </xf>
    <xf numFmtId="167" fontId="15" fillId="10" borderId="57" xfId="21" applyNumberFormat="1" applyFont="1" applyFill="1" applyBorder="1" applyAlignment="1">
      <alignment vertical="center" wrapText="1"/>
    </xf>
    <xf numFmtId="0" fontId="22" fillId="10" borderId="80" xfId="0" applyFont="1" applyFill="1" applyBorder="1" applyAlignment="1">
      <alignment vertical="top"/>
    </xf>
    <xf numFmtId="0" fontId="4" fillId="10" borderId="51" xfId="22" applyFont="1" applyFill="1" applyBorder="1" applyAlignment="1">
      <alignment horizontal="center" vertical="center"/>
    </xf>
    <xf numFmtId="0" fontId="4" fillId="10" borderId="48" xfId="22" applyFont="1" applyFill="1" applyBorder="1" applyAlignment="1">
      <alignment horizontal="center" vertical="center"/>
    </xf>
    <xf numFmtId="0" fontId="4" fillId="10" borderId="48" xfId="22" applyFont="1" applyFill="1" applyBorder="1" applyAlignment="1">
      <alignment vertical="center"/>
    </xf>
    <xf numFmtId="174" fontId="108" fillId="10" borderId="48" xfId="22" applyNumberFormat="1" applyFont="1" applyFill="1" applyBorder="1" applyAlignment="1">
      <alignment vertical="center"/>
    </xf>
    <xf numFmtId="0" fontId="108" fillId="10" borderId="48" xfId="22" applyFont="1" applyFill="1" applyBorder="1" applyAlignment="1">
      <alignment vertical="center"/>
    </xf>
    <xf numFmtId="174" fontId="17" fillId="10" borderId="48" xfId="22" applyNumberFormat="1" applyFont="1" applyFill="1" applyBorder="1" applyAlignment="1">
      <alignment vertical="center"/>
    </xf>
    <xf numFmtId="0" fontId="17" fillId="10" borderId="48" xfId="22" applyFont="1" applyFill="1" applyBorder="1" applyAlignment="1">
      <alignment vertical="center"/>
    </xf>
    <xf numFmtId="167" fontId="15" fillId="10" borderId="48" xfId="21" applyNumberFormat="1" applyFont="1" applyFill="1" applyBorder="1" applyAlignment="1">
      <alignment vertical="center" wrapText="1"/>
    </xf>
    <xf numFmtId="0" fontId="22" fillId="10" borderId="81" xfId="0" applyFont="1" applyFill="1" applyBorder="1" applyAlignment="1">
      <alignment vertical="top"/>
    </xf>
    <xf numFmtId="167" fontId="15" fillId="10" borderId="79" xfId="21" applyNumberFormat="1" applyFont="1" applyFill="1" applyBorder="1" applyAlignment="1">
      <alignment vertical="center" wrapText="1"/>
    </xf>
    <xf numFmtId="0" fontId="22" fillId="10" borderId="57" xfId="15" applyNumberFormat="1" applyFont="1" applyFill="1" applyBorder="1" applyAlignment="1">
      <alignment horizontal="right"/>
    </xf>
    <xf numFmtId="167" fontId="15" fillId="10" borderId="51" xfId="21" applyNumberFormat="1" applyFont="1" applyFill="1" applyBorder="1" applyAlignment="1">
      <alignment vertical="center" wrapText="1"/>
    </xf>
    <xf numFmtId="167" fontId="22" fillId="10" borderId="48" xfId="15" applyNumberFormat="1" applyFont="1" applyFill="1" applyBorder="1" applyAlignment="1">
      <alignment horizontal="right"/>
    </xf>
    <xf numFmtId="0" fontId="34" fillId="3" borderId="1" xfId="2" applyFont="1" applyFill="1" applyBorder="1" applyAlignment="1">
      <alignment horizontal="center" vertical="center" wrapText="1"/>
    </xf>
    <xf numFmtId="0" fontId="31" fillId="3" borderId="84" xfId="2" applyFont="1" applyFill="1" applyBorder="1" applyAlignment="1">
      <alignment horizontal="center" vertical="center"/>
    </xf>
    <xf numFmtId="167" fontId="34" fillId="3" borderId="85" xfId="3" applyNumberFormat="1" applyFont="1" applyFill="1" applyBorder="1" applyAlignment="1">
      <alignment vertical="center" wrapText="1"/>
    </xf>
    <xf numFmtId="0" fontId="31" fillId="8" borderId="84" xfId="2" applyFont="1" applyFill="1" applyBorder="1" applyAlignment="1">
      <alignment horizontal="center" vertical="center"/>
    </xf>
    <xf numFmtId="167" fontId="38" fillId="8" borderId="85" xfId="2" applyNumberFormat="1" applyFont="1" applyFill="1" applyBorder="1" applyAlignment="1">
      <alignment vertical="center"/>
    </xf>
    <xf numFmtId="0" fontId="31" fillId="5" borderId="84" xfId="2" applyFont="1" applyFill="1" applyBorder="1" applyAlignment="1">
      <alignment horizontal="center" vertical="center"/>
    </xf>
    <xf numFmtId="167" fontId="38" fillId="5" borderId="85" xfId="2" applyNumberFormat="1" applyFont="1" applyFill="1" applyBorder="1" applyAlignment="1">
      <alignment vertical="center"/>
    </xf>
    <xf numFmtId="0" fontId="31" fillId="0" borderId="84" xfId="2" applyFont="1" applyBorder="1" applyAlignment="1">
      <alignment horizontal="center" vertical="center"/>
    </xf>
    <xf numFmtId="167" fontId="37" fillId="0" borderId="85" xfId="2" applyNumberFormat="1" applyFont="1" applyBorder="1" applyAlignment="1">
      <alignment vertical="center"/>
    </xf>
    <xf numFmtId="0" fontId="48" fillId="0" borderId="84" xfId="2" applyFont="1" applyBorder="1" applyAlignment="1">
      <alignment horizontal="center" vertical="center"/>
    </xf>
    <xf numFmtId="0" fontId="48" fillId="0" borderId="17" xfId="2" applyFont="1" applyBorder="1" applyAlignment="1">
      <alignment horizontal="center" vertical="center"/>
    </xf>
    <xf numFmtId="0" fontId="43" fillId="0" borderId="18" xfId="2" applyFont="1" applyBorder="1" applyAlignment="1">
      <alignment vertical="center" wrapText="1"/>
    </xf>
    <xf numFmtId="167" fontId="43" fillId="0" borderId="18" xfId="3" applyNumberFormat="1" applyFont="1" applyFill="1" applyBorder="1" applyAlignment="1">
      <alignment vertical="center"/>
    </xf>
    <xf numFmtId="167" fontId="36" fillId="0" borderId="18" xfId="3" applyNumberFormat="1" applyFont="1" applyFill="1" applyBorder="1" applyAlignment="1">
      <alignment vertical="center"/>
    </xf>
    <xf numFmtId="167" fontId="49" fillId="0" borderId="18" xfId="3" applyNumberFormat="1" applyFont="1" applyFill="1" applyBorder="1" applyAlignment="1">
      <alignment vertical="center"/>
    </xf>
    <xf numFmtId="167" fontId="45" fillId="0" borderId="18" xfId="3" applyNumberFormat="1" applyFont="1" applyFill="1" applyBorder="1" applyAlignment="1">
      <alignment horizontal="center" vertical="center"/>
    </xf>
    <xf numFmtId="167" fontId="39" fillId="0" borderId="18" xfId="3" applyNumberFormat="1" applyFont="1" applyFill="1" applyBorder="1" applyAlignment="1">
      <alignment vertical="center"/>
    </xf>
    <xf numFmtId="167" fontId="39" fillId="0" borderId="18" xfId="3" applyNumberFormat="1" applyFont="1" applyFill="1" applyBorder="1" applyAlignment="1">
      <alignment horizontal="center" vertical="center"/>
    </xf>
    <xf numFmtId="167" fontId="38" fillId="0" borderId="18" xfId="2" applyNumberFormat="1" applyFont="1" applyBorder="1" applyAlignment="1">
      <alignment vertical="center"/>
    </xf>
    <xf numFmtId="167" fontId="37" fillId="0" borderId="18" xfId="2" applyNumberFormat="1" applyFont="1" applyBorder="1" applyAlignment="1">
      <alignment vertical="center"/>
    </xf>
    <xf numFmtId="167" fontId="37" fillId="0" borderId="20" xfId="2" applyNumberFormat="1" applyFont="1" applyBorder="1" applyAlignment="1">
      <alignment vertical="center"/>
    </xf>
    <xf numFmtId="167" fontId="26" fillId="0" borderId="42" xfId="3" applyNumberFormat="1" applyFont="1" applyFill="1" applyBorder="1" applyAlignment="1">
      <alignment horizontal="center" vertical="center"/>
    </xf>
    <xf numFmtId="167" fontId="26" fillId="0" borderId="47" xfId="3" applyNumberFormat="1" applyFont="1" applyFill="1" applyBorder="1" applyAlignment="1">
      <alignment horizontal="center" vertical="center"/>
    </xf>
    <xf numFmtId="0" fontId="4" fillId="0" borderId="0" xfId="0" applyFont="1" applyAlignment="1">
      <alignment horizontal="left"/>
    </xf>
    <xf numFmtId="0" fontId="28" fillId="0" borderId="0" xfId="8" applyFont="1" applyAlignment="1">
      <alignment horizontal="left" vertical="center"/>
    </xf>
    <xf numFmtId="0" fontId="60" fillId="0" borderId="0" xfId="8" applyFont="1" applyAlignment="1">
      <alignment horizontal="center"/>
    </xf>
    <xf numFmtId="167" fontId="62" fillId="13" borderId="1" xfId="8" applyNumberFormat="1" applyFont="1" applyFill="1" applyBorder="1" applyAlignment="1">
      <alignment horizontal="center" vertical="center"/>
    </xf>
    <xf numFmtId="0" fontId="12" fillId="2" borderId="1" xfId="15" applyNumberFormat="1" applyFont="1" applyFill="1" applyBorder="1" applyAlignment="1">
      <alignment horizontal="center" vertical="center"/>
    </xf>
    <xf numFmtId="173" fontId="12" fillId="2" borderId="1" xfId="13" applyNumberFormat="1" applyFont="1" applyFill="1" applyBorder="1" applyAlignment="1">
      <alignment horizontal="center" vertical="center" wrapText="1"/>
    </xf>
    <xf numFmtId="0" fontId="86" fillId="2" borderId="1" xfId="15" applyNumberFormat="1" applyFont="1" applyFill="1" applyBorder="1" applyAlignment="1">
      <alignment horizontal="center" vertical="center" wrapText="1"/>
    </xf>
    <xf numFmtId="167" fontId="86" fillId="2" borderId="1" xfId="15" applyNumberFormat="1" applyFont="1" applyFill="1" applyBorder="1" applyAlignment="1">
      <alignment horizontal="center" vertical="center" wrapText="1"/>
    </xf>
    <xf numFmtId="167" fontId="12" fillId="2" borderId="1" xfId="15" applyNumberFormat="1" applyFont="1" applyFill="1" applyBorder="1" applyAlignment="1">
      <alignment horizontal="center" vertical="center" wrapText="1"/>
    </xf>
    <xf numFmtId="10" fontId="12" fillId="2" borderId="1" xfId="14" applyNumberFormat="1" applyFont="1" applyFill="1" applyBorder="1" applyAlignment="1">
      <alignment horizontal="center" vertical="center" wrapText="1"/>
    </xf>
    <xf numFmtId="0" fontId="15" fillId="26" borderId="42" xfId="25" applyFont="1" applyFill="1" applyBorder="1" applyAlignment="1" applyProtection="1">
      <alignment horizontal="center" vertical="center" wrapText="1"/>
      <protection locked="0"/>
    </xf>
    <xf numFmtId="0" fontId="15" fillId="26" borderId="37" xfId="25" applyFont="1" applyFill="1" applyBorder="1" applyAlignment="1" applyProtection="1">
      <alignment horizontal="center" vertical="center" wrapText="1"/>
      <protection locked="0"/>
    </xf>
    <xf numFmtId="0" fontId="15" fillId="26" borderId="47" xfId="25" applyFont="1" applyFill="1" applyBorder="1" applyAlignment="1" applyProtection="1">
      <alignment horizontal="center" vertical="center" wrapText="1"/>
      <protection locked="0"/>
    </xf>
    <xf numFmtId="0" fontId="15" fillId="0" borderId="0" xfId="22" applyFont="1" applyAlignment="1">
      <alignment horizontal="center" vertical="center"/>
    </xf>
    <xf numFmtId="0" fontId="32" fillId="3" borderId="39" xfId="2" applyFont="1" applyFill="1" applyBorder="1" applyAlignment="1">
      <alignment horizontal="center" vertical="center"/>
    </xf>
    <xf numFmtId="0" fontId="32" fillId="3" borderId="40" xfId="2" applyFont="1" applyFill="1" applyBorder="1" applyAlignment="1">
      <alignment horizontal="center" vertical="center"/>
    </xf>
    <xf numFmtId="0" fontId="32" fillId="3" borderId="41" xfId="2" applyFont="1" applyFill="1" applyBorder="1" applyAlignment="1">
      <alignment horizontal="center" vertical="center"/>
    </xf>
    <xf numFmtId="167" fontId="26" fillId="0" borderId="42" xfId="3" applyNumberFormat="1" applyFont="1" applyFill="1" applyBorder="1" applyAlignment="1">
      <alignment horizontal="center" vertical="center"/>
    </xf>
    <xf numFmtId="167" fontId="26" fillId="0" borderId="47" xfId="3" applyNumberFormat="1" applyFont="1" applyFill="1" applyBorder="1" applyAlignment="1">
      <alignment horizontal="center" vertical="center"/>
    </xf>
    <xf numFmtId="0" fontId="29" fillId="0" borderId="82" xfId="2" applyFont="1" applyBorder="1" applyAlignment="1">
      <alignment horizontal="center" vertical="center"/>
    </xf>
    <xf numFmtId="0" fontId="29" fillId="0" borderId="83" xfId="2" applyFont="1" applyBorder="1" applyAlignment="1">
      <alignment horizontal="center" vertical="center"/>
    </xf>
    <xf numFmtId="0" fontId="31" fillId="0" borderId="13" xfId="2" applyFont="1" applyBorder="1" applyAlignment="1">
      <alignment horizontal="center" vertical="center" wrapText="1"/>
    </xf>
    <xf numFmtId="0" fontId="31" fillId="0" borderId="42" xfId="2" applyFont="1" applyBorder="1" applyAlignment="1">
      <alignment horizontal="center" vertical="center" wrapText="1"/>
    </xf>
    <xf numFmtId="0" fontId="32" fillId="6" borderId="39" xfId="2" applyFont="1" applyFill="1" applyBorder="1" applyAlignment="1">
      <alignment horizontal="center" vertical="center" wrapText="1"/>
    </xf>
    <xf numFmtId="0" fontId="32" fillId="6" borderId="40" xfId="2" applyFont="1" applyFill="1" applyBorder="1" applyAlignment="1">
      <alignment horizontal="center" vertical="center" wrapText="1"/>
    </xf>
    <xf numFmtId="0" fontId="32" fillId="6" borderId="41" xfId="2" applyFont="1" applyFill="1" applyBorder="1" applyAlignment="1">
      <alignment horizontal="center" vertical="center" wrapText="1"/>
    </xf>
    <xf numFmtId="0" fontId="10" fillId="7" borderId="39" xfId="2" applyFont="1" applyFill="1" applyBorder="1" applyAlignment="1">
      <alignment horizontal="center" vertical="center" wrapText="1"/>
    </xf>
    <xf numFmtId="0" fontId="10" fillId="7" borderId="40" xfId="2" applyFont="1" applyFill="1" applyBorder="1" applyAlignment="1">
      <alignment horizontal="center" vertical="center" wrapText="1"/>
    </xf>
    <xf numFmtId="0" fontId="10" fillId="7" borderId="41" xfId="2" applyFont="1" applyFill="1" applyBorder="1" applyAlignment="1">
      <alignment horizontal="center" vertical="center" wrapText="1"/>
    </xf>
    <xf numFmtId="0" fontId="4" fillId="0" borderId="0" xfId="0" applyFont="1" applyAlignment="1">
      <alignment horizontal="left"/>
    </xf>
    <xf numFmtId="0" fontId="4" fillId="0" borderId="0" xfId="0" applyFont="1" applyAlignment="1">
      <alignment vertical="center" wrapText="1"/>
    </xf>
    <xf numFmtId="0" fontId="7" fillId="0" borderId="10" xfId="0" applyFont="1" applyBorder="1" applyAlignment="1">
      <alignment horizont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xf numFmtId="0" fontId="6" fillId="0" borderId="3" xfId="0" applyFont="1" applyBorder="1" applyAlignment="1">
      <alignment horizontal="left" vertical="center"/>
    </xf>
    <xf numFmtId="0" fontId="6" fillId="0" borderId="1" xfId="0" applyFont="1" applyBorder="1" applyAlignment="1">
      <alignment horizontal="left" vertical="center"/>
    </xf>
    <xf numFmtId="0" fontId="6" fillId="0" borderId="2" xfId="0" applyFont="1" applyBorder="1" applyAlignment="1">
      <alignment horizontal="left" vertical="center"/>
    </xf>
    <xf numFmtId="0" fontId="4" fillId="0" borderId="3" xfId="0" applyFont="1" applyBorder="1" applyAlignment="1">
      <alignment horizontal="left" vertical="center"/>
    </xf>
    <xf numFmtId="0" fontId="4" fillId="0" borderId="1" xfId="0" applyFont="1" applyBorder="1" applyAlignment="1">
      <alignment horizontal="left" vertical="center"/>
    </xf>
    <xf numFmtId="0" fontId="4" fillId="0" borderId="3" xfId="0" applyFont="1" applyBorder="1" applyAlignment="1">
      <alignment horizontal="left" vertical="center" wrapText="1"/>
    </xf>
    <xf numFmtId="0" fontId="4" fillId="0" borderId="1" xfId="0" applyFont="1" applyBorder="1" applyAlignment="1">
      <alignment horizontal="left" vertical="center" wrapText="1"/>
    </xf>
    <xf numFmtId="0" fontId="17" fillId="0" borderId="7" xfId="0" applyFont="1" applyBorder="1" applyAlignment="1">
      <alignment horizontal="left" vertical="center" wrapText="1"/>
    </xf>
    <xf numFmtId="0" fontId="17" fillId="0" borderId="8" xfId="0" applyFont="1" applyBorder="1" applyAlignment="1">
      <alignment horizontal="left" vertical="center" wrapText="1"/>
    </xf>
    <xf numFmtId="0" fontId="13" fillId="0" borderId="0" xfId="0" applyFont="1" applyAlignment="1">
      <alignment horizontal="left" vertical="center"/>
    </xf>
    <xf numFmtId="0" fontId="13" fillId="0" borderId="0" xfId="0" applyFont="1" applyAlignment="1">
      <alignment horizontal="left" vertical="center" wrapText="1"/>
    </xf>
    <xf numFmtId="0" fontId="9" fillId="0" borderId="11" xfId="0" applyFont="1" applyBorder="1" applyAlignment="1">
      <alignment horizontal="center" vertical="center"/>
    </xf>
    <xf numFmtId="0" fontId="9" fillId="0" borderId="17" xfId="0" applyFont="1" applyBorder="1" applyAlignment="1">
      <alignment horizontal="center" vertical="center"/>
    </xf>
    <xf numFmtId="0" fontId="9" fillId="0" borderId="12" xfId="0" applyFont="1" applyBorder="1" applyAlignment="1">
      <alignment horizontal="center" vertical="center"/>
    </xf>
    <xf numFmtId="0" fontId="9" fillId="0" borderId="18" xfId="0" applyFont="1" applyBorder="1" applyAlignment="1">
      <alignment horizontal="center" vertical="center"/>
    </xf>
    <xf numFmtId="0" fontId="9" fillId="0" borderId="13" xfId="0" applyFont="1" applyBorder="1" applyAlignment="1">
      <alignment horizontal="center" vertical="center"/>
    </xf>
    <xf numFmtId="0" fontId="9" fillId="0" borderId="14" xfId="0" applyFont="1" applyBorder="1" applyAlignment="1">
      <alignment horizontal="center" vertical="center"/>
    </xf>
    <xf numFmtId="0" fontId="9" fillId="0" borderId="15" xfId="0" applyFont="1" applyBorder="1" applyAlignment="1">
      <alignment horizontal="center" vertical="center"/>
    </xf>
    <xf numFmtId="0" fontId="9" fillId="0" borderId="16" xfId="0" applyFont="1" applyBorder="1" applyAlignment="1">
      <alignment horizontal="center" vertical="center"/>
    </xf>
    <xf numFmtId="0" fontId="9" fillId="0" borderId="20" xfId="0" applyFont="1" applyBorder="1" applyAlignment="1">
      <alignment horizontal="center" vertical="center"/>
    </xf>
    <xf numFmtId="0" fontId="71" fillId="12" borderId="71" xfId="40" applyFont="1" applyFill="1" applyBorder="1" applyAlignment="1">
      <alignment horizontal="center" vertical="center" wrapText="1"/>
    </xf>
    <xf numFmtId="0" fontId="71" fillId="12" borderId="76" xfId="40" applyFont="1" applyFill="1" applyBorder="1" applyAlignment="1">
      <alignment horizontal="center" vertical="center" wrapText="1"/>
    </xf>
    <xf numFmtId="0" fontId="71" fillId="12" borderId="77" xfId="40" applyFont="1" applyFill="1" applyBorder="1" applyAlignment="1">
      <alignment horizontal="center" vertical="center" wrapText="1"/>
    </xf>
    <xf numFmtId="0" fontId="131" fillId="12" borderId="76" xfId="40" applyFont="1" applyFill="1" applyBorder="1" applyAlignment="1">
      <alignment horizontal="center" vertical="center" wrapText="1"/>
    </xf>
    <xf numFmtId="0" fontId="131" fillId="12" borderId="77" xfId="40" applyFont="1" applyFill="1" applyBorder="1" applyAlignment="1">
      <alignment horizontal="center" vertical="center" wrapText="1"/>
    </xf>
    <xf numFmtId="0" fontId="15" fillId="0" borderId="38" xfId="8" applyFont="1" applyBorder="1" applyAlignment="1">
      <alignment horizontal="center" vertical="center"/>
    </xf>
    <xf numFmtId="0" fontId="15" fillId="0" borderId="50" xfId="8" applyFont="1" applyBorder="1" applyAlignment="1">
      <alignment horizontal="center" vertical="center"/>
    </xf>
    <xf numFmtId="0" fontId="14" fillId="0" borderId="51" xfId="8" quotePrefix="1" applyFont="1" applyBorder="1" applyAlignment="1">
      <alignment horizontal="center" vertical="center"/>
    </xf>
    <xf numFmtId="0" fontId="14" fillId="0" borderId="48" xfId="8" quotePrefix="1" applyFont="1" applyBorder="1" applyAlignment="1">
      <alignment horizontal="center" vertical="center"/>
    </xf>
    <xf numFmtId="167" fontId="62" fillId="13" borderId="38" xfId="8" applyNumberFormat="1" applyFont="1" applyFill="1" applyBorder="1" applyAlignment="1">
      <alignment horizontal="center" vertical="center"/>
    </xf>
    <xf numFmtId="167" fontId="62" fillId="13" borderId="52" xfId="8" applyNumberFormat="1" applyFont="1" applyFill="1" applyBorder="1" applyAlignment="1">
      <alignment horizontal="center" vertical="center"/>
    </xf>
    <xf numFmtId="0" fontId="28" fillId="0" borderId="0" xfId="8" applyFont="1" applyAlignment="1">
      <alignment horizontal="left" vertical="center"/>
    </xf>
    <xf numFmtId="0" fontId="28" fillId="3" borderId="0" xfId="8" applyFont="1" applyFill="1" applyAlignment="1">
      <alignment horizontal="left" vertical="center" wrapText="1"/>
    </xf>
    <xf numFmtId="0" fontId="62" fillId="0" borderId="48" xfId="8" applyFont="1" applyBorder="1" applyAlignment="1">
      <alignment horizontal="center" vertical="center"/>
    </xf>
    <xf numFmtId="0" fontId="35" fillId="0" borderId="0" xfId="8" applyFont="1" applyAlignment="1">
      <alignment horizontal="center" vertical="center"/>
    </xf>
    <xf numFmtId="0" fontId="35" fillId="0" borderId="0" xfId="8" applyFont="1" applyAlignment="1">
      <alignment horizontal="center"/>
    </xf>
    <xf numFmtId="0" fontId="60" fillId="0" borderId="0" xfId="8" applyFont="1" applyAlignment="1">
      <alignment horizontal="center"/>
    </xf>
    <xf numFmtId="0" fontId="61" fillId="0" borderId="0" xfId="8" quotePrefix="1" applyFont="1" applyAlignment="1">
      <alignment horizontal="justify" vertical="center" wrapText="1"/>
    </xf>
    <xf numFmtId="0" fontId="61" fillId="0" borderId="0" xfId="8" applyFont="1" applyAlignment="1">
      <alignment horizontal="justify" vertical="center" wrapText="1"/>
    </xf>
    <xf numFmtId="0" fontId="61" fillId="0" borderId="0" xfId="8" quotePrefix="1" applyFont="1" applyAlignment="1">
      <alignment horizontal="justify" wrapText="1"/>
    </xf>
    <xf numFmtId="0" fontId="61" fillId="0" borderId="0" xfId="8" applyFont="1" applyAlignment="1">
      <alignment horizontal="justify" wrapText="1"/>
    </xf>
    <xf numFmtId="167" fontId="62" fillId="13" borderId="1" xfId="8" applyNumberFormat="1" applyFont="1" applyFill="1" applyBorder="1" applyAlignment="1">
      <alignment horizontal="center" vertical="center"/>
    </xf>
    <xf numFmtId="0" fontId="28" fillId="3" borderId="0" xfId="8" applyFont="1" applyFill="1" applyAlignment="1">
      <alignment horizontal="center" vertical="center" wrapText="1"/>
    </xf>
    <xf numFmtId="173" fontId="10" fillId="0" borderId="1" xfId="13" applyNumberFormat="1" applyFont="1" applyBorder="1" applyAlignment="1">
      <alignment horizontal="center" vertical="center"/>
    </xf>
    <xf numFmtId="173" fontId="10" fillId="0" borderId="38" xfId="13" applyNumberFormat="1" applyFont="1" applyBorder="1" applyAlignment="1">
      <alignment horizontal="center" vertical="center"/>
    </xf>
    <xf numFmtId="173" fontId="10" fillId="0" borderId="50" xfId="13" applyNumberFormat="1" applyFont="1" applyBorder="1" applyAlignment="1">
      <alignment horizontal="center" vertical="center"/>
    </xf>
    <xf numFmtId="173" fontId="10" fillId="0" borderId="52" xfId="13" applyNumberFormat="1" applyFont="1" applyBorder="1" applyAlignment="1">
      <alignment horizontal="center" vertical="center"/>
    </xf>
    <xf numFmtId="0" fontId="12" fillId="2" borderId="1" xfId="15" applyNumberFormat="1" applyFont="1" applyFill="1" applyBorder="1" applyAlignment="1">
      <alignment horizontal="center" vertical="center"/>
    </xf>
    <xf numFmtId="173" fontId="12" fillId="2" borderId="1" xfId="13" applyNumberFormat="1" applyFont="1" applyFill="1" applyBorder="1" applyAlignment="1">
      <alignment horizontal="center" vertical="center" wrapText="1"/>
    </xf>
    <xf numFmtId="0" fontId="86" fillId="2" borderId="1" xfId="15" applyNumberFormat="1" applyFont="1" applyFill="1" applyBorder="1" applyAlignment="1">
      <alignment horizontal="center" vertical="center" wrapText="1"/>
    </xf>
    <xf numFmtId="167" fontId="86" fillId="2" borderId="1" xfId="15" applyNumberFormat="1" applyFont="1" applyFill="1" applyBorder="1" applyAlignment="1">
      <alignment horizontal="center" vertical="center" wrapText="1"/>
    </xf>
    <xf numFmtId="167" fontId="12" fillId="2" borderId="1" xfId="15" applyNumberFormat="1" applyFont="1" applyFill="1" applyBorder="1" applyAlignment="1">
      <alignment horizontal="center" vertical="center" wrapText="1"/>
    </xf>
    <xf numFmtId="0" fontId="12" fillId="2" borderId="1" xfId="19" applyFont="1" applyFill="1" applyBorder="1" applyAlignment="1">
      <alignment vertical="center" wrapText="1"/>
    </xf>
    <xf numFmtId="38" fontId="13" fillId="2" borderId="1" xfId="19" applyNumberFormat="1" applyFont="1" applyFill="1" applyBorder="1" applyAlignment="1">
      <alignment horizontal="left" vertical="center"/>
    </xf>
    <xf numFmtId="10" fontId="12" fillId="2" borderId="1" xfId="14" applyNumberFormat="1" applyFont="1" applyFill="1" applyBorder="1" applyAlignment="1">
      <alignment horizontal="center" vertical="center" wrapText="1"/>
    </xf>
    <xf numFmtId="10" fontId="90" fillId="2" borderId="1" xfId="15" applyNumberFormat="1" applyFont="1" applyFill="1" applyBorder="1" applyAlignment="1">
      <alignment horizontal="center" vertical="center" wrapText="1"/>
    </xf>
    <xf numFmtId="10" fontId="90" fillId="2" borderId="1" xfId="15" applyNumberFormat="1" applyFont="1" applyFill="1" applyBorder="1" applyAlignment="1">
      <alignment horizontal="center" vertical="center"/>
    </xf>
    <xf numFmtId="38" fontId="13" fillId="2" borderId="38" xfId="19" applyNumberFormat="1" applyFont="1" applyFill="1" applyBorder="1" applyAlignment="1">
      <alignment horizontal="left" vertical="center"/>
    </xf>
    <xf numFmtId="38" fontId="13" fillId="2" borderId="52" xfId="19" applyNumberFormat="1" applyFont="1" applyFill="1" applyBorder="1" applyAlignment="1">
      <alignment horizontal="left" vertical="center"/>
    </xf>
    <xf numFmtId="0" fontId="37" fillId="0" borderId="0" xfId="14" applyFont="1" applyAlignment="1">
      <alignment horizontal="center"/>
    </xf>
    <xf numFmtId="0" fontId="88" fillId="0" borderId="57" xfId="14" applyFont="1" applyBorder="1"/>
    <xf numFmtId="49" fontId="29" fillId="2" borderId="38" xfId="19" applyNumberFormat="1" applyFont="1" applyFill="1" applyBorder="1" applyAlignment="1">
      <alignment horizontal="left" vertical="center"/>
    </xf>
    <xf numFmtId="49" fontId="29" fillId="2" borderId="50" xfId="19" applyNumberFormat="1" applyFont="1" applyFill="1" applyBorder="1" applyAlignment="1">
      <alignment horizontal="left" vertical="center"/>
    </xf>
    <xf numFmtId="49" fontId="29" fillId="2" borderId="52" xfId="19" applyNumberFormat="1" applyFont="1" applyFill="1" applyBorder="1" applyAlignment="1">
      <alignment horizontal="left" vertical="center"/>
    </xf>
    <xf numFmtId="0" fontId="14" fillId="0" borderId="58" xfId="22" applyFont="1" applyBorder="1" applyAlignment="1">
      <alignment horizontal="center" vertical="center"/>
    </xf>
    <xf numFmtId="0" fontId="14" fillId="0" borderId="59" xfId="22" applyFont="1" applyBorder="1" applyAlignment="1">
      <alignment horizontal="center" vertical="center"/>
    </xf>
    <xf numFmtId="0" fontId="14" fillId="0" borderId="60" xfId="22" applyFont="1" applyBorder="1" applyAlignment="1">
      <alignment horizontal="center" vertical="center"/>
    </xf>
    <xf numFmtId="173" fontId="15" fillId="0" borderId="58" xfId="13" applyNumberFormat="1" applyFont="1" applyBorder="1" applyAlignment="1">
      <alignment horizontal="center" vertical="center"/>
    </xf>
    <xf numFmtId="173" fontId="15" fillId="0" borderId="59" xfId="13" applyNumberFormat="1" applyFont="1" applyBorder="1" applyAlignment="1">
      <alignment horizontal="center" vertical="center"/>
    </xf>
    <xf numFmtId="173" fontId="15" fillId="0" borderId="60" xfId="13" applyNumberFormat="1" applyFont="1" applyBorder="1" applyAlignment="1">
      <alignment horizontal="center" vertical="center"/>
    </xf>
    <xf numFmtId="0" fontId="109" fillId="0" borderId="38" xfId="22" applyFont="1" applyBorder="1" applyAlignment="1">
      <alignment horizontal="center" vertical="center"/>
    </xf>
    <xf numFmtId="0" fontId="109" fillId="0" borderId="50" xfId="22" applyFont="1" applyBorder="1" applyAlignment="1">
      <alignment horizontal="center" vertical="center"/>
    </xf>
    <xf numFmtId="0" fontId="109" fillId="0" borderId="52" xfId="22" applyFont="1" applyBorder="1" applyAlignment="1">
      <alignment horizontal="center" vertical="center"/>
    </xf>
    <xf numFmtId="173" fontId="110" fillId="0" borderId="38" xfId="13" applyNumberFormat="1" applyFont="1" applyBorder="1" applyAlignment="1">
      <alignment horizontal="center" vertical="center"/>
    </xf>
    <xf numFmtId="173" fontId="110" fillId="0" borderId="50" xfId="13" applyNumberFormat="1" applyFont="1" applyBorder="1" applyAlignment="1">
      <alignment horizontal="center" vertical="center"/>
    </xf>
    <xf numFmtId="173" fontId="110" fillId="0" borderId="52" xfId="13" applyNumberFormat="1" applyFont="1" applyBorder="1" applyAlignment="1">
      <alignment horizontal="center" vertical="center"/>
    </xf>
    <xf numFmtId="0" fontId="15" fillId="13" borderId="42" xfId="25" applyFont="1" applyFill="1" applyBorder="1" applyAlignment="1" applyProtection="1">
      <alignment horizontal="center" vertical="center" wrapText="1"/>
      <protection locked="0"/>
    </xf>
    <xf numFmtId="0" fontId="15" fillId="13" borderId="37" xfId="25" applyFont="1" applyFill="1" applyBorder="1" applyAlignment="1" applyProtection="1">
      <alignment horizontal="center" vertical="center" wrapText="1"/>
      <protection locked="0"/>
    </xf>
    <xf numFmtId="0" fontId="15" fillId="13" borderId="47" xfId="25" applyFont="1" applyFill="1" applyBorder="1" applyAlignment="1" applyProtection="1">
      <alignment horizontal="center" vertical="center" wrapText="1"/>
      <protection locked="0"/>
    </xf>
    <xf numFmtId="174" fontId="15" fillId="13" borderId="42" xfId="25" applyNumberFormat="1" applyFont="1" applyFill="1" applyBorder="1" applyAlignment="1" applyProtection="1">
      <alignment horizontal="center" vertical="center" wrapText="1"/>
      <protection locked="0"/>
    </xf>
    <xf numFmtId="174" fontId="15" fillId="13" borderId="37" xfId="25" applyNumberFormat="1" applyFont="1" applyFill="1" applyBorder="1" applyAlignment="1" applyProtection="1">
      <alignment horizontal="center" vertical="center" wrapText="1"/>
      <protection locked="0"/>
    </xf>
    <xf numFmtId="174" fontId="15" fillId="13" borderId="47" xfId="25" applyNumberFormat="1" applyFont="1" applyFill="1" applyBorder="1" applyAlignment="1" applyProtection="1">
      <alignment horizontal="center" vertical="center" wrapText="1"/>
      <protection locked="0"/>
    </xf>
    <xf numFmtId="167" fontId="15" fillId="13" borderId="42" xfId="15" applyNumberFormat="1" applyFont="1" applyFill="1" applyBorder="1" applyAlignment="1">
      <alignment horizontal="center" vertical="center" wrapText="1"/>
    </xf>
    <xf numFmtId="167" fontId="15" fillId="13" borderId="37" xfId="15" applyNumberFormat="1" applyFont="1" applyFill="1" applyBorder="1" applyAlignment="1">
      <alignment horizontal="center" vertical="center" wrapText="1"/>
    </xf>
    <xf numFmtId="167" fontId="15" fillId="13" borderId="47" xfId="15" applyNumberFormat="1" applyFont="1" applyFill="1" applyBorder="1" applyAlignment="1">
      <alignment horizontal="center" vertical="center" wrapText="1"/>
    </xf>
    <xf numFmtId="0" fontId="15" fillId="13" borderId="38" xfId="25" applyFont="1" applyFill="1" applyBorder="1" applyAlignment="1" applyProtection="1">
      <alignment horizontal="center" vertical="center" wrapText="1"/>
      <protection locked="0"/>
    </xf>
    <xf numFmtId="0" fontId="15" fillId="13" borderId="50" xfId="25" applyFont="1" applyFill="1" applyBorder="1" applyAlignment="1" applyProtection="1">
      <alignment horizontal="center" vertical="center" wrapText="1"/>
      <protection locked="0"/>
    </xf>
    <xf numFmtId="0" fontId="15" fillId="13" borderId="52" xfId="25" applyFont="1" applyFill="1" applyBorder="1" applyAlignment="1" applyProtection="1">
      <alignment horizontal="center" vertical="center" wrapText="1"/>
      <protection locked="0"/>
    </xf>
    <xf numFmtId="0" fontId="15" fillId="26" borderId="42" xfId="25" applyFont="1" applyFill="1" applyBorder="1" applyAlignment="1" applyProtection="1">
      <alignment horizontal="center" vertical="center" wrapText="1"/>
      <protection locked="0"/>
    </xf>
    <xf numFmtId="0" fontId="15" fillId="26" borderId="37" xfId="25" applyFont="1" applyFill="1" applyBorder="1" applyAlignment="1" applyProtection="1">
      <alignment horizontal="center" vertical="center" wrapText="1"/>
      <protection locked="0"/>
    </xf>
    <xf numFmtId="0" fontId="15" fillId="26" borderId="47" xfId="25" applyFont="1" applyFill="1" applyBorder="1" applyAlignment="1" applyProtection="1">
      <alignment horizontal="center" vertical="center" wrapText="1"/>
      <protection locked="0"/>
    </xf>
    <xf numFmtId="0" fontId="15" fillId="0" borderId="0" xfId="22" applyFont="1" applyAlignment="1">
      <alignment horizontal="center" vertical="center"/>
    </xf>
    <xf numFmtId="0" fontId="15" fillId="18" borderId="1" xfId="19" applyFont="1" applyFill="1" applyBorder="1" applyAlignment="1">
      <alignment vertical="center" wrapText="1"/>
    </xf>
    <xf numFmtId="38" fontId="15" fillId="18" borderId="1" xfId="19" applyNumberFormat="1" applyFont="1" applyFill="1" applyBorder="1" applyAlignment="1">
      <alignment horizontal="left" vertical="center"/>
    </xf>
    <xf numFmtId="0" fontId="15" fillId="26" borderId="38" xfId="25" applyFont="1" applyFill="1" applyBorder="1" applyAlignment="1" applyProtection="1">
      <alignment horizontal="center" vertical="center" wrapText="1"/>
      <protection locked="0"/>
    </xf>
    <xf numFmtId="0" fontId="15" fillId="26" borderId="50" xfId="25" applyFont="1" applyFill="1" applyBorder="1" applyAlignment="1" applyProtection="1">
      <alignment horizontal="center" vertical="center" wrapText="1"/>
      <protection locked="0"/>
    </xf>
    <xf numFmtId="0" fontId="15" fillId="26" borderId="52" xfId="25" applyFont="1" applyFill="1" applyBorder="1" applyAlignment="1" applyProtection="1">
      <alignment horizontal="center" vertical="center" wrapText="1"/>
      <protection locked="0"/>
    </xf>
    <xf numFmtId="0" fontId="18" fillId="0" borderId="57" xfId="22" applyFont="1" applyBorder="1" applyAlignment="1">
      <alignment horizontal="left" vertical="center" indent="10"/>
    </xf>
    <xf numFmtId="0" fontId="18" fillId="0" borderId="0" xfId="38" applyFont="1" applyAlignment="1">
      <alignment horizontal="center"/>
    </xf>
    <xf numFmtId="0" fontId="15" fillId="0" borderId="0" xfId="38" applyFont="1" applyAlignment="1">
      <alignment horizontal="center" vertical="center"/>
    </xf>
  </cellXfs>
  <cellStyles count="42">
    <cellStyle name="Comma" xfId="1" builtinId="3"/>
    <cellStyle name="Comma [0] 2" xfId="12" xr:uid="{00000000-0005-0000-0000-000001000000}"/>
    <cellStyle name="Comma 10 2" xfId="30" xr:uid="{00000000-0005-0000-0000-000002000000}"/>
    <cellStyle name="Comma 10 2 2" xfId="9" xr:uid="{00000000-0005-0000-0000-000003000000}"/>
    <cellStyle name="Comma 2" xfId="3" xr:uid="{00000000-0005-0000-0000-000004000000}"/>
    <cellStyle name="Comma 2 2" xfId="20" xr:uid="{00000000-0005-0000-0000-000005000000}"/>
    <cellStyle name="Comma 2 3" xfId="29" xr:uid="{00000000-0005-0000-0000-000006000000}"/>
    <cellStyle name="Comma 2 3 3" xfId="26" xr:uid="{00000000-0005-0000-0000-000007000000}"/>
    <cellStyle name="Comma 3" xfId="6" xr:uid="{00000000-0005-0000-0000-000008000000}"/>
    <cellStyle name="Comma 3 2" xfId="35" xr:uid="{00000000-0005-0000-0000-000009000000}"/>
    <cellStyle name="Comma 3 2 2" xfId="24" xr:uid="{00000000-0005-0000-0000-00000A000000}"/>
    <cellStyle name="Comma 4" xfId="10" xr:uid="{00000000-0005-0000-0000-00000B000000}"/>
    <cellStyle name="Comma 41 2" xfId="21" xr:uid="{00000000-0005-0000-0000-00000C000000}"/>
    <cellStyle name="Comma 5" xfId="15" xr:uid="{00000000-0005-0000-0000-00000D000000}"/>
    <cellStyle name="Comma 6" xfId="41" xr:uid="{00000000-0005-0000-0000-00000E000000}"/>
    <cellStyle name="Normal" xfId="0" builtinId="0"/>
    <cellStyle name="Normal 2" xfId="2" xr:uid="{00000000-0005-0000-0000-000010000000}"/>
    <cellStyle name="Normal 2 2" xfId="5" xr:uid="{00000000-0005-0000-0000-000011000000}"/>
    <cellStyle name="Normal 2 2 2" xfId="38" xr:uid="{00000000-0005-0000-0000-000012000000}"/>
    <cellStyle name="Normal 2 3" xfId="22" xr:uid="{00000000-0005-0000-0000-000013000000}"/>
    <cellStyle name="Normal 2 4" xfId="25" xr:uid="{00000000-0005-0000-0000-000014000000}"/>
    <cellStyle name="Normal 2 6 2" xfId="27" xr:uid="{00000000-0005-0000-0000-000015000000}"/>
    <cellStyle name="Normal 22" xfId="28" xr:uid="{00000000-0005-0000-0000-000016000000}"/>
    <cellStyle name="Normal 22 2" xfId="36" xr:uid="{00000000-0005-0000-0000-000017000000}"/>
    <cellStyle name="Normal 3" xfId="4" xr:uid="{00000000-0005-0000-0000-000018000000}"/>
    <cellStyle name="Normal 3 2" xfId="39" xr:uid="{00000000-0005-0000-0000-000019000000}"/>
    <cellStyle name="Normal 4" xfId="8" xr:uid="{00000000-0005-0000-0000-00001A000000}"/>
    <cellStyle name="Normal 5" xfId="14" xr:uid="{00000000-0005-0000-0000-00001B000000}"/>
    <cellStyle name="Normal 5 2" xfId="23" xr:uid="{00000000-0005-0000-0000-00001C000000}"/>
    <cellStyle name="Normal 6" xfId="40" xr:uid="{00000000-0005-0000-0000-00001D000000}"/>
    <cellStyle name="Normal_1450 1433 1429 1428 1416" xfId="33" xr:uid="{00000000-0005-0000-0000-00001E000000}"/>
    <cellStyle name="Normal_ĐHKK &amp; Thong gio" xfId="37" xr:uid="{00000000-0005-0000-0000-00001F000000}"/>
    <cellStyle name="Normal_EN-VN 02  Tender Bills of Quantity v1 Hien" xfId="31" xr:uid="{00000000-0005-0000-0000-000020000000}"/>
    <cellStyle name="Normal_Mau YCCVT theo ISO (1)" xfId="32" xr:uid="{00000000-0005-0000-0000-000021000000}"/>
    <cellStyle name="Normal_NHABIA3" xfId="16" xr:uid="{00000000-0005-0000-0000-000022000000}"/>
    <cellStyle name="Normal_NHAXUONG" xfId="13" xr:uid="{00000000-0005-0000-0000-000023000000}"/>
    <cellStyle name="Normal_NHAXUONG 2" xfId="18" xr:uid="{00000000-0005-0000-0000-000024000000}"/>
    <cellStyle name="Normal_Saigon Pearl-Pile Test Quoc's comment Rev1" xfId="19" xr:uid="{00000000-0005-0000-0000-000025000000}"/>
    <cellStyle name="Normal_santenis" xfId="17" xr:uid="{00000000-0005-0000-0000-000026000000}"/>
    <cellStyle name="Percent 2" xfId="7" xr:uid="{00000000-0005-0000-0000-000027000000}"/>
    <cellStyle name="Percent 3" xfId="11" xr:uid="{00000000-0005-0000-0000-000028000000}"/>
    <cellStyle name="Percent 4" xfId="34" xr:uid="{00000000-0005-0000-0000-000029000000}"/>
  </cellStyles>
  <dxfs count="4">
    <dxf>
      <font>
        <b/>
        <i val="0"/>
      </font>
    </dxf>
    <dxf>
      <font>
        <b/>
        <i val="0"/>
      </font>
    </dxf>
    <dxf>
      <font>
        <b/>
        <i val="0"/>
      </font>
    </dxf>
    <dxf>
      <font>
        <b/>
        <i val="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4.xml"/><Relationship Id="rId18" Type="http://schemas.openxmlformats.org/officeDocument/2006/relationships/externalLink" Target="externalLinks/externalLink9.xml"/><Relationship Id="rId26" Type="http://schemas.openxmlformats.org/officeDocument/2006/relationships/externalLink" Target="externalLinks/externalLink17.xml"/><Relationship Id="rId39" Type="http://schemas.openxmlformats.org/officeDocument/2006/relationships/externalLink" Target="externalLinks/externalLink30.xml"/><Relationship Id="rId21" Type="http://schemas.openxmlformats.org/officeDocument/2006/relationships/externalLink" Target="externalLinks/externalLink12.xml"/><Relationship Id="rId34" Type="http://schemas.openxmlformats.org/officeDocument/2006/relationships/externalLink" Target="externalLinks/externalLink25.xml"/><Relationship Id="rId42" Type="http://schemas.openxmlformats.org/officeDocument/2006/relationships/externalLink" Target="externalLinks/externalLink33.xml"/><Relationship Id="rId47" Type="http://schemas.openxmlformats.org/officeDocument/2006/relationships/externalLink" Target="externalLinks/externalLink38.xml"/><Relationship Id="rId50" Type="http://schemas.openxmlformats.org/officeDocument/2006/relationships/theme" Target="theme/theme1.xml"/><Relationship Id="rId7" Type="http://schemas.openxmlformats.org/officeDocument/2006/relationships/worksheet" Target="worksheets/sheet5.xml"/><Relationship Id="rId2" Type="http://schemas.openxmlformats.org/officeDocument/2006/relationships/chartsheet" Target="chartsheets/sheet2.xml"/><Relationship Id="rId16" Type="http://schemas.openxmlformats.org/officeDocument/2006/relationships/externalLink" Target="externalLinks/externalLink7.xml"/><Relationship Id="rId29" Type="http://schemas.openxmlformats.org/officeDocument/2006/relationships/externalLink" Target="externalLinks/externalLink20.xml"/><Relationship Id="rId11" Type="http://schemas.openxmlformats.org/officeDocument/2006/relationships/externalLink" Target="externalLinks/externalLink2.xml"/><Relationship Id="rId24" Type="http://schemas.openxmlformats.org/officeDocument/2006/relationships/externalLink" Target="externalLinks/externalLink15.xml"/><Relationship Id="rId32" Type="http://schemas.openxmlformats.org/officeDocument/2006/relationships/externalLink" Target="externalLinks/externalLink23.xml"/><Relationship Id="rId37" Type="http://schemas.openxmlformats.org/officeDocument/2006/relationships/externalLink" Target="externalLinks/externalLink28.xml"/><Relationship Id="rId40" Type="http://schemas.openxmlformats.org/officeDocument/2006/relationships/externalLink" Target="externalLinks/externalLink31.xml"/><Relationship Id="rId45" Type="http://schemas.openxmlformats.org/officeDocument/2006/relationships/externalLink" Target="externalLinks/externalLink36.xml"/><Relationship Id="rId53" Type="http://schemas.microsoft.com/office/2017/10/relationships/person" Target="persons/person.xml"/><Relationship Id="rId5" Type="http://schemas.openxmlformats.org/officeDocument/2006/relationships/worksheet" Target="worksheets/sheet3.xml"/><Relationship Id="rId10" Type="http://schemas.openxmlformats.org/officeDocument/2006/relationships/externalLink" Target="externalLinks/externalLink1.xml"/><Relationship Id="rId19" Type="http://schemas.openxmlformats.org/officeDocument/2006/relationships/externalLink" Target="externalLinks/externalLink10.xml"/><Relationship Id="rId31" Type="http://schemas.openxmlformats.org/officeDocument/2006/relationships/externalLink" Target="externalLinks/externalLink22.xml"/><Relationship Id="rId44" Type="http://schemas.openxmlformats.org/officeDocument/2006/relationships/externalLink" Target="externalLinks/externalLink35.xml"/><Relationship Id="rId52" Type="http://schemas.openxmlformats.org/officeDocument/2006/relationships/sharedStrings" Target="sharedStrings.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externalLink" Target="externalLinks/externalLink5.xml"/><Relationship Id="rId22" Type="http://schemas.openxmlformats.org/officeDocument/2006/relationships/externalLink" Target="externalLinks/externalLink13.xml"/><Relationship Id="rId27" Type="http://schemas.openxmlformats.org/officeDocument/2006/relationships/externalLink" Target="externalLinks/externalLink18.xml"/><Relationship Id="rId30" Type="http://schemas.openxmlformats.org/officeDocument/2006/relationships/externalLink" Target="externalLinks/externalLink21.xml"/><Relationship Id="rId35" Type="http://schemas.openxmlformats.org/officeDocument/2006/relationships/externalLink" Target="externalLinks/externalLink26.xml"/><Relationship Id="rId43" Type="http://schemas.openxmlformats.org/officeDocument/2006/relationships/externalLink" Target="externalLinks/externalLink34.xml"/><Relationship Id="rId48" Type="http://schemas.openxmlformats.org/officeDocument/2006/relationships/externalLink" Target="externalLinks/externalLink39.xml"/><Relationship Id="rId8" Type="http://schemas.openxmlformats.org/officeDocument/2006/relationships/worksheet" Target="worksheets/sheet6.xml"/><Relationship Id="rId51" Type="http://schemas.openxmlformats.org/officeDocument/2006/relationships/styles" Target="styles.xml"/><Relationship Id="rId3" Type="http://schemas.openxmlformats.org/officeDocument/2006/relationships/worksheet" Target="worksheets/sheet1.xml"/><Relationship Id="rId12" Type="http://schemas.openxmlformats.org/officeDocument/2006/relationships/externalLink" Target="externalLinks/externalLink3.xml"/><Relationship Id="rId17" Type="http://schemas.openxmlformats.org/officeDocument/2006/relationships/externalLink" Target="externalLinks/externalLink8.xml"/><Relationship Id="rId25" Type="http://schemas.openxmlformats.org/officeDocument/2006/relationships/externalLink" Target="externalLinks/externalLink16.xml"/><Relationship Id="rId33" Type="http://schemas.openxmlformats.org/officeDocument/2006/relationships/externalLink" Target="externalLinks/externalLink24.xml"/><Relationship Id="rId38" Type="http://schemas.openxmlformats.org/officeDocument/2006/relationships/externalLink" Target="externalLinks/externalLink29.xml"/><Relationship Id="rId46" Type="http://schemas.openxmlformats.org/officeDocument/2006/relationships/externalLink" Target="externalLinks/externalLink37.xml"/><Relationship Id="rId20" Type="http://schemas.openxmlformats.org/officeDocument/2006/relationships/externalLink" Target="externalLinks/externalLink11.xml"/><Relationship Id="rId41" Type="http://schemas.openxmlformats.org/officeDocument/2006/relationships/externalLink" Target="externalLinks/externalLink32.xml"/><Relationship Id="rId54" Type="http://schemas.openxmlformats.org/officeDocument/2006/relationships/calcChain" Target="calcChain.xml"/><Relationship Id="rId1" Type="http://schemas.openxmlformats.org/officeDocument/2006/relationships/chartsheet" Target="chartsheets/sheet1.xml"/><Relationship Id="rId6" Type="http://schemas.openxmlformats.org/officeDocument/2006/relationships/worksheet" Target="worksheets/sheet4.xml"/><Relationship Id="rId15" Type="http://schemas.openxmlformats.org/officeDocument/2006/relationships/externalLink" Target="externalLinks/externalLink6.xml"/><Relationship Id="rId23" Type="http://schemas.openxmlformats.org/officeDocument/2006/relationships/externalLink" Target="externalLinks/externalLink14.xml"/><Relationship Id="rId28" Type="http://schemas.openxmlformats.org/officeDocument/2006/relationships/externalLink" Target="externalLinks/externalLink19.xml"/><Relationship Id="rId36" Type="http://schemas.openxmlformats.org/officeDocument/2006/relationships/externalLink" Target="externalLinks/externalLink27.xml"/><Relationship Id="rId49" Type="http://schemas.openxmlformats.org/officeDocument/2006/relationships/externalLink" Target="externalLinks/externalLink4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lotArea>
      <c:layout/>
      <c:barChart>
        <c:barDir val="col"/>
        <c:grouping val="clustered"/>
        <c:varyColors val="0"/>
        <c:ser>
          <c:idx val="0"/>
          <c:order val="0"/>
          <c:tx>
            <c:strRef>
              <c:f>'Tổng hợp '!$B$5:$B$7</c:f>
              <c:strCache>
                <c:ptCount val="3"/>
                <c:pt idx="0">
                  <c:v>Hạng mục</c:v>
                </c:pt>
                <c:pt idx="2">
                  <c:v>TỔNG CỘNG</c:v>
                </c:pt>
              </c:strCache>
            </c:strRef>
          </c:tx>
          <c:spPr>
            <a:solidFill>
              <a:schemeClr val="accent1"/>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'!$B$8:$B$45</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0-213E-440D-B204-C18AD3456D8A}"/>
            </c:ext>
          </c:extLst>
        </c:ser>
        <c:ser>
          <c:idx val="1"/>
          <c:order val="1"/>
          <c:tx>
            <c:strRef>
              <c:f>'Tổng hợp '!$C$5:$C$7</c:f>
              <c:strCache>
                <c:ptCount val="3"/>
                <c:pt idx="0">
                  <c:v>D3  đến ngày 7/10/2025</c:v>
                </c:pt>
                <c:pt idx="1">
                  <c:v>Giá trị hợp đồng </c:v>
                </c:pt>
                <c:pt idx="2">
                  <c:v> 1.244.683.355.197 </c:v>
                </c:pt>
              </c:strCache>
            </c:strRef>
          </c:tx>
          <c:spPr>
            <a:solidFill>
              <a:schemeClr val="accent2"/>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'!$C$8:$C$45</c:f>
              <c:numCache>
                <c:formatCode>_(* #,##0_);_(* \(#,##0\);_(* "-"??_);_(@_)</c:formatCode>
                <c:ptCount val="38"/>
                <c:pt idx="0">
                  <c:v>713636471154.85498</c:v>
                </c:pt>
                <c:pt idx="1">
                  <c:v>215863784445</c:v>
                </c:pt>
                <c:pt idx="2">
                  <c:v>209980116509</c:v>
                </c:pt>
                <c:pt idx="3">
                  <c:v>5883667936</c:v>
                </c:pt>
                <c:pt idx="4">
                  <c:v>108873969007</c:v>
                </c:pt>
                <c:pt idx="5">
                  <c:v>107621523007</c:v>
                </c:pt>
                <c:pt idx="6">
                  <c:v>1252446000</c:v>
                </c:pt>
                <c:pt idx="7">
                  <c:v>45603346484</c:v>
                </c:pt>
                <c:pt idx="8">
                  <c:v>343295371218.85492</c:v>
                </c:pt>
                <c:pt idx="9">
                  <c:v>322385645235</c:v>
                </c:pt>
                <c:pt idx="10">
                  <c:v>20909725983.854939</c:v>
                </c:pt>
                <c:pt idx="11">
                  <c:v>127808780165.2</c:v>
                </c:pt>
                <c:pt idx="12">
                  <c:v>44759520000</c:v>
                </c:pt>
                <c:pt idx="13">
                  <c:v>53586347731.199997</c:v>
                </c:pt>
                <c:pt idx="14">
                  <c:v>26901301370.400002</c:v>
                </c:pt>
                <c:pt idx="15">
                  <c:v>26685046360.799999</c:v>
                </c:pt>
                <c:pt idx="16">
                  <c:v>29462912434</c:v>
                </c:pt>
                <c:pt idx="17">
                  <c:v>14731456217</c:v>
                </c:pt>
                <c:pt idx="18">
                  <c:v>14731456217</c:v>
                </c:pt>
                <c:pt idx="19">
                  <c:v>249281651071.2059</c:v>
                </c:pt>
                <c:pt idx="20">
                  <c:v>125000000000.28</c:v>
                </c:pt>
                <c:pt idx="21">
                  <c:v>68796000000</c:v>
                </c:pt>
                <c:pt idx="22">
                  <c:v>48903964830.925903</c:v>
                </c:pt>
                <c:pt idx="23">
                  <c:v>4487903200</c:v>
                </c:pt>
                <c:pt idx="24">
                  <c:v>2093783040</c:v>
                </c:pt>
                <c:pt idx="25">
                  <c:v>153956452805.72021</c:v>
                </c:pt>
                <c:pt idx="26">
                  <c:v>19856793600</c:v>
                </c:pt>
                <c:pt idx="27">
                  <c:v>18755383500</c:v>
                </c:pt>
                <c:pt idx="28">
                  <c:v>16118324010.0952</c:v>
                </c:pt>
                <c:pt idx="29">
                  <c:v>45603346484</c:v>
                </c:pt>
                <c:pt idx="30">
                  <c:v>2200000000</c:v>
                </c:pt>
                <c:pt idx="31">
                  <c:v>17955805646.625</c:v>
                </c:pt>
                <c:pt idx="32">
                  <c:v>12376632400</c:v>
                </c:pt>
                <c:pt idx="33">
                  <c:v>4703567165</c:v>
                </c:pt>
                <c:pt idx="34">
                  <c:v>3000000000</c:v>
                </c:pt>
                <c:pt idx="35">
                  <c:v>3086600000</c:v>
                </c:pt>
                <c:pt idx="36">
                  <c:v>2800000000</c:v>
                </c:pt>
                <c:pt idx="37">
                  <c:v>7500000000</c:v>
                </c:pt>
              </c:numCache>
            </c:numRef>
          </c:val>
          <c:extLst>
            <c:ext xmlns:c16="http://schemas.microsoft.com/office/drawing/2014/chart" uri="{C3380CC4-5D6E-409C-BE32-E72D297353CC}">
              <c16:uniqueId val="{00000001-213E-440D-B204-C18AD3456D8A}"/>
            </c:ext>
          </c:extLst>
        </c:ser>
        <c:ser>
          <c:idx val="2"/>
          <c:order val="2"/>
          <c:tx>
            <c:strRef>
              <c:f>'Tổng hợp '!$D$5:$D$7</c:f>
              <c:strCache>
                <c:ptCount val="3"/>
                <c:pt idx="0">
                  <c:v>D3  đến ngày 7/10/2025</c:v>
                </c:pt>
                <c:pt idx="1">
                  <c:v>Giá trị đã thực hiện </c:v>
                </c:pt>
                <c:pt idx="2">
                  <c:v> 617.178.473.271 </c:v>
                </c:pt>
              </c:strCache>
            </c:strRef>
          </c:tx>
          <c:spPr>
            <a:solidFill>
              <a:schemeClr val="accent3"/>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'!$D$8:$D$45</c:f>
              <c:numCache>
                <c:formatCode>_(* #,##0_);_(* \(#,##0\);_(* "-"??_);_(@_)</c:formatCode>
                <c:ptCount val="38"/>
                <c:pt idx="0">
                  <c:v>557739685082.24048</c:v>
                </c:pt>
                <c:pt idx="1">
                  <c:v>215863784445.44199</c:v>
                </c:pt>
                <c:pt idx="2">
                  <c:v>209980116509.44199</c:v>
                </c:pt>
                <c:pt idx="3">
                  <c:v>5883667936</c:v>
                </c:pt>
                <c:pt idx="4">
                  <c:v>75258311826.798569</c:v>
                </c:pt>
                <c:pt idx="5">
                  <c:v>74005865826.798569</c:v>
                </c:pt>
                <c:pt idx="6">
                  <c:v>1252446000</c:v>
                </c:pt>
                <c:pt idx="7">
                  <c:v>8480841000</c:v>
                </c:pt>
                <c:pt idx="8">
                  <c:v>258136747810</c:v>
                </c:pt>
                <c:pt idx="9">
                  <c:v>237227021826</c:v>
                </c:pt>
                <c:pt idx="10">
                  <c:v>20909725984</c:v>
                </c:pt>
                <c:pt idx="11">
                  <c:v>10502982673</c:v>
                </c:pt>
                <c:pt idx="12">
                  <c:v>0</c:v>
                </c:pt>
                <c:pt idx="13">
                  <c:v>0</c:v>
                </c:pt>
                <c:pt idx="14">
                  <c:v>0</c:v>
                </c:pt>
                <c:pt idx="15">
                  <c:v>0</c:v>
                </c:pt>
                <c:pt idx="16">
                  <c:v>10502982673</c:v>
                </c:pt>
                <c:pt idx="17">
                  <c:v>10502982673</c:v>
                </c:pt>
                <c:pt idx="18">
                  <c:v>0</c:v>
                </c:pt>
                <c:pt idx="19">
                  <c:v>47976863356</c:v>
                </c:pt>
                <c:pt idx="20">
                  <c:v>38886501232</c:v>
                </c:pt>
                <c:pt idx="21">
                  <c:v>9090362124</c:v>
                </c:pt>
                <c:pt idx="22">
                  <c:v>0</c:v>
                </c:pt>
                <c:pt idx="23">
                  <c:v>0</c:v>
                </c:pt>
                <c:pt idx="24">
                  <c:v>0</c:v>
                </c:pt>
                <c:pt idx="25">
                  <c:v>958942160</c:v>
                </c:pt>
                <c:pt idx="26">
                  <c:v>703913760</c:v>
                </c:pt>
                <c:pt idx="27">
                  <c:v>0</c:v>
                </c:pt>
                <c:pt idx="28">
                  <c:v>255028400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2-213E-440D-B204-C18AD3456D8A}"/>
            </c:ext>
          </c:extLst>
        </c:ser>
        <c:ser>
          <c:idx val="3"/>
          <c:order val="3"/>
          <c:tx>
            <c:strRef>
              <c:f>'Tổng hợp '!$E$5:$E$7</c:f>
              <c:strCache>
                <c:ptCount val="3"/>
                <c:pt idx="0">
                  <c:v>D3  đến ngày 7/10/2025</c:v>
                </c:pt>
                <c:pt idx="1">
                  <c:v>Tạm ứng theo HĐ</c:v>
                </c:pt>
                <c:pt idx="2">
                  <c:v> 24.405.569.673 </c:v>
                </c:pt>
              </c:strCache>
            </c:strRef>
          </c:tx>
          <c:spPr>
            <a:solidFill>
              <a:schemeClr val="accent4"/>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'!$E$8:$E$45</c:f>
              <c:numCache>
                <c:formatCode>_(* #,##0_);_(* \(#,##0\);_(* "-"??_);_(@_)</c:formatCode>
                <c:ptCount val="38"/>
                <c:pt idx="0">
                  <c:v>0</c:v>
                </c:pt>
                <c:pt idx="1">
                  <c:v>0</c:v>
                </c:pt>
                <c:pt idx="2">
                  <c:v>0</c:v>
                </c:pt>
                <c:pt idx="3">
                  <c:v>0</c:v>
                </c:pt>
                <c:pt idx="4">
                  <c:v>0</c:v>
                </c:pt>
                <c:pt idx="5">
                  <c:v>0</c:v>
                </c:pt>
                <c:pt idx="6">
                  <c:v>0</c:v>
                </c:pt>
                <c:pt idx="7">
                  <c:v>0</c:v>
                </c:pt>
                <c:pt idx="8">
                  <c:v>0</c:v>
                </c:pt>
                <c:pt idx="9">
                  <c:v>0</c:v>
                </c:pt>
                <c:pt idx="10">
                  <c:v>0</c:v>
                </c:pt>
                <c:pt idx="11">
                  <c:v>5446291243.4039993</c:v>
                </c:pt>
                <c:pt idx="12">
                  <c:v>0</c:v>
                </c:pt>
                <c:pt idx="13">
                  <c:v>2500000000</c:v>
                </c:pt>
                <c:pt idx="14">
                  <c:v>0</c:v>
                </c:pt>
                <c:pt idx="15">
                  <c:v>2500000000</c:v>
                </c:pt>
                <c:pt idx="16">
                  <c:v>2946291243.4040003</c:v>
                </c:pt>
                <c:pt idx="17">
                  <c:v>1473145621.7</c:v>
                </c:pt>
                <c:pt idx="18">
                  <c:v>1473145621.704</c:v>
                </c:pt>
                <c:pt idx="19">
                  <c:v>18959278430</c:v>
                </c:pt>
                <c:pt idx="20">
                  <c:v>8750000000</c:v>
                </c:pt>
                <c:pt idx="21">
                  <c:v>6879600000</c:v>
                </c:pt>
                <c:pt idx="22">
                  <c:v>2880888110</c:v>
                </c:pt>
                <c:pt idx="23">
                  <c:v>448790320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3-213E-440D-B204-C18AD3456D8A}"/>
            </c:ext>
          </c:extLst>
        </c:ser>
        <c:ser>
          <c:idx val="4"/>
          <c:order val="4"/>
          <c:tx>
            <c:strRef>
              <c:f>'Tổng hợp '!$F$5:$F$7</c:f>
              <c:strCache>
                <c:ptCount val="3"/>
                <c:pt idx="0">
                  <c:v>D3  đến ngày 7/10/2025</c:v>
                </c:pt>
                <c:pt idx="1">
                  <c:v>Được quyền thanh toán</c:v>
                </c:pt>
                <c:pt idx="2">
                  <c:v> 550.975.905.325 </c:v>
                </c:pt>
              </c:strCache>
            </c:strRef>
          </c:tx>
          <c:spPr>
            <a:solidFill>
              <a:schemeClr val="accent5"/>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'!$F$8:$F$45</c:f>
              <c:numCache>
                <c:formatCode>_(* #,##0_);_(* \(#,##0\);_(* "-"??_);_(@_)</c:formatCode>
                <c:ptCount val="38"/>
                <c:pt idx="0">
                  <c:v>503045251710.21796</c:v>
                </c:pt>
                <c:pt idx="1">
                  <c:v>187644676146.44199</c:v>
                </c:pt>
                <c:pt idx="2">
                  <c:v>181761008210.44199</c:v>
                </c:pt>
                <c:pt idx="3">
                  <c:v>5883667936</c:v>
                </c:pt>
                <c:pt idx="4">
                  <c:v>61689824145.375961</c:v>
                </c:pt>
                <c:pt idx="5">
                  <c:v>60437378145.375961</c:v>
                </c:pt>
                <c:pt idx="6">
                  <c:v>1252446000</c:v>
                </c:pt>
                <c:pt idx="7">
                  <c:v>8480841000</c:v>
                </c:pt>
                <c:pt idx="8">
                  <c:v>245229910418.39999</c:v>
                </c:pt>
                <c:pt idx="9">
                  <c:v>227456643332</c:v>
                </c:pt>
                <c:pt idx="10">
                  <c:v>17773267086.399998</c:v>
                </c:pt>
                <c:pt idx="11">
                  <c:v>10502982673</c:v>
                </c:pt>
                <c:pt idx="12">
                  <c:v>0</c:v>
                </c:pt>
                <c:pt idx="13">
                  <c:v>0</c:v>
                </c:pt>
                <c:pt idx="14">
                  <c:v>0</c:v>
                </c:pt>
                <c:pt idx="15">
                  <c:v>0</c:v>
                </c:pt>
                <c:pt idx="16">
                  <c:v>10502982673</c:v>
                </c:pt>
                <c:pt idx="17">
                  <c:v>10502982673</c:v>
                </c:pt>
                <c:pt idx="18">
                  <c:v>0</c:v>
                </c:pt>
                <c:pt idx="19">
                  <c:v>36468728782</c:v>
                </c:pt>
                <c:pt idx="20">
                  <c:v>29650957189</c:v>
                </c:pt>
                <c:pt idx="21">
                  <c:v>6817771593</c:v>
                </c:pt>
                <c:pt idx="22">
                  <c:v>0</c:v>
                </c:pt>
                <c:pt idx="23">
                  <c:v>0</c:v>
                </c:pt>
                <c:pt idx="24">
                  <c:v>0</c:v>
                </c:pt>
                <c:pt idx="25">
                  <c:v>958942160</c:v>
                </c:pt>
                <c:pt idx="26">
                  <c:v>703913760</c:v>
                </c:pt>
                <c:pt idx="27">
                  <c:v>0</c:v>
                </c:pt>
                <c:pt idx="28">
                  <c:v>255028400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4-213E-440D-B204-C18AD3456D8A}"/>
            </c:ext>
          </c:extLst>
        </c:ser>
        <c:ser>
          <c:idx val="5"/>
          <c:order val="5"/>
          <c:tx>
            <c:strRef>
              <c:f>'Tổng hợp '!$G$5:$G$7</c:f>
              <c:strCache>
                <c:ptCount val="3"/>
                <c:pt idx="0">
                  <c:v>D3  đến ngày 7/10/2025</c:v>
                </c:pt>
                <c:pt idx="1">
                  <c:v>Đã thanh toán </c:v>
                </c:pt>
                <c:pt idx="2">
                  <c:v> 477.725.875.975 </c:v>
                </c:pt>
              </c:strCache>
            </c:strRef>
          </c:tx>
          <c:spPr>
            <a:solidFill>
              <a:schemeClr val="accent6"/>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'!$G$8:$G$45</c:f>
              <c:numCache>
                <c:formatCode>_(* #,##0_);_(* \(#,##0\);_(* "-"??_);_(@_)</c:formatCode>
                <c:ptCount val="38"/>
                <c:pt idx="0">
                  <c:v>451819798735.44202</c:v>
                </c:pt>
                <c:pt idx="1">
                  <c:v>187644676146.44199</c:v>
                </c:pt>
                <c:pt idx="2">
                  <c:v>181761008210.44199</c:v>
                </c:pt>
                <c:pt idx="3">
                  <c:v>5883667936</c:v>
                </c:pt>
                <c:pt idx="4">
                  <c:v>35174664324</c:v>
                </c:pt>
                <c:pt idx="5">
                  <c:v>33922218324</c:v>
                </c:pt>
                <c:pt idx="6">
                  <c:v>1252446000</c:v>
                </c:pt>
                <c:pt idx="7">
                  <c:v>3060263372</c:v>
                </c:pt>
                <c:pt idx="8">
                  <c:v>225940194893</c:v>
                </c:pt>
                <c:pt idx="9">
                  <c:v>208166927807</c:v>
                </c:pt>
                <c:pt idx="10">
                  <c:v>17773267086</c:v>
                </c:pt>
                <c:pt idx="11">
                  <c:v>3682864054.704</c:v>
                </c:pt>
                <c:pt idx="12">
                  <c:v>0</c:v>
                </c:pt>
                <c:pt idx="13">
                  <c:v>0</c:v>
                </c:pt>
                <c:pt idx="14">
                  <c:v>0</c:v>
                </c:pt>
                <c:pt idx="15">
                  <c:v>0</c:v>
                </c:pt>
                <c:pt idx="16">
                  <c:v>3682864054.704</c:v>
                </c:pt>
                <c:pt idx="17">
                  <c:v>3682864054.704</c:v>
                </c:pt>
                <c:pt idx="19">
                  <c:v>21264271025</c:v>
                </c:pt>
                <c:pt idx="20">
                  <c:v>17979627282</c:v>
                </c:pt>
                <c:pt idx="21">
                  <c:v>3284643743</c:v>
                </c:pt>
                <c:pt idx="22">
                  <c:v>0</c:v>
                </c:pt>
                <c:pt idx="23">
                  <c:v>0</c:v>
                </c:pt>
                <c:pt idx="24">
                  <c:v>0</c:v>
                </c:pt>
                <c:pt idx="25">
                  <c:v>958942160</c:v>
                </c:pt>
                <c:pt idx="26">
                  <c:v>703913760</c:v>
                </c:pt>
                <c:pt idx="27">
                  <c:v>0</c:v>
                </c:pt>
                <c:pt idx="28">
                  <c:v>255028400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5-213E-440D-B204-C18AD3456D8A}"/>
            </c:ext>
          </c:extLst>
        </c:ser>
        <c:ser>
          <c:idx val="6"/>
          <c:order val="6"/>
          <c:tx>
            <c:strRef>
              <c:f>'Tổng hợp '!$H$5:$H$7</c:f>
              <c:strCache>
                <c:ptCount val="3"/>
                <c:pt idx="0">
                  <c:v>D3  đến ngày 7/10/2025</c:v>
                </c:pt>
                <c:pt idx="1">
                  <c:v>Công nợ còn lại được quyền thanh toán</c:v>
                </c:pt>
                <c:pt idx="2">
                  <c:v> 62.745.885.596 </c:v>
                </c:pt>
              </c:strCache>
            </c:strRef>
          </c:tx>
          <c:spPr>
            <a:solidFill>
              <a:schemeClr val="accent1">
                <a:lumMod val="6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'!$H$8:$H$45</c:f>
              <c:numCache>
                <c:formatCode>_(* #,##0_);_(* \(#,##0\);_(* "-"??_);_(@_)</c:formatCode>
                <c:ptCount val="38"/>
                <c:pt idx="0">
                  <c:v>40721309220.775955</c:v>
                </c:pt>
                <c:pt idx="1">
                  <c:v>0</c:v>
                </c:pt>
                <c:pt idx="2">
                  <c:v>0</c:v>
                </c:pt>
                <c:pt idx="3">
                  <c:v>0</c:v>
                </c:pt>
                <c:pt idx="4">
                  <c:v>16011016067.375963</c:v>
                </c:pt>
                <c:pt idx="5">
                  <c:v>16011016067.375963</c:v>
                </c:pt>
                <c:pt idx="6">
                  <c:v>0</c:v>
                </c:pt>
                <c:pt idx="7">
                  <c:v>5420577628</c:v>
                </c:pt>
                <c:pt idx="8">
                  <c:v>19289715525.399998</c:v>
                </c:pt>
                <c:pt idx="9">
                  <c:v>19289715525</c:v>
                </c:pt>
                <c:pt idx="10">
                  <c:v>0.39999771118164063</c:v>
                </c:pt>
                <c:pt idx="11">
                  <c:v>6820118618.2959995</c:v>
                </c:pt>
                <c:pt idx="13">
                  <c:v>0</c:v>
                </c:pt>
                <c:pt idx="14">
                  <c:v>0</c:v>
                </c:pt>
                <c:pt idx="15">
                  <c:v>0</c:v>
                </c:pt>
                <c:pt idx="16">
                  <c:v>6820118618.2959995</c:v>
                </c:pt>
                <c:pt idx="17">
                  <c:v>6820118618.2959995</c:v>
                </c:pt>
                <c:pt idx="19">
                  <c:v>15204457757</c:v>
                </c:pt>
                <c:pt idx="20">
                  <c:v>11671329907</c:v>
                </c:pt>
                <c:pt idx="21">
                  <c:v>3533127850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6-213E-440D-B204-C18AD3456D8A}"/>
            </c:ext>
          </c:extLst>
        </c:ser>
        <c:ser>
          <c:idx val="7"/>
          <c:order val="7"/>
          <c:tx>
            <c:strRef>
              <c:f>'Tổng hợp '!$I$5:$I$7</c:f>
              <c:strCache>
                <c:ptCount val="3"/>
                <c:pt idx="0">
                  <c:v>D3  đến ngày 7/10/2025</c:v>
                </c:pt>
                <c:pt idx="1">
                  <c:v>giá trị giữ lại còn phải trả</c:v>
                </c:pt>
                <c:pt idx="2">
                  <c:v> 63.138.224.019 </c:v>
                </c:pt>
              </c:strCache>
            </c:strRef>
          </c:tx>
          <c:spPr>
            <a:solidFill>
              <a:schemeClr val="accent2">
                <a:lumMod val="6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'!$I$8:$I$45</c:f>
              <c:numCache>
                <c:formatCode>_(* #,##0_);_(* \(#,##0\);_(* "-"??_);_(@_)</c:formatCode>
                <c:ptCount val="38"/>
                <c:pt idx="0">
                  <c:v>51630089444.600006</c:v>
                </c:pt>
                <c:pt idx="1">
                  <c:v>28219108299</c:v>
                </c:pt>
                <c:pt idx="2">
                  <c:v>28219108299</c:v>
                </c:pt>
                <c:pt idx="3">
                  <c:v>0</c:v>
                </c:pt>
                <c:pt idx="4">
                  <c:v>10504143754</c:v>
                </c:pt>
                <c:pt idx="5">
                  <c:v>10504143754</c:v>
                </c:pt>
                <c:pt idx="7">
                  <c:v>0</c:v>
                </c:pt>
                <c:pt idx="8">
                  <c:v>12906837391.600002</c:v>
                </c:pt>
                <c:pt idx="9">
                  <c:v>9770378494</c:v>
                </c:pt>
                <c:pt idx="10">
                  <c:v>3136458897.6000023</c:v>
                </c:pt>
                <c:pt idx="11">
                  <c:v>0</c:v>
                </c:pt>
                <c:pt idx="12">
                  <c:v>0</c:v>
                </c:pt>
                <c:pt idx="13">
                  <c:v>0</c:v>
                </c:pt>
                <c:pt idx="14">
                  <c:v>0</c:v>
                </c:pt>
                <c:pt idx="15">
                  <c:v>0</c:v>
                </c:pt>
                <c:pt idx="16">
                  <c:v>0</c:v>
                </c:pt>
                <c:pt idx="17">
                  <c:v>0</c:v>
                </c:pt>
                <c:pt idx="18">
                  <c:v>0</c:v>
                </c:pt>
                <c:pt idx="19">
                  <c:v>11508134574</c:v>
                </c:pt>
                <c:pt idx="20">
                  <c:v>9235544043</c:v>
                </c:pt>
                <c:pt idx="21">
                  <c:v>2272590531</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7-213E-440D-B204-C18AD3456D8A}"/>
            </c:ext>
          </c:extLst>
        </c:ser>
        <c:ser>
          <c:idx val="8"/>
          <c:order val="8"/>
          <c:tx>
            <c:strRef>
              <c:f>'Tổng hợp '!$J$5:$J$7</c:f>
              <c:strCache>
                <c:ptCount val="3"/>
                <c:pt idx="0">
                  <c:v>D3  đến ngày 7/10/2025</c:v>
                </c:pt>
                <c:pt idx="1">
                  <c:v>Tổng Giá trị  HD còn lại
chưa thực hiện D3</c:v>
                </c:pt>
                <c:pt idx="2">
                  <c:v> 627.504.881.926 </c:v>
                </c:pt>
              </c:strCache>
            </c:strRef>
          </c:tx>
          <c:spPr>
            <a:solidFill>
              <a:schemeClr val="accent3">
                <a:lumMod val="6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'!$J$8:$J$45</c:f>
              <c:numCache>
                <c:formatCode>_(* #,##0_);_(* \(#,##0\);_(* "-"??_);_(@_)</c:formatCode>
                <c:ptCount val="38"/>
                <c:pt idx="0">
                  <c:v>155896786073.05637</c:v>
                </c:pt>
                <c:pt idx="1">
                  <c:v>0</c:v>
                </c:pt>
                <c:pt idx="2">
                  <c:v>0</c:v>
                </c:pt>
                <c:pt idx="3">
                  <c:v>0</c:v>
                </c:pt>
                <c:pt idx="4">
                  <c:v>33615657180.201431</c:v>
                </c:pt>
                <c:pt idx="5">
                  <c:v>33615657180.201431</c:v>
                </c:pt>
                <c:pt idx="6">
                  <c:v>0</c:v>
                </c:pt>
                <c:pt idx="7">
                  <c:v>37122505484</c:v>
                </c:pt>
                <c:pt idx="8">
                  <c:v>85158623408.854935</c:v>
                </c:pt>
                <c:pt idx="9">
                  <c:v>85158623409</c:v>
                </c:pt>
                <c:pt idx="10">
                  <c:v>-0.14506149291992188</c:v>
                </c:pt>
                <c:pt idx="11">
                  <c:v>117305797492.2</c:v>
                </c:pt>
                <c:pt idx="12">
                  <c:v>44759520000</c:v>
                </c:pt>
                <c:pt idx="13">
                  <c:v>53586347731.199997</c:v>
                </c:pt>
                <c:pt idx="14">
                  <c:v>26901301370.400002</c:v>
                </c:pt>
                <c:pt idx="15">
                  <c:v>26685046360.799999</c:v>
                </c:pt>
                <c:pt idx="16">
                  <c:v>18959929761</c:v>
                </c:pt>
                <c:pt idx="17">
                  <c:v>4228473544</c:v>
                </c:pt>
                <c:pt idx="18">
                  <c:v>14731456217</c:v>
                </c:pt>
                <c:pt idx="19">
                  <c:v>201304787715.2059</c:v>
                </c:pt>
                <c:pt idx="20">
                  <c:v>86113498768.279999</c:v>
                </c:pt>
                <c:pt idx="21">
                  <c:v>59705637876</c:v>
                </c:pt>
                <c:pt idx="22">
                  <c:v>48903964830.925903</c:v>
                </c:pt>
                <c:pt idx="23">
                  <c:v>4487903200</c:v>
                </c:pt>
                <c:pt idx="24">
                  <c:v>2093783040</c:v>
                </c:pt>
                <c:pt idx="25">
                  <c:v>152997510645.72021</c:v>
                </c:pt>
                <c:pt idx="26">
                  <c:v>19152879840</c:v>
                </c:pt>
                <c:pt idx="27">
                  <c:v>18755383500</c:v>
                </c:pt>
                <c:pt idx="28">
                  <c:v>15863295610.0952</c:v>
                </c:pt>
                <c:pt idx="29">
                  <c:v>45603346484</c:v>
                </c:pt>
                <c:pt idx="30">
                  <c:v>2200000000</c:v>
                </c:pt>
                <c:pt idx="31">
                  <c:v>17955805646.625</c:v>
                </c:pt>
                <c:pt idx="32">
                  <c:v>12376632400</c:v>
                </c:pt>
                <c:pt idx="33">
                  <c:v>4703567165</c:v>
                </c:pt>
                <c:pt idx="34">
                  <c:v>3000000000</c:v>
                </c:pt>
                <c:pt idx="35">
                  <c:v>3086600000</c:v>
                </c:pt>
                <c:pt idx="36">
                  <c:v>2800000000</c:v>
                </c:pt>
                <c:pt idx="37">
                  <c:v>7500000000</c:v>
                </c:pt>
              </c:numCache>
            </c:numRef>
          </c:val>
          <c:extLst>
            <c:ext xmlns:c16="http://schemas.microsoft.com/office/drawing/2014/chart" uri="{C3380CC4-5D6E-409C-BE32-E72D297353CC}">
              <c16:uniqueId val="{00000008-213E-440D-B204-C18AD3456D8A}"/>
            </c:ext>
          </c:extLst>
        </c:ser>
        <c:ser>
          <c:idx val="9"/>
          <c:order val="9"/>
          <c:tx>
            <c:strRef>
              <c:f>'Tổng hợp '!$K$5:$K$7</c:f>
              <c:strCache>
                <c:ptCount val="3"/>
                <c:pt idx="0">
                  <c:v>D3  đến ngày 7/10/2025</c:v>
                </c:pt>
                <c:pt idx="1">
                  <c:v>tổng giá trị cần phải thanh toán</c:v>
                </c:pt>
                <c:pt idx="2">
                  <c:v> 742.551.909.548 </c:v>
                </c:pt>
              </c:strCache>
            </c:strRef>
          </c:tx>
          <c:spPr>
            <a:solidFill>
              <a:schemeClr val="accent4">
                <a:lumMod val="6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'!$K$8:$K$45</c:f>
              <c:numCache>
                <c:formatCode>_(* #,##0_);_(* \(#,##0\);_(* "-"??_);_(@_)</c:formatCode>
                <c:ptCount val="38"/>
                <c:pt idx="0">
                  <c:v>261816672419.41296</c:v>
                </c:pt>
                <c:pt idx="1">
                  <c:v>28219108298.558014</c:v>
                </c:pt>
                <c:pt idx="2">
                  <c:v>28219108298.558014</c:v>
                </c:pt>
                <c:pt idx="4">
                  <c:v>73699304683</c:v>
                </c:pt>
                <c:pt idx="5">
                  <c:v>73699304683</c:v>
                </c:pt>
                <c:pt idx="6">
                  <c:v>0</c:v>
                </c:pt>
                <c:pt idx="7">
                  <c:v>42543083112</c:v>
                </c:pt>
                <c:pt idx="8">
                  <c:v>117355176325.85493</c:v>
                </c:pt>
                <c:pt idx="9">
                  <c:v>114218717428</c:v>
                </c:pt>
                <c:pt idx="10">
                  <c:v>3136458897.8549385</c:v>
                </c:pt>
                <c:pt idx="11">
                  <c:v>118679624867.092</c:v>
                </c:pt>
                <c:pt idx="12">
                  <c:v>44759520000</c:v>
                </c:pt>
                <c:pt idx="13">
                  <c:v>51086347731.199997</c:v>
                </c:pt>
                <c:pt idx="14">
                  <c:v>26901301370.400002</c:v>
                </c:pt>
                <c:pt idx="15">
                  <c:v>24185046360.799999</c:v>
                </c:pt>
                <c:pt idx="16">
                  <c:v>22833757135.891998</c:v>
                </c:pt>
                <c:pt idx="17">
                  <c:v>9575446540.5959988</c:v>
                </c:pt>
                <c:pt idx="18">
                  <c:v>13258310595.296</c:v>
                </c:pt>
                <c:pt idx="19">
                  <c:v>209058101616.2059</c:v>
                </c:pt>
                <c:pt idx="20">
                  <c:v>98270372718.279999</c:v>
                </c:pt>
                <c:pt idx="21">
                  <c:v>58631756257</c:v>
                </c:pt>
                <c:pt idx="22">
                  <c:v>46023076720.925903</c:v>
                </c:pt>
                <c:pt idx="23">
                  <c:v>4039112880</c:v>
                </c:pt>
                <c:pt idx="24">
                  <c:v>2093783040</c:v>
                </c:pt>
                <c:pt idx="25">
                  <c:v>152997510645.72021</c:v>
                </c:pt>
                <c:pt idx="26">
                  <c:v>19152879840</c:v>
                </c:pt>
                <c:pt idx="27">
                  <c:v>18755383500</c:v>
                </c:pt>
                <c:pt idx="28">
                  <c:v>15863295610.0952</c:v>
                </c:pt>
                <c:pt idx="29">
                  <c:v>45603346484</c:v>
                </c:pt>
                <c:pt idx="30">
                  <c:v>2200000000</c:v>
                </c:pt>
                <c:pt idx="31">
                  <c:v>17955805646.625</c:v>
                </c:pt>
                <c:pt idx="32">
                  <c:v>12376632400</c:v>
                </c:pt>
                <c:pt idx="33">
                  <c:v>4703567165</c:v>
                </c:pt>
                <c:pt idx="34">
                  <c:v>3000000000</c:v>
                </c:pt>
                <c:pt idx="35">
                  <c:v>3086600000</c:v>
                </c:pt>
                <c:pt idx="36">
                  <c:v>2800000000</c:v>
                </c:pt>
                <c:pt idx="37">
                  <c:v>7500000000</c:v>
                </c:pt>
              </c:numCache>
            </c:numRef>
          </c:val>
          <c:extLst>
            <c:ext xmlns:c16="http://schemas.microsoft.com/office/drawing/2014/chart" uri="{C3380CC4-5D6E-409C-BE32-E72D297353CC}">
              <c16:uniqueId val="{00000009-213E-440D-B204-C18AD3456D8A}"/>
            </c:ext>
          </c:extLst>
        </c:ser>
        <c:ser>
          <c:idx val="10"/>
          <c:order val="10"/>
          <c:tx>
            <c:strRef>
              <c:f>'Tổng hợp '!$L$5:$L$7</c:f>
              <c:strCache>
                <c:ptCount val="3"/>
                <c:pt idx="0">
                  <c:v>D4 ( khối D4 chưa ký hợp đồng nhà thầu)</c:v>
                </c:pt>
                <c:pt idx="1">
                  <c:v>Giá trị hợp đồng D4 </c:v>
                </c:pt>
                <c:pt idx="2">
                  <c:v> 576.881.411.072 </c:v>
                </c:pt>
              </c:strCache>
            </c:strRef>
          </c:tx>
          <c:spPr>
            <a:solidFill>
              <a:schemeClr val="accent5">
                <a:lumMod val="6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'!$L$8:$L$45</c:f>
              <c:numCache>
                <c:formatCode>_(* #,##0_);_(* \(#,##0\);_(* "-"??_);_(@_)</c:formatCode>
                <c:ptCount val="38"/>
                <c:pt idx="0">
                  <c:v>356405477576.59998</c:v>
                </c:pt>
                <c:pt idx="1">
                  <c:v>19745366388</c:v>
                </c:pt>
                <c:pt idx="2">
                  <c:v>18844820122</c:v>
                </c:pt>
                <c:pt idx="3">
                  <c:v>900546266</c:v>
                </c:pt>
                <c:pt idx="4">
                  <c:v>295617099353</c:v>
                </c:pt>
                <c:pt idx="5">
                  <c:v>285215910015</c:v>
                </c:pt>
                <c:pt idx="6">
                  <c:v>10401189338</c:v>
                </c:pt>
                <c:pt idx="7">
                  <c:v>41043011835.599998</c:v>
                </c:pt>
                <c:pt idx="8">
                  <c:v>0</c:v>
                </c:pt>
                <c:pt idx="9">
                  <c:v>0</c:v>
                </c:pt>
                <c:pt idx="10">
                  <c:v>0</c:v>
                </c:pt>
                <c:pt idx="11">
                  <c:v>58221538281.302597</c:v>
                </c:pt>
                <c:pt idx="12">
                  <c:v>20288971797.522499</c:v>
                </c:pt>
                <c:pt idx="13">
                  <c:v>24395478917.780102</c:v>
                </c:pt>
                <c:pt idx="14">
                  <c:v>24395478917.780102</c:v>
                </c:pt>
                <c:pt idx="15">
                  <c:v>0</c:v>
                </c:pt>
                <c:pt idx="16">
                  <c:v>13537087566</c:v>
                </c:pt>
                <c:pt idx="17">
                  <c:v>13537087566</c:v>
                </c:pt>
                <c:pt idx="18">
                  <c:v>0</c:v>
                </c:pt>
                <c:pt idx="19">
                  <c:v>111394822553.32458</c:v>
                </c:pt>
                <c:pt idx="20">
                  <c:v>56661051653.152397</c:v>
                </c:pt>
                <c:pt idx="21">
                  <c:v>31184429676.242199</c:v>
                </c:pt>
                <c:pt idx="22">
                  <c:v>21763931223.93</c:v>
                </c:pt>
                <c:pt idx="23">
                  <c:v>1785410000</c:v>
                </c:pt>
                <c:pt idx="24">
                  <c:v>0</c:v>
                </c:pt>
                <c:pt idx="25">
                  <c:v>50859572660.860107</c:v>
                </c:pt>
                <c:pt idx="26">
                  <c:v>9928396800</c:v>
                </c:pt>
                <c:pt idx="27">
                  <c:v>8267411250</c:v>
                </c:pt>
                <c:pt idx="28">
                  <c:v>8059162005.0476103</c:v>
                </c:pt>
                <c:pt idx="30">
                  <c:v>1100000000</c:v>
                </c:pt>
                <c:pt idx="31">
                  <c:v>8977902823.3125</c:v>
                </c:pt>
                <c:pt idx="32">
                  <c:v>6188316200</c:v>
                </c:pt>
                <c:pt idx="33">
                  <c:v>2351783582.5</c:v>
                </c:pt>
                <c:pt idx="34">
                  <c:v>1500000000</c:v>
                </c:pt>
                <c:pt idx="35">
                  <c:v>3086600000</c:v>
                </c:pt>
                <c:pt idx="36">
                  <c:v>1400000000</c:v>
                </c:pt>
                <c:pt idx="37">
                  <c:v>0</c:v>
                </c:pt>
              </c:numCache>
            </c:numRef>
          </c:val>
          <c:extLst>
            <c:ext xmlns:c16="http://schemas.microsoft.com/office/drawing/2014/chart" uri="{C3380CC4-5D6E-409C-BE32-E72D297353CC}">
              <c16:uniqueId val="{0000000A-213E-440D-B204-C18AD3456D8A}"/>
            </c:ext>
          </c:extLst>
        </c:ser>
        <c:ser>
          <c:idx val="11"/>
          <c:order val="11"/>
          <c:tx>
            <c:strRef>
              <c:f>'Tổng hợp '!$M$5:$M$7</c:f>
              <c:strCache>
                <c:ptCount val="3"/>
                <c:pt idx="0">
                  <c:v>D4 ( khối D4 chưa ký hợp đồng nhà thầu)</c:v>
                </c:pt>
                <c:pt idx="1">
                  <c:v>Giá trị đã thực hiện </c:v>
                </c:pt>
                <c:pt idx="2">
                  <c:v> 95.352.723.024 </c:v>
                </c:pt>
              </c:strCache>
            </c:strRef>
          </c:tx>
          <c:spPr>
            <a:solidFill>
              <a:schemeClr val="accent6">
                <a:lumMod val="6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'!$M$8:$M$45</c:f>
              <c:numCache>
                <c:formatCode>_(* #,##0_);_(* \(#,##0\);_(* "-"??_);_(@_)</c:formatCode>
                <c:ptCount val="38"/>
                <c:pt idx="0">
                  <c:v>95352723024</c:v>
                </c:pt>
                <c:pt idx="1">
                  <c:v>19745366388</c:v>
                </c:pt>
                <c:pt idx="2">
                  <c:v>18844820122</c:v>
                </c:pt>
                <c:pt idx="3">
                  <c:v>900546266</c:v>
                </c:pt>
                <c:pt idx="4">
                  <c:v>75607356636</c:v>
                </c:pt>
                <c:pt idx="5">
                  <c:v>65206167298</c:v>
                </c:pt>
                <c:pt idx="6">
                  <c:v>10401189338</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B-213E-440D-B204-C18AD3456D8A}"/>
            </c:ext>
          </c:extLst>
        </c:ser>
        <c:ser>
          <c:idx val="12"/>
          <c:order val="12"/>
          <c:tx>
            <c:strRef>
              <c:f>'Tổng hợp '!$N$5:$N$7</c:f>
              <c:strCache>
                <c:ptCount val="3"/>
                <c:pt idx="0">
                  <c:v>D4 ( khối D4 chưa ký hợp đồng nhà thầu)</c:v>
                </c:pt>
                <c:pt idx="1">
                  <c:v>Tạm ứng theo HĐ</c:v>
                </c:pt>
                <c:pt idx="2">
                  <c:v> 1.353.708.757 </c:v>
                </c:pt>
              </c:strCache>
            </c:strRef>
          </c:tx>
          <c:spPr>
            <a:solidFill>
              <a:schemeClr val="accent1">
                <a:lumMod val="80000"/>
                <a:lumOff val="2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'!$N$8:$N$45</c:f>
              <c:numCache>
                <c:formatCode>_(* #,##0_);_(* \(#,##0\);_(* "-"??_);_(@_)</c:formatCode>
                <c:ptCount val="38"/>
                <c:pt idx="0">
                  <c:v>0</c:v>
                </c:pt>
                <c:pt idx="1">
                  <c:v>0</c:v>
                </c:pt>
                <c:pt idx="2">
                  <c:v>0</c:v>
                </c:pt>
                <c:pt idx="3">
                  <c:v>0</c:v>
                </c:pt>
                <c:pt idx="4">
                  <c:v>0</c:v>
                </c:pt>
                <c:pt idx="5">
                  <c:v>0</c:v>
                </c:pt>
                <c:pt idx="6">
                  <c:v>0</c:v>
                </c:pt>
                <c:pt idx="7">
                  <c:v>0</c:v>
                </c:pt>
                <c:pt idx="8">
                  <c:v>0</c:v>
                </c:pt>
                <c:pt idx="9">
                  <c:v>0</c:v>
                </c:pt>
                <c:pt idx="10">
                  <c:v>0</c:v>
                </c:pt>
                <c:pt idx="11">
                  <c:v>1353708757</c:v>
                </c:pt>
                <c:pt idx="12">
                  <c:v>0</c:v>
                </c:pt>
                <c:pt idx="13">
                  <c:v>0</c:v>
                </c:pt>
                <c:pt idx="14">
                  <c:v>0</c:v>
                </c:pt>
                <c:pt idx="15">
                  <c:v>0</c:v>
                </c:pt>
                <c:pt idx="16">
                  <c:v>1353708757</c:v>
                </c:pt>
                <c:pt idx="17">
                  <c:v>1353708757</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C-213E-440D-B204-C18AD3456D8A}"/>
            </c:ext>
          </c:extLst>
        </c:ser>
        <c:ser>
          <c:idx val="13"/>
          <c:order val="13"/>
          <c:tx>
            <c:strRef>
              <c:f>'Tổng hợp '!$O$5:$O$7</c:f>
              <c:strCache>
                <c:ptCount val="3"/>
                <c:pt idx="0">
                  <c:v>D4 ( khối D4 chưa ký hợp đồng nhà thầu)</c:v>
                </c:pt>
                <c:pt idx="1">
                  <c:v>Được quyền thanh toán</c:v>
                </c:pt>
                <c:pt idx="2">
                  <c:v> 86.371.808.227 </c:v>
                </c:pt>
              </c:strCache>
            </c:strRef>
          </c:tx>
          <c:spPr>
            <a:solidFill>
              <a:schemeClr val="accent2">
                <a:lumMod val="80000"/>
                <a:lumOff val="2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'!$O$8:$O$45</c:f>
              <c:numCache>
                <c:formatCode>_(* #,##0_);_(* \(#,##0\);_(* "-"??_);_(@_)</c:formatCode>
                <c:ptCount val="38"/>
                <c:pt idx="0">
                  <c:v>86371808226.76001</c:v>
                </c:pt>
                <c:pt idx="1">
                  <c:v>19745366388</c:v>
                </c:pt>
                <c:pt idx="2">
                  <c:v>18844820122</c:v>
                </c:pt>
                <c:pt idx="3">
                  <c:v>900546266</c:v>
                </c:pt>
                <c:pt idx="4">
                  <c:v>66626441838.760002</c:v>
                </c:pt>
                <c:pt idx="5">
                  <c:v>56225252500.760002</c:v>
                </c:pt>
                <c:pt idx="6">
                  <c:v>10401189338</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D-213E-440D-B204-C18AD3456D8A}"/>
            </c:ext>
          </c:extLst>
        </c:ser>
        <c:ser>
          <c:idx val="14"/>
          <c:order val="14"/>
          <c:tx>
            <c:strRef>
              <c:f>'Tổng hợp '!$P$5:$P$7</c:f>
              <c:strCache>
                <c:ptCount val="3"/>
                <c:pt idx="0">
                  <c:v>D4 ( khối D4 chưa ký hợp đồng nhà thầu)</c:v>
                </c:pt>
                <c:pt idx="1">
                  <c:v>Đã thanh toán </c:v>
                </c:pt>
                <c:pt idx="2">
                  <c:v> 79.055.861.795 </c:v>
                </c:pt>
              </c:strCache>
            </c:strRef>
          </c:tx>
          <c:spPr>
            <a:solidFill>
              <a:schemeClr val="accent3">
                <a:lumMod val="80000"/>
                <a:lumOff val="2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'!$P$8:$P$45</c:f>
              <c:numCache>
                <c:formatCode>_(* #,##0_);_(* \(#,##0\);_(* "-"??_);_(@_)</c:formatCode>
                <c:ptCount val="38"/>
                <c:pt idx="0">
                  <c:v>79055861795</c:v>
                </c:pt>
                <c:pt idx="1">
                  <c:v>19745366388</c:v>
                </c:pt>
                <c:pt idx="2">
                  <c:v>18844820122</c:v>
                </c:pt>
                <c:pt idx="3">
                  <c:v>900546266</c:v>
                </c:pt>
                <c:pt idx="4">
                  <c:v>59310495407</c:v>
                </c:pt>
                <c:pt idx="5">
                  <c:v>48909306069</c:v>
                </c:pt>
                <c:pt idx="6">
                  <c:v>10401189338</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E-213E-440D-B204-C18AD3456D8A}"/>
            </c:ext>
          </c:extLst>
        </c:ser>
        <c:ser>
          <c:idx val="15"/>
          <c:order val="15"/>
          <c:tx>
            <c:strRef>
              <c:f>'Tổng hợp '!$Q$5:$Q$7</c:f>
              <c:strCache>
                <c:ptCount val="3"/>
                <c:pt idx="0">
                  <c:v>D4 ( khối D4 chưa ký hợp đồng nhà thầu)</c:v>
                </c:pt>
                <c:pt idx="1">
                  <c:v>Công nợ còn lại được quyền thanh toán</c:v>
                </c:pt>
                <c:pt idx="2">
                  <c:v> 4.964.225.266 </c:v>
                </c:pt>
              </c:strCache>
            </c:strRef>
          </c:tx>
          <c:spPr>
            <a:solidFill>
              <a:schemeClr val="accent4">
                <a:lumMod val="80000"/>
                <a:lumOff val="2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'!$Q$8:$Q$45</c:f>
              <c:numCache>
                <c:formatCode>_(* #,##0_);_(* \(#,##0\);_(* "-"??_);_(@_)</c:formatCode>
                <c:ptCount val="38"/>
                <c:pt idx="0">
                  <c:v>4964225265.7600021</c:v>
                </c:pt>
                <c:pt idx="1">
                  <c:v>0</c:v>
                </c:pt>
                <c:pt idx="2">
                  <c:v>0</c:v>
                </c:pt>
                <c:pt idx="3">
                  <c:v>0</c:v>
                </c:pt>
                <c:pt idx="4">
                  <c:v>4964225265.7600021</c:v>
                </c:pt>
                <c:pt idx="5">
                  <c:v>4964225265.7600021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F-213E-440D-B204-C18AD3456D8A}"/>
            </c:ext>
          </c:extLst>
        </c:ser>
        <c:ser>
          <c:idx val="16"/>
          <c:order val="16"/>
          <c:tx>
            <c:strRef>
              <c:f>'Tổng hợp '!$R$5:$R$7</c:f>
              <c:strCache>
                <c:ptCount val="3"/>
                <c:pt idx="0">
                  <c:v>D4 ( khối D4 chưa ký hợp đồng nhà thầu)</c:v>
                </c:pt>
                <c:pt idx="1">
                  <c:v>giá trị giữ lại còn lại  phải trả</c:v>
                </c:pt>
                <c:pt idx="2">
                  <c:v> 8.980.914.797 </c:v>
                </c:pt>
              </c:strCache>
            </c:strRef>
          </c:tx>
          <c:spPr>
            <a:solidFill>
              <a:schemeClr val="accent5">
                <a:lumMod val="80000"/>
                <a:lumOff val="2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'!$R$8:$R$45</c:f>
              <c:numCache>
                <c:formatCode>_(* #,##0_);_(* \(#,##0\);_(* "-"??_);_(@_)</c:formatCode>
                <c:ptCount val="38"/>
                <c:pt idx="0">
                  <c:v>8980914797.2399998</c:v>
                </c:pt>
                <c:pt idx="1">
                  <c:v>0</c:v>
                </c:pt>
                <c:pt idx="2">
                  <c:v>0</c:v>
                </c:pt>
                <c:pt idx="3">
                  <c:v>0</c:v>
                </c:pt>
                <c:pt idx="4">
                  <c:v>8980914797.2399998</c:v>
                </c:pt>
                <c:pt idx="5">
                  <c:v>8980914797.2399998</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10-213E-440D-B204-C18AD3456D8A}"/>
            </c:ext>
          </c:extLst>
        </c:ser>
        <c:ser>
          <c:idx val="17"/>
          <c:order val="17"/>
          <c:tx>
            <c:strRef>
              <c:f>'Tổng hợp '!$S$5:$S$7</c:f>
              <c:strCache>
                <c:ptCount val="3"/>
                <c:pt idx="0">
                  <c:v>D4 ( khối D4 chưa ký hợp đồng nhà thầu)</c:v>
                </c:pt>
                <c:pt idx="1">
                  <c:v>Tổng Giá trị  HD còn lại
chưa thực hiện D4</c:v>
                </c:pt>
                <c:pt idx="2">
                  <c:v> 481.528.688.048 </c:v>
                </c:pt>
              </c:strCache>
            </c:strRef>
          </c:tx>
          <c:spPr>
            <a:solidFill>
              <a:schemeClr val="accent6">
                <a:lumMod val="80000"/>
                <a:lumOff val="2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'!$S$8:$S$45</c:f>
              <c:numCache>
                <c:formatCode>_(* #,##0_);_(* \(#,##0\);_(* "-"??_);_(@_)</c:formatCode>
                <c:ptCount val="38"/>
                <c:pt idx="0">
                  <c:v>261052754552.60001</c:v>
                </c:pt>
                <c:pt idx="1">
                  <c:v>0</c:v>
                </c:pt>
                <c:pt idx="2">
                  <c:v>0</c:v>
                </c:pt>
                <c:pt idx="3">
                  <c:v>0</c:v>
                </c:pt>
                <c:pt idx="4">
                  <c:v>220009742717</c:v>
                </c:pt>
                <c:pt idx="5">
                  <c:v>220009742717</c:v>
                </c:pt>
                <c:pt idx="6">
                  <c:v>0</c:v>
                </c:pt>
                <c:pt idx="7">
                  <c:v>41043011835.599998</c:v>
                </c:pt>
                <c:pt idx="8">
                  <c:v>0</c:v>
                </c:pt>
                <c:pt idx="9">
                  <c:v>0</c:v>
                </c:pt>
                <c:pt idx="10">
                  <c:v>0</c:v>
                </c:pt>
                <c:pt idx="11">
                  <c:v>58221538281.302597</c:v>
                </c:pt>
                <c:pt idx="12">
                  <c:v>20288971797.522499</c:v>
                </c:pt>
                <c:pt idx="13">
                  <c:v>24395478917.780102</c:v>
                </c:pt>
                <c:pt idx="14">
                  <c:v>24395478917.780102</c:v>
                </c:pt>
                <c:pt idx="15">
                  <c:v>0</c:v>
                </c:pt>
                <c:pt idx="16">
                  <c:v>13537087566</c:v>
                </c:pt>
                <c:pt idx="17">
                  <c:v>13537087566</c:v>
                </c:pt>
                <c:pt idx="19">
                  <c:v>111394822553.32458</c:v>
                </c:pt>
                <c:pt idx="20">
                  <c:v>56661051653.152397</c:v>
                </c:pt>
                <c:pt idx="21">
                  <c:v>31184429676.242199</c:v>
                </c:pt>
                <c:pt idx="22">
                  <c:v>21763931223.93</c:v>
                </c:pt>
                <c:pt idx="23">
                  <c:v>1785410000</c:v>
                </c:pt>
                <c:pt idx="24">
                  <c:v>0</c:v>
                </c:pt>
                <c:pt idx="25">
                  <c:v>50859572660.860107</c:v>
                </c:pt>
                <c:pt idx="26">
                  <c:v>9928396800</c:v>
                </c:pt>
                <c:pt idx="27">
                  <c:v>8267411250</c:v>
                </c:pt>
                <c:pt idx="28">
                  <c:v>8059162005.0476103</c:v>
                </c:pt>
                <c:pt idx="29">
                  <c:v>0</c:v>
                </c:pt>
                <c:pt idx="30">
                  <c:v>1100000000</c:v>
                </c:pt>
                <c:pt idx="31">
                  <c:v>8977902823.3125</c:v>
                </c:pt>
                <c:pt idx="32">
                  <c:v>6188316200</c:v>
                </c:pt>
                <c:pt idx="33">
                  <c:v>2351783582.5</c:v>
                </c:pt>
                <c:pt idx="34">
                  <c:v>1500000000</c:v>
                </c:pt>
                <c:pt idx="35">
                  <c:v>3086600000</c:v>
                </c:pt>
                <c:pt idx="36">
                  <c:v>1400000000</c:v>
                </c:pt>
                <c:pt idx="37">
                  <c:v>0</c:v>
                </c:pt>
              </c:numCache>
            </c:numRef>
          </c:val>
          <c:extLst>
            <c:ext xmlns:c16="http://schemas.microsoft.com/office/drawing/2014/chart" uri="{C3380CC4-5D6E-409C-BE32-E72D297353CC}">
              <c16:uniqueId val="{00000011-213E-440D-B204-C18AD3456D8A}"/>
            </c:ext>
          </c:extLst>
        </c:ser>
        <c:ser>
          <c:idx val="18"/>
          <c:order val="18"/>
          <c:tx>
            <c:strRef>
              <c:f>'Tổng hợp '!$T$5:$T$7</c:f>
              <c:strCache>
                <c:ptCount val="3"/>
                <c:pt idx="0">
                  <c:v>D4 ( khối D4 chưa ký hợp đồng nhà thầu)</c:v>
                </c:pt>
                <c:pt idx="1">
                  <c:v> tổng giá trị cần phải thanh toán </c:v>
                </c:pt>
                <c:pt idx="2">
                  <c:v> 333.864.541.257 </c:v>
                </c:pt>
              </c:strCache>
            </c:strRef>
          </c:tx>
          <c:spPr>
            <a:solidFill>
              <a:schemeClr val="accent1">
                <a:lumMod val="8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'!$T$8:$T$45</c:f>
              <c:numCache>
                <c:formatCode>_(* #,##0_);_(* \(#,##0\);_(* "-"??_);_(@_)</c:formatCode>
                <c:ptCount val="38"/>
                <c:pt idx="0">
                  <c:v>114742316518.60001</c:v>
                </c:pt>
                <c:pt idx="1">
                  <c:v>0</c:v>
                </c:pt>
                <c:pt idx="2">
                  <c:v>0</c:v>
                </c:pt>
                <c:pt idx="3">
                  <c:v>0</c:v>
                </c:pt>
                <c:pt idx="4">
                  <c:v>73699304683</c:v>
                </c:pt>
                <c:pt idx="5">
                  <c:v>73699304683</c:v>
                </c:pt>
                <c:pt idx="6">
                  <c:v>0</c:v>
                </c:pt>
                <c:pt idx="7">
                  <c:v>41043011835.599998</c:v>
                </c:pt>
                <c:pt idx="8">
                  <c:v>0</c:v>
                </c:pt>
                <c:pt idx="9">
                  <c:v>0</c:v>
                </c:pt>
                <c:pt idx="10">
                  <c:v>0</c:v>
                </c:pt>
                <c:pt idx="11">
                  <c:v>56867829524.302597</c:v>
                </c:pt>
                <c:pt idx="12">
                  <c:v>20288971797.522499</c:v>
                </c:pt>
                <c:pt idx="13">
                  <c:v>24395478917.780102</c:v>
                </c:pt>
                <c:pt idx="14">
                  <c:v>24395478917.780102</c:v>
                </c:pt>
                <c:pt idx="15">
                  <c:v>0</c:v>
                </c:pt>
                <c:pt idx="16">
                  <c:v>12183378809</c:v>
                </c:pt>
                <c:pt idx="17">
                  <c:v>12183378809</c:v>
                </c:pt>
                <c:pt idx="18">
                  <c:v>0</c:v>
                </c:pt>
                <c:pt idx="19">
                  <c:v>111394822553.32458</c:v>
                </c:pt>
                <c:pt idx="20">
                  <c:v>56661051653.152397</c:v>
                </c:pt>
                <c:pt idx="21">
                  <c:v>31184429676.242199</c:v>
                </c:pt>
                <c:pt idx="22">
                  <c:v>21763931223.93</c:v>
                </c:pt>
                <c:pt idx="23">
                  <c:v>1785410000</c:v>
                </c:pt>
                <c:pt idx="24">
                  <c:v>0</c:v>
                </c:pt>
                <c:pt idx="25">
                  <c:v>50859572660.860107</c:v>
                </c:pt>
                <c:pt idx="26">
                  <c:v>9928396800</c:v>
                </c:pt>
                <c:pt idx="27">
                  <c:v>8267411250</c:v>
                </c:pt>
                <c:pt idx="28">
                  <c:v>8059162005.0476103</c:v>
                </c:pt>
                <c:pt idx="29">
                  <c:v>0</c:v>
                </c:pt>
                <c:pt idx="30">
                  <c:v>1100000000</c:v>
                </c:pt>
                <c:pt idx="31">
                  <c:v>8977902823.3125</c:v>
                </c:pt>
                <c:pt idx="32">
                  <c:v>6188316200</c:v>
                </c:pt>
                <c:pt idx="33">
                  <c:v>2351783582.5</c:v>
                </c:pt>
                <c:pt idx="34">
                  <c:v>1500000000</c:v>
                </c:pt>
                <c:pt idx="35">
                  <c:v>3086600000</c:v>
                </c:pt>
                <c:pt idx="36">
                  <c:v>1400000000</c:v>
                </c:pt>
                <c:pt idx="37">
                  <c:v>0</c:v>
                </c:pt>
              </c:numCache>
            </c:numRef>
          </c:val>
          <c:extLst>
            <c:ext xmlns:c16="http://schemas.microsoft.com/office/drawing/2014/chart" uri="{C3380CC4-5D6E-409C-BE32-E72D297353CC}">
              <c16:uniqueId val="{00000012-213E-440D-B204-C18AD3456D8A}"/>
            </c:ext>
          </c:extLst>
        </c:ser>
        <c:ser>
          <c:idx val="19"/>
          <c:order val="19"/>
          <c:tx>
            <c:strRef>
              <c:f>'Tổng hợp '!$U$5:$U$7</c:f>
              <c:strCache>
                <c:ptCount val="3"/>
                <c:pt idx="0">
                  <c:v>TỔNG CỘNG D3 VÀ D4 (D3+D4)</c:v>
                </c:pt>
                <c:pt idx="1">
                  <c:v>Giá trị còn lại được quyền phải thanh toán D3 và D4</c:v>
                </c:pt>
                <c:pt idx="2">
                  <c:v> 67.710.110.862 </c:v>
                </c:pt>
              </c:strCache>
            </c:strRef>
          </c:tx>
          <c:spPr>
            <a:solidFill>
              <a:schemeClr val="accent2">
                <a:lumMod val="8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'!$U$8:$U$45</c:f>
              <c:numCache>
                <c:formatCode>_(* #,##0_);_(* \(#,##0\);_(* "-"??_);_(@_)</c:formatCode>
                <c:ptCount val="38"/>
                <c:pt idx="0">
                  <c:v>45685534486.535965</c:v>
                </c:pt>
                <c:pt idx="1">
                  <c:v>0</c:v>
                </c:pt>
                <c:pt idx="2">
                  <c:v>0</c:v>
                </c:pt>
                <c:pt idx="3">
                  <c:v>0</c:v>
                </c:pt>
                <c:pt idx="4">
                  <c:v>20975241333.135963</c:v>
                </c:pt>
                <c:pt idx="5">
                  <c:v>20975241333.135963</c:v>
                </c:pt>
                <c:pt idx="6">
                  <c:v>0</c:v>
                </c:pt>
                <c:pt idx="7">
                  <c:v>5420577628</c:v>
                </c:pt>
                <c:pt idx="8">
                  <c:v>19289715525.399998</c:v>
                </c:pt>
                <c:pt idx="9">
                  <c:v>19289715525</c:v>
                </c:pt>
                <c:pt idx="10">
                  <c:v>0.39999771118164063</c:v>
                </c:pt>
                <c:pt idx="11">
                  <c:v>6820118618.2959995</c:v>
                </c:pt>
                <c:pt idx="12">
                  <c:v>0</c:v>
                </c:pt>
                <c:pt idx="13">
                  <c:v>0</c:v>
                </c:pt>
                <c:pt idx="14">
                  <c:v>0</c:v>
                </c:pt>
                <c:pt idx="15">
                  <c:v>0</c:v>
                </c:pt>
                <c:pt idx="16">
                  <c:v>6820118618.2959995</c:v>
                </c:pt>
                <c:pt idx="17">
                  <c:v>6820118618.2959995</c:v>
                </c:pt>
                <c:pt idx="18">
                  <c:v>0</c:v>
                </c:pt>
                <c:pt idx="19">
                  <c:v>15204457757</c:v>
                </c:pt>
                <c:pt idx="20">
                  <c:v>11671329907</c:v>
                </c:pt>
                <c:pt idx="21">
                  <c:v>3533127850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13-213E-440D-B204-C18AD3456D8A}"/>
            </c:ext>
          </c:extLst>
        </c:ser>
        <c:ser>
          <c:idx val="20"/>
          <c:order val="20"/>
          <c:tx>
            <c:strRef>
              <c:f>'Tổng hợp '!$V$5:$V$7</c:f>
              <c:strCache>
                <c:ptCount val="3"/>
                <c:pt idx="0">
                  <c:v>TỔNG CỘNG D3 VÀ D4 (D3+D4)</c:v>
                </c:pt>
                <c:pt idx="1">
                  <c:v>Giá trị giữ lại còn phải thanh toán</c:v>
                </c:pt>
                <c:pt idx="2">
                  <c:v> 72.119.138.816 </c:v>
                </c:pt>
              </c:strCache>
            </c:strRef>
          </c:tx>
          <c:spPr>
            <a:solidFill>
              <a:schemeClr val="accent3">
                <a:lumMod val="8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'!$V$8:$V$45</c:f>
              <c:numCache>
                <c:formatCode>_(* #,##0_);_(* \(#,##0\);_(* "-"??_);_(@_)</c:formatCode>
                <c:ptCount val="38"/>
                <c:pt idx="0">
                  <c:v>60611004241.839996</c:v>
                </c:pt>
                <c:pt idx="1">
                  <c:v>28219108299</c:v>
                </c:pt>
                <c:pt idx="2">
                  <c:v>28219108299</c:v>
                </c:pt>
                <c:pt idx="3">
                  <c:v>0</c:v>
                </c:pt>
                <c:pt idx="4">
                  <c:v>19485058551.239998</c:v>
                </c:pt>
                <c:pt idx="5">
                  <c:v>19485058551.239998</c:v>
                </c:pt>
                <c:pt idx="6">
                  <c:v>0</c:v>
                </c:pt>
                <c:pt idx="7">
                  <c:v>0</c:v>
                </c:pt>
                <c:pt idx="8">
                  <c:v>12906837391.600002</c:v>
                </c:pt>
                <c:pt idx="9">
                  <c:v>9770378494</c:v>
                </c:pt>
                <c:pt idx="10">
                  <c:v>3136458897.6000023</c:v>
                </c:pt>
                <c:pt idx="11">
                  <c:v>0</c:v>
                </c:pt>
                <c:pt idx="12">
                  <c:v>0</c:v>
                </c:pt>
                <c:pt idx="13">
                  <c:v>0</c:v>
                </c:pt>
                <c:pt idx="14">
                  <c:v>0</c:v>
                </c:pt>
                <c:pt idx="15">
                  <c:v>0</c:v>
                </c:pt>
                <c:pt idx="16">
                  <c:v>0</c:v>
                </c:pt>
                <c:pt idx="17">
                  <c:v>0</c:v>
                </c:pt>
                <c:pt idx="18">
                  <c:v>0</c:v>
                </c:pt>
                <c:pt idx="19">
                  <c:v>11508134574</c:v>
                </c:pt>
                <c:pt idx="20">
                  <c:v>9235544043</c:v>
                </c:pt>
                <c:pt idx="21">
                  <c:v>2272590531</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14-213E-440D-B204-C18AD3456D8A}"/>
            </c:ext>
          </c:extLst>
        </c:ser>
        <c:ser>
          <c:idx val="21"/>
          <c:order val="21"/>
          <c:tx>
            <c:strRef>
              <c:f>'Tổng hợp '!$W$5:$W$7</c:f>
              <c:strCache>
                <c:ptCount val="3"/>
                <c:pt idx="0">
                  <c:v>TỔNG CỘNG D3 VÀ D4 (D3+D4)</c:v>
                </c:pt>
                <c:pt idx="1">
                  <c:v>Giá trị hợp đồng còn phải thực hiện</c:v>
                </c:pt>
                <c:pt idx="2">
                  <c:v> 1.109.033.569.974 </c:v>
                </c:pt>
              </c:strCache>
            </c:strRef>
          </c:tx>
          <c:spPr>
            <a:solidFill>
              <a:schemeClr val="accent4">
                <a:lumMod val="8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'!$W$8:$W$45</c:f>
              <c:numCache>
                <c:formatCode>_(* #,##0_);_(* \(#,##0\);_(* "-"??_);_(@_)</c:formatCode>
                <c:ptCount val="38"/>
                <c:pt idx="0">
                  <c:v>416949540625.65631</c:v>
                </c:pt>
                <c:pt idx="1">
                  <c:v>0</c:v>
                </c:pt>
                <c:pt idx="2">
                  <c:v>0</c:v>
                </c:pt>
                <c:pt idx="3">
                  <c:v>0</c:v>
                </c:pt>
                <c:pt idx="4">
                  <c:v>253625399897.20142</c:v>
                </c:pt>
                <c:pt idx="5">
                  <c:v>253625399897.20142</c:v>
                </c:pt>
                <c:pt idx="6">
                  <c:v>0</c:v>
                </c:pt>
                <c:pt idx="7">
                  <c:v>78165517319.600006</c:v>
                </c:pt>
                <c:pt idx="8">
                  <c:v>85158623408.854935</c:v>
                </c:pt>
                <c:pt idx="9">
                  <c:v>85158623409</c:v>
                </c:pt>
                <c:pt idx="10">
                  <c:v>-0.14506149291992188</c:v>
                </c:pt>
                <c:pt idx="11">
                  <c:v>175527335773.50259</c:v>
                </c:pt>
                <c:pt idx="12">
                  <c:v>65048491797.522499</c:v>
                </c:pt>
                <c:pt idx="13">
                  <c:v>77981826648.980103</c:v>
                </c:pt>
                <c:pt idx="14">
                  <c:v>51296780288.180099</c:v>
                </c:pt>
                <c:pt idx="15">
                  <c:v>26685046360.799999</c:v>
                </c:pt>
                <c:pt idx="16">
                  <c:v>32497017327</c:v>
                </c:pt>
                <c:pt idx="17">
                  <c:v>17765561110</c:v>
                </c:pt>
                <c:pt idx="18">
                  <c:v>14731456217</c:v>
                </c:pt>
                <c:pt idx="19">
                  <c:v>312699610268.53052</c:v>
                </c:pt>
                <c:pt idx="20">
                  <c:v>142774550421.4324</c:v>
                </c:pt>
                <c:pt idx="21">
                  <c:v>90890067552.242203</c:v>
                </c:pt>
                <c:pt idx="22">
                  <c:v>70667896054.855896</c:v>
                </c:pt>
                <c:pt idx="23">
                  <c:v>6273313200</c:v>
                </c:pt>
                <c:pt idx="24">
                  <c:v>2093783040</c:v>
                </c:pt>
                <c:pt idx="25">
                  <c:v>203857083306.58032</c:v>
                </c:pt>
                <c:pt idx="26">
                  <c:v>29081276640</c:v>
                </c:pt>
                <c:pt idx="27">
                  <c:v>27022794750</c:v>
                </c:pt>
                <c:pt idx="28">
                  <c:v>23922457615.142811</c:v>
                </c:pt>
                <c:pt idx="29">
                  <c:v>45603346484</c:v>
                </c:pt>
                <c:pt idx="30">
                  <c:v>3300000000</c:v>
                </c:pt>
                <c:pt idx="31">
                  <c:v>26933708469.9375</c:v>
                </c:pt>
                <c:pt idx="32">
                  <c:v>18564948600</c:v>
                </c:pt>
                <c:pt idx="33">
                  <c:v>7055350747.5</c:v>
                </c:pt>
                <c:pt idx="34">
                  <c:v>4500000000</c:v>
                </c:pt>
                <c:pt idx="35">
                  <c:v>6173200000</c:v>
                </c:pt>
                <c:pt idx="36">
                  <c:v>4200000000</c:v>
                </c:pt>
                <c:pt idx="37">
                  <c:v>7500000000</c:v>
                </c:pt>
              </c:numCache>
            </c:numRef>
          </c:val>
          <c:extLst>
            <c:ext xmlns:c16="http://schemas.microsoft.com/office/drawing/2014/chart" uri="{C3380CC4-5D6E-409C-BE32-E72D297353CC}">
              <c16:uniqueId val="{00000015-213E-440D-B204-C18AD3456D8A}"/>
            </c:ext>
          </c:extLst>
        </c:ser>
        <c:ser>
          <c:idx val="22"/>
          <c:order val="22"/>
          <c:tx>
            <c:strRef>
              <c:f>'Tổng hợp '!$X$5:$X$7</c:f>
              <c:strCache>
                <c:ptCount val="3"/>
                <c:pt idx="0">
                  <c:v>TỔNG CỘNG D3 VÀ D4 (D3+D4)</c:v>
                </c:pt>
                <c:pt idx="1">
                  <c:v>Dòng tiền còn phải thực hiện</c:v>
                </c:pt>
                <c:pt idx="2">
                  <c:v> 1.076.416.450.806 </c:v>
                </c:pt>
              </c:strCache>
            </c:strRef>
          </c:tx>
          <c:spPr>
            <a:solidFill>
              <a:schemeClr val="accent5">
                <a:lumMod val="8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'!$X$8:$X$45</c:f>
              <c:numCache>
                <c:formatCode>_(* #,##0_);_(* \(#,##0\);_(* "-"??_);_(@_)</c:formatCode>
                <c:ptCount val="38"/>
                <c:pt idx="0">
                  <c:v>376558988938.01294</c:v>
                </c:pt>
                <c:pt idx="1">
                  <c:v>28219108298.558014</c:v>
                </c:pt>
                <c:pt idx="2">
                  <c:v>28219108298.558014</c:v>
                </c:pt>
                <c:pt idx="3">
                  <c:v>0</c:v>
                </c:pt>
                <c:pt idx="4">
                  <c:v>147398609366</c:v>
                </c:pt>
                <c:pt idx="5">
                  <c:v>147398609366</c:v>
                </c:pt>
                <c:pt idx="6">
                  <c:v>0</c:v>
                </c:pt>
                <c:pt idx="7">
                  <c:v>83586094947.600006</c:v>
                </c:pt>
                <c:pt idx="8">
                  <c:v>117355176325.85493</c:v>
                </c:pt>
                <c:pt idx="9">
                  <c:v>114218717428</c:v>
                </c:pt>
                <c:pt idx="10">
                  <c:v>3136458897.8549385</c:v>
                </c:pt>
                <c:pt idx="11">
                  <c:v>175547454391.39459</c:v>
                </c:pt>
                <c:pt idx="12">
                  <c:v>65048491797.522499</c:v>
                </c:pt>
                <c:pt idx="13">
                  <c:v>75481826648.980103</c:v>
                </c:pt>
                <c:pt idx="14">
                  <c:v>51296780288.180099</c:v>
                </c:pt>
                <c:pt idx="15">
                  <c:v>24185046360.799999</c:v>
                </c:pt>
                <c:pt idx="16">
                  <c:v>35017135944.891998</c:v>
                </c:pt>
                <c:pt idx="17">
                  <c:v>21758825349.596001</c:v>
                </c:pt>
                <c:pt idx="18">
                  <c:v>13258310595.296</c:v>
                </c:pt>
                <c:pt idx="19">
                  <c:v>320452924169.53052</c:v>
                </c:pt>
                <c:pt idx="20">
                  <c:v>154931424371.4324</c:v>
                </c:pt>
                <c:pt idx="21">
                  <c:v>89816185933.242203</c:v>
                </c:pt>
                <c:pt idx="22">
                  <c:v>67787007944.855904</c:v>
                </c:pt>
                <c:pt idx="23">
                  <c:v>5824522880</c:v>
                </c:pt>
                <c:pt idx="24">
                  <c:v>2093783040</c:v>
                </c:pt>
                <c:pt idx="25">
                  <c:v>203857083306.58032</c:v>
                </c:pt>
                <c:pt idx="26">
                  <c:v>29081276640</c:v>
                </c:pt>
                <c:pt idx="27">
                  <c:v>27022794750</c:v>
                </c:pt>
                <c:pt idx="28">
                  <c:v>23922457615.142811</c:v>
                </c:pt>
                <c:pt idx="29">
                  <c:v>45603346484</c:v>
                </c:pt>
                <c:pt idx="30">
                  <c:v>3300000000</c:v>
                </c:pt>
                <c:pt idx="31">
                  <c:v>26933708469.9375</c:v>
                </c:pt>
                <c:pt idx="32">
                  <c:v>18564948600</c:v>
                </c:pt>
                <c:pt idx="33">
                  <c:v>7055350747.5</c:v>
                </c:pt>
                <c:pt idx="34">
                  <c:v>4500000000</c:v>
                </c:pt>
                <c:pt idx="35">
                  <c:v>6173200000</c:v>
                </c:pt>
                <c:pt idx="36">
                  <c:v>4200000000</c:v>
                </c:pt>
                <c:pt idx="37">
                  <c:v>7500000000</c:v>
                </c:pt>
              </c:numCache>
            </c:numRef>
          </c:val>
          <c:extLst>
            <c:ext xmlns:c16="http://schemas.microsoft.com/office/drawing/2014/chart" uri="{C3380CC4-5D6E-409C-BE32-E72D297353CC}">
              <c16:uniqueId val="{00000016-213E-440D-B204-C18AD3456D8A}"/>
            </c:ext>
          </c:extLst>
        </c:ser>
        <c:dLbls>
          <c:showLegendKey val="0"/>
          <c:showVal val="0"/>
          <c:showCatName val="0"/>
          <c:showSerName val="0"/>
          <c:showPercent val="0"/>
          <c:showBubbleSize val="0"/>
        </c:dLbls>
        <c:gapWidth val="219"/>
        <c:overlap val="-27"/>
        <c:axId val="1812480735"/>
        <c:axId val="1812481695"/>
      </c:barChart>
      <c:catAx>
        <c:axId val="181248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812481695"/>
        <c:crosses val="autoZero"/>
        <c:auto val="1"/>
        <c:lblAlgn val="ctr"/>
        <c:lblOffset val="100"/>
        <c:noMultiLvlLbl val="0"/>
      </c:catAx>
      <c:valAx>
        <c:axId val="1812481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812480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vi-VN"/>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lotArea>
      <c:layout/>
      <c:barChart>
        <c:barDir val="col"/>
        <c:grouping val="clustered"/>
        <c:varyColors val="0"/>
        <c:ser>
          <c:idx val="0"/>
          <c:order val="0"/>
          <c:tx>
            <c:strRef>
              <c:f>'Tổng hợp '!$B$5:$B$7</c:f>
              <c:strCache>
                <c:ptCount val="3"/>
                <c:pt idx="0">
                  <c:v>Hạng mục</c:v>
                </c:pt>
                <c:pt idx="2">
                  <c:v>TỔNG CỘNG</c:v>
                </c:pt>
              </c:strCache>
            </c:strRef>
          </c:tx>
          <c:spPr>
            <a:solidFill>
              <a:schemeClr val="accent1"/>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'!$B$8:$B$45</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0-BB2F-4413-A9D8-138E7173DED9}"/>
            </c:ext>
          </c:extLst>
        </c:ser>
        <c:ser>
          <c:idx val="1"/>
          <c:order val="1"/>
          <c:tx>
            <c:strRef>
              <c:f>'Tổng hợp '!$C$5:$C$7</c:f>
              <c:strCache>
                <c:ptCount val="3"/>
                <c:pt idx="0">
                  <c:v>D3  đến ngày 7/10/2025</c:v>
                </c:pt>
                <c:pt idx="1">
                  <c:v>Giá trị hợp đồng </c:v>
                </c:pt>
                <c:pt idx="2">
                  <c:v> 1.244.683.355.197 </c:v>
                </c:pt>
              </c:strCache>
            </c:strRef>
          </c:tx>
          <c:spPr>
            <a:solidFill>
              <a:schemeClr val="accent2"/>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'!$C$8:$C$45</c:f>
              <c:numCache>
                <c:formatCode>_(* #,##0_);_(* \(#,##0\);_(* "-"??_);_(@_)</c:formatCode>
                <c:ptCount val="38"/>
                <c:pt idx="0">
                  <c:v>713636471154.85498</c:v>
                </c:pt>
                <c:pt idx="1">
                  <c:v>215863784445</c:v>
                </c:pt>
                <c:pt idx="2">
                  <c:v>209980116509</c:v>
                </c:pt>
                <c:pt idx="3">
                  <c:v>5883667936</c:v>
                </c:pt>
                <c:pt idx="4">
                  <c:v>108873969007</c:v>
                </c:pt>
                <c:pt idx="5">
                  <c:v>107621523007</c:v>
                </c:pt>
                <c:pt idx="6">
                  <c:v>1252446000</c:v>
                </c:pt>
                <c:pt idx="7">
                  <c:v>45603346484</c:v>
                </c:pt>
                <c:pt idx="8">
                  <c:v>343295371218.85492</c:v>
                </c:pt>
                <c:pt idx="9">
                  <c:v>322385645235</c:v>
                </c:pt>
                <c:pt idx="10">
                  <c:v>20909725983.854939</c:v>
                </c:pt>
                <c:pt idx="11">
                  <c:v>127808780165.2</c:v>
                </c:pt>
                <c:pt idx="12">
                  <c:v>44759520000</c:v>
                </c:pt>
                <c:pt idx="13">
                  <c:v>53586347731.199997</c:v>
                </c:pt>
                <c:pt idx="14">
                  <c:v>26901301370.400002</c:v>
                </c:pt>
                <c:pt idx="15">
                  <c:v>26685046360.799999</c:v>
                </c:pt>
                <c:pt idx="16">
                  <c:v>29462912434</c:v>
                </c:pt>
                <c:pt idx="17">
                  <c:v>14731456217</c:v>
                </c:pt>
                <c:pt idx="18">
                  <c:v>14731456217</c:v>
                </c:pt>
                <c:pt idx="19">
                  <c:v>249281651071.2059</c:v>
                </c:pt>
                <c:pt idx="20">
                  <c:v>125000000000.28</c:v>
                </c:pt>
                <c:pt idx="21">
                  <c:v>68796000000</c:v>
                </c:pt>
                <c:pt idx="22">
                  <c:v>48903964830.925903</c:v>
                </c:pt>
                <c:pt idx="23">
                  <c:v>4487903200</c:v>
                </c:pt>
                <c:pt idx="24">
                  <c:v>2093783040</c:v>
                </c:pt>
                <c:pt idx="25">
                  <c:v>153956452805.72021</c:v>
                </c:pt>
                <c:pt idx="26">
                  <c:v>19856793600</c:v>
                </c:pt>
                <c:pt idx="27">
                  <c:v>18755383500</c:v>
                </c:pt>
                <c:pt idx="28">
                  <c:v>16118324010.0952</c:v>
                </c:pt>
                <c:pt idx="29">
                  <c:v>45603346484</c:v>
                </c:pt>
                <c:pt idx="30">
                  <c:v>2200000000</c:v>
                </c:pt>
                <c:pt idx="31">
                  <c:v>17955805646.625</c:v>
                </c:pt>
                <c:pt idx="32">
                  <c:v>12376632400</c:v>
                </c:pt>
                <c:pt idx="33">
                  <c:v>4703567165</c:v>
                </c:pt>
                <c:pt idx="34">
                  <c:v>3000000000</c:v>
                </c:pt>
                <c:pt idx="35">
                  <c:v>3086600000</c:v>
                </c:pt>
                <c:pt idx="36">
                  <c:v>2800000000</c:v>
                </c:pt>
                <c:pt idx="37">
                  <c:v>7500000000</c:v>
                </c:pt>
              </c:numCache>
            </c:numRef>
          </c:val>
          <c:extLst>
            <c:ext xmlns:c16="http://schemas.microsoft.com/office/drawing/2014/chart" uri="{C3380CC4-5D6E-409C-BE32-E72D297353CC}">
              <c16:uniqueId val="{00000001-BB2F-4413-A9D8-138E7173DED9}"/>
            </c:ext>
          </c:extLst>
        </c:ser>
        <c:ser>
          <c:idx val="2"/>
          <c:order val="2"/>
          <c:tx>
            <c:strRef>
              <c:f>'Tổng hợp '!$D$5:$D$7</c:f>
              <c:strCache>
                <c:ptCount val="3"/>
                <c:pt idx="0">
                  <c:v>D3  đến ngày 7/10/2025</c:v>
                </c:pt>
                <c:pt idx="1">
                  <c:v>Giá trị đã thực hiện </c:v>
                </c:pt>
                <c:pt idx="2">
                  <c:v> 617.178.473.271 </c:v>
                </c:pt>
              </c:strCache>
            </c:strRef>
          </c:tx>
          <c:spPr>
            <a:solidFill>
              <a:schemeClr val="accent3"/>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'!$D$8:$D$45</c:f>
              <c:numCache>
                <c:formatCode>_(* #,##0_);_(* \(#,##0\);_(* "-"??_);_(@_)</c:formatCode>
                <c:ptCount val="38"/>
                <c:pt idx="0">
                  <c:v>557739685082.24048</c:v>
                </c:pt>
                <c:pt idx="1">
                  <c:v>215863784445.44199</c:v>
                </c:pt>
                <c:pt idx="2">
                  <c:v>209980116509.44199</c:v>
                </c:pt>
                <c:pt idx="3">
                  <c:v>5883667936</c:v>
                </c:pt>
                <c:pt idx="4">
                  <c:v>75258311826.798569</c:v>
                </c:pt>
                <c:pt idx="5">
                  <c:v>74005865826.798569</c:v>
                </c:pt>
                <c:pt idx="6">
                  <c:v>1252446000</c:v>
                </c:pt>
                <c:pt idx="7">
                  <c:v>8480841000</c:v>
                </c:pt>
                <c:pt idx="8">
                  <c:v>258136747810</c:v>
                </c:pt>
                <c:pt idx="9">
                  <c:v>237227021826</c:v>
                </c:pt>
                <c:pt idx="10">
                  <c:v>20909725984</c:v>
                </c:pt>
                <c:pt idx="11">
                  <c:v>10502982673</c:v>
                </c:pt>
                <c:pt idx="12">
                  <c:v>0</c:v>
                </c:pt>
                <c:pt idx="13">
                  <c:v>0</c:v>
                </c:pt>
                <c:pt idx="14">
                  <c:v>0</c:v>
                </c:pt>
                <c:pt idx="15">
                  <c:v>0</c:v>
                </c:pt>
                <c:pt idx="16">
                  <c:v>10502982673</c:v>
                </c:pt>
                <c:pt idx="17">
                  <c:v>10502982673</c:v>
                </c:pt>
                <c:pt idx="18">
                  <c:v>0</c:v>
                </c:pt>
                <c:pt idx="19">
                  <c:v>47976863356</c:v>
                </c:pt>
                <c:pt idx="20">
                  <c:v>38886501232</c:v>
                </c:pt>
                <c:pt idx="21">
                  <c:v>9090362124</c:v>
                </c:pt>
                <c:pt idx="22">
                  <c:v>0</c:v>
                </c:pt>
                <c:pt idx="23">
                  <c:v>0</c:v>
                </c:pt>
                <c:pt idx="24">
                  <c:v>0</c:v>
                </c:pt>
                <c:pt idx="25">
                  <c:v>958942160</c:v>
                </c:pt>
                <c:pt idx="26">
                  <c:v>703913760</c:v>
                </c:pt>
                <c:pt idx="27">
                  <c:v>0</c:v>
                </c:pt>
                <c:pt idx="28">
                  <c:v>255028400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2-BB2F-4413-A9D8-138E7173DED9}"/>
            </c:ext>
          </c:extLst>
        </c:ser>
        <c:ser>
          <c:idx val="3"/>
          <c:order val="3"/>
          <c:tx>
            <c:strRef>
              <c:f>'Tổng hợp '!$E$5:$E$7</c:f>
              <c:strCache>
                <c:ptCount val="3"/>
                <c:pt idx="0">
                  <c:v>D3  đến ngày 7/10/2025</c:v>
                </c:pt>
                <c:pt idx="1">
                  <c:v>Tạm ứng theo HĐ</c:v>
                </c:pt>
                <c:pt idx="2">
                  <c:v> 24.405.569.673 </c:v>
                </c:pt>
              </c:strCache>
            </c:strRef>
          </c:tx>
          <c:spPr>
            <a:solidFill>
              <a:schemeClr val="accent4"/>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'!$E$8:$E$45</c:f>
              <c:numCache>
                <c:formatCode>_(* #,##0_);_(* \(#,##0\);_(* "-"??_);_(@_)</c:formatCode>
                <c:ptCount val="38"/>
                <c:pt idx="0">
                  <c:v>0</c:v>
                </c:pt>
                <c:pt idx="1">
                  <c:v>0</c:v>
                </c:pt>
                <c:pt idx="2">
                  <c:v>0</c:v>
                </c:pt>
                <c:pt idx="3">
                  <c:v>0</c:v>
                </c:pt>
                <c:pt idx="4">
                  <c:v>0</c:v>
                </c:pt>
                <c:pt idx="5">
                  <c:v>0</c:v>
                </c:pt>
                <c:pt idx="6">
                  <c:v>0</c:v>
                </c:pt>
                <c:pt idx="7">
                  <c:v>0</c:v>
                </c:pt>
                <c:pt idx="8">
                  <c:v>0</c:v>
                </c:pt>
                <c:pt idx="9">
                  <c:v>0</c:v>
                </c:pt>
                <c:pt idx="10">
                  <c:v>0</c:v>
                </c:pt>
                <c:pt idx="11">
                  <c:v>5446291243.4039993</c:v>
                </c:pt>
                <c:pt idx="12">
                  <c:v>0</c:v>
                </c:pt>
                <c:pt idx="13">
                  <c:v>2500000000</c:v>
                </c:pt>
                <c:pt idx="14">
                  <c:v>0</c:v>
                </c:pt>
                <c:pt idx="15">
                  <c:v>2500000000</c:v>
                </c:pt>
                <c:pt idx="16">
                  <c:v>2946291243.4040003</c:v>
                </c:pt>
                <c:pt idx="17">
                  <c:v>1473145621.7</c:v>
                </c:pt>
                <c:pt idx="18">
                  <c:v>1473145621.704</c:v>
                </c:pt>
                <c:pt idx="19">
                  <c:v>18959278430</c:v>
                </c:pt>
                <c:pt idx="20">
                  <c:v>8750000000</c:v>
                </c:pt>
                <c:pt idx="21">
                  <c:v>6879600000</c:v>
                </c:pt>
                <c:pt idx="22">
                  <c:v>2880888110</c:v>
                </c:pt>
                <c:pt idx="23">
                  <c:v>448790320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3-BB2F-4413-A9D8-138E7173DED9}"/>
            </c:ext>
          </c:extLst>
        </c:ser>
        <c:ser>
          <c:idx val="4"/>
          <c:order val="4"/>
          <c:tx>
            <c:strRef>
              <c:f>'Tổng hợp '!$F$5:$F$7</c:f>
              <c:strCache>
                <c:ptCount val="3"/>
                <c:pt idx="0">
                  <c:v>D3  đến ngày 7/10/2025</c:v>
                </c:pt>
                <c:pt idx="1">
                  <c:v>Được quyền thanh toán</c:v>
                </c:pt>
                <c:pt idx="2">
                  <c:v> 550.975.905.325 </c:v>
                </c:pt>
              </c:strCache>
            </c:strRef>
          </c:tx>
          <c:spPr>
            <a:solidFill>
              <a:schemeClr val="accent5"/>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'!$F$8:$F$45</c:f>
              <c:numCache>
                <c:formatCode>_(* #,##0_);_(* \(#,##0\);_(* "-"??_);_(@_)</c:formatCode>
                <c:ptCount val="38"/>
                <c:pt idx="0">
                  <c:v>503045251710.21796</c:v>
                </c:pt>
                <c:pt idx="1">
                  <c:v>187644676146.44199</c:v>
                </c:pt>
                <c:pt idx="2">
                  <c:v>181761008210.44199</c:v>
                </c:pt>
                <c:pt idx="3">
                  <c:v>5883667936</c:v>
                </c:pt>
                <c:pt idx="4">
                  <c:v>61689824145.375961</c:v>
                </c:pt>
                <c:pt idx="5">
                  <c:v>60437378145.375961</c:v>
                </c:pt>
                <c:pt idx="6">
                  <c:v>1252446000</c:v>
                </c:pt>
                <c:pt idx="7">
                  <c:v>8480841000</c:v>
                </c:pt>
                <c:pt idx="8">
                  <c:v>245229910418.39999</c:v>
                </c:pt>
                <c:pt idx="9">
                  <c:v>227456643332</c:v>
                </c:pt>
                <c:pt idx="10">
                  <c:v>17773267086.399998</c:v>
                </c:pt>
                <c:pt idx="11">
                  <c:v>10502982673</c:v>
                </c:pt>
                <c:pt idx="12">
                  <c:v>0</c:v>
                </c:pt>
                <c:pt idx="13">
                  <c:v>0</c:v>
                </c:pt>
                <c:pt idx="14">
                  <c:v>0</c:v>
                </c:pt>
                <c:pt idx="15">
                  <c:v>0</c:v>
                </c:pt>
                <c:pt idx="16">
                  <c:v>10502982673</c:v>
                </c:pt>
                <c:pt idx="17">
                  <c:v>10502982673</c:v>
                </c:pt>
                <c:pt idx="18">
                  <c:v>0</c:v>
                </c:pt>
                <c:pt idx="19">
                  <c:v>36468728782</c:v>
                </c:pt>
                <c:pt idx="20">
                  <c:v>29650957189</c:v>
                </c:pt>
                <c:pt idx="21">
                  <c:v>6817771593</c:v>
                </c:pt>
                <c:pt idx="22">
                  <c:v>0</c:v>
                </c:pt>
                <c:pt idx="23">
                  <c:v>0</c:v>
                </c:pt>
                <c:pt idx="24">
                  <c:v>0</c:v>
                </c:pt>
                <c:pt idx="25">
                  <c:v>958942160</c:v>
                </c:pt>
                <c:pt idx="26">
                  <c:v>703913760</c:v>
                </c:pt>
                <c:pt idx="27">
                  <c:v>0</c:v>
                </c:pt>
                <c:pt idx="28">
                  <c:v>255028400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4-BB2F-4413-A9D8-138E7173DED9}"/>
            </c:ext>
          </c:extLst>
        </c:ser>
        <c:ser>
          <c:idx val="5"/>
          <c:order val="5"/>
          <c:tx>
            <c:strRef>
              <c:f>'Tổng hợp '!$G$5:$G$7</c:f>
              <c:strCache>
                <c:ptCount val="3"/>
                <c:pt idx="0">
                  <c:v>D3  đến ngày 7/10/2025</c:v>
                </c:pt>
                <c:pt idx="1">
                  <c:v>Đã thanh toán </c:v>
                </c:pt>
                <c:pt idx="2">
                  <c:v> 477.725.875.975 </c:v>
                </c:pt>
              </c:strCache>
            </c:strRef>
          </c:tx>
          <c:spPr>
            <a:solidFill>
              <a:schemeClr val="accent6"/>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'!$G$8:$G$45</c:f>
              <c:numCache>
                <c:formatCode>_(* #,##0_);_(* \(#,##0\);_(* "-"??_);_(@_)</c:formatCode>
                <c:ptCount val="38"/>
                <c:pt idx="0">
                  <c:v>451819798735.44202</c:v>
                </c:pt>
                <c:pt idx="1">
                  <c:v>187644676146.44199</c:v>
                </c:pt>
                <c:pt idx="2">
                  <c:v>181761008210.44199</c:v>
                </c:pt>
                <c:pt idx="3">
                  <c:v>5883667936</c:v>
                </c:pt>
                <c:pt idx="4">
                  <c:v>35174664324</c:v>
                </c:pt>
                <c:pt idx="5">
                  <c:v>33922218324</c:v>
                </c:pt>
                <c:pt idx="6">
                  <c:v>1252446000</c:v>
                </c:pt>
                <c:pt idx="7">
                  <c:v>3060263372</c:v>
                </c:pt>
                <c:pt idx="8">
                  <c:v>225940194893</c:v>
                </c:pt>
                <c:pt idx="9">
                  <c:v>208166927807</c:v>
                </c:pt>
                <c:pt idx="10">
                  <c:v>17773267086</c:v>
                </c:pt>
                <c:pt idx="11">
                  <c:v>3682864054.704</c:v>
                </c:pt>
                <c:pt idx="12">
                  <c:v>0</c:v>
                </c:pt>
                <c:pt idx="13">
                  <c:v>0</c:v>
                </c:pt>
                <c:pt idx="14">
                  <c:v>0</c:v>
                </c:pt>
                <c:pt idx="15">
                  <c:v>0</c:v>
                </c:pt>
                <c:pt idx="16">
                  <c:v>3682864054.704</c:v>
                </c:pt>
                <c:pt idx="17">
                  <c:v>3682864054.704</c:v>
                </c:pt>
                <c:pt idx="19">
                  <c:v>21264271025</c:v>
                </c:pt>
                <c:pt idx="20">
                  <c:v>17979627282</c:v>
                </c:pt>
                <c:pt idx="21">
                  <c:v>3284643743</c:v>
                </c:pt>
                <c:pt idx="22">
                  <c:v>0</c:v>
                </c:pt>
                <c:pt idx="23">
                  <c:v>0</c:v>
                </c:pt>
                <c:pt idx="24">
                  <c:v>0</c:v>
                </c:pt>
                <c:pt idx="25">
                  <c:v>958942160</c:v>
                </c:pt>
                <c:pt idx="26">
                  <c:v>703913760</c:v>
                </c:pt>
                <c:pt idx="27">
                  <c:v>0</c:v>
                </c:pt>
                <c:pt idx="28">
                  <c:v>255028400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5-BB2F-4413-A9D8-138E7173DED9}"/>
            </c:ext>
          </c:extLst>
        </c:ser>
        <c:ser>
          <c:idx val="6"/>
          <c:order val="6"/>
          <c:tx>
            <c:strRef>
              <c:f>'Tổng hợp '!$H$5:$H$7</c:f>
              <c:strCache>
                <c:ptCount val="3"/>
                <c:pt idx="0">
                  <c:v>D3  đến ngày 7/10/2025</c:v>
                </c:pt>
                <c:pt idx="1">
                  <c:v>Công nợ còn lại được quyền thanh toán</c:v>
                </c:pt>
                <c:pt idx="2">
                  <c:v> 62.745.885.596 </c:v>
                </c:pt>
              </c:strCache>
            </c:strRef>
          </c:tx>
          <c:spPr>
            <a:solidFill>
              <a:schemeClr val="accent1">
                <a:lumMod val="6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'!$H$8:$H$45</c:f>
              <c:numCache>
                <c:formatCode>_(* #,##0_);_(* \(#,##0\);_(* "-"??_);_(@_)</c:formatCode>
                <c:ptCount val="38"/>
                <c:pt idx="0">
                  <c:v>40721309220.775955</c:v>
                </c:pt>
                <c:pt idx="1">
                  <c:v>0</c:v>
                </c:pt>
                <c:pt idx="2">
                  <c:v>0</c:v>
                </c:pt>
                <c:pt idx="3">
                  <c:v>0</c:v>
                </c:pt>
                <c:pt idx="4">
                  <c:v>16011016067.375963</c:v>
                </c:pt>
                <c:pt idx="5">
                  <c:v>16011016067.375963</c:v>
                </c:pt>
                <c:pt idx="6">
                  <c:v>0</c:v>
                </c:pt>
                <c:pt idx="7">
                  <c:v>5420577628</c:v>
                </c:pt>
                <c:pt idx="8">
                  <c:v>19289715525.399998</c:v>
                </c:pt>
                <c:pt idx="9">
                  <c:v>19289715525</c:v>
                </c:pt>
                <c:pt idx="10">
                  <c:v>0.39999771118164063</c:v>
                </c:pt>
                <c:pt idx="11">
                  <c:v>6820118618.2959995</c:v>
                </c:pt>
                <c:pt idx="13">
                  <c:v>0</c:v>
                </c:pt>
                <c:pt idx="14">
                  <c:v>0</c:v>
                </c:pt>
                <c:pt idx="15">
                  <c:v>0</c:v>
                </c:pt>
                <c:pt idx="16">
                  <c:v>6820118618.2959995</c:v>
                </c:pt>
                <c:pt idx="17">
                  <c:v>6820118618.2959995</c:v>
                </c:pt>
                <c:pt idx="19">
                  <c:v>15204457757</c:v>
                </c:pt>
                <c:pt idx="20">
                  <c:v>11671329907</c:v>
                </c:pt>
                <c:pt idx="21">
                  <c:v>3533127850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6-BB2F-4413-A9D8-138E7173DED9}"/>
            </c:ext>
          </c:extLst>
        </c:ser>
        <c:ser>
          <c:idx val="7"/>
          <c:order val="7"/>
          <c:tx>
            <c:strRef>
              <c:f>'Tổng hợp '!$I$5:$I$7</c:f>
              <c:strCache>
                <c:ptCount val="3"/>
                <c:pt idx="0">
                  <c:v>D3  đến ngày 7/10/2025</c:v>
                </c:pt>
                <c:pt idx="1">
                  <c:v>giá trị giữ lại còn phải trả</c:v>
                </c:pt>
                <c:pt idx="2">
                  <c:v> 63.138.224.019 </c:v>
                </c:pt>
              </c:strCache>
            </c:strRef>
          </c:tx>
          <c:spPr>
            <a:solidFill>
              <a:schemeClr val="accent2">
                <a:lumMod val="6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'!$I$8:$I$45</c:f>
              <c:numCache>
                <c:formatCode>_(* #,##0_);_(* \(#,##0\);_(* "-"??_);_(@_)</c:formatCode>
                <c:ptCount val="38"/>
                <c:pt idx="0">
                  <c:v>51630089444.600006</c:v>
                </c:pt>
                <c:pt idx="1">
                  <c:v>28219108299</c:v>
                </c:pt>
                <c:pt idx="2">
                  <c:v>28219108299</c:v>
                </c:pt>
                <c:pt idx="3">
                  <c:v>0</c:v>
                </c:pt>
                <c:pt idx="4">
                  <c:v>10504143754</c:v>
                </c:pt>
                <c:pt idx="5">
                  <c:v>10504143754</c:v>
                </c:pt>
                <c:pt idx="7">
                  <c:v>0</c:v>
                </c:pt>
                <c:pt idx="8">
                  <c:v>12906837391.600002</c:v>
                </c:pt>
                <c:pt idx="9">
                  <c:v>9770378494</c:v>
                </c:pt>
                <c:pt idx="10">
                  <c:v>3136458897.6000023</c:v>
                </c:pt>
                <c:pt idx="11">
                  <c:v>0</c:v>
                </c:pt>
                <c:pt idx="12">
                  <c:v>0</c:v>
                </c:pt>
                <c:pt idx="13">
                  <c:v>0</c:v>
                </c:pt>
                <c:pt idx="14">
                  <c:v>0</c:v>
                </c:pt>
                <c:pt idx="15">
                  <c:v>0</c:v>
                </c:pt>
                <c:pt idx="16">
                  <c:v>0</c:v>
                </c:pt>
                <c:pt idx="17">
                  <c:v>0</c:v>
                </c:pt>
                <c:pt idx="18">
                  <c:v>0</c:v>
                </c:pt>
                <c:pt idx="19">
                  <c:v>11508134574</c:v>
                </c:pt>
                <c:pt idx="20">
                  <c:v>9235544043</c:v>
                </c:pt>
                <c:pt idx="21">
                  <c:v>2272590531</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7-BB2F-4413-A9D8-138E7173DED9}"/>
            </c:ext>
          </c:extLst>
        </c:ser>
        <c:ser>
          <c:idx val="8"/>
          <c:order val="8"/>
          <c:tx>
            <c:strRef>
              <c:f>'Tổng hợp '!$J$5:$J$7</c:f>
              <c:strCache>
                <c:ptCount val="3"/>
                <c:pt idx="0">
                  <c:v>D3  đến ngày 7/10/2025</c:v>
                </c:pt>
                <c:pt idx="1">
                  <c:v>Tổng Giá trị  HD còn lại
chưa thực hiện D3</c:v>
                </c:pt>
                <c:pt idx="2">
                  <c:v> 627.504.881.926 </c:v>
                </c:pt>
              </c:strCache>
            </c:strRef>
          </c:tx>
          <c:spPr>
            <a:solidFill>
              <a:schemeClr val="accent3">
                <a:lumMod val="6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'!$J$8:$J$45</c:f>
              <c:numCache>
                <c:formatCode>_(* #,##0_);_(* \(#,##0\);_(* "-"??_);_(@_)</c:formatCode>
                <c:ptCount val="38"/>
                <c:pt idx="0">
                  <c:v>155896786073.05637</c:v>
                </c:pt>
                <c:pt idx="1">
                  <c:v>0</c:v>
                </c:pt>
                <c:pt idx="2">
                  <c:v>0</c:v>
                </c:pt>
                <c:pt idx="3">
                  <c:v>0</c:v>
                </c:pt>
                <c:pt idx="4">
                  <c:v>33615657180.201431</c:v>
                </c:pt>
                <c:pt idx="5">
                  <c:v>33615657180.201431</c:v>
                </c:pt>
                <c:pt idx="6">
                  <c:v>0</c:v>
                </c:pt>
                <c:pt idx="7">
                  <c:v>37122505484</c:v>
                </c:pt>
                <c:pt idx="8">
                  <c:v>85158623408.854935</c:v>
                </c:pt>
                <c:pt idx="9">
                  <c:v>85158623409</c:v>
                </c:pt>
                <c:pt idx="10">
                  <c:v>-0.14506149291992188</c:v>
                </c:pt>
                <c:pt idx="11">
                  <c:v>117305797492.2</c:v>
                </c:pt>
                <c:pt idx="12">
                  <c:v>44759520000</c:v>
                </c:pt>
                <c:pt idx="13">
                  <c:v>53586347731.199997</c:v>
                </c:pt>
                <c:pt idx="14">
                  <c:v>26901301370.400002</c:v>
                </c:pt>
                <c:pt idx="15">
                  <c:v>26685046360.799999</c:v>
                </c:pt>
                <c:pt idx="16">
                  <c:v>18959929761</c:v>
                </c:pt>
                <c:pt idx="17">
                  <c:v>4228473544</c:v>
                </c:pt>
                <c:pt idx="18">
                  <c:v>14731456217</c:v>
                </c:pt>
                <c:pt idx="19">
                  <c:v>201304787715.2059</c:v>
                </c:pt>
                <c:pt idx="20">
                  <c:v>86113498768.279999</c:v>
                </c:pt>
                <c:pt idx="21">
                  <c:v>59705637876</c:v>
                </c:pt>
                <c:pt idx="22">
                  <c:v>48903964830.925903</c:v>
                </c:pt>
                <c:pt idx="23">
                  <c:v>4487903200</c:v>
                </c:pt>
                <c:pt idx="24">
                  <c:v>2093783040</c:v>
                </c:pt>
                <c:pt idx="25">
                  <c:v>152997510645.72021</c:v>
                </c:pt>
                <c:pt idx="26">
                  <c:v>19152879840</c:v>
                </c:pt>
                <c:pt idx="27">
                  <c:v>18755383500</c:v>
                </c:pt>
                <c:pt idx="28">
                  <c:v>15863295610.0952</c:v>
                </c:pt>
                <c:pt idx="29">
                  <c:v>45603346484</c:v>
                </c:pt>
                <c:pt idx="30">
                  <c:v>2200000000</c:v>
                </c:pt>
                <c:pt idx="31">
                  <c:v>17955805646.625</c:v>
                </c:pt>
                <c:pt idx="32">
                  <c:v>12376632400</c:v>
                </c:pt>
                <c:pt idx="33">
                  <c:v>4703567165</c:v>
                </c:pt>
                <c:pt idx="34">
                  <c:v>3000000000</c:v>
                </c:pt>
                <c:pt idx="35">
                  <c:v>3086600000</c:v>
                </c:pt>
                <c:pt idx="36">
                  <c:v>2800000000</c:v>
                </c:pt>
                <c:pt idx="37">
                  <c:v>7500000000</c:v>
                </c:pt>
              </c:numCache>
            </c:numRef>
          </c:val>
          <c:extLst>
            <c:ext xmlns:c16="http://schemas.microsoft.com/office/drawing/2014/chart" uri="{C3380CC4-5D6E-409C-BE32-E72D297353CC}">
              <c16:uniqueId val="{00000008-BB2F-4413-A9D8-138E7173DED9}"/>
            </c:ext>
          </c:extLst>
        </c:ser>
        <c:ser>
          <c:idx val="9"/>
          <c:order val="9"/>
          <c:tx>
            <c:strRef>
              <c:f>'Tổng hợp '!$K$5:$K$7</c:f>
              <c:strCache>
                <c:ptCount val="3"/>
                <c:pt idx="0">
                  <c:v>D3  đến ngày 7/10/2025</c:v>
                </c:pt>
                <c:pt idx="1">
                  <c:v>tổng giá trị cần phải thanh toán</c:v>
                </c:pt>
                <c:pt idx="2">
                  <c:v> 742.551.909.548 </c:v>
                </c:pt>
              </c:strCache>
            </c:strRef>
          </c:tx>
          <c:spPr>
            <a:solidFill>
              <a:schemeClr val="accent4">
                <a:lumMod val="6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'!$K$8:$K$45</c:f>
              <c:numCache>
                <c:formatCode>_(* #,##0_);_(* \(#,##0\);_(* "-"??_);_(@_)</c:formatCode>
                <c:ptCount val="38"/>
                <c:pt idx="0">
                  <c:v>261816672419.41296</c:v>
                </c:pt>
                <c:pt idx="1">
                  <c:v>28219108298.558014</c:v>
                </c:pt>
                <c:pt idx="2">
                  <c:v>28219108298.558014</c:v>
                </c:pt>
                <c:pt idx="4">
                  <c:v>73699304683</c:v>
                </c:pt>
                <c:pt idx="5">
                  <c:v>73699304683</c:v>
                </c:pt>
                <c:pt idx="6">
                  <c:v>0</c:v>
                </c:pt>
                <c:pt idx="7">
                  <c:v>42543083112</c:v>
                </c:pt>
                <c:pt idx="8">
                  <c:v>117355176325.85493</c:v>
                </c:pt>
                <c:pt idx="9">
                  <c:v>114218717428</c:v>
                </c:pt>
                <c:pt idx="10">
                  <c:v>3136458897.8549385</c:v>
                </c:pt>
                <c:pt idx="11">
                  <c:v>118679624867.092</c:v>
                </c:pt>
                <c:pt idx="12">
                  <c:v>44759520000</c:v>
                </c:pt>
                <c:pt idx="13">
                  <c:v>51086347731.199997</c:v>
                </c:pt>
                <c:pt idx="14">
                  <c:v>26901301370.400002</c:v>
                </c:pt>
                <c:pt idx="15">
                  <c:v>24185046360.799999</c:v>
                </c:pt>
                <c:pt idx="16">
                  <c:v>22833757135.891998</c:v>
                </c:pt>
                <c:pt idx="17">
                  <c:v>9575446540.5959988</c:v>
                </c:pt>
                <c:pt idx="18">
                  <c:v>13258310595.296</c:v>
                </c:pt>
                <c:pt idx="19">
                  <c:v>209058101616.2059</c:v>
                </c:pt>
                <c:pt idx="20">
                  <c:v>98270372718.279999</c:v>
                </c:pt>
                <c:pt idx="21">
                  <c:v>58631756257</c:v>
                </c:pt>
                <c:pt idx="22">
                  <c:v>46023076720.925903</c:v>
                </c:pt>
                <c:pt idx="23">
                  <c:v>4039112880</c:v>
                </c:pt>
                <c:pt idx="24">
                  <c:v>2093783040</c:v>
                </c:pt>
                <c:pt idx="25">
                  <c:v>152997510645.72021</c:v>
                </c:pt>
                <c:pt idx="26">
                  <c:v>19152879840</c:v>
                </c:pt>
                <c:pt idx="27">
                  <c:v>18755383500</c:v>
                </c:pt>
                <c:pt idx="28">
                  <c:v>15863295610.0952</c:v>
                </c:pt>
                <c:pt idx="29">
                  <c:v>45603346484</c:v>
                </c:pt>
                <c:pt idx="30">
                  <c:v>2200000000</c:v>
                </c:pt>
                <c:pt idx="31">
                  <c:v>17955805646.625</c:v>
                </c:pt>
                <c:pt idx="32">
                  <c:v>12376632400</c:v>
                </c:pt>
                <c:pt idx="33">
                  <c:v>4703567165</c:v>
                </c:pt>
                <c:pt idx="34">
                  <c:v>3000000000</c:v>
                </c:pt>
                <c:pt idx="35">
                  <c:v>3086600000</c:v>
                </c:pt>
                <c:pt idx="36">
                  <c:v>2800000000</c:v>
                </c:pt>
                <c:pt idx="37">
                  <c:v>7500000000</c:v>
                </c:pt>
              </c:numCache>
            </c:numRef>
          </c:val>
          <c:extLst>
            <c:ext xmlns:c16="http://schemas.microsoft.com/office/drawing/2014/chart" uri="{C3380CC4-5D6E-409C-BE32-E72D297353CC}">
              <c16:uniqueId val="{00000009-BB2F-4413-A9D8-138E7173DED9}"/>
            </c:ext>
          </c:extLst>
        </c:ser>
        <c:ser>
          <c:idx val="10"/>
          <c:order val="10"/>
          <c:tx>
            <c:strRef>
              <c:f>'Tổng hợp '!$L$5:$L$7</c:f>
              <c:strCache>
                <c:ptCount val="3"/>
                <c:pt idx="0">
                  <c:v>D4 ( khối D4 chưa ký hợp đồng nhà thầu)</c:v>
                </c:pt>
                <c:pt idx="1">
                  <c:v>Giá trị hợp đồng D4 </c:v>
                </c:pt>
                <c:pt idx="2">
                  <c:v> 576.881.411.072 </c:v>
                </c:pt>
              </c:strCache>
            </c:strRef>
          </c:tx>
          <c:spPr>
            <a:solidFill>
              <a:schemeClr val="accent5">
                <a:lumMod val="6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'!$L$8:$L$45</c:f>
              <c:numCache>
                <c:formatCode>_(* #,##0_);_(* \(#,##0\);_(* "-"??_);_(@_)</c:formatCode>
                <c:ptCount val="38"/>
                <c:pt idx="0">
                  <c:v>356405477576.59998</c:v>
                </c:pt>
                <c:pt idx="1">
                  <c:v>19745366388</c:v>
                </c:pt>
                <c:pt idx="2">
                  <c:v>18844820122</c:v>
                </c:pt>
                <c:pt idx="3">
                  <c:v>900546266</c:v>
                </c:pt>
                <c:pt idx="4">
                  <c:v>295617099353</c:v>
                </c:pt>
                <c:pt idx="5">
                  <c:v>285215910015</c:v>
                </c:pt>
                <c:pt idx="6">
                  <c:v>10401189338</c:v>
                </c:pt>
                <c:pt idx="7">
                  <c:v>41043011835.599998</c:v>
                </c:pt>
                <c:pt idx="8">
                  <c:v>0</c:v>
                </c:pt>
                <c:pt idx="9">
                  <c:v>0</c:v>
                </c:pt>
                <c:pt idx="10">
                  <c:v>0</c:v>
                </c:pt>
                <c:pt idx="11">
                  <c:v>58221538281.302597</c:v>
                </c:pt>
                <c:pt idx="12">
                  <c:v>20288971797.522499</c:v>
                </c:pt>
                <c:pt idx="13">
                  <c:v>24395478917.780102</c:v>
                </c:pt>
                <c:pt idx="14">
                  <c:v>24395478917.780102</c:v>
                </c:pt>
                <c:pt idx="15">
                  <c:v>0</c:v>
                </c:pt>
                <c:pt idx="16">
                  <c:v>13537087566</c:v>
                </c:pt>
                <c:pt idx="17">
                  <c:v>13537087566</c:v>
                </c:pt>
                <c:pt idx="18">
                  <c:v>0</c:v>
                </c:pt>
                <c:pt idx="19">
                  <c:v>111394822553.32458</c:v>
                </c:pt>
                <c:pt idx="20">
                  <c:v>56661051653.152397</c:v>
                </c:pt>
                <c:pt idx="21">
                  <c:v>31184429676.242199</c:v>
                </c:pt>
                <c:pt idx="22">
                  <c:v>21763931223.93</c:v>
                </c:pt>
                <c:pt idx="23">
                  <c:v>1785410000</c:v>
                </c:pt>
                <c:pt idx="24">
                  <c:v>0</c:v>
                </c:pt>
                <c:pt idx="25">
                  <c:v>50859572660.860107</c:v>
                </c:pt>
                <c:pt idx="26">
                  <c:v>9928396800</c:v>
                </c:pt>
                <c:pt idx="27">
                  <c:v>8267411250</c:v>
                </c:pt>
                <c:pt idx="28">
                  <c:v>8059162005.0476103</c:v>
                </c:pt>
                <c:pt idx="30">
                  <c:v>1100000000</c:v>
                </c:pt>
                <c:pt idx="31">
                  <c:v>8977902823.3125</c:v>
                </c:pt>
                <c:pt idx="32">
                  <c:v>6188316200</c:v>
                </c:pt>
                <c:pt idx="33">
                  <c:v>2351783582.5</c:v>
                </c:pt>
                <c:pt idx="34">
                  <c:v>1500000000</c:v>
                </c:pt>
                <c:pt idx="35">
                  <c:v>3086600000</c:v>
                </c:pt>
                <c:pt idx="36">
                  <c:v>1400000000</c:v>
                </c:pt>
                <c:pt idx="37">
                  <c:v>0</c:v>
                </c:pt>
              </c:numCache>
            </c:numRef>
          </c:val>
          <c:extLst>
            <c:ext xmlns:c16="http://schemas.microsoft.com/office/drawing/2014/chart" uri="{C3380CC4-5D6E-409C-BE32-E72D297353CC}">
              <c16:uniqueId val="{0000000A-BB2F-4413-A9D8-138E7173DED9}"/>
            </c:ext>
          </c:extLst>
        </c:ser>
        <c:ser>
          <c:idx val="11"/>
          <c:order val="11"/>
          <c:tx>
            <c:strRef>
              <c:f>'Tổng hợp '!$M$5:$M$7</c:f>
              <c:strCache>
                <c:ptCount val="3"/>
                <c:pt idx="0">
                  <c:v>D4 ( khối D4 chưa ký hợp đồng nhà thầu)</c:v>
                </c:pt>
                <c:pt idx="1">
                  <c:v>Giá trị đã thực hiện </c:v>
                </c:pt>
                <c:pt idx="2">
                  <c:v> 95.352.723.024 </c:v>
                </c:pt>
              </c:strCache>
            </c:strRef>
          </c:tx>
          <c:spPr>
            <a:solidFill>
              <a:schemeClr val="accent6">
                <a:lumMod val="6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'!$M$8:$M$45</c:f>
              <c:numCache>
                <c:formatCode>_(* #,##0_);_(* \(#,##0\);_(* "-"??_);_(@_)</c:formatCode>
                <c:ptCount val="38"/>
                <c:pt idx="0">
                  <c:v>95352723024</c:v>
                </c:pt>
                <c:pt idx="1">
                  <c:v>19745366388</c:v>
                </c:pt>
                <c:pt idx="2">
                  <c:v>18844820122</c:v>
                </c:pt>
                <c:pt idx="3">
                  <c:v>900546266</c:v>
                </c:pt>
                <c:pt idx="4">
                  <c:v>75607356636</c:v>
                </c:pt>
                <c:pt idx="5">
                  <c:v>65206167298</c:v>
                </c:pt>
                <c:pt idx="6">
                  <c:v>10401189338</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B-BB2F-4413-A9D8-138E7173DED9}"/>
            </c:ext>
          </c:extLst>
        </c:ser>
        <c:ser>
          <c:idx val="12"/>
          <c:order val="12"/>
          <c:tx>
            <c:strRef>
              <c:f>'Tổng hợp '!$N$5:$N$7</c:f>
              <c:strCache>
                <c:ptCount val="3"/>
                <c:pt idx="0">
                  <c:v>D4 ( khối D4 chưa ký hợp đồng nhà thầu)</c:v>
                </c:pt>
                <c:pt idx="1">
                  <c:v>Tạm ứng theo HĐ</c:v>
                </c:pt>
                <c:pt idx="2">
                  <c:v> 1.353.708.757 </c:v>
                </c:pt>
              </c:strCache>
            </c:strRef>
          </c:tx>
          <c:spPr>
            <a:solidFill>
              <a:schemeClr val="accent1">
                <a:lumMod val="80000"/>
                <a:lumOff val="2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'!$N$8:$N$45</c:f>
              <c:numCache>
                <c:formatCode>_(* #,##0_);_(* \(#,##0\);_(* "-"??_);_(@_)</c:formatCode>
                <c:ptCount val="38"/>
                <c:pt idx="0">
                  <c:v>0</c:v>
                </c:pt>
                <c:pt idx="1">
                  <c:v>0</c:v>
                </c:pt>
                <c:pt idx="2">
                  <c:v>0</c:v>
                </c:pt>
                <c:pt idx="3">
                  <c:v>0</c:v>
                </c:pt>
                <c:pt idx="4">
                  <c:v>0</c:v>
                </c:pt>
                <c:pt idx="5">
                  <c:v>0</c:v>
                </c:pt>
                <c:pt idx="6">
                  <c:v>0</c:v>
                </c:pt>
                <c:pt idx="7">
                  <c:v>0</c:v>
                </c:pt>
                <c:pt idx="8">
                  <c:v>0</c:v>
                </c:pt>
                <c:pt idx="9">
                  <c:v>0</c:v>
                </c:pt>
                <c:pt idx="10">
                  <c:v>0</c:v>
                </c:pt>
                <c:pt idx="11">
                  <c:v>1353708757</c:v>
                </c:pt>
                <c:pt idx="12">
                  <c:v>0</c:v>
                </c:pt>
                <c:pt idx="13">
                  <c:v>0</c:v>
                </c:pt>
                <c:pt idx="14">
                  <c:v>0</c:v>
                </c:pt>
                <c:pt idx="15">
                  <c:v>0</c:v>
                </c:pt>
                <c:pt idx="16">
                  <c:v>1353708757</c:v>
                </c:pt>
                <c:pt idx="17">
                  <c:v>1353708757</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C-BB2F-4413-A9D8-138E7173DED9}"/>
            </c:ext>
          </c:extLst>
        </c:ser>
        <c:ser>
          <c:idx val="13"/>
          <c:order val="13"/>
          <c:tx>
            <c:strRef>
              <c:f>'Tổng hợp '!$O$5:$O$7</c:f>
              <c:strCache>
                <c:ptCount val="3"/>
                <c:pt idx="0">
                  <c:v>D4 ( khối D4 chưa ký hợp đồng nhà thầu)</c:v>
                </c:pt>
                <c:pt idx="1">
                  <c:v>Được quyền thanh toán</c:v>
                </c:pt>
                <c:pt idx="2">
                  <c:v> 86.371.808.227 </c:v>
                </c:pt>
              </c:strCache>
            </c:strRef>
          </c:tx>
          <c:spPr>
            <a:solidFill>
              <a:schemeClr val="accent2">
                <a:lumMod val="80000"/>
                <a:lumOff val="2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'!$O$8:$O$45</c:f>
              <c:numCache>
                <c:formatCode>_(* #,##0_);_(* \(#,##0\);_(* "-"??_);_(@_)</c:formatCode>
                <c:ptCount val="38"/>
                <c:pt idx="0">
                  <c:v>86371808226.76001</c:v>
                </c:pt>
                <c:pt idx="1">
                  <c:v>19745366388</c:v>
                </c:pt>
                <c:pt idx="2">
                  <c:v>18844820122</c:v>
                </c:pt>
                <c:pt idx="3">
                  <c:v>900546266</c:v>
                </c:pt>
                <c:pt idx="4">
                  <c:v>66626441838.760002</c:v>
                </c:pt>
                <c:pt idx="5">
                  <c:v>56225252500.760002</c:v>
                </c:pt>
                <c:pt idx="6">
                  <c:v>10401189338</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D-BB2F-4413-A9D8-138E7173DED9}"/>
            </c:ext>
          </c:extLst>
        </c:ser>
        <c:ser>
          <c:idx val="14"/>
          <c:order val="14"/>
          <c:tx>
            <c:strRef>
              <c:f>'Tổng hợp '!$P$5:$P$7</c:f>
              <c:strCache>
                <c:ptCount val="3"/>
                <c:pt idx="0">
                  <c:v>D4 ( khối D4 chưa ký hợp đồng nhà thầu)</c:v>
                </c:pt>
                <c:pt idx="1">
                  <c:v>Đã thanh toán </c:v>
                </c:pt>
                <c:pt idx="2">
                  <c:v> 79.055.861.795 </c:v>
                </c:pt>
              </c:strCache>
            </c:strRef>
          </c:tx>
          <c:spPr>
            <a:solidFill>
              <a:schemeClr val="accent3">
                <a:lumMod val="80000"/>
                <a:lumOff val="2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'!$P$8:$P$45</c:f>
              <c:numCache>
                <c:formatCode>_(* #,##0_);_(* \(#,##0\);_(* "-"??_);_(@_)</c:formatCode>
                <c:ptCount val="38"/>
                <c:pt idx="0">
                  <c:v>79055861795</c:v>
                </c:pt>
                <c:pt idx="1">
                  <c:v>19745366388</c:v>
                </c:pt>
                <c:pt idx="2">
                  <c:v>18844820122</c:v>
                </c:pt>
                <c:pt idx="3">
                  <c:v>900546266</c:v>
                </c:pt>
                <c:pt idx="4">
                  <c:v>59310495407</c:v>
                </c:pt>
                <c:pt idx="5">
                  <c:v>48909306069</c:v>
                </c:pt>
                <c:pt idx="6">
                  <c:v>10401189338</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E-BB2F-4413-A9D8-138E7173DED9}"/>
            </c:ext>
          </c:extLst>
        </c:ser>
        <c:ser>
          <c:idx val="15"/>
          <c:order val="15"/>
          <c:tx>
            <c:strRef>
              <c:f>'Tổng hợp '!$Q$5:$Q$7</c:f>
              <c:strCache>
                <c:ptCount val="3"/>
                <c:pt idx="0">
                  <c:v>D4 ( khối D4 chưa ký hợp đồng nhà thầu)</c:v>
                </c:pt>
                <c:pt idx="1">
                  <c:v>Công nợ còn lại được quyền thanh toán</c:v>
                </c:pt>
                <c:pt idx="2">
                  <c:v> 4.964.225.266 </c:v>
                </c:pt>
              </c:strCache>
            </c:strRef>
          </c:tx>
          <c:spPr>
            <a:solidFill>
              <a:schemeClr val="accent4">
                <a:lumMod val="80000"/>
                <a:lumOff val="2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'!$Q$8:$Q$45</c:f>
              <c:numCache>
                <c:formatCode>_(* #,##0_);_(* \(#,##0\);_(* "-"??_);_(@_)</c:formatCode>
                <c:ptCount val="38"/>
                <c:pt idx="0">
                  <c:v>4964225265.7600021</c:v>
                </c:pt>
                <c:pt idx="1">
                  <c:v>0</c:v>
                </c:pt>
                <c:pt idx="2">
                  <c:v>0</c:v>
                </c:pt>
                <c:pt idx="3">
                  <c:v>0</c:v>
                </c:pt>
                <c:pt idx="4">
                  <c:v>4964225265.7600021</c:v>
                </c:pt>
                <c:pt idx="5">
                  <c:v>4964225265.7600021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F-BB2F-4413-A9D8-138E7173DED9}"/>
            </c:ext>
          </c:extLst>
        </c:ser>
        <c:ser>
          <c:idx val="16"/>
          <c:order val="16"/>
          <c:tx>
            <c:strRef>
              <c:f>'Tổng hợp '!$R$5:$R$7</c:f>
              <c:strCache>
                <c:ptCount val="3"/>
                <c:pt idx="0">
                  <c:v>D4 ( khối D4 chưa ký hợp đồng nhà thầu)</c:v>
                </c:pt>
                <c:pt idx="1">
                  <c:v>giá trị giữ lại còn lại  phải trả</c:v>
                </c:pt>
                <c:pt idx="2">
                  <c:v> 8.980.914.797 </c:v>
                </c:pt>
              </c:strCache>
            </c:strRef>
          </c:tx>
          <c:spPr>
            <a:solidFill>
              <a:schemeClr val="accent5">
                <a:lumMod val="80000"/>
                <a:lumOff val="2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'!$R$8:$R$45</c:f>
              <c:numCache>
                <c:formatCode>_(* #,##0_);_(* \(#,##0\);_(* "-"??_);_(@_)</c:formatCode>
                <c:ptCount val="38"/>
                <c:pt idx="0">
                  <c:v>8980914797.2399998</c:v>
                </c:pt>
                <c:pt idx="1">
                  <c:v>0</c:v>
                </c:pt>
                <c:pt idx="2">
                  <c:v>0</c:v>
                </c:pt>
                <c:pt idx="3">
                  <c:v>0</c:v>
                </c:pt>
                <c:pt idx="4">
                  <c:v>8980914797.2399998</c:v>
                </c:pt>
                <c:pt idx="5">
                  <c:v>8980914797.2399998</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10-BB2F-4413-A9D8-138E7173DED9}"/>
            </c:ext>
          </c:extLst>
        </c:ser>
        <c:ser>
          <c:idx val="17"/>
          <c:order val="17"/>
          <c:tx>
            <c:strRef>
              <c:f>'Tổng hợp '!$S$5:$S$7</c:f>
              <c:strCache>
                <c:ptCount val="3"/>
                <c:pt idx="0">
                  <c:v>D4 ( khối D4 chưa ký hợp đồng nhà thầu)</c:v>
                </c:pt>
                <c:pt idx="1">
                  <c:v>Tổng Giá trị  HD còn lại
chưa thực hiện D4</c:v>
                </c:pt>
                <c:pt idx="2">
                  <c:v> 481.528.688.048 </c:v>
                </c:pt>
              </c:strCache>
            </c:strRef>
          </c:tx>
          <c:spPr>
            <a:solidFill>
              <a:schemeClr val="accent6">
                <a:lumMod val="80000"/>
                <a:lumOff val="2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'!$S$8:$S$45</c:f>
              <c:numCache>
                <c:formatCode>_(* #,##0_);_(* \(#,##0\);_(* "-"??_);_(@_)</c:formatCode>
                <c:ptCount val="38"/>
                <c:pt idx="0">
                  <c:v>261052754552.60001</c:v>
                </c:pt>
                <c:pt idx="1">
                  <c:v>0</c:v>
                </c:pt>
                <c:pt idx="2">
                  <c:v>0</c:v>
                </c:pt>
                <c:pt idx="3">
                  <c:v>0</c:v>
                </c:pt>
                <c:pt idx="4">
                  <c:v>220009742717</c:v>
                </c:pt>
                <c:pt idx="5">
                  <c:v>220009742717</c:v>
                </c:pt>
                <c:pt idx="6">
                  <c:v>0</c:v>
                </c:pt>
                <c:pt idx="7">
                  <c:v>41043011835.599998</c:v>
                </c:pt>
                <c:pt idx="8">
                  <c:v>0</c:v>
                </c:pt>
                <c:pt idx="9">
                  <c:v>0</c:v>
                </c:pt>
                <c:pt idx="10">
                  <c:v>0</c:v>
                </c:pt>
                <c:pt idx="11">
                  <c:v>58221538281.302597</c:v>
                </c:pt>
                <c:pt idx="12">
                  <c:v>20288971797.522499</c:v>
                </c:pt>
                <c:pt idx="13">
                  <c:v>24395478917.780102</c:v>
                </c:pt>
                <c:pt idx="14">
                  <c:v>24395478917.780102</c:v>
                </c:pt>
                <c:pt idx="15">
                  <c:v>0</c:v>
                </c:pt>
                <c:pt idx="16">
                  <c:v>13537087566</c:v>
                </c:pt>
                <c:pt idx="17">
                  <c:v>13537087566</c:v>
                </c:pt>
                <c:pt idx="19">
                  <c:v>111394822553.32458</c:v>
                </c:pt>
                <c:pt idx="20">
                  <c:v>56661051653.152397</c:v>
                </c:pt>
                <c:pt idx="21">
                  <c:v>31184429676.242199</c:v>
                </c:pt>
                <c:pt idx="22">
                  <c:v>21763931223.93</c:v>
                </c:pt>
                <c:pt idx="23">
                  <c:v>1785410000</c:v>
                </c:pt>
                <c:pt idx="24">
                  <c:v>0</c:v>
                </c:pt>
                <c:pt idx="25">
                  <c:v>50859572660.860107</c:v>
                </c:pt>
                <c:pt idx="26">
                  <c:v>9928396800</c:v>
                </c:pt>
                <c:pt idx="27">
                  <c:v>8267411250</c:v>
                </c:pt>
                <c:pt idx="28">
                  <c:v>8059162005.0476103</c:v>
                </c:pt>
                <c:pt idx="29">
                  <c:v>0</c:v>
                </c:pt>
                <c:pt idx="30">
                  <c:v>1100000000</c:v>
                </c:pt>
                <c:pt idx="31">
                  <c:v>8977902823.3125</c:v>
                </c:pt>
                <c:pt idx="32">
                  <c:v>6188316200</c:v>
                </c:pt>
                <c:pt idx="33">
                  <c:v>2351783582.5</c:v>
                </c:pt>
                <c:pt idx="34">
                  <c:v>1500000000</c:v>
                </c:pt>
                <c:pt idx="35">
                  <c:v>3086600000</c:v>
                </c:pt>
                <c:pt idx="36">
                  <c:v>1400000000</c:v>
                </c:pt>
                <c:pt idx="37">
                  <c:v>0</c:v>
                </c:pt>
              </c:numCache>
            </c:numRef>
          </c:val>
          <c:extLst>
            <c:ext xmlns:c16="http://schemas.microsoft.com/office/drawing/2014/chart" uri="{C3380CC4-5D6E-409C-BE32-E72D297353CC}">
              <c16:uniqueId val="{00000011-BB2F-4413-A9D8-138E7173DED9}"/>
            </c:ext>
          </c:extLst>
        </c:ser>
        <c:ser>
          <c:idx val="18"/>
          <c:order val="18"/>
          <c:tx>
            <c:strRef>
              <c:f>'Tổng hợp '!$T$5:$T$7</c:f>
              <c:strCache>
                <c:ptCount val="3"/>
                <c:pt idx="0">
                  <c:v>D4 ( khối D4 chưa ký hợp đồng nhà thầu)</c:v>
                </c:pt>
                <c:pt idx="1">
                  <c:v> tổng giá trị cần phải thanh toán </c:v>
                </c:pt>
                <c:pt idx="2">
                  <c:v> 333.864.541.257 </c:v>
                </c:pt>
              </c:strCache>
            </c:strRef>
          </c:tx>
          <c:spPr>
            <a:solidFill>
              <a:schemeClr val="accent1">
                <a:lumMod val="8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'!$T$8:$T$45</c:f>
              <c:numCache>
                <c:formatCode>_(* #,##0_);_(* \(#,##0\);_(* "-"??_);_(@_)</c:formatCode>
                <c:ptCount val="38"/>
                <c:pt idx="0">
                  <c:v>114742316518.60001</c:v>
                </c:pt>
                <c:pt idx="1">
                  <c:v>0</c:v>
                </c:pt>
                <c:pt idx="2">
                  <c:v>0</c:v>
                </c:pt>
                <c:pt idx="3">
                  <c:v>0</c:v>
                </c:pt>
                <c:pt idx="4">
                  <c:v>73699304683</c:v>
                </c:pt>
                <c:pt idx="5">
                  <c:v>73699304683</c:v>
                </c:pt>
                <c:pt idx="6">
                  <c:v>0</c:v>
                </c:pt>
                <c:pt idx="7">
                  <c:v>41043011835.599998</c:v>
                </c:pt>
                <c:pt idx="8">
                  <c:v>0</c:v>
                </c:pt>
                <c:pt idx="9">
                  <c:v>0</c:v>
                </c:pt>
                <c:pt idx="10">
                  <c:v>0</c:v>
                </c:pt>
                <c:pt idx="11">
                  <c:v>56867829524.302597</c:v>
                </c:pt>
                <c:pt idx="12">
                  <c:v>20288971797.522499</c:v>
                </c:pt>
                <c:pt idx="13">
                  <c:v>24395478917.780102</c:v>
                </c:pt>
                <c:pt idx="14">
                  <c:v>24395478917.780102</c:v>
                </c:pt>
                <c:pt idx="15">
                  <c:v>0</c:v>
                </c:pt>
                <c:pt idx="16">
                  <c:v>12183378809</c:v>
                </c:pt>
                <c:pt idx="17">
                  <c:v>12183378809</c:v>
                </c:pt>
                <c:pt idx="18">
                  <c:v>0</c:v>
                </c:pt>
                <c:pt idx="19">
                  <c:v>111394822553.32458</c:v>
                </c:pt>
                <c:pt idx="20">
                  <c:v>56661051653.152397</c:v>
                </c:pt>
                <c:pt idx="21">
                  <c:v>31184429676.242199</c:v>
                </c:pt>
                <c:pt idx="22">
                  <c:v>21763931223.93</c:v>
                </c:pt>
                <c:pt idx="23">
                  <c:v>1785410000</c:v>
                </c:pt>
                <c:pt idx="24">
                  <c:v>0</c:v>
                </c:pt>
                <c:pt idx="25">
                  <c:v>50859572660.860107</c:v>
                </c:pt>
                <c:pt idx="26">
                  <c:v>9928396800</c:v>
                </c:pt>
                <c:pt idx="27">
                  <c:v>8267411250</c:v>
                </c:pt>
                <c:pt idx="28">
                  <c:v>8059162005.0476103</c:v>
                </c:pt>
                <c:pt idx="29">
                  <c:v>0</c:v>
                </c:pt>
                <c:pt idx="30">
                  <c:v>1100000000</c:v>
                </c:pt>
                <c:pt idx="31">
                  <c:v>8977902823.3125</c:v>
                </c:pt>
                <c:pt idx="32">
                  <c:v>6188316200</c:v>
                </c:pt>
                <c:pt idx="33">
                  <c:v>2351783582.5</c:v>
                </c:pt>
                <c:pt idx="34">
                  <c:v>1500000000</c:v>
                </c:pt>
                <c:pt idx="35">
                  <c:v>3086600000</c:v>
                </c:pt>
                <c:pt idx="36">
                  <c:v>1400000000</c:v>
                </c:pt>
                <c:pt idx="37">
                  <c:v>0</c:v>
                </c:pt>
              </c:numCache>
            </c:numRef>
          </c:val>
          <c:extLst>
            <c:ext xmlns:c16="http://schemas.microsoft.com/office/drawing/2014/chart" uri="{C3380CC4-5D6E-409C-BE32-E72D297353CC}">
              <c16:uniqueId val="{00000012-BB2F-4413-A9D8-138E7173DED9}"/>
            </c:ext>
          </c:extLst>
        </c:ser>
        <c:ser>
          <c:idx val="19"/>
          <c:order val="19"/>
          <c:tx>
            <c:strRef>
              <c:f>'Tổng hợp '!$U$5:$U$7</c:f>
              <c:strCache>
                <c:ptCount val="3"/>
                <c:pt idx="0">
                  <c:v>TỔNG CỘNG D3 VÀ D4 (D3+D4)</c:v>
                </c:pt>
                <c:pt idx="1">
                  <c:v>Giá trị còn lại được quyền phải thanh toán D3 và D4</c:v>
                </c:pt>
                <c:pt idx="2">
                  <c:v> 67.710.110.862 </c:v>
                </c:pt>
              </c:strCache>
            </c:strRef>
          </c:tx>
          <c:spPr>
            <a:solidFill>
              <a:schemeClr val="accent2">
                <a:lumMod val="8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'!$U$8:$U$45</c:f>
              <c:numCache>
                <c:formatCode>_(* #,##0_);_(* \(#,##0\);_(* "-"??_);_(@_)</c:formatCode>
                <c:ptCount val="38"/>
                <c:pt idx="0">
                  <c:v>45685534486.535965</c:v>
                </c:pt>
                <c:pt idx="1">
                  <c:v>0</c:v>
                </c:pt>
                <c:pt idx="2">
                  <c:v>0</c:v>
                </c:pt>
                <c:pt idx="3">
                  <c:v>0</c:v>
                </c:pt>
                <c:pt idx="4">
                  <c:v>20975241333.135963</c:v>
                </c:pt>
                <c:pt idx="5">
                  <c:v>20975241333.135963</c:v>
                </c:pt>
                <c:pt idx="6">
                  <c:v>0</c:v>
                </c:pt>
                <c:pt idx="7">
                  <c:v>5420577628</c:v>
                </c:pt>
                <c:pt idx="8">
                  <c:v>19289715525.399998</c:v>
                </c:pt>
                <c:pt idx="9">
                  <c:v>19289715525</c:v>
                </c:pt>
                <c:pt idx="10">
                  <c:v>0.39999771118164063</c:v>
                </c:pt>
                <c:pt idx="11">
                  <c:v>6820118618.2959995</c:v>
                </c:pt>
                <c:pt idx="12">
                  <c:v>0</c:v>
                </c:pt>
                <c:pt idx="13">
                  <c:v>0</c:v>
                </c:pt>
                <c:pt idx="14">
                  <c:v>0</c:v>
                </c:pt>
                <c:pt idx="15">
                  <c:v>0</c:v>
                </c:pt>
                <c:pt idx="16">
                  <c:v>6820118618.2959995</c:v>
                </c:pt>
                <c:pt idx="17">
                  <c:v>6820118618.2959995</c:v>
                </c:pt>
                <c:pt idx="18">
                  <c:v>0</c:v>
                </c:pt>
                <c:pt idx="19">
                  <c:v>15204457757</c:v>
                </c:pt>
                <c:pt idx="20">
                  <c:v>11671329907</c:v>
                </c:pt>
                <c:pt idx="21">
                  <c:v>3533127850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13-BB2F-4413-A9D8-138E7173DED9}"/>
            </c:ext>
          </c:extLst>
        </c:ser>
        <c:ser>
          <c:idx val="20"/>
          <c:order val="20"/>
          <c:tx>
            <c:strRef>
              <c:f>'Tổng hợp '!$V$5:$V$7</c:f>
              <c:strCache>
                <c:ptCount val="3"/>
                <c:pt idx="0">
                  <c:v>TỔNG CỘNG D3 VÀ D4 (D3+D4)</c:v>
                </c:pt>
                <c:pt idx="1">
                  <c:v>Giá trị giữ lại còn phải thanh toán</c:v>
                </c:pt>
                <c:pt idx="2">
                  <c:v> 72.119.138.816 </c:v>
                </c:pt>
              </c:strCache>
            </c:strRef>
          </c:tx>
          <c:spPr>
            <a:solidFill>
              <a:schemeClr val="accent3">
                <a:lumMod val="8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'!$V$8:$V$45</c:f>
              <c:numCache>
                <c:formatCode>_(* #,##0_);_(* \(#,##0\);_(* "-"??_);_(@_)</c:formatCode>
                <c:ptCount val="38"/>
                <c:pt idx="0">
                  <c:v>60611004241.839996</c:v>
                </c:pt>
                <c:pt idx="1">
                  <c:v>28219108299</c:v>
                </c:pt>
                <c:pt idx="2">
                  <c:v>28219108299</c:v>
                </c:pt>
                <c:pt idx="3">
                  <c:v>0</c:v>
                </c:pt>
                <c:pt idx="4">
                  <c:v>19485058551.239998</c:v>
                </c:pt>
                <c:pt idx="5">
                  <c:v>19485058551.239998</c:v>
                </c:pt>
                <c:pt idx="6">
                  <c:v>0</c:v>
                </c:pt>
                <c:pt idx="7">
                  <c:v>0</c:v>
                </c:pt>
                <c:pt idx="8">
                  <c:v>12906837391.600002</c:v>
                </c:pt>
                <c:pt idx="9">
                  <c:v>9770378494</c:v>
                </c:pt>
                <c:pt idx="10">
                  <c:v>3136458897.6000023</c:v>
                </c:pt>
                <c:pt idx="11">
                  <c:v>0</c:v>
                </c:pt>
                <c:pt idx="12">
                  <c:v>0</c:v>
                </c:pt>
                <c:pt idx="13">
                  <c:v>0</c:v>
                </c:pt>
                <c:pt idx="14">
                  <c:v>0</c:v>
                </c:pt>
                <c:pt idx="15">
                  <c:v>0</c:v>
                </c:pt>
                <c:pt idx="16">
                  <c:v>0</c:v>
                </c:pt>
                <c:pt idx="17">
                  <c:v>0</c:v>
                </c:pt>
                <c:pt idx="18">
                  <c:v>0</c:v>
                </c:pt>
                <c:pt idx="19">
                  <c:v>11508134574</c:v>
                </c:pt>
                <c:pt idx="20">
                  <c:v>9235544043</c:v>
                </c:pt>
                <c:pt idx="21">
                  <c:v>2272590531</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14-BB2F-4413-A9D8-138E7173DED9}"/>
            </c:ext>
          </c:extLst>
        </c:ser>
        <c:ser>
          <c:idx val="21"/>
          <c:order val="21"/>
          <c:tx>
            <c:strRef>
              <c:f>'Tổng hợp '!$W$5:$W$7</c:f>
              <c:strCache>
                <c:ptCount val="3"/>
                <c:pt idx="0">
                  <c:v>TỔNG CỘNG D3 VÀ D4 (D3+D4)</c:v>
                </c:pt>
                <c:pt idx="1">
                  <c:v>Giá trị hợp đồng còn phải thực hiện</c:v>
                </c:pt>
                <c:pt idx="2">
                  <c:v> 1.109.033.569.974 </c:v>
                </c:pt>
              </c:strCache>
            </c:strRef>
          </c:tx>
          <c:spPr>
            <a:solidFill>
              <a:schemeClr val="accent4">
                <a:lumMod val="8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'!$W$8:$W$45</c:f>
              <c:numCache>
                <c:formatCode>_(* #,##0_);_(* \(#,##0\);_(* "-"??_);_(@_)</c:formatCode>
                <c:ptCount val="38"/>
                <c:pt idx="0">
                  <c:v>416949540625.65631</c:v>
                </c:pt>
                <c:pt idx="1">
                  <c:v>0</c:v>
                </c:pt>
                <c:pt idx="2">
                  <c:v>0</c:v>
                </c:pt>
                <c:pt idx="3">
                  <c:v>0</c:v>
                </c:pt>
                <c:pt idx="4">
                  <c:v>253625399897.20142</c:v>
                </c:pt>
                <c:pt idx="5">
                  <c:v>253625399897.20142</c:v>
                </c:pt>
                <c:pt idx="6">
                  <c:v>0</c:v>
                </c:pt>
                <c:pt idx="7">
                  <c:v>78165517319.600006</c:v>
                </c:pt>
                <c:pt idx="8">
                  <c:v>85158623408.854935</c:v>
                </c:pt>
                <c:pt idx="9">
                  <c:v>85158623409</c:v>
                </c:pt>
                <c:pt idx="10">
                  <c:v>-0.14506149291992188</c:v>
                </c:pt>
                <c:pt idx="11">
                  <c:v>175527335773.50259</c:v>
                </c:pt>
                <c:pt idx="12">
                  <c:v>65048491797.522499</c:v>
                </c:pt>
                <c:pt idx="13">
                  <c:v>77981826648.980103</c:v>
                </c:pt>
                <c:pt idx="14">
                  <c:v>51296780288.180099</c:v>
                </c:pt>
                <c:pt idx="15">
                  <c:v>26685046360.799999</c:v>
                </c:pt>
                <c:pt idx="16">
                  <c:v>32497017327</c:v>
                </c:pt>
                <c:pt idx="17">
                  <c:v>17765561110</c:v>
                </c:pt>
                <c:pt idx="18">
                  <c:v>14731456217</c:v>
                </c:pt>
                <c:pt idx="19">
                  <c:v>312699610268.53052</c:v>
                </c:pt>
                <c:pt idx="20">
                  <c:v>142774550421.4324</c:v>
                </c:pt>
                <c:pt idx="21">
                  <c:v>90890067552.242203</c:v>
                </c:pt>
                <c:pt idx="22">
                  <c:v>70667896054.855896</c:v>
                </c:pt>
                <c:pt idx="23">
                  <c:v>6273313200</c:v>
                </c:pt>
                <c:pt idx="24">
                  <c:v>2093783040</c:v>
                </c:pt>
                <c:pt idx="25">
                  <c:v>203857083306.58032</c:v>
                </c:pt>
                <c:pt idx="26">
                  <c:v>29081276640</c:v>
                </c:pt>
                <c:pt idx="27">
                  <c:v>27022794750</c:v>
                </c:pt>
                <c:pt idx="28">
                  <c:v>23922457615.142811</c:v>
                </c:pt>
                <c:pt idx="29">
                  <c:v>45603346484</c:v>
                </c:pt>
                <c:pt idx="30">
                  <c:v>3300000000</c:v>
                </c:pt>
                <c:pt idx="31">
                  <c:v>26933708469.9375</c:v>
                </c:pt>
                <c:pt idx="32">
                  <c:v>18564948600</c:v>
                </c:pt>
                <c:pt idx="33">
                  <c:v>7055350747.5</c:v>
                </c:pt>
                <c:pt idx="34">
                  <c:v>4500000000</c:v>
                </c:pt>
                <c:pt idx="35">
                  <c:v>6173200000</c:v>
                </c:pt>
                <c:pt idx="36">
                  <c:v>4200000000</c:v>
                </c:pt>
                <c:pt idx="37">
                  <c:v>7500000000</c:v>
                </c:pt>
              </c:numCache>
            </c:numRef>
          </c:val>
          <c:extLst>
            <c:ext xmlns:c16="http://schemas.microsoft.com/office/drawing/2014/chart" uri="{C3380CC4-5D6E-409C-BE32-E72D297353CC}">
              <c16:uniqueId val="{00000015-BB2F-4413-A9D8-138E7173DED9}"/>
            </c:ext>
          </c:extLst>
        </c:ser>
        <c:ser>
          <c:idx val="22"/>
          <c:order val="22"/>
          <c:tx>
            <c:strRef>
              <c:f>'Tổng hợp '!$X$5:$X$7</c:f>
              <c:strCache>
                <c:ptCount val="3"/>
                <c:pt idx="0">
                  <c:v>TỔNG CỘNG D3 VÀ D4 (D3+D4)</c:v>
                </c:pt>
                <c:pt idx="1">
                  <c:v>Dòng tiền còn phải thực hiện</c:v>
                </c:pt>
                <c:pt idx="2">
                  <c:v> 1.076.416.450.806 </c:v>
                </c:pt>
              </c:strCache>
            </c:strRef>
          </c:tx>
          <c:spPr>
            <a:solidFill>
              <a:schemeClr val="accent5">
                <a:lumMod val="80000"/>
              </a:schemeClr>
            </a:solidFill>
            <a:ln>
              <a:noFill/>
            </a:ln>
            <a:effectLst/>
          </c:spPr>
          <c:invertIfNegative val="0"/>
          <c:cat>
            <c:strRef>
              <c:f>'Tổng hợp '!$A$8:$A$45</c:f>
              <c:strCache>
                <c:ptCount val="38"/>
                <c:pt idx="0">
                  <c:v>A</c:v>
                </c:pt>
                <c:pt idx="1">
                  <c:v>1</c:v>
                </c:pt>
                <c:pt idx="4">
                  <c:v>2</c:v>
                </c:pt>
                <c:pt idx="7">
                  <c:v>3</c:v>
                </c:pt>
                <c:pt idx="8">
                  <c:v>4</c:v>
                </c:pt>
                <c:pt idx="11">
                  <c:v>B</c:v>
                </c:pt>
                <c:pt idx="12">
                  <c:v>1</c:v>
                </c:pt>
                <c:pt idx="13">
                  <c:v>2</c:v>
                </c:pt>
                <c:pt idx="14">
                  <c:v>2.1</c:v>
                </c:pt>
                <c:pt idx="15">
                  <c:v>2.2</c:v>
                </c:pt>
                <c:pt idx="16">
                  <c:v>3</c:v>
                </c:pt>
                <c:pt idx="17">
                  <c:v>3.1</c:v>
                </c:pt>
                <c:pt idx="18">
                  <c:v>3.2</c:v>
                </c:pt>
                <c:pt idx="19">
                  <c:v>C</c:v>
                </c:pt>
                <c:pt idx="20">
                  <c:v>1</c:v>
                </c:pt>
                <c:pt idx="21">
                  <c:v>2</c:v>
                </c:pt>
                <c:pt idx="22">
                  <c:v>3</c:v>
                </c:pt>
                <c:pt idx="23">
                  <c:v>4</c:v>
                </c:pt>
                <c:pt idx="24">
                  <c:v>5</c:v>
                </c:pt>
                <c:pt idx="25">
                  <c:v>D</c:v>
                </c:pt>
                <c:pt idx="26">
                  <c:v>1</c:v>
                </c:pt>
                <c:pt idx="27">
                  <c:v>2</c:v>
                </c:pt>
                <c:pt idx="28">
                  <c:v>3</c:v>
                </c:pt>
                <c:pt idx="29">
                  <c:v>4</c:v>
                </c:pt>
                <c:pt idx="30">
                  <c:v>5</c:v>
                </c:pt>
                <c:pt idx="31">
                  <c:v>6</c:v>
                </c:pt>
                <c:pt idx="32">
                  <c:v>7</c:v>
                </c:pt>
                <c:pt idx="33">
                  <c:v>8</c:v>
                </c:pt>
                <c:pt idx="34">
                  <c:v>9</c:v>
                </c:pt>
                <c:pt idx="35">
                  <c:v>10</c:v>
                </c:pt>
                <c:pt idx="36">
                  <c:v>11</c:v>
                </c:pt>
                <c:pt idx="37">
                  <c:v>12</c:v>
                </c:pt>
              </c:strCache>
            </c:strRef>
          </c:cat>
          <c:val>
            <c:numRef>
              <c:f>'Tổng hợp '!$X$8:$X$45</c:f>
              <c:numCache>
                <c:formatCode>_(* #,##0_);_(* \(#,##0\);_(* "-"??_);_(@_)</c:formatCode>
                <c:ptCount val="38"/>
                <c:pt idx="0">
                  <c:v>376558988938.01294</c:v>
                </c:pt>
                <c:pt idx="1">
                  <c:v>28219108298.558014</c:v>
                </c:pt>
                <c:pt idx="2">
                  <c:v>28219108298.558014</c:v>
                </c:pt>
                <c:pt idx="3">
                  <c:v>0</c:v>
                </c:pt>
                <c:pt idx="4">
                  <c:v>147398609366</c:v>
                </c:pt>
                <c:pt idx="5">
                  <c:v>147398609366</c:v>
                </c:pt>
                <c:pt idx="6">
                  <c:v>0</c:v>
                </c:pt>
                <c:pt idx="7">
                  <c:v>83586094947.600006</c:v>
                </c:pt>
                <c:pt idx="8">
                  <c:v>117355176325.85493</c:v>
                </c:pt>
                <c:pt idx="9">
                  <c:v>114218717428</c:v>
                </c:pt>
                <c:pt idx="10">
                  <c:v>3136458897.8549385</c:v>
                </c:pt>
                <c:pt idx="11">
                  <c:v>175547454391.39459</c:v>
                </c:pt>
                <c:pt idx="12">
                  <c:v>65048491797.522499</c:v>
                </c:pt>
                <c:pt idx="13">
                  <c:v>75481826648.980103</c:v>
                </c:pt>
                <c:pt idx="14">
                  <c:v>51296780288.180099</c:v>
                </c:pt>
                <c:pt idx="15">
                  <c:v>24185046360.799999</c:v>
                </c:pt>
                <c:pt idx="16">
                  <c:v>35017135944.891998</c:v>
                </c:pt>
                <c:pt idx="17">
                  <c:v>21758825349.596001</c:v>
                </c:pt>
                <c:pt idx="18">
                  <c:v>13258310595.296</c:v>
                </c:pt>
                <c:pt idx="19">
                  <c:v>320452924169.53052</c:v>
                </c:pt>
                <c:pt idx="20">
                  <c:v>154931424371.4324</c:v>
                </c:pt>
                <c:pt idx="21">
                  <c:v>89816185933.242203</c:v>
                </c:pt>
                <c:pt idx="22">
                  <c:v>67787007944.855904</c:v>
                </c:pt>
                <c:pt idx="23">
                  <c:v>5824522880</c:v>
                </c:pt>
                <c:pt idx="24">
                  <c:v>2093783040</c:v>
                </c:pt>
                <c:pt idx="25">
                  <c:v>203857083306.58032</c:v>
                </c:pt>
                <c:pt idx="26">
                  <c:v>29081276640</c:v>
                </c:pt>
                <c:pt idx="27">
                  <c:v>27022794750</c:v>
                </c:pt>
                <c:pt idx="28">
                  <c:v>23922457615.142811</c:v>
                </c:pt>
                <c:pt idx="29">
                  <c:v>45603346484</c:v>
                </c:pt>
                <c:pt idx="30">
                  <c:v>3300000000</c:v>
                </c:pt>
                <c:pt idx="31">
                  <c:v>26933708469.9375</c:v>
                </c:pt>
                <c:pt idx="32">
                  <c:v>18564948600</c:v>
                </c:pt>
                <c:pt idx="33">
                  <c:v>7055350747.5</c:v>
                </c:pt>
                <c:pt idx="34">
                  <c:v>4500000000</c:v>
                </c:pt>
                <c:pt idx="35">
                  <c:v>6173200000</c:v>
                </c:pt>
                <c:pt idx="36">
                  <c:v>4200000000</c:v>
                </c:pt>
                <c:pt idx="37">
                  <c:v>7500000000</c:v>
                </c:pt>
              </c:numCache>
            </c:numRef>
          </c:val>
          <c:extLst>
            <c:ext xmlns:c16="http://schemas.microsoft.com/office/drawing/2014/chart" uri="{C3380CC4-5D6E-409C-BE32-E72D297353CC}">
              <c16:uniqueId val="{00000016-BB2F-4413-A9D8-138E7173DED9}"/>
            </c:ext>
          </c:extLst>
        </c:ser>
        <c:dLbls>
          <c:showLegendKey val="0"/>
          <c:showVal val="0"/>
          <c:showCatName val="0"/>
          <c:showSerName val="0"/>
          <c:showPercent val="0"/>
          <c:showBubbleSize val="0"/>
        </c:dLbls>
        <c:gapWidth val="219"/>
        <c:overlap val="-27"/>
        <c:axId val="1414657631"/>
        <c:axId val="1414656191"/>
      </c:barChart>
      <c:catAx>
        <c:axId val="141465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414656191"/>
        <c:crosses val="autoZero"/>
        <c:auto val="1"/>
        <c:lblAlgn val="ctr"/>
        <c:lblOffset val="100"/>
        <c:noMultiLvlLbl val="0"/>
      </c:catAx>
      <c:valAx>
        <c:axId val="1414656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414657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vi-VN"/>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D6C97C7-8EED-4FAC-84A3-77D97954BF1E}">
  <sheetPr/>
  <sheetViews>
    <sheetView zoomScale="173"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34F0D69C-5000-4BB4-8A74-1AC23D7CEAAA}">
  <sheetPr/>
  <sheetViews>
    <sheetView zoomScale="173"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absoluteAnchor>
    <xdr:pos x="0" y="0"/>
    <xdr:ext cx="9293757" cy="6071040"/>
    <xdr:graphicFrame macro="">
      <xdr:nvGraphicFramePr>
        <xdr:cNvPr id="2" name="Chart 1">
          <a:extLst>
            <a:ext uri="{FF2B5EF4-FFF2-40B4-BE49-F238E27FC236}">
              <a16:creationId xmlns:a16="http://schemas.microsoft.com/office/drawing/2014/main" id="{581568D2-B050-6D6F-9D04-1ADF5252DD37}"/>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absoluteAnchor>
    <xdr:pos x="0" y="0"/>
    <xdr:ext cx="9293757" cy="6071040"/>
    <xdr:graphicFrame macro="">
      <xdr:nvGraphicFramePr>
        <xdr:cNvPr id="2" name="Chart 1">
          <a:extLst>
            <a:ext uri="{FF2B5EF4-FFF2-40B4-BE49-F238E27FC236}">
              <a16:creationId xmlns:a16="http://schemas.microsoft.com/office/drawing/2014/main" id="{570959C9-0F13-E1FB-13F4-B3746D8B61C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twoCellAnchor editAs="oneCell">
    <xdr:from>
      <xdr:col>1</xdr:col>
      <xdr:colOff>790575</xdr:colOff>
      <xdr:row>1</xdr:row>
      <xdr:rowOff>28575</xdr:rowOff>
    </xdr:from>
    <xdr:to>
      <xdr:col>1</xdr:col>
      <xdr:colOff>1485900</xdr:colOff>
      <xdr:row>1</xdr:row>
      <xdr:rowOff>819150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62050" y="190500"/>
          <a:ext cx="695325"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1338943</xdr:colOff>
      <xdr:row>1</xdr:row>
      <xdr:rowOff>95553</xdr:rowOff>
    </xdr:from>
    <xdr:to>
      <xdr:col>14</xdr:col>
      <xdr:colOff>1933575</xdr:colOff>
      <xdr:row>2</xdr:row>
      <xdr:rowOff>59</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96143" y="295578"/>
          <a:ext cx="594632" cy="6515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Documents/Zalo%20Received%20Files/DrH.Ri.D3-ONETRUSS-BOQ.AB-005_R01-2022.10.22%20-%20GIA%20TRI.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dmin/Documents/Zalo%20Received%20Files/DHR.D3-001b-220325-GTTT%20Ham%20den%20Tang%201%20(IN%20LAI%20theo%20%25)%20-fina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2lt0fm-my.sharepoint.com/Users/HA%20TRUNG%20HOI/AppData/Local/Microsoft/Windows/Temporary%20Internet%20Files/Content.Outlook/SRQ7F9N7/Qtoan%2039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USER/Dropbox/C&#212;NG%20VI&#7878;C/2022/9.CHUNG%20C&#431;%20DREAM%20HOME%20RIVERSIDE/3.12.HT%20Chong%20set+Tiep%20dia-D3-CCCT+TMDV-Q8.HCM%20(080622_net).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DELL/Downloads/GI&#193;%20TR&#7882;%20V&#192;%20KH&#7888;I%20L&#431;&#7906;NG%20C&#210;N%20L&#7840;I%20D3%20HO&#192;N%20THI&#7878;N.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59F99912\DrH.Ri.D4-ONE%20TRUSS-BOQ-AB-CKN-001_2022.08.3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2lt0fm-my.sharepoint.com/Documents%20and%20Settings/Mr%20GiaHoa/Local%20Settings/Temporary%20Internet%20Files/Content.IE5/UYN0STF4/BANG%20TINH%20TOLE/lap%20cong%20thuc%20%20tinh%20tole%20(cho%20xuong%20che%20ta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2lt0fm-my.sharepoint.com/Documents%20and%20Settings/All%20Users/Documents/lap%20cong%20thuc%20%20tinh%20tole%20(cho%20xuong%20che%20ta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ttps:\d.docs.live.net\01-Hung%20Long%20Phat\02-Cong%20trinh%20dang%20thi%20cong\32-Dreamhome%20Riverside\01-Chu%20dau%20tu\02-Hop%20dong\08-Thong%20nhat%20211214\DrR-004-211202-PL01%20Hop%20dong%20(Chot).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2lt0fm-my.sharepoint.com/Luu/luu%20tam%20data/My%20Cuong/CAC%20CONG%20TRINH/SO%205%20LE%20DUAN/SILENCER%20(05%20Le%20duan%2014-08-06).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DELL/Downloads/DHR_250115_&#272;&#7889;i%20chi&#7871;u%20c&#244;ng%20n&#7907;%20Ardor-LK.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Users\Admin\Documents\Zalo%20Received%20Files\20230606_Ch&#234;nh%20l&#7879;ch%20ti&#7873;n%20g&#7917;i%20c&#242;n%20l&#7841;i.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Nhi\1.%20L&#221;%20KH&#431;&#416;NG\2.%20H&#7890;%20S&#416;%20TPBANK%20L&#221;%20KH&#431;&#416;NG\1.%20H&#7890;%20S&#416;%20THANH%20TO&#193;N\1.%20H&#7891;%20s&#417;%20c&#225;c%20nh&#224;%20th&#7847;u\2.%20TH&#7920;C%20T&#7870;\1.%20&#272;&#7889;i%20chi&#7871;u%20d&#242;ng%20ti&#7873;n\20230526_B&#7843;ng%20&#273;&#7889;i%20chi&#7871;u%20d&#242;ng%20ti&#7873;n.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Nhi\1.%20L&#221;%20KH&#431;&#416;NG\2.%20H&#7890;%20S&#416;%20TPBANK%20L&#221;%20KH&#431;&#416;NG\1.%20H&#7890;%20S&#416;%20THANH%20TO&#193;N\1.%20H&#7891;%20s&#417;%20c&#225;c%20nh&#224;%20th&#7847;u\1.%20Ng&#226;n%20h&#224;ng\B&#7843;ng%20k&#234;%20chi%20ti&#7871;t%20ti&#7871;n%20&#273;&#7897;%20chi%20ti&#7873;n%20%20HLP%20&amp;%20SMC%20%20gi&#7843;m%20tr&#7915;%20%20ho&#224;n%20thi&#7879;n%2029122022.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Admin/Desktop/Theo%20d&#245;i%20c&#244;ng%20n&#7907;%20D.H.Ri/Thanh%20quy&#7871;t%20to&#225;n%20SMC/Thanh%20quy&#7871;t%20to&#225;n/&#272;&#7907;t%2011/Du%20Toan%20chi%20tiet%20DH4-&#273;&#7907;t%2011%20&#273;&#7871;n%20s&#224;n%2022%20+%20h&#7847;m%20B2%20(final)%2023052023.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L&#221;%20KH&#431;&#416;NG\KH&#7888;I%20L&#431;&#7906;NG%20THANH%20TO&#193;N%20TH&#7920;C%20T&#7870;%20NH&#192;%20TH&#7846;U\NH&#192;%20TH&#7846;U%20SMC\b&#225;o%20gi&#225;%20BTCT%20Ph&#7847;n%20Ng&#7847;m%20&amp;%20Th&#226;n\2021-04-10%20Du%20Toan%20chi%20tiet%20DH4%20-%20Ch&#224;o%20gi&#225;%20thi%20c&#244;ng-g&#7917;i%20file%20CDT.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D:\L&#221;%20KH&#431;&#416;NG\KH&#7888;I%20L&#431;&#7906;NG%20THANH%20TO&#193;N%20TH&#7920;C%20T&#7870;%20NH&#192;%20TH&#7846;U\NH&#192;%20TH&#7846;U%20SMC\Thanh%20quy&#7871;t%20to&#225;n\&#273;&#7907;t%2013\Du%20Toan%20chi%20tiet%20DH4-&#273;&#7907;t%2013%20(x&#226;y%203,6,9B;%20t&#244;%2010A,11B;%20b&#234;%20t&#244;ng%20s&#224;n%2023B;%20h&#7847;m%201%20khu%20n&#7889;i).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L&#221;%20KH&#431;&#416;NG/KH&#7888;I%20L&#431;&#7906;NG%20THANH%20TO&#193;N%20TH&#7920;C%20T&#7870;%20NH&#192;%20TH&#7846;U/NH&#192;%20TH&#7846;U%20SMC/Thanh%20quy&#7871;t%20to&#225;n/&#272;&#7906;T%2015/Du%20Toan%20chi%20tiet%20DH4-&#273;&#7907;t%2015%20(x&#226;y%208B;%20t&#244;%205,6B;%20b&#234;%20t&#244;ng%20s&#224;n%20tr&#7879;t%20khu%20n&#7889;i)-22-06%20(1).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L&#221;%20KH&#431;&#416;NG\KH&#7888;I%20L&#431;&#7906;NG%20THANH%20TO&#193;N%20TH&#7920;C%20T&#7870;%20NH&#192;%20TH&#7846;U\NH&#192;%20TH&#7846;U%20SMC\Thanh%20quy&#7871;t%20to&#225;n\&#272;&#7906;T%2014\Du%20Toan%20chi%20tiet%20DH4-&#273;&#7907;t%2014%20(x&#226;y%207,10,12B,%2012,13A;%20t&#244;%2011A,%204B;%20b&#234;%20t&#244;ng%20s&#224;n%2024B)%206.6.2.24.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PC/Desktop/Du%20Toan%20chi%20tiet%20DH4-&#273;&#7907;t%2016%20(x&#226;y%2018B;%20t&#244;%203,9B;%20b&#234;%20t&#244;ng%20d&#7847;m%20s&#224;n%2025B).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My_PC/Desktop/Du%20Toan%20chi%20tiet%20DH4-&#273;&#7907;t%2017%20(x&#226;y%2013,14,16,17,19B;%20t&#244;%207,10B,%2012,13A;%20b&#234;%20t&#244;ng%20d&#7847;m%20s&#224;n%2023A).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My_PC/Documents/Zalo%20Received%20Files/Du%20Toan%20chi%20tiet%20DH4-&#273;&#7907;t%2018%20(x&#226;y%2015,20B,%2014,15A;%20t&#244;%208,12B;%20b&#234;%20t&#244;ng%20d&#7847;m%20s&#224;n%2024A).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D:\L&#221;%20KH&#431;&#416;NG\KH&#7888;I%20L&#431;&#7906;NG%20THANH%20TO&#193;N%20TH&#7920;C%20T&#7870;%20NH&#192;%20TH&#7846;U\NH&#192;%20TH&#7846;U%20SMC\Thanh%20quy&#7871;t%20to&#225;n\&#273;&#7907;t%2019\Du%20Toan%20chi%20tiet%20DH4-&#273;&#7907;t%2019%20(b&#234;%20t&#244;ng%20d&#7847;m%20s&#224;n%2025A,%203,4%20khu%20n&#7889;i;%20s&#224;n%20m&#225;i%20khu%20B).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Users/PC/Desktop/Du%20Toan%20chi%20tiet%20DH4-&#273;&#7907;t%2013%20(x&#226;y%203,%206B;%20t&#244;%2010A;%201B;%20b&#234;%20t&#244;ng%20s&#224;n%2023B;%20h&#7847;m%201%20khu%20n&#7889;i).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D:\L&#221;%20KH&#431;&#416;NG\KH&#7888;I%20L&#431;&#7906;NG%20THANH%20TO&#193;N%20TH&#7920;C%20T&#7870;%20NH&#192;%20TH&#7846;U\NH&#192;%20TH&#7846;U%20SMC\Thanh%20quy&#7871;t%20to&#225;n\&#272;&#7907;t%2012\Du%20Toan%20chi%20tiet%20DH4-&#273;&#7907;t%2012%20(x&#226;y%209,%2010,%2011A;%204,5,11B;%20t&#244;%209A)%20final%2026-04.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L&#221;%20KH&#431;&#416;NG/KH&#7888;I%20L&#431;&#7906;NG%20THANH%20TO&#193;N%20TH&#7920;C%20T&#7870;%20NH&#192;%20TH&#7846;U/NH&#192;%20TH&#7846;U%20SMC/Thanh%20quy&#7871;t%20to&#225;n/&#272;&#7906;T%2015/Du%20Toan%20chi%20tiet%20DH4-&#273;&#7907;t%2015%20(x&#226;y%208B;%20t&#244;%205,6B;%20b&#234;%20t&#244;ng%20s&#224;n%20tr&#7879;t%20khu%20n&#7889;i)-22-06.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L&#221;%20KH&#431;&#416;NG\KH&#7888;I%20L&#431;&#7906;NG%20THANH%20TO&#193;N%20TH&#7920;C%20T&#7870;%20NH&#192;%20TH&#7846;U\NH&#192;%20TH&#7846;U%20SMC\Thanh%20quy&#7871;t%20to&#225;n\&#273;&#7907;t%2018\Du%20Toan%20chi%20tiet%20DH4-&#273;&#7907;t%2018%20(x&#226;y%2015,20B,%2014,15A;%20t&#244;%208,12B;%20b&#234;%20t&#244;ng%20d&#7847;m%20s&#224;n%2024A)-final.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Users\DELL\Downloads\GI&#193;%20TR&#7882;%20V&#192;%20KH&#7888;I%20L&#431;&#7906;NG%20C&#210;N%20L&#7840;I%20D3%20HO&#192;N%20THI&#7878;N.xlsm"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L&#221;%20KH&#431;&#416;NG\KH&#7888;I%20L&#431;&#7906;NG%20THANH%20TO&#193;N%20TH&#7920;C%20T&#7870;%20NH&#192;%20TH&#7846;U\NH&#192;%20TH&#7846;U%20ARDOR\KL%20%20ARDOR\ARDOR%20DA4%20%20-D3\&#273;&#7907;t%207-%20qt\DHR.D3_BILL%20AB_KC_GIA%20TRI_CHOT%20IN_2025.03.17.xlsm"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Users/My_PC/Desktop/DHR.D3_BILL%20AB_GIA%20TRI_CHOT%20IN_2024.12.02.xlsm"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D:\L&#221;%20KH&#431;&#416;NG\KH&#7888;I%20L&#431;&#7906;NG%20THANH%20TO&#193;N%20TH&#7920;C%20T&#7870;%20NH&#192;%20TH&#7846;U\NH&#192;%20TH&#7846;U%20ARDOR\KL%20%20ARDOR\ARDOR%20DA4%20%20-D3\&#273;&#7907;t%203\DHR.D3_BILL%20AB_GIA%20TRI_CHOT%20IN_2024.06.17.xlsm"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Users/PC/Downloads/DHR.D3_BILL%20AB_GIA%20TRI_CHOT%20IN_2024.08.08.xlsm"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Users/My_PC/Downloads/DHR.D3_BILL%20AB_GIA%20TRI_CHOT%20IN_2024.10.16.xlsm"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D:\L&#221;%20KH&#431;&#416;NG\KH&#7888;I%20L&#431;&#7906;NG%20THANH%20TO&#193;N%20TH&#7920;C%20T&#7870;%20NH&#192;%20TH&#7846;U\NH&#192;%20TH&#7846;U%20ARDOR\KL%20%20ARDOR\ARDOR%20DA4%20%20-D3\&#272;&#7906;T%204\DHR.D3_BILL%20AB_GIA%20TRI_CHOT%20IN_2024.08.08.xlsm"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Users/My_PC/Downloads/DHR.D3_BILL%20AB_GIA%20TRI_CHOT%20IN_2024.09.20.xlsm"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D:\L&#221;%20KH&#431;&#416;NG\KH&#7888;I%20L&#431;&#7906;NG%20THANH%20TO&#193;N%20TH&#7920;C%20T&#7870;%20NH&#192;%20TH&#7846;U\NH&#192;%20TH&#7846;U%20ARDOR\KL%20%20ARDOR\ARDOR%20DA4%20-%20D4\&#273;&#7907;t%204%20-%20D4\DHR.D4_BILL%20AB_GIA%20TRI_CHOT%20IN%202024.05.24.xlsm"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L&#221;%20KH&#431;&#416;NG\KH&#7888;I%20L&#431;&#7906;NG%20THANH%20TO&#193;N%20TH&#7920;C%20T&#7870;%20NH&#192;%20TH&#7846;U\NH&#192;%20TH&#7846;U%20ARDOR\KL%20%20ARDOR\ARDOR%20DA4%20-%20D4\&#273;&#7907;t%207%20-%20qt\DHR.D4_BILL%20AB_GIA%20TRI_CHOT%20IN%202025.03.17.xlsm"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Users/PC/Downloads/DHR.D4_BILL%20AB_GIA%20TRI_CHOT%20IN%202024.08.03.xlsm"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Users/DELL/Documents/Zalo%20Received%20Files/DHR-%20BANG%20KHOI%20LUONG-GIA%20TRI-DOT%204-%20VR-LK%20-%202503.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D:\C&#212;NG%20TR&#204;NH\2.%20&#272;ANG%20THI%20CONG\2022\2.%20LY%20KHUONG\10.%20THANH%20TO&#193;N\H&#7890;%20S&#416;%20THANH%20TO&#193;N%20&#272;&#7906;T%202\1.%20KH&#7888;I%20L&#431;&#7906;NG%20-%20GI&#193;%20TR&#7882;\0.%20KHOI%20LUONG%20DOT%202%20DREAMHOME%20%20-%20GTECH%2021.2.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 THONG TIN DU AN"/>
      <sheetName val="01. BIA-GT"/>
      <sheetName val="01a. BIA-KL"/>
      <sheetName val="02. TH_GT_THANHTOAN"/>
      <sheetName val="03. TD_LYKHUONG_THANHTOAN"/>
      <sheetName val="04. TD_KHAUTRU_VATTU"/>
      <sheetName val="05. GIA_TRI_TONG_HOP"/>
      <sheetName val="05a.GT_TONG_HOP_PS"/>
      <sheetName val="06. GIA_TRI_KHOI_LUONG"/>
      <sheetName val="06a. GIA_TRI_KL_PHAT_SINH"/>
      <sheetName val="07. KL_CT_BANDAU"/>
      <sheetName val="08. KL_CT_KETCAU"/>
      <sheetName val="09. THONG_KE_THEP"/>
      <sheetName val="10. KL_CT_HOANTHIEN"/>
      <sheetName val="11. KL_CT_PHATSINH"/>
      <sheetName val="11A. THONGKETHEPPHATSINH"/>
      <sheetName val="12. BB_NGHIEM_THU"/>
      <sheetName val="DATA_THEP"/>
      <sheetName val="DATA_VND"/>
    </sheetNames>
    <sheetDataSet>
      <sheetData sheetId="0" refreshError="1"/>
      <sheetData sheetId="1" refreshError="1"/>
      <sheetData sheetId="2" refreshError="1"/>
      <sheetData sheetId="3" refreshError="1"/>
      <sheetData sheetId="4" refreshError="1"/>
      <sheetData sheetId="5" refreshError="1"/>
      <sheetData sheetId="6">
        <row r="40">
          <cell r="H40">
            <v>210088007622.07739</v>
          </cell>
        </row>
      </sheetData>
      <sheetData sheetId="7" refreshError="1"/>
      <sheetData sheetId="8">
        <row r="13">
          <cell r="C13" t="str">
            <v>Mã BOQ</v>
          </cell>
          <cell r="T13">
            <v>0</v>
          </cell>
        </row>
        <row r="14">
          <cell r="C14">
            <v>0</v>
          </cell>
          <cell r="T14">
            <v>0</v>
          </cell>
        </row>
        <row r="15">
          <cell r="C15">
            <v>0</v>
          </cell>
          <cell r="T15" t="str">
            <v>Thực hiện kỳ này</v>
          </cell>
        </row>
        <row r="16">
          <cell r="C16">
            <v>0</v>
          </cell>
          <cell r="T16">
            <v>14</v>
          </cell>
        </row>
        <row r="17">
          <cell r="C17" t="str">
            <v>CT_BD</v>
          </cell>
          <cell r="T17">
            <v>2537528222.5309005</v>
          </cell>
        </row>
        <row r="18">
          <cell r="C18" t="str">
            <v>BOQ_CPC_1</v>
          </cell>
          <cell r="T18">
            <v>0</v>
          </cell>
        </row>
        <row r="19">
          <cell r="C19">
            <v>0</v>
          </cell>
          <cell r="T19">
            <v>0</v>
          </cell>
        </row>
        <row r="20">
          <cell r="C20" t="str">
            <v>BOQ_BD_1</v>
          </cell>
          <cell r="T20">
            <v>0</v>
          </cell>
        </row>
        <row r="21">
          <cell r="C21" t="str">
            <v>BOQ_BD_2</v>
          </cell>
          <cell r="T21">
            <v>0</v>
          </cell>
        </row>
        <row r="22">
          <cell r="C22" t="str">
            <v>BOQ_BD_3</v>
          </cell>
          <cell r="T22">
            <v>0</v>
          </cell>
        </row>
        <row r="23">
          <cell r="C23" t="str">
            <v>BOQ_BD_4</v>
          </cell>
          <cell r="T23">
            <v>0</v>
          </cell>
        </row>
        <row r="24">
          <cell r="C24" t="str">
            <v>BOQ_BD_5</v>
          </cell>
          <cell r="T24">
            <v>0</v>
          </cell>
        </row>
        <row r="25">
          <cell r="C25">
            <v>0</v>
          </cell>
          <cell r="T25">
            <v>0</v>
          </cell>
        </row>
        <row r="26">
          <cell r="C26" t="str">
            <v>BOQ_BD_6</v>
          </cell>
          <cell r="T26">
            <v>0</v>
          </cell>
        </row>
        <row r="27">
          <cell r="C27" t="str">
            <v>BOQ_BD_7</v>
          </cell>
          <cell r="T27">
            <v>0</v>
          </cell>
        </row>
        <row r="28">
          <cell r="C28" t="str">
            <v>BOQ_BD_8</v>
          </cell>
          <cell r="T28">
            <v>0</v>
          </cell>
        </row>
        <row r="29">
          <cell r="C29">
            <v>0</v>
          </cell>
          <cell r="T29">
            <v>0</v>
          </cell>
        </row>
        <row r="30">
          <cell r="C30" t="str">
            <v>BOQ_BD_9</v>
          </cell>
          <cell r="T30">
            <v>0</v>
          </cell>
        </row>
        <row r="31">
          <cell r="C31" t="str">
            <v>BOQ_BD_10</v>
          </cell>
          <cell r="T31">
            <v>0</v>
          </cell>
        </row>
        <row r="32">
          <cell r="C32" t="str">
            <v>BOQ_BD_11</v>
          </cell>
          <cell r="T32">
            <v>0</v>
          </cell>
        </row>
        <row r="33">
          <cell r="C33" t="str">
            <v>BOQ_BD_12</v>
          </cell>
          <cell r="T33">
            <v>0</v>
          </cell>
        </row>
        <row r="34">
          <cell r="C34" t="str">
            <v>BOQ_BD_13</v>
          </cell>
          <cell r="T34">
            <v>0</v>
          </cell>
        </row>
        <row r="35">
          <cell r="C35" t="str">
            <v>BOQ_CPC_2</v>
          </cell>
          <cell r="T35">
            <v>0</v>
          </cell>
        </row>
        <row r="36">
          <cell r="C36" t="str">
            <v>BOQ_BD_14</v>
          </cell>
          <cell r="T36">
            <v>0</v>
          </cell>
        </row>
        <row r="37">
          <cell r="C37" t="str">
            <v>BOQ_BD_15</v>
          </cell>
          <cell r="T37">
            <v>0</v>
          </cell>
        </row>
        <row r="38">
          <cell r="C38" t="str">
            <v>BOQ_BD_16</v>
          </cell>
          <cell r="T38">
            <v>0</v>
          </cell>
        </row>
        <row r="39">
          <cell r="C39" t="str">
            <v>BOQ_BD_17</v>
          </cell>
          <cell r="T39">
            <v>0</v>
          </cell>
        </row>
        <row r="40">
          <cell r="C40" t="str">
            <v>BOQ_BD_18</v>
          </cell>
          <cell r="T40">
            <v>0</v>
          </cell>
        </row>
        <row r="41">
          <cell r="C41" t="str">
            <v>BOQ_BD_19</v>
          </cell>
          <cell r="T41">
            <v>0</v>
          </cell>
        </row>
        <row r="42">
          <cell r="C42" t="str">
            <v>BOQ_BD_20</v>
          </cell>
          <cell r="T42">
            <v>0</v>
          </cell>
        </row>
        <row r="43">
          <cell r="C43" t="str">
            <v>BOQ_BD_21</v>
          </cell>
          <cell r="T43">
            <v>0</v>
          </cell>
        </row>
        <row r="44">
          <cell r="C44" t="str">
            <v>BOQ_BD_22</v>
          </cell>
          <cell r="T44">
            <v>0</v>
          </cell>
        </row>
        <row r="45">
          <cell r="C45" t="str">
            <v>BOQ_BD_23</v>
          </cell>
          <cell r="T45">
            <v>0</v>
          </cell>
        </row>
        <row r="46">
          <cell r="C46" t="str">
            <v>BOQ_BD_24</v>
          </cell>
          <cell r="T46">
            <v>0</v>
          </cell>
        </row>
        <row r="47">
          <cell r="C47" t="str">
            <v>BOQ_BD_25</v>
          </cell>
          <cell r="T47">
            <v>0</v>
          </cell>
        </row>
        <row r="48">
          <cell r="C48" t="str">
            <v>BOQ_BD_26</v>
          </cell>
          <cell r="T48">
            <v>0</v>
          </cell>
        </row>
        <row r="49">
          <cell r="C49" t="str">
            <v>BOQ_BD_27</v>
          </cell>
          <cell r="T49">
            <v>0</v>
          </cell>
        </row>
        <row r="50">
          <cell r="C50" t="str">
            <v>BOQ_BD_28</v>
          </cell>
          <cell r="T50">
            <v>0</v>
          </cell>
        </row>
        <row r="51">
          <cell r="C51" t="str">
            <v>BOQ_BD_29</v>
          </cell>
          <cell r="T51">
            <v>0</v>
          </cell>
        </row>
        <row r="52">
          <cell r="C52" t="str">
            <v>BOQ_BD_30</v>
          </cell>
          <cell r="T52">
            <v>0</v>
          </cell>
        </row>
        <row r="53">
          <cell r="C53" t="str">
            <v>BOQ_BD_31</v>
          </cell>
          <cell r="T53">
            <v>0</v>
          </cell>
        </row>
        <row r="54">
          <cell r="C54" t="str">
            <v>BOQ_BD_32</v>
          </cell>
          <cell r="T54">
            <v>0</v>
          </cell>
        </row>
        <row r="55">
          <cell r="C55" t="str">
            <v>BOQ_BD_33</v>
          </cell>
          <cell r="T55">
            <v>0</v>
          </cell>
        </row>
        <row r="56">
          <cell r="C56" t="str">
            <v>BOQ_CPC_3</v>
          </cell>
          <cell r="T56">
            <v>0</v>
          </cell>
        </row>
        <row r="57">
          <cell r="C57">
            <v>0</v>
          </cell>
          <cell r="T57">
            <v>0</v>
          </cell>
        </row>
        <row r="58">
          <cell r="C58" t="str">
            <v>BOQ_BD_34</v>
          </cell>
          <cell r="T58">
            <v>27042411</v>
          </cell>
        </row>
        <row r="59">
          <cell r="C59">
            <v>0</v>
          </cell>
          <cell r="T59">
            <v>0</v>
          </cell>
        </row>
        <row r="60">
          <cell r="C60" t="str">
            <v>BOQ_BD_35</v>
          </cell>
          <cell r="T60">
            <v>11743948.101600002</v>
          </cell>
        </row>
        <row r="61">
          <cell r="C61" t="str">
            <v>BOQ_BD_36</v>
          </cell>
          <cell r="T61">
            <v>6003940.7736000018</v>
          </cell>
        </row>
        <row r="62">
          <cell r="C62" t="str">
            <v>BOQ_BD_37</v>
          </cell>
          <cell r="T62">
            <v>1705673.3760000002</v>
          </cell>
        </row>
        <row r="63">
          <cell r="C63" t="str">
            <v>BOQ_BD_38</v>
          </cell>
          <cell r="T63">
            <v>972621.06750000024</v>
          </cell>
        </row>
        <row r="64">
          <cell r="C64">
            <v>0</v>
          </cell>
          <cell r="T64">
            <v>0</v>
          </cell>
        </row>
        <row r="65">
          <cell r="C65" t="str">
            <v>BOQ_BD_39</v>
          </cell>
          <cell r="T65">
            <v>14430954.492000001</v>
          </cell>
        </row>
        <row r="66">
          <cell r="C66" t="str">
            <v>BOQ_BD_40</v>
          </cell>
          <cell r="T66">
            <v>10876176.115200002</v>
          </cell>
        </row>
        <row r="67">
          <cell r="C67">
            <v>0</v>
          </cell>
          <cell r="T67">
            <v>0</v>
          </cell>
        </row>
        <row r="68">
          <cell r="C68" t="str">
            <v>BOQ_BD_41</v>
          </cell>
          <cell r="T68">
            <v>13149675.000000002</v>
          </cell>
        </row>
        <row r="69">
          <cell r="C69" t="str">
            <v>BOQ_BD_42</v>
          </cell>
          <cell r="T69">
            <v>657081.25</v>
          </cell>
        </row>
        <row r="70">
          <cell r="C70" t="str">
            <v>BOQ_BD_43</v>
          </cell>
          <cell r="T70">
            <v>46000</v>
          </cell>
        </row>
        <row r="71">
          <cell r="C71" t="str">
            <v>BOQ_BD_44</v>
          </cell>
          <cell r="T71">
            <v>4600000</v>
          </cell>
        </row>
        <row r="72">
          <cell r="C72" t="str">
            <v>BOQ_CPC_4</v>
          </cell>
          <cell r="T72">
            <v>0</v>
          </cell>
        </row>
        <row r="73">
          <cell r="C73" t="str">
            <v>BOQ_BD_45</v>
          </cell>
          <cell r="T73">
            <v>0</v>
          </cell>
        </row>
        <row r="74">
          <cell r="C74" t="str">
            <v>BOQ_BD_46</v>
          </cell>
          <cell r="T74">
            <v>0</v>
          </cell>
        </row>
        <row r="75">
          <cell r="C75" t="str">
            <v>BOQ_BD_47</v>
          </cell>
          <cell r="T75">
            <v>0</v>
          </cell>
        </row>
        <row r="76">
          <cell r="C76" t="str">
            <v>BOQ_BD_48</v>
          </cell>
          <cell r="T76">
            <v>0</v>
          </cell>
        </row>
        <row r="77">
          <cell r="C77" t="str">
            <v>BOQ_BD_49</v>
          </cell>
          <cell r="T77">
            <v>0</v>
          </cell>
        </row>
        <row r="78">
          <cell r="C78" t="str">
            <v>BOQ_BD_50</v>
          </cell>
          <cell r="T78">
            <v>0</v>
          </cell>
        </row>
        <row r="79">
          <cell r="C79" t="str">
            <v>BOQ_BD_51</v>
          </cell>
          <cell r="T79">
            <v>0</v>
          </cell>
        </row>
        <row r="80">
          <cell r="C80" t="str">
            <v>BOQ_BD_52</v>
          </cell>
          <cell r="T80">
            <v>0</v>
          </cell>
        </row>
        <row r="81">
          <cell r="C81" t="str">
            <v>BOQ_BD_53</v>
          </cell>
          <cell r="T81">
            <v>0</v>
          </cell>
        </row>
        <row r="82">
          <cell r="C82" t="str">
            <v>BOQ_BD_54</v>
          </cell>
          <cell r="T82">
            <v>0</v>
          </cell>
        </row>
        <row r="83">
          <cell r="C83" t="str">
            <v>BOQ_BD_55</v>
          </cell>
          <cell r="T83">
            <v>0</v>
          </cell>
        </row>
        <row r="84">
          <cell r="C84" t="str">
            <v>BOQ_BD_56</v>
          </cell>
          <cell r="T84">
            <v>0</v>
          </cell>
        </row>
        <row r="85">
          <cell r="C85" t="str">
            <v>BOQ_BD_57</v>
          </cell>
          <cell r="T85">
            <v>0</v>
          </cell>
        </row>
        <row r="86">
          <cell r="C86" t="str">
            <v>BOQ_BD_58</v>
          </cell>
          <cell r="T86">
            <v>0</v>
          </cell>
        </row>
        <row r="87">
          <cell r="C87" t="str">
            <v>BOQ_BD_59</v>
          </cell>
          <cell r="T87">
            <v>0</v>
          </cell>
        </row>
        <row r="88">
          <cell r="C88" t="str">
            <v>BOQ_BD_60</v>
          </cell>
          <cell r="T88">
            <v>0</v>
          </cell>
        </row>
        <row r="89">
          <cell r="C89" t="str">
            <v>BOQ_BD_61</v>
          </cell>
          <cell r="T89">
            <v>0</v>
          </cell>
        </row>
        <row r="90">
          <cell r="C90" t="str">
            <v>BOQ_BD_62</v>
          </cell>
          <cell r="T90">
            <v>0</v>
          </cell>
        </row>
        <row r="91">
          <cell r="C91" t="str">
            <v>BOQ_BD_63</v>
          </cell>
          <cell r="T91">
            <v>0</v>
          </cell>
        </row>
        <row r="92">
          <cell r="C92" t="str">
            <v>BOQ_BD_64</v>
          </cell>
          <cell r="T92">
            <v>0</v>
          </cell>
        </row>
        <row r="93">
          <cell r="C93" t="str">
            <v>BOQ_BD_65</v>
          </cell>
          <cell r="T93">
            <v>0</v>
          </cell>
        </row>
        <row r="94">
          <cell r="C94" t="str">
            <v>BOQ_BD_66</v>
          </cell>
          <cell r="T94">
            <v>0</v>
          </cell>
        </row>
        <row r="95">
          <cell r="C95" t="str">
            <v>BOQ_CPC_5</v>
          </cell>
          <cell r="T95">
            <v>0</v>
          </cell>
        </row>
        <row r="96">
          <cell r="C96" t="str">
            <v>BOQ_CPC_6</v>
          </cell>
          <cell r="T96">
            <v>0</v>
          </cell>
        </row>
        <row r="97">
          <cell r="C97" t="str">
            <v>BOQ_CPC_7</v>
          </cell>
          <cell r="T97">
            <v>0</v>
          </cell>
        </row>
        <row r="98">
          <cell r="C98" t="str">
            <v>BOQ_CPC_8</v>
          </cell>
          <cell r="T98">
            <v>0</v>
          </cell>
        </row>
        <row r="99">
          <cell r="C99" t="str">
            <v>BOQ_BD_67</v>
          </cell>
          <cell r="T99">
            <v>0</v>
          </cell>
        </row>
        <row r="100">
          <cell r="C100" t="str">
            <v>BOQ_BD_68</v>
          </cell>
          <cell r="T100">
            <v>0</v>
          </cell>
        </row>
        <row r="101">
          <cell r="C101" t="str">
            <v>BOQ_BD_69</v>
          </cell>
          <cell r="T101">
            <v>2760000</v>
          </cell>
        </row>
        <row r="102">
          <cell r="C102" t="str">
            <v>BOQ_BD_70</v>
          </cell>
          <cell r="T102">
            <v>0</v>
          </cell>
        </row>
        <row r="103">
          <cell r="C103" t="str">
            <v>BOQ_BD_71</v>
          </cell>
          <cell r="T103">
            <v>0</v>
          </cell>
        </row>
        <row r="104">
          <cell r="C104" t="str">
            <v>BOQ_BD_72</v>
          </cell>
          <cell r="T104">
            <v>0</v>
          </cell>
        </row>
        <row r="105">
          <cell r="C105" t="str">
            <v>BOQ_CPC_9</v>
          </cell>
          <cell r="T105">
            <v>0</v>
          </cell>
        </row>
        <row r="106">
          <cell r="C106" t="str">
            <v>BOQ_BD_73</v>
          </cell>
          <cell r="T106">
            <v>8280000</v>
          </cell>
        </row>
        <row r="107">
          <cell r="C107" t="str">
            <v>BOQ_BD_74</v>
          </cell>
          <cell r="T107">
            <v>9547900.875</v>
          </cell>
        </row>
        <row r="108">
          <cell r="C108" t="str">
            <v>BOQ_BD_75</v>
          </cell>
          <cell r="T108">
            <v>21562500</v>
          </cell>
        </row>
        <row r="109">
          <cell r="C109" t="str">
            <v>BOQ_BD_76</v>
          </cell>
          <cell r="T109">
            <v>7187500</v>
          </cell>
        </row>
        <row r="110">
          <cell r="C110" t="str">
            <v>BOQ_BD_77</v>
          </cell>
          <cell r="T110">
            <v>0</v>
          </cell>
        </row>
        <row r="111">
          <cell r="C111" t="str">
            <v>BOQ_CPC_10</v>
          </cell>
          <cell r="T111">
            <v>0</v>
          </cell>
        </row>
        <row r="112">
          <cell r="C112" t="str">
            <v>BOQ_BD_78</v>
          </cell>
          <cell r="T112">
            <v>0</v>
          </cell>
        </row>
        <row r="113">
          <cell r="C113" t="str">
            <v>BOQ_BD_79</v>
          </cell>
          <cell r="T113">
            <v>0</v>
          </cell>
        </row>
        <row r="114">
          <cell r="C114" t="str">
            <v>BOQ_BD_80</v>
          </cell>
          <cell r="T114">
            <v>0</v>
          </cell>
        </row>
        <row r="115">
          <cell r="C115" t="str">
            <v>BOQ_CPC_11</v>
          </cell>
          <cell r="T115">
            <v>0</v>
          </cell>
        </row>
        <row r="116">
          <cell r="C116" t="str">
            <v>BOQ_BD_81</v>
          </cell>
          <cell r="T116">
            <v>0</v>
          </cell>
        </row>
        <row r="117">
          <cell r="C117" t="str">
            <v>BOQ_BD_82</v>
          </cell>
          <cell r="T117">
            <v>7360000</v>
          </cell>
        </row>
        <row r="118">
          <cell r="C118" t="str">
            <v>BOQ_BD_83</v>
          </cell>
          <cell r="T118">
            <v>0</v>
          </cell>
        </row>
        <row r="119">
          <cell r="C119" t="str">
            <v>BOQ_BD_84</v>
          </cell>
          <cell r="T119">
            <v>0</v>
          </cell>
        </row>
        <row r="120">
          <cell r="C120" t="str">
            <v>BOQ_BD_85</v>
          </cell>
          <cell r="T120">
            <v>0</v>
          </cell>
        </row>
        <row r="121">
          <cell r="C121" t="str">
            <v>BOQ_BD_86</v>
          </cell>
          <cell r="T121">
            <v>2300000</v>
          </cell>
        </row>
        <row r="122">
          <cell r="C122" t="str">
            <v>BOQ_CPC_12</v>
          </cell>
          <cell r="T122">
            <v>0</v>
          </cell>
        </row>
        <row r="123">
          <cell r="C123" t="str">
            <v>BOQ_CPC_13</v>
          </cell>
          <cell r="T123">
            <v>0</v>
          </cell>
        </row>
        <row r="124">
          <cell r="C124" t="str">
            <v>BOQ_BD_88</v>
          </cell>
          <cell r="T124">
            <v>0</v>
          </cell>
        </row>
        <row r="125">
          <cell r="C125" t="str">
            <v>BOQ_BD_89</v>
          </cell>
          <cell r="T125">
            <v>138000000</v>
          </cell>
        </row>
        <row r="126">
          <cell r="C126" t="str">
            <v>BOQ_CPC_14</v>
          </cell>
          <cell r="T126">
            <v>0</v>
          </cell>
        </row>
        <row r="127">
          <cell r="C127" t="str">
            <v>BOQ_CPC_15</v>
          </cell>
          <cell r="T127">
            <v>0</v>
          </cell>
        </row>
        <row r="128">
          <cell r="C128" t="str">
            <v>BOQ_BD_90</v>
          </cell>
          <cell r="T128">
            <v>2875000</v>
          </cell>
        </row>
        <row r="129">
          <cell r="C129" t="str">
            <v>BOQ_BD_91</v>
          </cell>
          <cell r="T129">
            <v>3220000</v>
          </cell>
        </row>
        <row r="130">
          <cell r="C130" t="str">
            <v>BOQ_BD_92</v>
          </cell>
          <cell r="T130">
            <v>3220000</v>
          </cell>
        </row>
        <row r="131">
          <cell r="C131" t="str">
            <v>BOQ_CPC_16</v>
          </cell>
          <cell r="T131">
            <v>0</v>
          </cell>
        </row>
        <row r="132">
          <cell r="C132" t="str">
            <v>BOQ_BD_93</v>
          </cell>
          <cell r="T132">
            <v>0</v>
          </cell>
        </row>
        <row r="133">
          <cell r="C133" t="str">
            <v>BOQ_BD_94</v>
          </cell>
          <cell r="T133">
            <v>0</v>
          </cell>
        </row>
        <row r="134">
          <cell r="C134" t="str">
            <v>BOQ_BD_95</v>
          </cell>
          <cell r="T134">
            <v>0</v>
          </cell>
        </row>
        <row r="135">
          <cell r="C135" t="str">
            <v>BOQ_BD_96</v>
          </cell>
          <cell r="T135">
            <v>0</v>
          </cell>
        </row>
        <row r="136">
          <cell r="C136" t="str">
            <v>BOQ_BD_97</v>
          </cell>
          <cell r="T136">
            <v>0</v>
          </cell>
        </row>
        <row r="137">
          <cell r="C137" t="str">
            <v>BOQ_CPC_17</v>
          </cell>
          <cell r="T137">
            <v>0</v>
          </cell>
        </row>
        <row r="138">
          <cell r="C138" t="str">
            <v>BOQ_BD_98</v>
          </cell>
          <cell r="T138">
            <v>157464314.87999997</v>
          </cell>
        </row>
        <row r="139">
          <cell r="C139" t="str">
            <v>BOQ_BD_99</v>
          </cell>
          <cell r="T139">
            <v>0</v>
          </cell>
        </row>
        <row r="140">
          <cell r="C140" t="str">
            <v>BOQ_CPC_18</v>
          </cell>
          <cell r="T140">
            <v>0</v>
          </cell>
        </row>
        <row r="141">
          <cell r="C141" t="str">
            <v>BOQ_BD_100</v>
          </cell>
          <cell r="T141">
            <v>227700000</v>
          </cell>
        </row>
        <row r="142">
          <cell r="C142" t="str">
            <v>BOQ_BD_101</v>
          </cell>
          <cell r="T142">
            <v>0</v>
          </cell>
        </row>
        <row r="143">
          <cell r="C143" t="str">
            <v>BOQ_BD_102</v>
          </cell>
          <cell r="T143">
            <v>7590000</v>
          </cell>
        </row>
        <row r="144">
          <cell r="C144" t="str">
            <v>BOQ_BD_103</v>
          </cell>
          <cell r="T144">
            <v>4554000</v>
          </cell>
        </row>
        <row r="145">
          <cell r="C145" t="str">
            <v>BOQ_CPC_19</v>
          </cell>
          <cell r="T145">
            <v>0</v>
          </cell>
        </row>
        <row r="146">
          <cell r="C146" t="str">
            <v>BOQ_BD_104</v>
          </cell>
          <cell r="T146">
            <v>289800000</v>
          </cell>
        </row>
        <row r="147">
          <cell r="C147" t="str">
            <v>BOQ_BD_105</v>
          </cell>
          <cell r="T147">
            <v>0</v>
          </cell>
        </row>
        <row r="148">
          <cell r="C148" t="str">
            <v>BOQ_BD_106</v>
          </cell>
          <cell r="T148">
            <v>9200000</v>
          </cell>
        </row>
        <row r="149">
          <cell r="C149" t="str">
            <v>BOQ_CPC_20</v>
          </cell>
          <cell r="T149">
            <v>11500000</v>
          </cell>
        </row>
        <row r="150">
          <cell r="C150">
            <v>0</v>
          </cell>
          <cell r="T150">
            <v>0</v>
          </cell>
        </row>
        <row r="151">
          <cell r="C151">
            <v>0</v>
          </cell>
          <cell r="T151">
            <v>0</v>
          </cell>
        </row>
        <row r="152">
          <cell r="C152">
            <v>0</v>
          </cell>
          <cell r="T152">
            <v>0</v>
          </cell>
        </row>
        <row r="153">
          <cell r="C153">
            <v>0</v>
          </cell>
          <cell r="T153">
            <v>0</v>
          </cell>
        </row>
        <row r="154">
          <cell r="C154">
            <v>0</v>
          </cell>
          <cell r="T154">
            <v>0</v>
          </cell>
        </row>
        <row r="155">
          <cell r="C155">
            <v>0</v>
          </cell>
          <cell r="T155">
            <v>0</v>
          </cell>
        </row>
        <row r="156">
          <cell r="C156" t="str">
            <v>BOQ_CPC_21</v>
          </cell>
          <cell r="T156">
            <v>0</v>
          </cell>
        </row>
        <row r="157">
          <cell r="C157">
            <v>0</v>
          </cell>
          <cell r="T157">
            <v>0</v>
          </cell>
        </row>
        <row r="158">
          <cell r="C158" t="str">
            <v>BOQ_BD_108</v>
          </cell>
          <cell r="T158">
            <v>0</v>
          </cell>
        </row>
        <row r="159">
          <cell r="C159" t="str">
            <v>BOQ_BD_109</v>
          </cell>
          <cell r="T159">
            <v>0</v>
          </cell>
        </row>
        <row r="160">
          <cell r="C160" t="str">
            <v>BOQ_BD_110</v>
          </cell>
          <cell r="T160">
            <v>0</v>
          </cell>
        </row>
        <row r="161">
          <cell r="C161" t="str">
            <v>BOQ_BD_111</v>
          </cell>
          <cell r="T161">
            <v>0</v>
          </cell>
        </row>
        <row r="162">
          <cell r="C162" t="str">
            <v>BOQ_BD_112</v>
          </cell>
          <cell r="T162">
            <v>0</v>
          </cell>
        </row>
        <row r="163">
          <cell r="C163" t="str">
            <v>BOQ_BD_113</v>
          </cell>
          <cell r="T163">
            <v>0</v>
          </cell>
        </row>
        <row r="164">
          <cell r="C164" t="str">
            <v>BOQ_BD_114</v>
          </cell>
          <cell r="T164">
            <v>0</v>
          </cell>
        </row>
        <row r="165">
          <cell r="C165" t="str">
            <v>BOQ_BD_115</v>
          </cell>
          <cell r="T165">
            <v>0</v>
          </cell>
        </row>
        <row r="166">
          <cell r="C166" t="str">
            <v>BOQ_BD_116</v>
          </cell>
          <cell r="T166">
            <v>0</v>
          </cell>
        </row>
        <row r="167">
          <cell r="C167" t="str">
            <v>BOQ_BD_117</v>
          </cell>
          <cell r="T167">
            <v>0</v>
          </cell>
        </row>
        <row r="168">
          <cell r="C168" t="str">
            <v>BOQ_BD_118</v>
          </cell>
          <cell r="T168">
            <v>0</v>
          </cell>
        </row>
        <row r="169">
          <cell r="C169" t="str">
            <v>BOQ_BD_119</v>
          </cell>
          <cell r="T169">
            <v>0</v>
          </cell>
        </row>
        <row r="170">
          <cell r="C170" t="str">
            <v>BOQ_BD_120</v>
          </cell>
          <cell r="T170">
            <v>0</v>
          </cell>
        </row>
        <row r="171">
          <cell r="C171" t="str">
            <v>BOQ_BD_120a</v>
          </cell>
          <cell r="T171">
            <v>0</v>
          </cell>
        </row>
        <row r="172">
          <cell r="C172" t="str">
            <v>BOQ_BD_120b</v>
          </cell>
          <cell r="T172">
            <v>0</v>
          </cell>
        </row>
        <row r="173">
          <cell r="C173">
            <v>0</v>
          </cell>
          <cell r="T173">
            <v>0</v>
          </cell>
        </row>
        <row r="174">
          <cell r="C174" t="str">
            <v>BOQ_BD_121</v>
          </cell>
          <cell r="T174">
            <v>0</v>
          </cell>
        </row>
        <row r="175">
          <cell r="C175" t="str">
            <v>BOQ_BD_122</v>
          </cell>
          <cell r="T175">
            <v>0</v>
          </cell>
        </row>
        <row r="176">
          <cell r="C176" t="str">
            <v>BOQ_BD_123</v>
          </cell>
          <cell r="T176">
            <v>0</v>
          </cell>
        </row>
        <row r="177">
          <cell r="C177" t="str">
            <v>BOQ_BD_124</v>
          </cell>
          <cell r="T177">
            <v>0</v>
          </cell>
        </row>
        <row r="178">
          <cell r="C178" t="str">
            <v>BOQ_BD_125</v>
          </cell>
          <cell r="T178">
            <v>11500000</v>
          </cell>
        </row>
        <row r="179">
          <cell r="C179" t="str">
            <v>BOQ_BD_126</v>
          </cell>
          <cell r="T179">
            <v>115000000</v>
          </cell>
        </row>
        <row r="180">
          <cell r="C180" t="str">
            <v>BOQ_BD_127</v>
          </cell>
          <cell r="T180">
            <v>69000000</v>
          </cell>
        </row>
        <row r="181">
          <cell r="C181" t="str">
            <v>BOQ_CPC_22</v>
          </cell>
          <cell r="T181">
            <v>0</v>
          </cell>
        </row>
        <row r="182">
          <cell r="C182">
            <v>0</v>
          </cell>
          <cell r="T182">
            <v>0</v>
          </cell>
        </row>
        <row r="183">
          <cell r="C183" t="str">
            <v>BOQ_BD_128</v>
          </cell>
          <cell r="T183">
            <v>0</v>
          </cell>
        </row>
        <row r="184">
          <cell r="C184" t="str">
            <v>BOQ_BD_129</v>
          </cell>
          <cell r="T184">
            <v>0</v>
          </cell>
        </row>
        <row r="185">
          <cell r="C185" t="str">
            <v>BOQ_BD_130</v>
          </cell>
          <cell r="T185">
            <v>0</v>
          </cell>
        </row>
        <row r="186">
          <cell r="C186" t="str">
            <v>BOQ_BD_131</v>
          </cell>
          <cell r="T186">
            <v>0</v>
          </cell>
        </row>
        <row r="187">
          <cell r="C187" t="str">
            <v>BOQ_BD_132</v>
          </cell>
          <cell r="T187">
            <v>0</v>
          </cell>
        </row>
        <row r="188">
          <cell r="C188" t="str">
            <v>BOQ_BD_133</v>
          </cell>
          <cell r="T188">
            <v>0</v>
          </cell>
        </row>
        <row r="189">
          <cell r="C189" t="str">
            <v>BOQ_BD_134</v>
          </cell>
          <cell r="T189">
            <v>0</v>
          </cell>
        </row>
        <row r="190">
          <cell r="C190" t="str">
            <v>BOQ_BD_135</v>
          </cell>
          <cell r="T190">
            <v>0</v>
          </cell>
        </row>
        <row r="191">
          <cell r="C191" t="str">
            <v>BOQ_BD_136</v>
          </cell>
          <cell r="T191">
            <v>0</v>
          </cell>
        </row>
        <row r="192">
          <cell r="C192" t="str">
            <v>BOQ_BD_137</v>
          </cell>
          <cell r="T192">
            <v>0</v>
          </cell>
        </row>
        <row r="193">
          <cell r="C193" t="str">
            <v>BOQ_BD_138</v>
          </cell>
          <cell r="T193">
            <v>0</v>
          </cell>
        </row>
        <row r="194">
          <cell r="C194" t="str">
            <v>BOQ_BD_139</v>
          </cell>
          <cell r="T194">
            <v>0</v>
          </cell>
        </row>
        <row r="195">
          <cell r="C195" t="str">
            <v>BOQ_BD_140</v>
          </cell>
          <cell r="T195">
            <v>0</v>
          </cell>
        </row>
        <row r="196">
          <cell r="C196" t="str">
            <v>BOQ_BD_140a</v>
          </cell>
          <cell r="T196">
            <v>0</v>
          </cell>
        </row>
        <row r="197">
          <cell r="C197" t="str">
            <v>BOQ_BD_140b</v>
          </cell>
          <cell r="T197">
            <v>0</v>
          </cell>
        </row>
        <row r="198">
          <cell r="C198">
            <v>0</v>
          </cell>
          <cell r="T198">
            <v>0</v>
          </cell>
        </row>
        <row r="199">
          <cell r="C199" t="str">
            <v>BOQ_BD_141</v>
          </cell>
          <cell r="T199">
            <v>0</v>
          </cell>
        </row>
        <row r="200">
          <cell r="C200" t="str">
            <v>BOQ_BD_142</v>
          </cell>
          <cell r="T200">
            <v>0</v>
          </cell>
        </row>
        <row r="201">
          <cell r="C201" t="str">
            <v>BOQ_BD_143</v>
          </cell>
          <cell r="T201">
            <v>0</v>
          </cell>
        </row>
        <row r="202">
          <cell r="C202" t="str">
            <v>BOQ_BD_144</v>
          </cell>
          <cell r="T202">
            <v>0</v>
          </cell>
        </row>
        <row r="203">
          <cell r="C203" t="str">
            <v>BOQ_BD_145</v>
          </cell>
          <cell r="T203">
            <v>23000000</v>
          </cell>
        </row>
        <row r="204">
          <cell r="C204" t="str">
            <v>BOQ_BD_146</v>
          </cell>
          <cell r="T204">
            <v>115000000</v>
          </cell>
        </row>
        <row r="205">
          <cell r="C205" t="str">
            <v>BOQ_BD_147</v>
          </cell>
          <cell r="T205">
            <v>69000000</v>
          </cell>
        </row>
        <row r="206">
          <cell r="C206" t="str">
            <v>BOQ_CPC_23</v>
          </cell>
          <cell r="T206">
            <v>0</v>
          </cell>
        </row>
        <row r="207">
          <cell r="C207" t="str">
            <v>BOQ_BD_148</v>
          </cell>
          <cell r="T207">
            <v>20000000</v>
          </cell>
        </row>
        <row r="208">
          <cell r="C208">
            <v>0</v>
          </cell>
          <cell r="T208">
            <v>0</v>
          </cell>
        </row>
        <row r="209">
          <cell r="C209" t="str">
            <v>BOQ_BD_149</v>
          </cell>
          <cell r="T209">
            <v>51750000</v>
          </cell>
        </row>
        <row r="210">
          <cell r="C210" t="str">
            <v>BOQ_BD_150</v>
          </cell>
          <cell r="T210">
            <v>0</v>
          </cell>
        </row>
        <row r="211">
          <cell r="C211" t="str">
            <v>BOQ_BD_151</v>
          </cell>
          <cell r="T211">
            <v>23000000</v>
          </cell>
        </row>
        <row r="212">
          <cell r="C212" t="str">
            <v>BOQ_BD_152</v>
          </cell>
          <cell r="T212">
            <v>0</v>
          </cell>
        </row>
        <row r="213">
          <cell r="C213" t="str">
            <v>BOQ_BD_153</v>
          </cell>
          <cell r="T213">
            <v>0</v>
          </cell>
        </row>
        <row r="214">
          <cell r="C214" t="str">
            <v>BOQ_BD_154</v>
          </cell>
          <cell r="T214">
            <v>46000000</v>
          </cell>
        </row>
        <row r="215">
          <cell r="C215" t="str">
            <v>BOQ_BD_155</v>
          </cell>
          <cell r="T215">
            <v>34500000</v>
          </cell>
        </row>
        <row r="216">
          <cell r="C216" t="str">
            <v>BOQ_CPC_24</v>
          </cell>
          <cell r="T216">
            <v>0</v>
          </cell>
        </row>
        <row r="217">
          <cell r="C217" t="str">
            <v>BOQ_BD_156</v>
          </cell>
          <cell r="T217">
            <v>20000000</v>
          </cell>
        </row>
        <row r="218">
          <cell r="C218">
            <v>0</v>
          </cell>
          <cell r="T218">
            <v>0</v>
          </cell>
        </row>
        <row r="219">
          <cell r="C219" t="str">
            <v>BOQ_BD_157</v>
          </cell>
          <cell r="T219">
            <v>51750000</v>
          </cell>
        </row>
        <row r="220">
          <cell r="C220" t="str">
            <v>BOQ_BD_158</v>
          </cell>
          <cell r="T220">
            <v>0</v>
          </cell>
        </row>
        <row r="221">
          <cell r="C221" t="str">
            <v>BOQ_BD_159</v>
          </cell>
          <cell r="T221">
            <v>23000000</v>
          </cell>
        </row>
        <row r="222">
          <cell r="C222" t="str">
            <v>BOQ_BD_160</v>
          </cell>
          <cell r="T222">
            <v>0</v>
          </cell>
        </row>
        <row r="223">
          <cell r="C223" t="str">
            <v>BOQ_BD_161</v>
          </cell>
          <cell r="T223">
            <v>0</v>
          </cell>
        </row>
        <row r="224">
          <cell r="C224" t="str">
            <v>BOQ_BD_162</v>
          </cell>
          <cell r="T224">
            <v>46000000</v>
          </cell>
        </row>
        <row r="225">
          <cell r="C225" t="str">
            <v>BOQ_BD_163</v>
          </cell>
          <cell r="T225">
            <v>34500000</v>
          </cell>
        </row>
        <row r="226">
          <cell r="C226" t="str">
            <v>BOQ_CPC_25</v>
          </cell>
          <cell r="T226">
            <v>17250000</v>
          </cell>
        </row>
        <row r="227">
          <cell r="C227" t="str">
            <v>BOQ_CPC_26</v>
          </cell>
          <cell r="T227">
            <v>761928525.60000038</v>
          </cell>
        </row>
        <row r="228">
          <cell r="C228" t="str">
            <v>CT_BPTC</v>
          </cell>
          <cell r="T228">
            <v>0</v>
          </cell>
        </row>
        <row r="229">
          <cell r="C229" t="str">
            <v>CT_KCPN</v>
          </cell>
          <cell r="T229">
            <v>0</v>
          </cell>
        </row>
        <row r="230">
          <cell r="C230" t="str">
            <v>CT_DC</v>
          </cell>
          <cell r="T230">
            <v>0</v>
          </cell>
        </row>
        <row r="231">
          <cell r="C231" t="str">
            <v>BOQ_01</v>
          </cell>
          <cell r="T231">
            <v>0</v>
          </cell>
        </row>
        <row r="232">
          <cell r="C232" t="str">
            <v>BOQ_02</v>
          </cell>
          <cell r="T232">
            <v>0</v>
          </cell>
        </row>
        <row r="233">
          <cell r="C233" t="str">
            <v>BOQ_03</v>
          </cell>
          <cell r="T233">
            <v>0</v>
          </cell>
        </row>
        <row r="234">
          <cell r="C234" t="str">
            <v>BOQ_04</v>
          </cell>
          <cell r="T234">
            <v>0</v>
          </cell>
        </row>
        <row r="235">
          <cell r="C235" t="str">
            <v>CT_WTS</v>
          </cell>
          <cell r="T235">
            <v>0</v>
          </cell>
        </row>
        <row r="236">
          <cell r="C236" t="str">
            <v>BOQ_05</v>
          </cell>
          <cell r="T236">
            <v>0</v>
          </cell>
        </row>
        <row r="237">
          <cell r="C237" t="str">
            <v>CT_BTPN</v>
          </cell>
          <cell r="T237">
            <v>0</v>
          </cell>
        </row>
        <row r="238">
          <cell r="C238">
            <v>0</v>
          </cell>
          <cell r="T238">
            <v>0</v>
          </cell>
        </row>
        <row r="239">
          <cell r="C239" t="str">
            <v>BOQ_06</v>
          </cell>
          <cell r="T239">
            <v>0</v>
          </cell>
        </row>
        <row r="240">
          <cell r="C240">
            <v>0</v>
          </cell>
          <cell r="T240">
            <v>0</v>
          </cell>
        </row>
        <row r="241">
          <cell r="C241" t="str">
            <v>BOQ_07</v>
          </cell>
          <cell r="T241">
            <v>0</v>
          </cell>
        </row>
        <row r="242">
          <cell r="C242" t="str">
            <v>BOQ_08</v>
          </cell>
          <cell r="T242">
            <v>0</v>
          </cell>
        </row>
        <row r="243">
          <cell r="C243" t="str">
            <v>BOQ_09</v>
          </cell>
          <cell r="T243">
            <v>0</v>
          </cell>
        </row>
        <row r="244">
          <cell r="C244">
            <v>0</v>
          </cell>
          <cell r="T244">
            <v>0</v>
          </cell>
        </row>
        <row r="245">
          <cell r="C245" t="str">
            <v>BOQ_10</v>
          </cell>
          <cell r="T245">
            <v>0</v>
          </cell>
        </row>
        <row r="246">
          <cell r="C246" t="str">
            <v>BOQ_11</v>
          </cell>
          <cell r="T246">
            <v>0</v>
          </cell>
        </row>
        <row r="247">
          <cell r="C247" t="str">
            <v>BOQ_12</v>
          </cell>
          <cell r="T247">
            <v>0</v>
          </cell>
        </row>
        <row r="248">
          <cell r="C248" t="str">
            <v>BOQ_13</v>
          </cell>
          <cell r="T248">
            <v>0</v>
          </cell>
        </row>
        <row r="249">
          <cell r="C249">
            <v>0</v>
          </cell>
          <cell r="T249">
            <v>0</v>
          </cell>
        </row>
        <row r="250">
          <cell r="C250" t="str">
            <v>BOQ_14</v>
          </cell>
          <cell r="T250">
            <v>0</v>
          </cell>
        </row>
        <row r="251">
          <cell r="C251">
            <v>0</v>
          </cell>
          <cell r="T251">
            <v>0</v>
          </cell>
        </row>
        <row r="252">
          <cell r="C252" t="str">
            <v>BOQ_15</v>
          </cell>
          <cell r="T252">
            <v>0</v>
          </cell>
        </row>
        <row r="253">
          <cell r="C253" t="str">
            <v>CT_VKPN</v>
          </cell>
          <cell r="T253">
            <v>0</v>
          </cell>
        </row>
        <row r="254">
          <cell r="C254" t="str">
            <v>BOQ_16</v>
          </cell>
          <cell r="T254">
            <v>0</v>
          </cell>
        </row>
        <row r="255">
          <cell r="C255" t="str">
            <v>BOQ_17</v>
          </cell>
          <cell r="T255">
            <v>0</v>
          </cell>
        </row>
        <row r="256">
          <cell r="C256" t="str">
            <v>BOQ_18</v>
          </cell>
          <cell r="T256">
            <v>0</v>
          </cell>
        </row>
        <row r="257">
          <cell r="C257" t="str">
            <v>BOQ_19</v>
          </cell>
          <cell r="T257">
            <v>0</v>
          </cell>
        </row>
        <row r="258">
          <cell r="C258" t="str">
            <v>BOQ_20</v>
          </cell>
          <cell r="T258">
            <v>0</v>
          </cell>
        </row>
        <row r="259">
          <cell r="C259" t="str">
            <v>CT_CTPN</v>
          </cell>
          <cell r="T259">
            <v>0</v>
          </cell>
        </row>
        <row r="260">
          <cell r="C260" t="str">
            <v>BOQ_21</v>
          </cell>
          <cell r="T260">
            <v>0</v>
          </cell>
        </row>
        <row r="261">
          <cell r="C261" t="str">
            <v>BOQ_22</v>
          </cell>
          <cell r="T261">
            <v>0</v>
          </cell>
        </row>
        <row r="262">
          <cell r="C262" t="str">
            <v>BOQ_23</v>
          </cell>
          <cell r="T262">
            <v>0</v>
          </cell>
        </row>
        <row r="263">
          <cell r="C263" t="str">
            <v>BOQ_24</v>
          </cell>
          <cell r="T263">
            <v>0</v>
          </cell>
        </row>
        <row r="264">
          <cell r="C264" t="str">
            <v>BOQ_25</v>
          </cell>
          <cell r="T264">
            <v>0</v>
          </cell>
        </row>
        <row r="265">
          <cell r="C265" t="str">
            <v>BOQ_26</v>
          </cell>
          <cell r="T265">
            <v>0</v>
          </cell>
        </row>
        <row r="266">
          <cell r="C266" t="str">
            <v>BOQ_27</v>
          </cell>
          <cell r="T266">
            <v>0</v>
          </cell>
        </row>
        <row r="267">
          <cell r="C267" t="str">
            <v>BOQ_28</v>
          </cell>
          <cell r="T267">
            <v>0</v>
          </cell>
        </row>
        <row r="268">
          <cell r="C268" t="str">
            <v>BOQ_29</v>
          </cell>
          <cell r="T268">
            <v>0</v>
          </cell>
        </row>
        <row r="269">
          <cell r="C269" t="str">
            <v>BOQ_30</v>
          </cell>
          <cell r="T269">
            <v>0</v>
          </cell>
        </row>
        <row r="270">
          <cell r="C270" t="str">
            <v>BOQ_31</v>
          </cell>
          <cell r="T270">
            <v>0</v>
          </cell>
        </row>
        <row r="271">
          <cell r="C271" t="str">
            <v>BOQ_32</v>
          </cell>
          <cell r="T271">
            <v>0</v>
          </cell>
        </row>
        <row r="272">
          <cell r="C272" t="str">
            <v>BOQ_33</v>
          </cell>
          <cell r="T272">
            <v>0</v>
          </cell>
        </row>
        <row r="273">
          <cell r="C273" t="str">
            <v>BOQ_34</v>
          </cell>
          <cell r="T273">
            <v>0</v>
          </cell>
        </row>
        <row r="274">
          <cell r="C274" t="str">
            <v>BOQ_35</v>
          </cell>
          <cell r="T274">
            <v>0</v>
          </cell>
        </row>
        <row r="275">
          <cell r="C275" t="str">
            <v>CT_KCPT</v>
          </cell>
          <cell r="T275">
            <v>10041625067.764486</v>
          </cell>
        </row>
        <row r="276">
          <cell r="C276" t="str">
            <v>CT_BTPT</v>
          </cell>
          <cell r="T276">
            <v>2514650689.4992032</v>
          </cell>
        </row>
        <row r="277">
          <cell r="C277">
            <v>0</v>
          </cell>
          <cell r="T277">
            <v>0</v>
          </cell>
        </row>
        <row r="278">
          <cell r="C278" t="str">
            <v>BOQ_36</v>
          </cell>
          <cell r="T278">
            <v>0</v>
          </cell>
        </row>
        <row r="279">
          <cell r="C279" t="str">
            <v>BOQ_37</v>
          </cell>
          <cell r="T279">
            <v>368647698.24000007</v>
          </cell>
        </row>
        <row r="280">
          <cell r="C280" t="str">
            <v>BOQ_38</v>
          </cell>
          <cell r="T280">
            <v>315500358.52000028</v>
          </cell>
        </row>
        <row r="281">
          <cell r="C281" t="str">
            <v>BOQ_39</v>
          </cell>
          <cell r="T281">
            <v>0</v>
          </cell>
        </row>
        <row r="282">
          <cell r="C282" t="str">
            <v>BOQ_40</v>
          </cell>
          <cell r="T282">
            <v>0</v>
          </cell>
        </row>
        <row r="283">
          <cell r="C283">
            <v>0</v>
          </cell>
          <cell r="T283">
            <v>0</v>
          </cell>
        </row>
        <row r="284">
          <cell r="C284" t="str">
            <v>BOQ_41</v>
          </cell>
          <cell r="T284">
            <v>0</v>
          </cell>
        </row>
        <row r="285">
          <cell r="C285" t="str">
            <v>BOQ_42</v>
          </cell>
          <cell r="T285">
            <v>0</v>
          </cell>
        </row>
        <row r="286">
          <cell r="C286" t="str">
            <v>BOQ_43</v>
          </cell>
          <cell r="T286">
            <v>1376258940.3360019</v>
          </cell>
        </row>
        <row r="287">
          <cell r="C287" t="str">
            <v>BOQ_44</v>
          </cell>
          <cell r="T287">
            <v>0</v>
          </cell>
        </row>
        <row r="288">
          <cell r="C288">
            <v>0</v>
          </cell>
          <cell r="T288">
            <v>0</v>
          </cell>
        </row>
        <row r="289">
          <cell r="C289" t="str">
            <v>BOQ_45</v>
          </cell>
          <cell r="T289">
            <v>0</v>
          </cell>
        </row>
        <row r="290">
          <cell r="C290" t="str">
            <v>BOQ_46</v>
          </cell>
          <cell r="T290">
            <v>420219823.29600096</v>
          </cell>
        </row>
        <row r="291">
          <cell r="C291" t="str">
            <v>BOQ_47</v>
          </cell>
          <cell r="T291">
            <v>0</v>
          </cell>
        </row>
        <row r="292">
          <cell r="C292">
            <v>0</v>
          </cell>
          <cell r="T292">
            <v>0</v>
          </cell>
        </row>
        <row r="293">
          <cell r="C293" t="str">
            <v>BOQ_48</v>
          </cell>
          <cell r="T293">
            <v>34023869.107200004</v>
          </cell>
        </row>
        <row r="294">
          <cell r="C294" t="str">
            <v>CT_VKPT</v>
          </cell>
          <cell r="T294">
            <v>2195099407.5699897</v>
          </cell>
        </row>
        <row r="295">
          <cell r="C295" t="str">
            <v>BOQ_49</v>
          </cell>
          <cell r="T295">
            <v>664294949.59999049</v>
          </cell>
        </row>
        <row r="296">
          <cell r="C296" t="str">
            <v>BOQ_50</v>
          </cell>
          <cell r="T296">
            <v>100172231.52000001</v>
          </cell>
        </row>
        <row r="297">
          <cell r="C297" t="str">
            <v>BOQ_51</v>
          </cell>
          <cell r="T297">
            <v>937798596.00000107</v>
          </cell>
        </row>
        <row r="298">
          <cell r="C298" t="str">
            <v>BOQ_52</v>
          </cell>
          <cell r="T298">
            <v>465841654.99999815</v>
          </cell>
        </row>
        <row r="299">
          <cell r="C299" t="str">
            <v>BOQ_53</v>
          </cell>
          <cell r="T299">
            <v>26991975.449999999</v>
          </cell>
        </row>
        <row r="300">
          <cell r="C300" t="str">
            <v>CT_CTPT</v>
          </cell>
          <cell r="T300">
            <v>5317697770.6952925</v>
          </cell>
        </row>
        <row r="301">
          <cell r="C301" t="str">
            <v>BOQ_54</v>
          </cell>
          <cell r="T301">
            <v>1160850173.7477245</v>
          </cell>
        </row>
        <row r="302">
          <cell r="C302" t="str">
            <v>BOQ_55</v>
          </cell>
          <cell r="T302">
            <v>2170254669.6343746</v>
          </cell>
        </row>
        <row r="303">
          <cell r="C303" t="str">
            <v>BOQ_56</v>
          </cell>
          <cell r="T303">
            <v>1668564616.3627846</v>
          </cell>
        </row>
        <row r="304">
          <cell r="C304" t="str">
            <v>BOQ_57</v>
          </cell>
          <cell r="T304">
            <v>258964367.44164693</v>
          </cell>
        </row>
        <row r="305">
          <cell r="C305" t="str">
            <v>BOQ_58</v>
          </cell>
          <cell r="T305">
            <v>59063943.508762397</v>
          </cell>
        </row>
        <row r="306">
          <cell r="C306" t="str">
            <v>CT_BPDC</v>
          </cell>
          <cell r="T306">
            <v>0</v>
          </cell>
        </row>
        <row r="307">
          <cell r="C307" t="str">
            <v>BOQ_59</v>
          </cell>
          <cell r="T307">
            <v>0</v>
          </cell>
        </row>
        <row r="308">
          <cell r="C308" t="str">
            <v>BOQ_60</v>
          </cell>
          <cell r="T308">
            <v>0</v>
          </cell>
        </row>
        <row r="309">
          <cell r="C309" t="str">
            <v>CT_XNCT</v>
          </cell>
          <cell r="T309">
            <v>0</v>
          </cell>
        </row>
        <row r="310">
          <cell r="C310" t="str">
            <v>BOQ_61</v>
          </cell>
          <cell r="T310">
            <v>0</v>
          </cell>
        </row>
        <row r="311">
          <cell r="C311" t="str">
            <v>BOQ_62</v>
          </cell>
          <cell r="T311">
            <v>0</v>
          </cell>
        </row>
        <row r="312">
          <cell r="C312" t="str">
            <v>BOQ_63</v>
          </cell>
          <cell r="T312">
            <v>0</v>
          </cell>
        </row>
        <row r="313">
          <cell r="C313" t="str">
            <v>BOQ_64</v>
          </cell>
          <cell r="T313">
            <v>0</v>
          </cell>
        </row>
        <row r="314">
          <cell r="C314" t="str">
            <v>CT_DN</v>
          </cell>
          <cell r="T314">
            <v>14177199.999999991</v>
          </cell>
        </row>
        <row r="315">
          <cell r="C315" t="str">
            <v>BOQ_176</v>
          </cell>
          <cell r="T315">
            <v>14177199.999999991</v>
          </cell>
        </row>
        <row r="316">
          <cell r="C316">
            <v>0</v>
          </cell>
          <cell r="T316">
            <v>0</v>
          </cell>
        </row>
        <row r="317">
          <cell r="C317" t="str">
            <v>BOQ_177</v>
          </cell>
          <cell r="T317">
            <v>0</v>
          </cell>
        </row>
        <row r="318">
          <cell r="C318" t="str">
            <v>BOQ_178</v>
          </cell>
          <cell r="T318">
            <v>0</v>
          </cell>
        </row>
        <row r="319">
          <cell r="C319" t="str">
            <v>BOQ_179</v>
          </cell>
          <cell r="T319">
            <v>0</v>
          </cell>
        </row>
        <row r="320">
          <cell r="C320" t="str">
            <v>BOQ_180</v>
          </cell>
          <cell r="T320">
            <v>0</v>
          </cell>
        </row>
        <row r="321">
          <cell r="C321">
            <v>0</v>
          </cell>
          <cell r="T321">
            <v>0</v>
          </cell>
        </row>
        <row r="322">
          <cell r="C322" t="str">
            <v>BOQ_181</v>
          </cell>
          <cell r="T322">
            <v>0</v>
          </cell>
        </row>
        <row r="323">
          <cell r="C323" t="str">
            <v>BOQ_182</v>
          </cell>
          <cell r="T323">
            <v>0</v>
          </cell>
        </row>
        <row r="324">
          <cell r="C324" t="str">
            <v>BOQ_183</v>
          </cell>
          <cell r="T324">
            <v>0</v>
          </cell>
        </row>
        <row r="325">
          <cell r="C325" t="str">
            <v>BOQ_184</v>
          </cell>
          <cell r="T325">
            <v>0</v>
          </cell>
        </row>
        <row r="326">
          <cell r="C326" t="str">
            <v>CT_HT</v>
          </cell>
          <cell r="T326">
            <v>5202257863.7855988</v>
          </cell>
        </row>
        <row r="327">
          <cell r="C327" t="str">
            <v>CT_XA</v>
          </cell>
          <cell r="T327">
            <v>1913101445.0640001</v>
          </cell>
        </row>
        <row r="328">
          <cell r="C328" t="str">
            <v>BOQ_65</v>
          </cell>
          <cell r="T328">
            <v>743314848.84000015</v>
          </cell>
        </row>
        <row r="329">
          <cell r="C329" t="str">
            <v>BOQ_66</v>
          </cell>
          <cell r="T329">
            <v>1169786596.224</v>
          </cell>
        </row>
        <row r="330">
          <cell r="C330" t="str">
            <v>CT_LT</v>
          </cell>
          <cell r="T330">
            <v>677641668.79999995</v>
          </cell>
        </row>
        <row r="331">
          <cell r="C331" t="str">
            <v>BOQ_73</v>
          </cell>
          <cell r="T331">
            <v>178997388.79999998</v>
          </cell>
        </row>
        <row r="332">
          <cell r="C332" t="str">
            <v>BOQ_74</v>
          </cell>
          <cell r="T332">
            <v>106267408</v>
          </cell>
        </row>
        <row r="333">
          <cell r="C333" t="str">
            <v>BOQ_75</v>
          </cell>
          <cell r="T333">
            <v>158821208</v>
          </cell>
        </row>
        <row r="334">
          <cell r="C334" t="str">
            <v>BOQ_76</v>
          </cell>
          <cell r="T334">
            <v>18923968</v>
          </cell>
        </row>
        <row r="335">
          <cell r="C335" t="str">
            <v>BOQ_77</v>
          </cell>
          <cell r="T335">
            <v>20722176.000000004</v>
          </cell>
        </row>
        <row r="336">
          <cell r="C336" t="str">
            <v>BOQ_78</v>
          </cell>
          <cell r="T336">
            <v>148029248</v>
          </cell>
        </row>
        <row r="337">
          <cell r="C337" t="str">
            <v>BOQ_79</v>
          </cell>
          <cell r="T337">
            <v>0</v>
          </cell>
        </row>
        <row r="338">
          <cell r="C338" t="str">
            <v>BOQ_80</v>
          </cell>
          <cell r="T338">
            <v>0</v>
          </cell>
        </row>
        <row r="339">
          <cell r="C339" t="str">
            <v>BOQ_81</v>
          </cell>
          <cell r="T339">
            <v>31368719.999999996</v>
          </cell>
        </row>
        <row r="340">
          <cell r="C340" t="str">
            <v>BOQ_82</v>
          </cell>
          <cell r="T340">
            <v>14511552</v>
          </cell>
        </row>
        <row r="341">
          <cell r="C341" t="str">
            <v>BOQ_83</v>
          </cell>
          <cell r="T341">
            <v>0</v>
          </cell>
        </row>
        <row r="342">
          <cell r="C342" t="str">
            <v>CT_TT</v>
          </cell>
          <cell r="T342">
            <v>2611514749.9215989</v>
          </cell>
        </row>
        <row r="343">
          <cell r="C343" t="str">
            <v>BOQ_84</v>
          </cell>
          <cell r="T343">
            <v>1867153062.8015993</v>
          </cell>
        </row>
        <row r="344">
          <cell r="C344" t="str">
            <v>BOQ_85</v>
          </cell>
          <cell r="T344">
            <v>701200756.21999967</v>
          </cell>
        </row>
        <row r="345">
          <cell r="C345" t="str">
            <v>BOQ_86</v>
          </cell>
          <cell r="T345">
            <v>43160930.900000021</v>
          </cell>
        </row>
        <row r="346">
          <cell r="C346" t="str">
            <v>BOQ_87</v>
          </cell>
          <cell r="T346">
            <v>0</v>
          </cell>
        </row>
        <row r="347">
          <cell r="C347" t="str">
            <v>BOQ_88</v>
          </cell>
          <cell r="T347">
            <v>0</v>
          </cell>
        </row>
        <row r="348">
          <cell r="C348" t="str">
            <v>BOQ_89</v>
          </cell>
          <cell r="T348">
            <v>0</v>
          </cell>
        </row>
        <row r="349">
          <cell r="C349">
            <v>0</v>
          </cell>
          <cell r="T349">
            <v>17781411154.080986</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 THONG TIN DU AN"/>
      <sheetName val="01. BIA"/>
      <sheetName val="01. BIA (2)"/>
      <sheetName val="01a. DMHS"/>
      <sheetName val="02. TH_GT_THANHTOAN"/>
      <sheetName val="03. TD_LYKHUONG_THANHTOAN"/>
      <sheetName val="04. TD_KHAUTRU_VATTU"/>
      <sheetName val="05. GIA_TRI_TONG_HOP"/>
      <sheetName val="06. GIA_TRI_KHOI_LUONG"/>
      <sheetName val="06a. GIA_TRI_KL_PHAT_SINH"/>
      <sheetName val="07. KL_CT_BANDAU"/>
      <sheetName val="08. KL_CT_KETCAU"/>
      <sheetName val="09. THONG_KE_THEP"/>
      <sheetName val="10. KL_CT_HOANTHIEN"/>
      <sheetName val="11. KL_CT_PHATSINH"/>
      <sheetName val="12. BB_NGHIEM_THU"/>
      <sheetName val="13. DM_BAN_VE_HOAN_CONG"/>
      <sheetName val="DATA_THEP"/>
      <sheetName val="DATA_VND"/>
    </sheetNames>
    <sheetDataSet>
      <sheetData sheetId="0" refreshError="1"/>
      <sheetData sheetId="1" refreshError="1"/>
      <sheetData sheetId="2" refreshError="1"/>
      <sheetData sheetId="3" refreshError="1"/>
      <sheetData sheetId="4" refreshError="1"/>
      <sheetData sheetId="5" refreshError="1">
        <row r="20">
          <cell r="E20">
            <v>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y hieu  TB"/>
      <sheetName val="Ky hieu"/>
      <sheetName val="Cong che tao"/>
      <sheetName val="Giai thich"/>
      <sheetName val="V tang cung"/>
      <sheetName val="PSX 03-57"/>
      <sheetName val="Nhan kiem tra"/>
      <sheetName val="PKT (1)"/>
      <sheetName val="P-XUAT KHO (1)"/>
      <sheetName val="Mat bích V"/>
      <sheetName val="Ong tron"/>
      <sheetName val="Danh muc SP"/>
      <sheetName val="TONG QUAT"/>
      <sheetName val="Quyet toan"/>
      <sheetName val="Bao gia"/>
      <sheetName val="Bangia"/>
      <sheetName val="KT cat ong thang &amp; HC"/>
      <sheetName val="Vt fitting CN"/>
      <sheetName val="VT Damper &amp; FD"/>
      <sheetName val="Vt hop"/>
      <sheetName val="Vat tu"/>
      <sheetName val="Tee"/>
      <sheetName val="Vuong tron"/>
      <sheetName val="PSX DGE"/>
      <sheetName val="Cap VT 172"/>
      <sheetName val="Co tron"/>
      <sheetName val="Giam tron"/>
      <sheetName val="Bích TDF"/>
      <sheetName val="Co vuong"/>
      <sheetName val="Chac 3"/>
      <sheetName val="Cap VT MG"/>
      <sheetName val="Cap VT VCD"/>
      <sheetName val="Định mức công"/>
      <sheetName val="KT cat DGE"/>
      <sheetName val="Gia cong ngoai"/>
      <sheetName val="Du toan Kitchen hood"/>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row r="17">
          <cell r="C17" t="str">
            <v>Neïp C</v>
          </cell>
          <cell r="D17" t="str">
            <v>Neïp C.</v>
          </cell>
          <cell r="E17" t="str">
            <v>TDC</v>
          </cell>
          <cell r="F17" t="str">
            <v>V30*3</v>
          </cell>
          <cell r="G17" t="str">
            <v>V40*4</v>
          </cell>
          <cell r="H17" t="str">
            <v>V50*5</v>
          </cell>
        </row>
        <row r="18">
          <cell r="B18" t="str">
            <v>OÁng thaúng</v>
          </cell>
          <cell r="C18">
            <v>162957</v>
          </cell>
          <cell r="D18">
            <v>155500</v>
          </cell>
        </row>
        <row r="19">
          <cell r="B19" t="str">
            <v>Co 90</v>
          </cell>
          <cell r="C19">
            <v>243000</v>
          </cell>
          <cell r="D19">
            <v>207000</v>
          </cell>
        </row>
        <row r="20">
          <cell r="B20" t="str">
            <v>Co 45</v>
          </cell>
          <cell r="C20">
            <v>243000</v>
          </cell>
          <cell r="D20">
            <v>207000</v>
          </cell>
        </row>
        <row r="21">
          <cell r="B21" t="str">
            <v>Co 30</v>
          </cell>
          <cell r="C21">
            <v>243000</v>
          </cell>
          <cell r="D21">
            <v>207000</v>
          </cell>
        </row>
        <row r="22">
          <cell r="B22" t="str">
            <v>OÁng giaûm</v>
          </cell>
          <cell r="C22">
            <v>243000</v>
          </cell>
          <cell r="D22">
            <v>207000</v>
          </cell>
        </row>
        <row r="23">
          <cell r="B23" t="str">
            <v>Co 90+CHDoøng</v>
          </cell>
          <cell r="C23">
            <v>243000</v>
          </cell>
          <cell r="D23">
            <v>207000</v>
          </cell>
        </row>
        <row r="24">
          <cell r="B24" t="str">
            <v>OÁng Down</v>
          </cell>
          <cell r="C24">
            <v>243000</v>
          </cell>
          <cell r="D24">
            <v>207000</v>
          </cell>
        </row>
        <row r="25">
          <cell r="B25" t="str">
            <v>Noái chaân</v>
          </cell>
          <cell r="C25">
            <v>243000</v>
          </cell>
          <cell r="D25">
            <v>207000</v>
          </cell>
        </row>
        <row r="26">
          <cell r="B26" t="str">
            <v>Oáng bít ñaàu</v>
          </cell>
          <cell r="C26">
            <v>162957</v>
          </cell>
          <cell r="D26">
            <v>155500</v>
          </cell>
        </row>
        <row r="27">
          <cell r="B27" t="str">
            <v>OÁng chöõ Tee</v>
          </cell>
          <cell r="C27">
            <v>243000</v>
          </cell>
          <cell r="D27">
            <v>207000</v>
          </cell>
        </row>
        <row r="28">
          <cell r="B28" t="str">
            <v>Vuoâng sang troøn</v>
          </cell>
          <cell r="C28">
            <v>315900</v>
          </cell>
          <cell r="D28">
            <v>269100</v>
          </cell>
        </row>
        <row r="29">
          <cell r="B29" t="str">
            <v>Goùt giaøy</v>
          </cell>
          <cell r="C29">
            <v>315900</v>
          </cell>
          <cell r="D29">
            <v>269100</v>
          </cell>
        </row>
        <row r="33">
          <cell r="C33" t="str">
            <v>Neïp C</v>
          </cell>
          <cell r="D33" t="str">
            <v>Neïp C.</v>
          </cell>
          <cell r="E33" t="str">
            <v>TDC</v>
          </cell>
          <cell r="F33" t="str">
            <v>.TDC</v>
          </cell>
          <cell r="G33" t="str">
            <v>V40*4</v>
          </cell>
          <cell r="H33" t="str">
            <v>V50*5</v>
          </cell>
        </row>
        <row r="34">
          <cell r="B34" t="str">
            <v>OÁng thaúng</v>
          </cell>
          <cell r="E34">
            <v>207100</v>
          </cell>
        </row>
        <row r="35">
          <cell r="B35" t="str">
            <v>Co 90</v>
          </cell>
          <cell r="E35">
            <v>258727</v>
          </cell>
        </row>
        <row r="36">
          <cell r="B36" t="str">
            <v>Co 45</v>
          </cell>
          <cell r="E36">
            <v>258727</v>
          </cell>
        </row>
        <row r="37">
          <cell r="B37" t="str">
            <v>Co 30</v>
          </cell>
          <cell r="E37">
            <v>258727</v>
          </cell>
        </row>
        <row r="38">
          <cell r="B38" t="str">
            <v>OÁng giaûm</v>
          </cell>
          <cell r="E38">
            <v>258727</v>
          </cell>
        </row>
        <row r="39">
          <cell r="B39" t="str">
            <v>Co 90+CHDoøng</v>
          </cell>
          <cell r="E39">
            <v>258727</v>
          </cell>
        </row>
        <row r="40">
          <cell r="B40" t="str">
            <v>OÁng Down</v>
          </cell>
          <cell r="E40">
            <v>258727</v>
          </cell>
        </row>
        <row r="41">
          <cell r="B41" t="str">
            <v>Noái chaân</v>
          </cell>
          <cell r="E41">
            <v>258727</v>
          </cell>
        </row>
        <row r="42">
          <cell r="B42" t="str">
            <v>Oáng bít ñaàu</v>
          </cell>
          <cell r="E42">
            <v>207100</v>
          </cell>
        </row>
        <row r="43">
          <cell r="B43" t="str">
            <v>OÁng chöõ Tee</v>
          </cell>
          <cell r="E43">
            <v>258727</v>
          </cell>
        </row>
        <row r="44">
          <cell r="B44" t="str">
            <v>Vuoâng sang troøn</v>
          </cell>
          <cell r="E44">
            <v>336345.10000000003</v>
          </cell>
        </row>
        <row r="45">
          <cell r="B45" t="str">
            <v>Goùt giaøy</v>
          </cell>
          <cell r="E45">
            <v>336345.10000000003</v>
          </cell>
        </row>
        <row r="49">
          <cell r="C49" t="str">
            <v>Neïp C</v>
          </cell>
          <cell r="D49" t="str">
            <v>Neïp C.</v>
          </cell>
          <cell r="E49" t="str">
            <v>TDC</v>
          </cell>
          <cell r="F49" t="str">
            <v>.TDC</v>
          </cell>
          <cell r="G49" t="str">
            <v>V40*4</v>
          </cell>
          <cell r="H49" t="str">
            <v>V50*5</v>
          </cell>
        </row>
        <row r="50">
          <cell r="B50" t="str">
            <v>OÁng thaúng</v>
          </cell>
          <cell r="E50">
            <v>244318</v>
          </cell>
        </row>
        <row r="51">
          <cell r="B51" t="str">
            <v>Co 90</v>
          </cell>
          <cell r="E51">
            <v>305702</v>
          </cell>
        </row>
        <row r="52">
          <cell r="B52" t="str">
            <v>Co 45</v>
          </cell>
          <cell r="E52">
            <v>305702</v>
          </cell>
        </row>
        <row r="53">
          <cell r="B53" t="str">
            <v>Co 30</v>
          </cell>
          <cell r="E53">
            <v>305702</v>
          </cell>
        </row>
        <row r="54">
          <cell r="B54" t="str">
            <v>OÁng giaûm</v>
          </cell>
          <cell r="E54">
            <v>305702</v>
          </cell>
        </row>
        <row r="55">
          <cell r="B55" t="str">
            <v>Co 90+CHDoøng</v>
          </cell>
          <cell r="E55">
            <v>305702</v>
          </cell>
        </row>
        <row r="56">
          <cell r="B56" t="str">
            <v>OÁng Down</v>
          </cell>
          <cell r="E56">
            <v>305702</v>
          </cell>
        </row>
        <row r="57">
          <cell r="B57" t="str">
            <v>Noái chaân</v>
          </cell>
          <cell r="E57">
            <v>305702</v>
          </cell>
        </row>
        <row r="58">
          <cell r="B58" t="str">
            <v>Oáng bít ñaàu</v>
          </cell>
          <cell r="E58">
            <v>244318</v>
          </cell>
        </row>
        <row r="59">
          <cell r="B59" t="str">
            <v>OÁng chöõ Tee</v>
          </cell>
          <cell r="E59">
            <v>305702</v>
          </cell>
        </row>
        <row r="60">
          <cell r="B60" t="str">
            <v>Vuoâng sang troøn</v>
          </cell>
          <cell r="E60">
            <v>397412.60000000003</v>
          </cell>
        </row>
        <row r="61">
          <cell r="B61" t="str">
            <v>Goùt giaøy</v>
          </cell>
          <cell r="E61">
            <v>397412.60000000003</v>
          </cell>
        </row>
        <row r="62">
          <cell r="B62" t="str">
            <v>Oáng thaúng CA</v>
          </cell>
          <cell r="E62">
            <v>610685</v>
          </cell>
        </row>
        <row r="66">
          <cell r="C66" t="str">
            <v>Neïp C</v>
          </cell>
          <cell r="D66" t="str">
            <v>Neïp C.</v>
          </cell>
          <cell r="E66" t="str">
            <v>.TDC</v>
          </cell>
          <cell r="F66" t="str">
            <v>V30*3</v>
          </cell>
        </row>
        <row r="67">
          <cell r="B67" t="str">
            <v>OÁng thaúng</v>
          </cell>
          <cell r="F67">
            <v>343536</v>
          </cell>
        </row>
        <row r="68">
          <cell r="B68" t="str">
            <v>Co 90</v>
          </cell>
          <cell r="F68">
            <v>415333</v>
          </cell>
        </row>
        <row r="69">
          <cell r="B69" t="str">
            <v>Co 45</v>
          </cell>
          <cell r="F69">
            <v>415333</v>
          </cell>
        </row>
        <row r="70">
          <cell r="B70" t="str">
            <v>Co 30</v>
          </cell>
          <cell r="F70">
            <v>415333</v>
          </cell>
        </row>
        <row r="71">
          <cell r="B71" t="str">
            <v>Oáng chö Y</v>
          </cell>
          <cell r="F71">
            <v>415333</v>
          </cell>
        </row>
        <row r="72">
          <cell r="B72" t="str">
            <v>OÁng giaûm</v>
          </cell>
          <cell r="F72">
            <v>415333</v>
          </cell>
        </row>
        <row r="73">
          <cell r="B73" t="str">
            <v>Co 90+CHDoøng</v>
          </cell>
          <cell r="F73">
            <v>415333</v>
          </cell>
        </row>
        <row r="74">
          <cell r="B74" t="str">
            <v>OÁng Down</v>
          </cell>
          <cell r="F74">
            <v>415333</v>
          </cell>
        </row>
        <row r="75">
          <cell r="B75" t="str">
            <v>Noái chaân</v>
          </cell>
          <cell r="F75">
            <v>415333</v>
          </cell>
        </row>
        <row r="76">
          <cell r="B76" t="str">
            <v>Oáng bít ñaàu</v>
          </cell>
          <cell r="F76">
            <v>343536</v>
          </cell>
        </row>
        <row r="77">
          <cell r="B77" t="str">
            <v>OÁng chöõ Tee</v>
          </cell>
          <cell r="F77">
            <v>415333</v>
          </cell>
        </row>
        <row r="78">
          <cell r="B78" t="str">
            <v>Vuoâng sang troøn</v>
          </cell>
          <cell r="F78">
            <v>539932.9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 so"/>
      <sheetName val="Tong"/>
      <sheetName val="HT Chống Sét"/>
      <sheetName val="HT Báo Cháy "/>
      <sheetName val="HT Báo Cháy Tháp A"/>
      <sheetName val="HT Báo Cháy Tháp B"/>
      <sheetName val="HT PCCC"/>
      <sheetName val="Thep-khong in"/>
      <sheetName val="Thep"/>
    </sheetNames>
    <sheetDataSet>
      <sheetData sheetId="0">
        <row r="5">
          <cell r="G5">
            <v>1.0349999999999999</v>
          </cell>
          <cell r="I5">
            <v>1.0900000000000001</v>
          </cell>
        </row>
        <row r="6">
          <cell r="I6">
            <v>1.2</v>
          </cell>
        </row>
        <row r="7">
          <cell r="G7">
            <v>1.03</v>
          </cell>
        </row>
        <row r="8">
          <cell r="G8">
            <v>-2</v>
          </cell>
          <cell r="I8">
            <v>1.1000000000000001</v>
          </cell>
        </row>
      </sheetData>
      <sheetData sheetId="1" refreshError="1"/>
      <sheetData sheetId="2">
        <row r="33">
          <cell r="K33">
            <v>1142214991</v>
          </cell>
        </row>
      </sheetData>
      <sheetData sheetId="3">
        <row r="38">
          <cell r="K38">
            <v>877470880</v>
          </cell>
        </row>
      </sheetData>
      <sheetData sheetId="4">
        <row r="31">
          <cell r="K31">
            <v>2581354879</v>
          </cell>
        </row>
      </sheetData>
      <sheetData sheetId="5">
        <row r="31">
          <cell r="K31">
            <v>2581354879</v>
          </cell>
        </row>
      </sheetData>
      <sheetData sheetId="6">
        <row r="188">
          <cell r="K188">
            <v>12691583879.548651</v>
          </cell>
        </row>
      </sheetData>
      <sheetData sheetId="7" refreshError="1"/>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T T.TOAN"/>
      <sheetName val="THONG TIN"/>
      <sheetName val="DE NGHI 01"/>
      <sheetName val="DE NGHI 02"/>
      <sheetName val="THANH TOAN"/>
      <sheetName val="KHAU TRU"/>
      <sheetName val="TONG HOP"/>
      <sheetName val="GIÁ TRỊ VÀ KHỐI LƯỢNG"/>
      <sheetName val="KHOI LUONG"/>
      <sheetName val="DATA"/>
      <sheetName val="DON GIA"/>
      <sheetName val="DOC SO"/>
      <sheetName val="BIA 01"/>
      <sheetName val="BIA 02"/>
    </sheetNames>
    <sheetDataSet>
      <sheetData sheetId="0">
        <row r="2">
          <cell r="E2">
            <v>4</v>
          </cell>
        </row>
        <row r="3">
          <cell r="C3">
            <v>45740</v>
          </cell>
        </row>
      </sheetData>
      <sheetData sheetId="1"/>
      <sheetData sheetId="2"/>
      <sheetData sheetId="3">
        <row r="3">
          <cell r="A3" t="str">
            <v>Dự Án: CHUNG CƯ CAO TẦNG KẾT HỢP THƯƠNG MẠI DỊCH VỤ (DREAMHOME RIVERSIDE)</v>
          </cell>
        </row>
        <row r="4">
          <cell r="A4" t="str">
            <v>Công Trình: CHUNG CƯ CAO TẦNG D3 - THÁP A</v>
          </cell>
        </row>
        <row r="5">
          <cell r="A5" t="str">
            <v>Gói Thầu: Cán nền, Chống thấm, Ốp lát, Sơn nước, Trần thạch cao</v>
          </cell>
        </row>
        <row r="6">
          <cell r="A6" t="str">
            <v>Địa Điểm: Lô Chung cư D3 thuộc dự án KDC Phú Lợi, Phường 7, Quận 8, TP.HCM</v>
          </cell>
        </row>
        <row r="7">
          <cell r="A7" t="str">
            <v>Hợp Đồng Số: 01-327-2212/HĐ/ARD.22 ký ngày 22/12/2022</v>
          </cell>
        </row>
        <row r="8">
          <cell r="A8" t="str">
            <v>Chủ Đầu Tư: CÔNG TY TNHH SẢN XUẤT THƯƠNG MẠI LÝ KHƯƠNG</v>
          </cell>
        </row>
        <row r="9">
          <cell r="A9" t="str">
            <v>Nhà Thầu: CÔNG TY CỔ PHẦN XÂY DỰNG ARDOR</v>
          </cell>
        </row>
        <row r="11">
          <cell r="A11" t="str">
            <v>Căn Cứ Xác Định: Bản vẽ, RFA, RFI, biên bản xác nhận công - vật tư được Chủ đầu tư/ Ban quản lý dự án phê duyệt hoặc phát hành.</v>
          </cell>
        </row>
        <row r="12">
          <cell r="A12" t="str">
            <v>Căn Cứ Biên Bản Nghiệm Thu Khối Lượng Hoàn Thành: Ngày 24 tháng 03 năm 2025</v>
          </cell>
        </row>
      </sheetData>
      <sheetData sheetId="4"/>
      <sheetData sheetId="5"/>
      <sheetData sheetId="6"/>
      <sheetData sheetId="7"/>
      <sheetData sheetId="8">
        <row r="14">
          <cell r="B14" t="str">
            <v>MÃ BOQ</v>
          </cell>
        </row>
      </sheetData>
      <sheetData sheetId="9">
        <row r="2">
          <cell r="Z2" t="str">
            <v>CaMAY</v>
          </cell>
          <cell r="AC2" t="str">
            <v>BĐAU</v>
          </cell>
          <cell r="AF2" t="str">
            <v>ANNINH</v>
          </cell>
          <cell r="AI2" t="str">
            <v>BACCAP</v>
          </cell>
          <cell r="AL2" t="str">
            <v>B01</v>
          </cell>
          <cell r="AO2" t="str">
            <v>AOCONGNHAN</v>
          </cell>
          <cell r="AR2" t="str">
            <v>%</v>
          </cell>
          <cell r="AU2" t="str">
            <v>1/B-K</v>
          </cell>
        </row>
        <row r="3">
          <cell r="Z3" t="str">
            <v>MMOC</v>
          </cell>
          <cell r="AC3" t="str">
            <v>BPHAP</v>
          </cell>
          <cell r="AF3" t="str">
            <v>ANTOAN</v>
          </cell>
          <cell r="AI3" t="str">
            <v>BECUA</v>
          </cell>
          <cell r="AL3" t="str">
            <v>B02</v>
          </cell>
          <cell r="AO3" t="str">
            <v>AOGHILE</v>
          </cell>
          <cell r="AR3" t="str">
            <v>100m2</v>
          </cell>
          <cell r="AU3" t="str">
            <v>1/P-Y</v>
          </cell>
        </row>
        <row r="4">
          <cell r="Z4" t="str">
            <v>NCC</v>
          </cell>
          <cell r="AC4" t="str">
            <v>BSUNG</v>
          </cell>
          <cell r="AF4" t="str">
            <v>BAMATIC</v>
          </cell>
          <cell r="AI4" t="str">
            <v>BENUOC</v>
          </cell>
          <cell r="AL4" t="str">
            <v>B03</v>
          </cell>
          <cell r="AO4" t="str">
            <v>BANHOP</v>
          </cell>
          <cell r="AR4" t="str">
            <v>100m3</v>
          </cell>
          <cell r="AU4" t="str">
            <v>10-13&amp;16-19/A</v>
          </cell>
        </row>
        <row r="5">
          <cell r="Z5" t="str">
            <v>NCO</v>
          </cell>
          <cell r="AC5" t="str">
            <v>CPHI</v>
          </cell>
          <cell r="AF5" t="str">
            <v>BANGCN</v>
          </cell>
          <cell r="AI5" t="str">
            <v>BEPCCC</v>
          </cell>
          <cell r="AL5" t="str">
            <v>MAIX</v>
          </cell>
          <cell r="AO5" t="str">
            <v>BANLAMVIEC</v>
          </cell>
          <cell r="AR5" t="str">
            <v>bao</v>
          </cell>
          <cell r="AU5" t="str">
            <v>10-13&amp;16-19/Z</v>
          </cell>
        </row>
        <row r="6">
          <cell r="Z6" t="str">
            <v>TBI</v>
          </cell>
          <cell r="AC6" t="str">
            <v>HTHIEN</v>
          </cell>
          <cell r="AF6" t="str">
            <v>BAOCHE</v>
          </cell>
          <cell r="AI6" t="str">
            <v>BESH</v>
          </cell>
          <cell r="AL6" t="str">
            <v>SANT</v>
          </cell>
          <cell r="AO6" t="str">
            <v>BM-D390x1.5</v>
          </cell>
          <cell r="AR6" t="str">
            <v>bộ</v>
          </cell>
          <cell r="AU6" t="str">
            <v>1-26/B</v>
          </cell>
        </row>
        <row r="7">
          <cell r="Z7" t="str">
            <v>TGOI</v>
          </cell>
          <cell r="AC7" t="str">
            <v>KCAU</v>
          </cell>
          <cell r="AF7" t="str">
            <v>BAOTRI</v>
          </cell>
          <cell r="AI7" t="str">
            <v>BETUH</v>
          </cell>
          <cell r="AL7" t="str">
            <v>T01</v>
          </cell>
          <cell r="AO7" t="str">
            <v>BATCHENEN</v>
          </cell>
          <cell r="AR7" t="str">
            <v>ca</v>
          </cell>
          <cell r="AU7" t="str">
            <v>1-26/Y</v>
          </cell>
        </row>
        <row r="8">
          <cell r="Z8" t="str">
            <v>VTU</v>
          </cell>
          <cell r="AC8" t="str">
            <v>MPE</v>
          </cell>
          <cell r="AF8" t="str">
            <v>BECUA</v>
          </cell>
          <cell r="AI8" t="str">
            <v>BEXLNT</v>
          </cell>
          <cell r="AL8" t="str">
            <v>T10</v>
          </cell>
          <cell r="AO8" t="str">
            <v>BATNILON</v>
          </cell>
          <cell r="AR8" t="str">
            <v>cái</v>
          </cell>
          <cell r="AU8" t="str">
            <v>1-4/K</v>
          </cell>
        </row>
        <row r="9">
          <cell r="Z9" t="str">
            <v/>
          </cell>
          <cell r="AC9" t="str">
            <v>MMTB</v>
          </cell>
          <cell r="AF9" t="str">
            <v>BETONG</v>
          </cell>
          <cell r="AI9" t="str">
            <v>BOTRU</v>
          </cell>
          <cell r="AL9" t="str">
            <v>T11</v>
          </cell>
          <cell r="AO9" t="str">
            <v>BOMCAN</v>
          </cell>
          <cell r="AR9" t="str">
            <v>cọc</v>
          </cell>
          <cell r="AU9" t="str">
            <v>1-4/P</v>
          </cell>
        </row>
        <row r="10">
          <cell r="Z10" t="str">
            <v/>
          </cell>
          <cell r="AC10" t="str">
            <v>PSINH</v>
          </cell>
          <cell r="AF10" t="str">
            <v>BETONGL</v>
          </cell>
          <cell r="AI10" t="str">
            <v>CANHO</v>
          </cell>
          <cell r="AL10" t="str">
            <v>T12</v>
          </cell>
          <cell r="AO10" t="str">
            <v>BOMCAN37H-T5</v>
          </cell>
          <cell r="AR10" t="str">
            <v>công</v>
          </cell>
          <cell r="AU10" t="str">
            <v>15-21/L-H</v>
          </cell>
        </row>
        <row r="11">
          <cell r="Z11" t="str">
            <v/>
          </cell>
          <cell r="AC11" t="str">
            <v/>
          </cell>
          <cell r="AF11" t="str">
            <v>BOTRU</v>
          </cell>
          <cell r="AI11" t="str">
            <v>CAUTB</v>
          </cell>
          <cell r="AL11" t="str">
            <v>T13</v>
          </cell>
          <cell r="AO11" t="str">
            <v>BOMCAN42-46H-T5</v>
          </cell>
          <cell r="AR11" t="str">
            <v>công phụ</v>
          </cell>
          <cell r="AU11" t="str">
            <v>15-21/S-O</v>
          </cell>
        </row>
        <row r="12">
          <cell r="Z12" t="str">
            <v/>
          </cell>
          <cell r="AC12" t="str">
            <v/>
          </cell>
          <cell r="AF12" t="str">
            <v>CABOM</v>
          </cell>
          <cell r="AI12" t="str">
            <v>CAUTB2V</v>
          </cell>
          <cell r="AL12" t="str">
            <v>T14</v>
          </cell>
          <cell r="AO12" t="str">
            <v>BOMCAN48-56H-T5</v>
          </cell>
          <cell r="AR12" t="str">
            <v>công phụ nam</v>
          </cell>
          <cell r="AU12" t="str">
            <v>16-20/T-S,H-G</v>
          </cell>
        </row>
        <row r="13">
          <cell r="Z13" t="str">
            <v/>
          </cell>
          <cell r="AC13" t="str">
            <v/>
          </cell>
          <cell r="AF13" t="str">
            <v>CANNEN</v>
          </cell>
          <cell r="AI13" t="str">
            <v>CAUTB3V</v>
          </cell>
          <cell r="AL13" t="str">
            <v>T15</v>
          </cell>
          <cell r="AO13" t="str">
            <v>BOMCHO4-8h</v>
          </cell>
          <cell r="AR13" t="str">
            <v>công phụ nữ</v>
          </cell>
          <cell r="AU13" t="str">
            <v>17-24/A2-A1</v>
          </cell>
        </row>
        <row r="14">
          <cell r="Z14" t="str">
            <v/>
          </cell>
          <cell r="AC14" t="str">
            <v/>
          </cell>
          <cell r="AF14" t="str">
            <v>CATCOC</v>
          </cell>
          <cell r="AI14" t="str">
            <v>CAUTHAP</v>
          </cell>
          <cell r="AL14" t="str">
            <v>T16</v>
          </cell>
          <cell r="AO14" t="str">
            <v>BOMHUY</v>
          </cell>
          <cell r="AR14" t="str">
            <v>công thợ</v>
          </cell>
          <cell r="AU14" t="str">
            <v>17-24/M-N</v>
          </cell>
        </row>
        <row r="15">
          <cell r="Z15" t="str">
            <v/>
          </cell>
          <cell r="AC15" t="str">
            <v/>
          </cell>
          <cell r="AF15" t="str">
            <v>CHANCO</v>
          </cell>
          <cell r="AI15" t="str">
            <v>CHANTUONG</v>
          </cell>
          <cell r="AL15" t="str">
            <v>T17</v>
          </cell>
          <cell r="AO15" t="str">
            <v>BOMDUPHONG</v>
          </cell>
          <cell r="AR15" t="str">
            <v>đợt</v>
          </cell>
          <cell r="AU15" t="str">
            <v>21/O-L</v>
          </cell>
        </row>
        <row r="16">
          <cell r="Z16" t="str">
            <v/>
          </cell>
          <cell r="AC16" t="str">
            <v/>
          </cell>
          <cell r="AF16" t="str">
            <v>CHONGM</v>
          </cell>
          <cell r="AI16" t="str">
            <v>COCOT</v>
          </cell>
          <cell r="AL16" t="str">
            <v>T18</v>
          </cell>
          <cell r="AO16" t="str">
            <v>BOMNGANG</v>
          </cell>
          <cell r="AR16" t="str">
            <v>hạng mục</v>
          </cell>
          <cell r="AU16" t="str">
            <v>21-23/Q-P,X-Y</v>
          </cell>
        </row>
        <row r="17">
          <cell r="Z17" t="str">
            <v/>
          </cell>
          <cell r="AC17" t="str">
            <v/>
          </cell>
          <cell r="AF17" t="str">
            <v>CHONGSET</v>
          </cell>
          <cell r="AI17" t="str">
            <v>COONG</v>
          </cell>
          <cell r="AL17" t="str">
            <v>T19</v>
          </cell>
          <cell r="AO17" t="str">
            <v>BOMNGANGH-T5</v>
          </cell>
          <cell r="AR17" t="str">
            <v>kg</v>
          </cell>
          <cell r="AU17" t="str">
            <v>21-26/K</v>
          </cell>
        </row>
        <row r="18">
          <cell r="Z18" t="str">
            <v/>
          </cell>
          <cell r="AC18" t="str">
            <v/>
          </cell>
          <cell r="AF18" t="str">
            <v>CHONGTH</v>
          </cell>
          <cell r="AI18" t="str">
            <v>COC</v>
          </cell>
          <cell r="AL18" t="str">
            <v>T02</v>
          </cell>
          <cell r="AO18" t="str">
            <v>BOMNGANGT11-T15</v>
          </cell>
          <cell r="AR18" t="str">
            <v>lít</v>
          </cell>
          <cell r="AU18" t="str">
            <v>21-26/P</v>
          </cell>
        </row>
        <row r="19">
          <cell r="Z19" t="str">
            <v/>
          </cell>
          <cell r="AC19" t="str">
            <v/>
          </cell>
          <cell r="AF19" t="str">
            <v>CONGPI</v>
          </cell>
          <cell r="AI19" t="str">
            <v>CKN</v>
          </cell>
          <cell r="AL19" t="str">
            <v>T20</v>
          </cell>
          <cell r="AO19" t="str">
            <v>BOMNGANGT16-T20</v>
          </cell>
          <cell r="AR19" t="str">
            <v>lô</v>
          </cell>
          <cell r="AU19" t="str">
            <v>24-26/B-E,I-K,P-F,V-Y</v>
          </cell>
        </row>
        <row r="20">
          <cell r="Z20" t="str">
            <v/>
          </cell>
          <cell r="AC20" t="str">
            <v/>
          </cell>
          <cell r="AF20" t="str">
            <v>COFFA</v>
          </cell>
          <cell r="AI20" t="str">
            <v>CLTD4</v>
          </cell>
          <cell r="AL20" t="str">
            <v>T21</v>
          </cell>
          <cell r="AO20" t="str">
            <v>BOMNGANGT21-T25</v>
          </cell>
          <cell r="AR20" t="str">
            <v>lỗ</v>
          </cell>
          <cell r="AU20" t="str">
            <v>24-26/R-V</v>
          </cell>
        </row>
        <row r="21">
          <cell r="Z21" t="str">
            <v/>
          </cell>
          <cell r="AC21" t="str">
            <v/>
          </cell>
          <cell r="AF21" t="str">
            <v>COTTHEP</v>
          </cell>
          <cell r="AI21" t="str">
            <v>CLTD6</v>
          </cell>
          <cell r="AL21" t="str">
            <v>T22</v>
          </cell>
          <cell r="AO21" t="str">
            <v>BOMNGANGT6-T10</v>
          </cell>
          <cell r="AR21" t="str">
            <v>lượt</v>
          </cell>
          <cell r="AU21" t="str">
            <v>26/K-J</v>
          </cell>
        </row>
        <row r="22">
          <cell r="Z22" t="str">
            <v/>
          </cell>
          <cell r="AC22" t="str">
            <v/>
          </cell>
          <cell r="AF22" t="str">
            <v>DAODAT</v>
          </cell>
          <cell r="AI22" t="str">
            <v>COT</v>
          </cell>
          <cell r="AL22" t="str">
            <v>T23</v>
          </cell>
          <cell r="AO22" t="str">
            <v>DUONGONG110</v>
          </cell>
          <cell r="AR22" t="str">
            <v>m2</v>
          </cell>
          <cell r="AU22" t="str">
            <v>26/P-R</v>
          </cell>
        </row>
        <row r="23">
          <cell r="Z23" t="str">
            <v/>
          </cell>
          <cell r="AC23" t="str">
            <v/>
          </cell>
          <cell r="AF23" t="str">
            <v>DIENTA</v>
          </cell>
          <cell r="AI23" t="str">
            <v>COTVACH</v>
          </cell>
          <cell r="AL23" t="str">
            <v>T24</v>
          </cell>
          <cell r="AO23" t="str">
            <v>DUONGONG120</v>
          </cell>
          <cell r="AR23" t="str">
            <v>m3</v>
          </cell>
          <cell r="AU23" t="str">
            <v>27-28/A</v>
          </cell>
        </row>
        <row r="24">
          <cell r="Z24" t="str">
            <v/>
          </cell>
          <cell r="AC24" t="str">
            <v/>
          </cell>
          <cell r="AF24" t="str">
            <v>DIENTO</v>
          </cell>
          <cell r="AI24" t="str">
            <v>CULARSEN</v>
          </cell>
          <cell r="AL24" t="str">
            <v>T25</v>
          </cell>
          <cell r="AO24" t="str">
            <v>DUONGONG130</v>
          </cell>
          <cell r="AR24" t="str">
            <v>md</v>
          </cell>
          <cell r="AU24" t="str">
            <v>27-28/I</v>
          </cell>
        </row>
        <row r="25">
          <cell r="Z25" t="str">
            <v/>
          </cell>
          <cell r="AC25" t="str">
            <v/>
          </cell>
          <cell r="AF25" t="str">
            <v>CHEN</v>
          </cell>
          <cell r="AI25" t="str">
            <v>CUA</v>
          </cell>
          <cell r="AL25" t="str">
            <v>T26</v>
          </cell>
          <cell r="AO25" t="str">
            <v>DUONGONG140</v>
          </cell>
          <cell r="AR25" t="str">
            <v>ml</v>
          </cell>
          <cell r="AU25" t="str">
            <v>3/Q-W</v>
          </cell>
        </row>
        <row r="26">
          <cell r="Z26" t="str">
            <v/>
          </cell>
          <cell r="AC26" t="str">
            <v/>
          </cell>
          <cell r="AF26" t="str">
            <v>DONBEN</v>
          </cell>
          <cell r="AI26" t="str">
            <v>CUM</v>
          </cell>
          <cell r="AL26" t="str">
            <v>T27</v>
          </cell>
          <cell r="AO26" t="str">
            <v>DUONGONG150</v>
          </cell>
          <cell r="AR26" t="str">
            <v>sàn</v>
          </cell>
          <cell r="AU26" t="str">
            <v>3-26/Q-X</v>
          </cell>
        </row>
        <row r="27">
          <cell r="Z27" t="str">
            <v/>
          </cell>
          <cell r="AC27" t="str">
            <v/>
          </cell>
          <cell r="AF27" t="str">
            <v>DONDEP</v>
          </cell>
          <cell r="AI27" t="str">
            <v>DAKIENG</v>
          </cell>
          <cell r="AL27" t="str">
            <v>T28</v>
          </cell>
          <cell r="AO27" t="str">
            <v>DUONGONG160</v>
          </cell>
          <cell r="AR27" t="str">
            <v>tấm</v>
          </cell>
          <cell r="AU27" t="str">
            <v>3-5/M-N</v>
          </cell>
        </row>
        <row r="28">
          <cell r="Z28" t="str">
            <v/>
          </cell>
          <cell r="AC28" t="str">
            <v/>
          </cell>
          <cell r="AF28" t="str">
            <v>DUCBT</v>
          </cell>
          <cell r="AI28" t="str">
            <v>DAM</v>
          </cell>
          <cell r="AL28" t="str">
            <v>T29</v>
          </cell>
          <cell r="AO28" t="str">
            <v>DUONGONG170</v>
          </cell>
          <cell r="AR28" t="str">
            <v>tấn</v>
          </cell>
          <cell r="AU28" t="str">
            <v>3-6/C,J,P,X</v>
          </cell>
        </row>
        <row r="29">
          <cell r="Z29" t="str">
            <v/>
          </cell>
          <cell r="AC29" t="str">
            <v/>
          </cell>
          <cell r="AF29" t="str">
            <v>DUCNH</v>
          </cell>
          <cell r="AI29" t="str">
            <v>DAMCH</v>
          </cell>
          <cell r="AL29" t="str">
            <v>T03</v>
          </cell>
          <cell r="AO29" t="str">
            <v>DUONGONG180</v>
          </cell>
          <cell r="AR29" t="str">
            <v>tầng</v>
          </cell>
          <cell r="AU29" t="str">
            <v>3-6/J,P</v>
          </cell>
        </row>
        <row r="30">
          <cell r="Z30" t="str">
            <v/>
          </cell>
          <cell r="AC30" t="str">
            <v/>
          </cell>
          <cell r="AF30" t="str">
            <v>GIANGTU</v>
          </cell>
          <cell r="AI30" t="str">
            <v>DAMSAN</v>
          </cell>
          <cell r="AL30" t="str">
            <v>T30</v>
          </cell>
          <cell r="AO30" t="str">
            <v>BOMCAUKIEN</v>
          </cell>
          <cell r="AR30" t="str">
            <v>tháng</v>
          </cell>
          <cell r="AU30" t="str">
            <v>6-8/Q-P,X-Y</v>
          </cell>
        </row>
        <row r="31">
          <cell r="Z31" t="str">
            <v/>
          </cell>
          <cell r="AC31" t="str">
            <v/>
          </cell>
          <cell r="AF31" t="str">
            <v>CTN&amp;CC</v>
          </cell>
          <cell r="AI31" t="str">
            <v>DAMTV</v>
          </cell>
          <cell r="AL31" t="str">
            <v>T04</v>
          </cell>
          <cell r="AO31" t="str">
            <v>BONCAU</v>
          </cell>
          <cell r="AR31" t="str">
            <v>thanh</v>
          </cell>
          <cell r="AU31" t="str">
            <v>7/O-L</v>
          </cell>
        </row>
        <row r="32">
          <cell r="Z32" t="str">
            <v/>
          </cell>
          <cell r="AC32" t="str">
            <v/>
          </cell>
          <cell r="AF32" t="str">
            <v>ĐĐN&amp;BC</v>
          </cell>
          <cell r="AI32" t="str">
            <v>DAUCOC</v>
          </cell>
          <cell r="AL32" t="str">
            <v>T05</v>
          </cell>
          <cell r="AO32" t="str">
            <v>BONINOX</v>
          </cell>
          <cell r="AR32" t="str">
            <v>trọn gói</v>
          </cell>
          <cell r="AU32" t="str">
            <v>7-8&amp;21-22/Z</v>
          </cell>
        </row>
        <row r="33">
          <cell r="Z33" t="str">
            <v/>
          </cell>
          <cell r="AC33" t="str">
            <v/>
          </cell>
          <cell r="AF33" t="str">
            <v>INTERNET</v>
          </cell>
          <cell r="AI33" t="str">
            <v>HEKHUNG</v>
          </cell>
          <cell r="AL33" t="str">
            <v>T06</v>
          </cell>
          <cell r="AO33" t="str">
            <v>BONINOX2000</v>
          </cell>
          <cell r="AR33" t="str">
            <v>viên</v>
          </cell>
          <cell r="AU33" t="str">
            <v>8-13/D-I,R-W</v>
          </cell>
        </row>
        <row r="34">
          <cell r="Z34" t="str">
            <v/>
          </cell>
          <cell r="AC34" t="str">
            <v/>
          </cell>
          <cell r="AF34" t="str">
            <v>KHAUTRU</v>
          </cell>
          <cell r="AI34" t="str">
            <v>HOBOI</v>
          </cell>
          <cell r="AL34" t="str">
            <v>T07</v>
          </cell>
          <cell r="AO34" t="str">
            <v>BONINOX3000</v>
          </cell>
          <cell r="AR34" t="str">
            <v>xe</v>
          </cell>
          <cell r="AU34" t="str">
            <v>9/A-B</v>
          </cell>
        </row>
        <row r="35">
          <cell r="Z35" t="str">
            <v/>
          </cell>
          <cell r="AC35" t="str">
            <v/>
          </cell>
          <cell r="AF35" t="str">
            <v>KHOTAM</v>
          </cell>
          <cell r="AI35" t="str">
            <v>HOGA</v>
          </cell>
          <cell r="AL35" t="str">
            <v>T08</v>
          </cell>
          <cell r="AO35" t="str">
            <v>BONTIEUNAM</v>
          </cell>
          <cell r="AR35" t="str">
            <v/>
          </cell>
          <cell r="AU35" t="str">
            <v>9-20/R-X,C-F</v>
          </cell>
        </row>
        <row r="36">
          <cell r="Z36" t="str">
            <v/>
          </cell>
          <cell r="AC36" t="str">
            <v/>
          </cell>
          <cell r="AF36" t="str">
            <v>KHOANCT</v>
          </cell>
          <cell r="AI36" t="str">
            <v>HOPIT</v>
          </cell>
          <cell r="AL36" t="str">
            <v>T09</v>
          </cell>
          <cell r="AO36" t="str">
            <v>BONTUHOAI</v>
          </cell>
          <cell r="AR36" t="str">
            <v/>
          </cell>
          <cell r="AU36" t="str">
            <v>BENUOC</v>
          </cell>
        </row>
        <row r="37">
          <cell r="Z37" t="str">
            <v/>
          </cell>
          <cell r="AC37" t="str">
            <v/>
          </cell>
          <cell r="AF37" t="str">
            <v>KHOANC</v>
          </cell>
          <cell r="AI37" t="str">
            <v>HOPGAIN</v>
          </cell>
          <cell r="AL37" t="str">
            <v>MAI</v>
          </cell>
          <cell r="AO37" t="str">
            <v>BONTUHOAI2000</v>
          </cell>
          <cell r="AR37" t="str">
            <v/>
          </cell>
          <cell r="AU37" t="str">
            <v>BETUHOAI</v>
          </cell>
        </row>
        <row r="38">
          <cell r="Z38" t="str">
            <v/>
          </cell>
          <cell r="AC38" t="str">
            <v/>
          </cell>
          <cell r="AF38" t="str">
            <v>KIEMDINH</v>
          </cell>
          <cell r="AI38" t="str">
            <v>KHUNGB435</v>
          </cell>
          <cell r="AL38" t="str">
            <v/>
          </cell>
          <cell r="AO38" t="str">
            <v>BOTMASTIC</v>
          </cell>
          <cell r="AR38" t="str">
            <v/>
          </cell>
          <cell r="AU38" t="str">
            <v>BEXLNT</v>
          </cell>
        </row>
        <row r="39">
          <cell r="Z39" t="str">
            <v/>
          </cell>
          <cell r="AC39" t="str">
            <v/>
          </cell>
          <cell r="AF39" t="str">
            <v>LANCAN</v>
          </cell>
          <cell r="AI39" t="str">
            <v>KHUNGB451</v>
          </cell>
          <cell r="AL39" t="str">
            <v/>
          </cell>
          <cell r="AO39" t="str">
            <v>BT-M100</v>
          </cell>
          <cell r="AR39" t="str">
            <v/>
          </cell>
          <cell r="AU39" t="str">
            <v>CAN-A</v>
          </cell>
        </row>
        <row r="40">
          <cell r="Z40" t="str">
            <v/>
          </cell>
          <cell r="AC40" t="str">
            <v/>
          </cell>
          <cell r="AF40" t="str">
            <v>LANHTO</v>
          </cell>
          <cell r="AI40" t="str">
            <v>KHUNGGOC</v>
          </cell>
          <cell r="AL40" t="str">
            <v/>
          </cell>
          <cell r="AO40" t="str">
            <v>BT-M100B10</v>
          </cell>
          <cell r="AR40" t="str">
            <v/>
          </cell>
          <cell r="AU40" t="str">
            <v>CAN-A1</v>
          </cell>
        </row>
        <row r="41">
          <cell r="Z41" t="str">
            <v/>
          </cell>
          <cell r="AC41" t="str">
            <v/>
          </cell>
          <cell r="AF41" t="str">
            <v>LAPDAT</v>
          </cell>
          <cell r="AI41" t="str">
            <v>KHUNGI</v>
          </cell>
          <cell r="AL41" t="str">
            <v/>
          </cell>
          <cell r="AO41" t="str">
            <v>BT-M100B12</v>
          </cell>
          <cell r="AR41" t="str">
            <v/>
          </cell>
          <cell r="AU41" t="str">
            <v>CAN-B</v>
          </cell>
        </row>
        <row r="42">
          <cell r="Z42" t="str">
            <v/>
          </cell>
          <cell r="AC42" t="str">
            <v/>
          </cell>
          <cell r="AF42" t="str">
            <v>LATGACH</v>
          </cell>
          <cell r="AI42" t="str">
            <v>KHUNGLH15</v>
          </cell>
          <cell r="AL42" t="str">
            <v/>
          </cell>
          <cell r="AO42" t="str">
            <v>BT-M100R3</v>
          </cell>
          <cell r="AR42" t="str">
            <v/>
          </cell>
          <cell r="AU42" t="str">
            <v>CAN-C</v>
          </cell>
        </row>
        <row r="43">
          <cell r="Z43" t="str">
            <v/>
          </cell>
          <cell r="AC43" t="str">
            <v/>
          </cell>
          <cell r="AF43" t="str">
            <v>LOINHUAN</v>
          </cell>
          <cell r="AI43" t="str">
            <v>KHUNGLH35</v>
          </cell>
          <cell r="AL43" t="str">
            <v/>
          </cell>
          <cell r="AO43" t="str">
            <v>BT-M100R7</v>
          </cell>
          <cell r="AR43" t="str">
            <v/>
          </cell>
          <cell r="AU43" t="str">
            <v>CAN-D</v>
          </cell>
        </row>
        <row r="44">
          <cell r="Z44" t="str">
            <v/>
          </cell>
          <cell r="AC44" t="str">
            <v/>
          </cell>
          <cell r="AF44" t="str">
            <v>MPE</v>
          </cell>
          <cell r="AI44" t="str">
            <v>KHUNGLH40</v>
          </cell>
          <cell r="AL44" t="str">
            <v/>
          </cell>
          <cell r="AO44" t="str">
            <v>BT-M100R7B10</v>
          </cell>
          <cell r="AR44" t="str">
            <v/>
          </cell>
          <cell r="AU44" t="str">
            <v>CAN-D1</v>
          </cell>
        </row>
        <row r="45">
          <cell r="Z45" t="str">
            <v/>
          </cell>
          <cell r="AC45" t="str">
            <v/>
          </cell>
          <cell r="AF45" t="str">
            <v>MAIBT</v>
          </cell>
          <cell r="AI45" t="str">
            <v>KHUNGLH51</v>
          </cell>
          <cell r="AL45" t="str">
            <v/>
          </cell>
          <cell r="AO45" t="str">
            <v>BT-M100R7B12</v>
          </cell>
          <cell r="AR45" t="str">
            <v/>
          </cell>
          <cell r="AU45" t="str">
            <v>CUADI</v>
          </cell>
        </row>
        <row r="46">
          <cell r="Z46" t="str">
            <v/>
          </cell>
          <cell r="AC46" t="str">
            <v/>
          </cell>
          <cell r="AF46" t="str">
            <v>MONGTB</v>
          </cell>
          <cell r="AI46" t="str">
            <v>KHUNGM35</v>
          </cell>
          <cell r="AL46" t="str">
            <v/>
          </cell>
          <cell r="AO46" t="str">
            <v>BT-M150</v>
          </cell>
          <cell r="AR46" t="str">
            <v/>
          </cell>
          <cell r="AU46" t="str">
            <v>HANHLANG</v>
          </cell>
        </row>
        <row r="47">
          <cell r="Z47" t="str">
            <v/>
          </cell>
          <cell r="AC47" t="str">
            <v/>
          </cell>
          <cell r="AF47" t="str">
            <v>WC</v>
          </cell>
          <cell r="AI47" t="str">
            <v>KHUNGM51</v>
          </cell>
          <cell r="AL47" t="str">
            <v/>
          </cell>
          <cell r="AO47" t="str">
            <v>BT-M150B10</v>
          </cell>
          <cell r="AR47" t="str">
            <v/>
          </cell>
          <cell r="AU47" t="str">
            <v>HOBOI</v>
          </cell>
        </row>
        <row r="48">
          <cell r="Z48" t="str">
            <v/>
          </cell>
          <cell r="AC48" t="str">
            <v/>
          </cell>
          <cell r="AF48" t="str">
            <v>WCTANG</v>
          </cell>
          <cell r="AI48" t="str">
            <v>KHUNGN20</v>
          </cell>
          <cell r="AL48" t="str">
            <v/>
          </cell>
          <cell r="AO48" t="str">
            <v>BT-M150B12</v>
          </cell>
          <cell r="AR48" t="str">
            <v/>
          </cell>
          <cell r="AU48" t="str">
            <v>LOGIA</v>
          </cell>
        </row>
        <row r="49">
          <cell r="Z49" t="str">
            <v/>
          </cell>
          <cell r="AC49" t="str">
            <v/>
          </cell>
          <cell r="AF49" t="str">
            <v>NHANCO</v>
          </cell>
          <cell r="AI49" t="str">
            <v>KINGPOST</v>
          </cell>
          <cell r="AL49" t="str">
            <v/>
          </cell>
          <cell r="AO49" t="str">
            <v>BT-M150R3</v>
          </cell>
          <cell r="AR49" t="str">
            <v/>
          </cell>
          <cell r="AU49" t="str">
            <v>MACUA</v>
          </cell>
        </row>
        <row r="50">
          <cell r="Z50" t="str">
            <v/>
          </cell>
          <cell r="AC50" t="str">
            <v/>
          </cell>
          <cell r="AF50" t="str">
            <v>NHANVVH</v>
          </cell>
          <cell r="AI50" t="str">
            <v>LANHTO</v>
          </cell>
          <cell r="AL50" t="str">
            <v/>
          </cell>
          <cell r="AO50" t="str">
            <v>BT-M150R7</v>
          </cell>
          <cell r="AR50" t="str">
            <v/>
          </cell>
          <cell r="AU50" t="str">
            <v>M-N</v>
          </cell>
        </row>
        <row r="51">
          <cell r="Z51" t="str">
            <v/>
          </cell>
          <cell r="AC51" t="str">
            <v/>
          </cell>
          <cell r="AF51" t="str">
            <v xml:space="preserve">NUOCTA </v>
          </cell>
          <cell r="AI51" t="str">
            <v>LOITHANG</v>
          </cell>
          <cell r="AL51" t="str">
            <v/>
          </cell>
          <cell r="AO51" t="str">
            <v>BT-M150R7B10</v>
          </cell>
          <cell r="AR51" t="str">
            <v/>
          </cell>
          <cell r="AU51" t="str">
            <v>N1</v>
          </cell>
        </row>
        <row r="52">
          <cell r="Z52" t="str">
            <v/>
          </cell>
          <cell r="AC52" t="str">
            <v/>
          </cell>
          <cell r="AF52" t="str">
            <v>NUOCTO</v>
          </cell>
          <cell r="AI52" t="str">
            <v>LONGCOC</v>
          </cell>
          <cell r="AL52" t="str">
            <v/>
          </cell>
          <cell r="AO52" t="str">
            <v>BT-M150R7B12</v>
          </cell>
          <cell r="AR52" t="str">
            <v/>
          </cell>
          <cell r="AU52" t="str">
            <v>N2</v>
          </cell>
        </row>
        <row r="53">
          <cell r="Z53" t="str">
            <v/>
          </cell>
          <cell r="AC53" t="str">
            <v/>
          </cell>
          <cell r="AF53" t="str">
            <v>ONGBOM</v>
          </cell>
          <cell r="AI53" t="str">
            <v>MACHNGUNG</v>
          </cell>
          <cell r="AL53" t="str">
            <v/>
          </cell>
          <cell r="AO53" t="str">
            <v>BT-M200</v>
          </cell>
          <cell r="AR53" t="str">
            <v/>
          </cell>
          <cell r="AU53" t="str">
            <v>N3</v>
          </cell>
        </row>
        <row r="54">
          <cell r="Z54" t="str">
            <v/>
          </cell>
          <cell r="AC54" t="str">
            <v/>
          </cell>
          <cell r="AF54" t="str">
            <v>ONGSA</v>
          </cell>
          <cell r="AI54" t="str">
            <v>MAI</v>
          </cell>
          <cell r="AL54" t="str">
            <v/>
          </cell>
          <cell r="AO54" t="str">
            <v>BT-M200B10</v>
          </cell>
          <cell r="AR54" t="str">
            <v/>
          </cell>
          <cell r="AU54" t="str">
            <v>NGOAINHA</v>
          </cell>
        </row>
        <row r="55">
          <cell r="Z55" t="str">
            <v/>
          </cell>
          <cell r="AC55" t="str">
            <v/>
          </cell>
          <cell r="AF55" t="str">
            <v>OPGACH</v>
          </cell>
          <cell r="AI55" t="str">
            <v>MAIVOM</v>
          </cell>
          <cell r="AL55" t="str">
            <v/>
          </cell>
          <cell r="AO55" t="str">
            <v>BT-M200B12</v>
          </cell>
          <cell r="AR55" t="str">
            <v/>
          </cell>
          <cell r="AU55" t="str">
            <v>PCCC</v>
          </cell>
        </row>
        <row r="56">
          <cell r="Z56" t="str">
            <v/>
          </cell>
          <cell r="AC56" t="str">
            <v/>
          </cell>
          <cell r="AF56" t="str">
            <v>PCCC</v>
          </cell>
          <cell r="AI56" t="str">
            <v>MAIXIEN</v>
          </cell>
          <cell r="AL56" t="str">
            <v/>
          </cell>
          <cell r="AO56" t="str">
            <v>BT-M200R3</v>
          </cell>
          <cell r="AR56" t="str">
            <v/>
          </cell>
          <cell r="AU56" t="str">
            <v>P.DEM</v>
          </cell>
        </row>
        <row r="57">
          <cell r="Z57" t="str">
            <v/>
          </cell>
          <cell r="AC57" t="str">
            <v/>
          </cell>
          <cell r="AF57" t="str">
            <v>QUANLY</v>
          </cell>
          <cell r="AI57" t="str">
            <v>MONG</v>
          </cell>
          <cell r="AL57" t="str">
            <v/>
          </cell>
          <cell r="AO57" t="str">
            <v>BT-M200R7</v>
          </cell>
          <cell r="AR57" t="str">
            <v/>
          </cell>
          <cell r="AU57" t="str">
            <v>P.DIEN</v>
          </cell>
        </row>
        <row r="58">
          <cell r="Z58" t="str">
            <v/>
          </cell>
          <cell r="AC58" t="str">
            <v/>
          </cell>
          <cell r="AF58" t="str">
            <v>SONNUOC</v>
          </cell>
          <cell r="AI58" t="str">
            <v>MONGCT</v>
          </cell>
          <cell r="AL58" t="str">
            <v/>
          </cell>
          <cell r="AO58" t="str">
            <v>BT-M200R7B10</v>
          </cell>
          <cell r="AR58" t="str">
            <v/>
          </cell>
          <cell r="AU58" t="str">
            <v>P.GIAT</v>
          </cell>
        </row>
        <row r="59">
          <cell r="Z59" t="str">
            <v/>
          </cell>
          <cell r="AC59" t="str">
            <v/>
          </cell>
          <cell r="AF59" t="str">
            <v>TAICHINH</v>
          </cell>
          <cell r="AI59" t="str">
            <v>MUONGRAMP</v>
          </cell>
          <cell r="AL59" t="str">
            <v/>
          </cell>
          <cell r="AO59" t="str">
            <v>BT-M200R7B12</v>
          </cell>
          <cell r="AR59" t="str">
            <v/>
          </cell>
          <cell r="AU59" t="str">
            <v>P.KHACH</v>
          </cell>
        </row>
        <row r="60">
          <cell r="Z60" t="str">
            <v/>
          </cell>
          <cell r="AC60" t="str">
            <v/>
          </cell>
          <cell r="AF60" t="str">
            <v>THAODO</v>
          </cell>
          <cell r="AI60" t="str">
            <v>MUONGTRAN</v>
          </cell>
          <cell r="AL60" t="str">
            <v/>
          </cell>
          <cell r="AO60" t="str">
            <v>BT-M250</v>
          </cell>
          <cell r="AR60" t="str">
            <v/>
          </cell>
          <cell r="AU60" t="str">
            <v>P.KT</v>
          </cell>
        </row>
        <row r="61">
          <cell r="Z61" t="str">
            <v/>
          </cell>
          <cell r="AC61" t="str">
            <v/>
          </cell>
          <cell r="AF61" t="str">
            <v>THEPLON</v>
          </cell>
          <cell r="AI61" t="str">
            <v>NOICOC</v>
          </cell>
          <cell r="AL61" t="str">
            <v/>
          </cell>
          <cell r="AO61" t="str">
            <v>BT-M250B10</v>
          </cell>
          <cell r="AR61" t="str">
            <v/>
          </cell>
          <cell r="AU61" t="str">
            <v>P.KT DIEN</v>
          </cell>
        </row>
        <row r="62">
          <cell r="Z62" t="str">
            <v/>
          </cell>
          <cell r="AC62" t="str">
            <v/>
          </cell>
          <cell r="AF62" t="str">
            <v>THINGHIEM</v>
          </cell>
          <cell r="AI62" t="str">
            <v>RAMDOC</v>
          </cell>
          <cell r="AL62" t="str">
            <v/>
          </cell>
          <cell r="AO62" t="str">
            <v>BT-M250B12</v>
          </cell>
          <cell r="AR62" t="str">
            <v/>
          </cell>
          <cell r="AU62" t="str">
            <v>P.KTHB</v>
          </cell>
        </row>
        <row r="63">
          <cell r="Z63" t="str">
            <v/>
          </cell>
          <cell r="AC63" t="str">
            <v/>
          </cell>
          <cell r="AF63" t="str">
            <v>THUE</v>
          </cell>
          <cell r="AI63" t="str">
            <v>SAN</v>
          </cell>
          <cell r="AL63" t="str">
            <v/>
          </cell>
          <cell r="AO63" t="str">
            <v>BT-M250R3</v>
          </cell>
          <cell r="AR63" t="str">
            <v/>
          </cell>
          <cell r="AU63" t="str">
            <v>P.NGU</v>
          </cell>
        </row>
        <row r="64">
          <cell r="Z64" t="str">
            <v/>
          </cell>
          <cell r="AC64" t="str">
            <v/>
          </cell>
          <cell r="AF64" t="str">
            <v>THUEC02</v>
          </cell>
          <cell r="AI64" t="str">
            <v>SANAM</v>
          </cell>
          <cell r="AL64" t="str">
            <v/>
          </cell>
          <cell r="AO64" t="str">
            <v>BT-M250R7</v>
          </cell>
          <cell r="AR64" t="str">
            <v/>
          </cell>
          <cell r="AU64" t="str">
            <v>P.RAC</v>
          </cell>
        </row>
        <row r="65">
          <cell r="Z65" t="str">
            <v/>
          </cell>
          <cell r="AC65" t="str">
            <v/>
          </cell>
          <cell r="AF65" t="str">
            <v>TIENICH</v>
          </cell>
          <cell r="AI65" t="str">
            <v>SANVT</v>
          </cell>
          <cell r="AL65" t="str">
            <v/>
          </cell>
          <cell r="AO65" t="str">
            <v>BT-M250R7B10</v>
          </cell>
          <cell r="AR65" t="str">
            <v/>
          </cell>
          <cell r="AU65" t="str">
            <v>P.SH</v>
          </cell>
        </row>
        <row r="66">
          <cell r="Z66" t="str">
            <v/>
          </cell>
          <cell r="AC66" t="str">
            <v/>
          </cell>
          <cell r="AF66" t="str">
            <v>TNGOPIT</v>
          </cell>
          <cell r="AI66" t="str">
            <v>SHORING</v>
          </cell>
          <cell r="AL66" t="str">
            <v/>
          </cell>
          <cell r="AO66" t="str">
            <v>BT-M250R7B12</v>
          </cell>
          <cell r="AR66" t="str">
            <v/>
          </cell>
          <cell r="AU66" t="str">
            <v>P.WC</v>
          </cell>
        </row>
        <row r="67">
          <cell r="Z67" t="str">
            <v/>
          </cell>
          <cell r="AC67" t="str">
            <v/>
          </cell>
          <cell r="AF67" t="str">
            <v>TNKEOTHEP</v>
          </cell>
          <cell r="AI67" t="str">
            <v>TOILET</v>
          </cell>
          <cell r="AL67" t="str">
            <v/>
          </cell>
          <cell r="AO67" t="str">
            <v>BT-M300</v>
          </cell>
          <cell r="AR67" t="str">
            <v/>
          </cell>
          <cell r="AU67" t="str">
            <v>P.XLNT</v>
          </cell>
        </row>
        <row r="68">
          <cell r="Z68" t="str">
            <v/>
          </cell>
          <cell r="AC68" t="str">
            <v/>
          </cell>
          <cell r="AF68" t="str">
            <v>TNSIEUAM</v>
          </cell>
          <cell r="AI68" t="str">
            <v>TRAN</v>
          </cell>
          <cell r="AL68" t="str">
            <v/>
          </cell>
          <cell r="AO68" t="str">
            <v>BT-M300B10</v>
          </cell>
          <cell r="AR68" t="str">
            <v/>
          </cell>
          <cell r="AU68" t="str">
            <v>QLTT</v>
          </cell>
        </row>
        <row r="69">
          <cell r="Z69" t="str">
            <v/>
          </cell>
          <cell r="AC69" t="str">
            <v/>
          </cell>
          <cell r="AF69" t="str">
            <v>TRANTC</v>
          </cell>
          <cell r="AI69" t="str">
            <v>TUONG</v>
          </cell>
          <cell r="AL69" t="str">
            <v/>
          </cell>
          <cell r="AO69" t="str">
            <v>BT-M300B12</v>
          </cell>
          <cell r="AR69" t="str">
            <v/>
          </cell>
          <cell r="AU69" t="str">
            <v>SANPHOI</v>
          </cell>
        </row>
        <row r="70">
          <cell r="Z70" t="str">
            <v/>
          </cell>
          <cell r="AC70" t="str">
            <v/>
          </cell>
          <cell r="AF70" t="str">
            <v>TRATBT</v>
          </cell>
          <cell r="AI70" t="str">
            <v>TUONG≥300</v>
          </cell>
          <cell r="AL70" t="str">
            <v/>
          </cell>
          <cell r="AO70" t="str">
            <v>BT-M300R3</v>
          </cell>
          <cell r="AR70" t="str">
            <v/>
          </cell>
          <cell r="AU70" t="str">
            <v>SANTHUONG</v>
          </cell>
        </row>
        <row r="71">
          <cell r="Z71" t="str">
            <v/>
          </cell>
          <cell r="AC71" t="str">
            <v/>
          </cell>
          <cell r="AF71" t="str">
            <v>TRATMC</v>
          </cell>
          <cell r="AI71" t="str">
            <v>TUONG≥400</v>
          </cell>
          <cell r="AL71" t="str">
            <v/>
          </cell>
          <cell r="AO71" t="str">
            <v>BT-M300R7</v>
          </cell>
          <cell r="AR71" t="str">
            <v/>
          </cell>
          <cell r="AU71" t="str">
            <v>SANH</v>
          </cell>
        </row>
        <row r="72">
          <cell r="Z72" t="str">
            <v/>
          </cell>
          <cell r="AC72" t="str">
            <v/>
          </cell>
          <cell r="AF72" t="str">
            <v>TRATTU</v>
          </cell>
          <cell r="AI72" t="str">
            <v>TUONG100</v>
          </cell>
          <cell r="AL72" t="str">
            <v/>
          </cell>
          <cell r="AO72" t="str">
            <v>BT-M300R7B10</v>
          </cell>
          <cell r="AR72" t="str">
            <v/>
          </cell>
          <cell r="AU72" t="str">
            <v>SENO</v>
          </cell>
        </row>
        <row r="73">
          <cell r="Z73" t="str">
            <v/>
          </cell>
          <cell r="AC73" t="str">
            <v/>
          </cell>
          <cell r="AF73" t="str">
            <v>TRUCTIEP</v>
          </cell>
          <cell r="AI73" t="str">
            <v>TUONG200</v>
          </cell>
          <cell r="AL73" t="str">
            <v/>
          </cell>
          <cell r="AO73" t="str">
            <v>BT-M300R7B12</v>
          </cell>
          <cell r="AR73" t="str">
            <v/>
          </cell>
          <cell r="AU73" t="str">
            <v>SHCĐ</v>
          </cell>
        </row>
        <row r="74">
          <cell r="Z74" t="str">
            <v/>
          </cell>
          <cell r="AC74" t="str">
            <v/>
          </cell>
          <cell r="AF74" t="str">
            <v>VPTAM</v>
          </cell>
          <cell r="AI74" t="str">
            <v>TUONG300</v>
          </cell>
          <cell r="AL74" t="str">
            <v/>
          </cell>
          <cell r="AO74" t="str">
            <v>BT-M350</v>
          </cell>
          <cell r="AR74" t="str">
            <v/>
          </cell>
          <cell r="AU74" t="str">
            <v>T100</v>
          </cell>
        </row>
        <row r="75">
          <cell r="Z75" t="str">
            <v/>
          </cell>
          <cell r="AC75" t="str">
            <v/>
          </cell>
          <cell r="AF75" t="str">
            <v>VANCH</v>
          </cell>
          <cell r="AI75" t="str">
            <v>PARAPET</v>
          </cell>
          <cell r="AL75" t="str">
            <v/>
          </cell>
          <cell r="AO75" t="str">
            <v>BT-M350B10</v>
          </cell>
          <cell r="AR75" t="str">
            <v/>
          </cell>
          <cell r="AU75" t="str">
            <v>T200</v>
          </cell>
        </row>
        <row r="76">
          <cell r="Z76" t="str">
            <v/>
          </cell>
          <cell r="AC76" t="str">
            <v/>
          </cell>
          <cell r="AF76" t="str">
            <v>VCMMTB</v>
          </cell>
          <cell r="AI76" t="str">
            <v>TUONGVAY</v>
          </cell>
          <cell r="AL76" t="str">
            <v/>
          </cell>
          <cell r="AO76" t="str">
            <v>BT-M350B12</v>
          </cell>
          <cell r="AR76" t="str">
            <v/>
          </cell>
          <cell r="AU76" t="str">
            <v>THONGTANG</v>
          </cell>
        </row>
        <row r="77">
          <cell r="Z77" t="str">
            <v/>
          </cell>
          <cell r="AC77" t="str">
            <v/>
          </cell>
          <cell r="AF77" t="str">
            <v>VESINHCN</v>
          </cell>
          <cell r="AI77" t="str">
            <v>VACHHAM</v>
          </cell>
          <cell r="AL77" t="str">
            <v/>
          </cell>
          <cell r="AO77" t="str">
            <v>BT-M350R3</v>
          </cell>
          <cell r="AR77" t="str">
            <v/>
          </cell>
          <cell r="AU77" t="str">
            <v>TM-DV</v>
          </cell>
        </row>
        <row r="78">
          <cell r="Z78" t="str">
            <v/>
          </cell>
          <cell r="AC78" t="str">
            <v/>
          </cell>
          <cell r="AF78" t="str">
            <v>XAYBC</v>
          </cell>
          <cell r="AI78" t="str">
            <v>VACHHB</v>
          </cell>
          <cell r="AL78" t="str">
            <v/>
          </cell>
          <cell r="AO78" t="str">
            <v>BT-M350R7</v>
          </cell>
          <cell r="AR78" t="str">
            <v/>
          </cell>
          <cell r="AU78" t="str">
            <v>TM-DV.01</v>
          </cell>
        </row>
        <row r="79">
          <cell r="Z79" t="str">
            <v/>
          </cell>
          <cell r="AC79" t="str">
            <v/>
          </cell>
          <cell r="AF79" t="str">
            <v>XAYDUNG</v>
          </cell>
          <cell r="AI79" t="str">
            <v>VANTHANG</v>
          </cell>
          <cell r="AL79" t="str">
            <v/>
          </cell>
          <cell r="AO79" t="str">
            <v>BT-M350R7B10</v>
          </cell>
          <cell r="AR79" t="str">
            <v/>
          </cell>
          <cell r="AU79" t="str">
            <v>TM-DV.02</v>
          </cell>
        </row>
        <row r="80">
          <cell r="Z80" t="str">
            <v/>
          </cell>
          <cell r="AC80" t="str">
            <v/>
          </cell>
          <cell r="AF80" t="str">
            <v>XAYTU</v>
          </cell>
          <cell r="AI80" t="str">
            <v/>
          </cell>
          <cell r="AL80" t="str">
            <v/>
          </cell>
          <cell r="AO80" t="str">
            <v>BT-M350R7B12</v>
          </cell>
          <cell r="AR80" t="str">
            <v/>
          </cell>
          <cell r="AU80" t="str">
            <v>TM-DV.03</v>
          </cell>
        </row>
        <row r="81">
          <cell r="Z81" t="str">
            <v/>
          </cell>
          <cell r="AC81" t="str">
            <v/>
          </cell>
          <cell r="AF81" t="str">
            <v>XOANEN</v>
          </cell>
          <cell r="AI81" t="str">
            <v/>
          </cell>
          <cell r="AL81" t="str">
            <v/>
          </cell>
          <cell r="AO81" t="str">
            <v>BT-M400</v>
          </cell>
          <cell r="AR81" t="str">
            <v/>
          </cell>
          <cell r="AU81" t="str">
            <v>TM-DV.04</v>
          </cell>
        </row>
        <row r="82">
          <cell r="Z82" t="str">
            <v/>
          </cell>
          <cell r="AC82" t="str">
            <v/>
          </cell>
          <cell r="AF82" t="str">
            <v>XOANENCN</v>
          </cell>
          <cell r="AI82" t="str">
            <v/>
          </cell>
          <cell r="AL82" t="str">
            <v/>
          </cell>
          <cell r="AO82" t="str">
            <v>BT-M400B10</v>
          </cell>
          <cell r="AR82" t="str">
            <v/>
          </cell>
          <cell r="AU82" t="str">
            <v>TM-DV.05</v>
          </cell>
        </row>
        <row r="83">
          <cell r="Z83" t="str">
            <v/>
          </cell>
          <cell r="AC83" t="str">
            <v/>
          </cell>
          <cell r="AF83" t="str">
            <v>XLCOC</v>
          </cell>
          <cell r="AI83" t="str">
            <v/>
          </cell>
          <cell r="AL83" t="str">
            <v/>
          </cell>
          <cell r="AO83" t="str">
            <v>BT-M400B12</v>
          </cell>
          <cell r="AR83" t="str">
            <v/>
          </cell>
          <cell r="AU83" t="str">
            <v>TM-DV.06</v>
          </cell>
        </row>
        <row r="84">
          <cell r="Z84" t="str">
            <v/>
          </cell>
          <cell r="AC84" t="str">
            <v/>
          </cell>
          <cell r="AF84" t="str">
            <v/>
          </cell>
          <cell r="AI84" t="str">
            <v/>
          </cell>
          <cell r="AL84" t="str">
            <v/>
          </cell>
          <cell r="AO84" t="str">
            <v>BT-M400R3</v>
          </cell>
          <cell r="AR84" t="str">
            <v/>
          </cell>
          <cell r="AU84" t="str">
            <v>TM-DV.07</v>
          </cell>
        </row>
        <row r="85">
          <cell r="Z85" t="str">
            <v/>
          </cell>
          <cell r="AC85" t="str">
            <v/>
          </cell>
          <cell r="AF85" t="str">
            <v/>
          </cell>
          <cell r="AI85" t="str">
            <v/>
          </cell>
          <cell r="AL85" t="str">
            <v/>
          </cell>
          <cell r="AO85" t="str">
            <v>BT-M400R7</v>
          </cell>
          <cell r="AR85" t="str">
            <v/>
          </cell>
          <cell r="AU85" t="str">
            <v>TM-DV.08</v>
          </cell>
        </row>
        <row r="86">
          <cell r="Z86" t="str">
            <v/>
          </cell>
          <cell r="AC86" t="str">
            <v/>
          </cell>
          <cell r="AF86" t="str">
            <v/>
          </cell>
          <cell r="AI86" t="str">
            <v/>
          </cell>
          <cell r="AL86" t="str">
            <v/>
          </cell>
          <cell r="AO86" t="str">
            <v>BT-M400R7B10</v>
          </cell>
          <cell r="AR86" t="str">
            <v/>
          </cell>
          <cell r="AU86" t="str">
            <v>TM-DV.09</v>
          </cell>
        </row>
        <row r="87">
          <cell r="Z87" t="str">
            <v/>
          </cell>
          <cell r="AC87" t="str">
            <v/>
          </cell>
          <cell r="AF87" t="str">
            <v/>
          </cell>
          <cell r="AI87" t="str">
            <v/>
          </cell>
          <cell r="AL87" t="str">
            <v/>
          </cell>
          <cell r="AO87" t="str">
            <v>BT-M400R7B12</v>
          </cell>
          <cell r="AR87" t="str">
            <v/>
          </cell>
          <cell r="AU87" t="str">
            <v>TM-DV.10</v>
          </cell>
        </row>
        <row r="88">
          <cell r="Z88" t="str">
            <v/>
          </cell>
          <cell r="AC88" t="str">
            <v/>
          </cell>
          <cell r="AF88" t="str">
            <v/>
          </cell>
          <cell r="AI88" t="str">
            <v/>
          </cell>
          <cell r="AL88" t="str">
            <v/>
          </cell>
          <cell r="AO88" t="str">
            <v>BT-M450</v>
          </cell>
          <cell r="AR88" t="str">
            <v/>
          </cell>
          <cell r="AU88" t="str">
            <v>TM-DV.11</v>
          </cell>
        </row>
        <row r="89">
          <cell r="Z89" t="str">
            <v/>
          </cell>
          <cell r="AC89" t="str">
            <v/>
          </cell>
          <cell r="AF89" t="str">
            <v/>
          </cell>
          <cell r="AI89" t="str">
            <v/>
          </cell>
          <cell r="AL89" t="str">
            <v/>
          </cell>
          <cell r="AO89" t="str">
            <v>BT-M450B10</v>
          </cell>
          <cell r="AR89" t="str">
            <v/>
          </cell>
          <cell r="AU89" t="str">
            <v>TM-DV.12</v>
          </cell>
        </row>
        <row r="90">
          <cell r="Z90" t="str">
            <v/>
          </cell>
          <cell r="AC90" t="str">
            <v/>
          </cell>
          <cell r="AF90" t="str">
            <v/>
          </cell>
          <cell r="AI90" t="str">
            <v/>
          </cell>
          <cell r="AL90" t="str">
            <v/>
          </cell>
          <cell r="AO90" t="str">
            <v>BT-M450B12</v>
          </cell>
          <cell r="AR90" t="str">
            <v/>
          </cell>
          <cell r="AU90" t="str">
            <v>TM-DV.13</v>
          </cell>
        </row>
        <row r="91">
          <cell r="Z91" t="str">
            <v/>
          </cell>
          <cell r="AC91" t="str">
            <v/>
          </cell>
          <cell r="AF91" t="str">
            <v/>
          </cell>
          <cell r="AI91" t="str">
            <v/>
          </cell>
          <cell r="AL91" t="str">
            <v/>
          </cell>
          <cell r="AO91" t="str">
            <v>BT-M450R3</v>
          </cell>
          <cell r="AR91" t="str">
            <v/>
          </cell>
          <cell r="AU91" t="str">
            <v>TM-DV.14</v>
          </cell>
        </row>
        <row r="92">
          <cell r="Z92" t="str">
            <v/>
          </cell>
          <cell r="AC92" t="str">
            <v/>
          </cell>
          <cell r="AF92" t="str">
            <v/>
          </cell>
          <cell r="AI92" t="str">
            <v/>
          </cell>
          <cell r="AL92" t="str">
            <v/>
          </cell>
          <cell r="AO92" t="str">
            <v>BT-M450R7</v>
          </cell>
          <cell r="AR92" t="str">
            <v/>
          </cell>
          <cell r="AU92" t="str">
            <v>TM-DV.15</v>
          </cell>
        </row>
        <row r="93">
          <cell r="Z93" t="str">
            <v/>
          </cell>
          <cell r="AC93" t="str">
            <v/>
          </cell>
          <cell r="AF93" t="str">
            <v/>
          </cell>
          <cell r="AI93" t="str">
            <v/>
          </cell>
          <cell r="AL93" t="str">
            <v/>
          </cell>
          <cell r="AO93" t="str">
            <v>BT-M450R7B10</v>
          </cell>
          <cell r="AR93" t="str">
            <v/>
          </cell>
          <cell r="AU93" t="str">
            <v>TM-DV.2A</v>
          </cell>
        </row>
        <row r="94">
          <cell r="Z94" t="str">
            <v/>
          </cell>
          <cell r="AC94" t="str">
            <v/>
          </cell>
          <cell r="AF94" t="str">
            <v/>
          </cell>
          <cell r="AI94" t="str">
            <v/>
          </cell>
          <cell r="AL94" t="str">
            <v/>
          </cell>
          <cell r="AO94" t="str">
            <v>BT-M450R7B12</v>
          </cell>
          <cell r="AR94" t="str">
            <v/>
          </cell>
          <cell r="AU94" t="str">
            <v>TM-DV.2B</v>
          </cell>
        </row>
        <row r="95">
          <cell r="Z95" t="str">
            <v/>
          </cell>
          <cell r="AC95" t="str">
            <v/>
          </cell>
          <cell r="AF95" t="str">
            <v/>
          </cell>
          <cell r="AI95" t="str">
            <v/>
          </cell>
          <cell r="AL95" t="str">
            <v/>
          </cell>
          <cell r="AO95" t="str">
            <v>BT-M500</v>
          </cell>
          <cell r="AR95" t="str">
            <v/>
          </cell>
          <cell r="AU95" t="str">
            <v>TM-DV.2C</v>
          </cell>
        </row>
        <row r="96">
          <cell r="Z96" t="str">
            <v/>
          </cell>
          <cell r="AC96" t="str">
            <v/>
          </cell>
          <cell r="AF96" t="str">
            <v/>
          </cell>
          <cell r="AI96" t="str">
            <v/>
          </cell>
          <cell r="AL96" t="str">
            <v/>
          </cell>
          <cell r="AO96" t="str">
            <v>BT-M500B10</v>
          </cell>
          <cell r="AR96" t="str">
            <v/>
          </cell>
          <cell r="AU96" t="str">
            <v>TRONGNHA</v>
          </cell>
        </row>
        <row r="97">
          <cell r="Z97" t="str">
            <v/>
          </cell>
          <cell r="AC97" t="str">
            <v/>
          </cell>
          <cell r="AF97" t="str">
            <v/>
          </cell>
          <cell r="AI97" t="str">
            <v/>
          </cell>
          <cell r="AL97" t="str">
            <v/>
          </cell>
          <cell r="AO97" t="str">
            <v>BT-M500B12</v>
          </cell>
          <cell r="AR97" t="str">
            <v/>
          </cell>
          <cell r="AU97" t="str">
            <v>VSCC</v>
          </cell>
        </row>
        <row r="98">
          <cell r="Z98" t="str">
            <v/>
          </cell>
          <cell r="AC98" t="str">
            <v/>
          </cell>
          <cell r="AF98" t="str">
            <v/>
          </cell>
          <cell r="AI98" t="str">
            <v/>
          </cell>
          <cell r="AL98" t="str">
            <v/>
          </cell>
          <cell r="AO98" t="str">
            <v>BT-M500R3</v>
          </cell>
          <cell r="AR98" t="str">
            <v/>
          </cell>
          <cell r="AU98" t="str">
            <v/>
          </cell>
        </row>
        <row r="99">
          <cell r="Z99" t="str">
            <v/>
          </cell>
          <cell r="AC99" t="str">
            <v/>
          </cell>
          <cell r="AF99" t="str">
            <v/>
          </cell>
          <cell r="AI99" t="str">
            <v/>
          </cell>
          <cell r="AL99" t="str">
            <v/>
          </cell>
          <cell r="AO99" t="str">
            <v>BT-M500R7</v>
          </cell>
          <cell r="AR99" t="str">
            <v/>
          </cell>
          <cell r="AU99" t="str">
            <v/>
          </cell>
        </row>
        <row r="100">
          <cell r="Z100" t="str">
            <v/>
          </cell>
          <cell r="AC100" t="str">
            <v/>
          </cell>
          <cell r="AF100" t="str">
            <v/>
          </cell>
          <cell r="AI100" t="str">
            <v/>
          </cell>
          <cell r="AL100" t="str">
            <v/>
          </cell>
          <cell r="AO100" t="str">
            <v>BT-M500R7B10</v>
          </cell>
          <cell r="AR100" t="str">
            <v/>
          </cell>
          <cell r="AU100" t="str">
            <v/>
          </cell>
        </row>
        <row r="101">
          <cell r="Z101" t="str">
            <v/>
          </cell>
          <cell r="AC101" t="str">
            <v/>
          </cell>
          <cell r="AF101" t="str">
            <v/>
          </cell>
          <cell r="AI101" t="str">
            <v/>
          </cell>
          <cell r="AL101" t="str">
            <v/>
          </cell>
          <cell r="AO101" t="str">
            <v>BT-M500R7B12</v>
          </cell>
          <cell r="AR101" t="str">
            <v/>
          </cell>
          <cell r="AU101" t="str">
            <v/>
          </cell>
        </row>
        <row r="102">
          <cell r="Z102" t="str">
            <v/>
          </cell>
          <cell r="AC102" t="str">
            <v/>
          </cell>
          <cell r="AF102" t="str">
            <v/>
          </cell>
          <cell r="AI102" t="str">
            <v/>
          </cell>
          <cell r="AL102" t="str">
            <v/>
          </cell>
          <cell r="AO102" t="str">
            <v>BT-M600</v>
          </cell>
          <cell r="AR102" t="str">
            <v/>
          </cell>
          <cell r="AU102" t="str">
            <v/>
          </cell>
        </row>
        <row r="103">
          <cell r="Z103" t="str">
            <v/>
          </cell>
          <cell r="AC103" t="str">
            <v/>
          </cell>
          <cell r="AF103" t="str">
            <v/>
          </cell>
          <cell r="AI103" t="str">
            <v/>
          </cell>
          <cell r="AL103" t="str">
            <v/>
          </cell>
          <cell r="AO103" t="str">
            <v>BT-M600B10</v>
          </cell>
          <cell r="AR103" t="str">
            <v/>
          </cell>
          <cell r="AU103" t="str">
            <v/>
          </cell>
        </row>
        <row r="104">
          <cell r="Z104" t="str">
            <v/>
          </cell>
          <cell r="AC104" t="str">
            <v/>
          </cell>
          <cell r="AF104" t="str">
            <v/>
          </cell>
          <cell r="AI104" t="str">
            <v/>
          </cell>
          <cell r="AL104" t="str">
            <v/>
          </cell>
          <cell r="AO104" t="str">
            <v>BT-M600B12</v>
          </cell>
          <cell r="AR104" t="str">
            <v/>
          </cell>
          <cell r="AU104" t="str">
            <v/>
          </cell>
        </row>
        <row r="105">
          <cell r="Z105" t="str">
            <v/>
          </cell>
          <cell r="AC105" t="str">
            <v/>
          </cell>
          <cell r="AF105" t="str">
            <v/>
          </cell>
          <cell r="AI105" t="str">
            <v/>
          </cell>
          <cell r="AL105" t="str">
            <v/>
          </cell>
          <cell r="AO105" t="str">
            <v>BT-M600R3</v>
          </cell>
          <cell r="AR105" t="str">
            <v/>
          </cell>
          <cell r="AU105" t="str">
            <v/>
          </cell>
        </row>
        <row r="106">
          <cell r="Z106" t="str">
            <v/>
          </cell>
          <cell r="AC106" t="str">
            <v/>
          </cell>
          <cell r="AF106" t="str">
            <v/>
          </cell>
          <cell r="AI106" t="str">
            <v/>
          </cell>
          <cell r="AL106" t="str">
            <v/>
          </cell>
          <cell r="AO106" t="str">
            <v>BT-M600R7</v>
          </cell>
          <cell r="AR106" t="str">
            <v/>
          </cell>
          <cell r="AU106" t="str">
            <v/>
          </cell>
        </row>
        <row r="107">
          <cell r="Z107" t="str">
            <v/>
          </cell>
          <cell r="AC107" t="str">
            <v/>
          </cell>
          <cell r="AF107" t="str">
            <v/>
          </cell>
          <cell r="AI107" t="str">
            <v/>
          </cell>
          <cell r="AL107" t="str">
            <v/>
          </cell>
          <cell r="AO107" t="str">
            <v>BT-M600R7B10</v>
          </cell>
          <cell r="AR107" t="str">
            <v/>
          </cell>
          <cell r="AU107" t="str">
            <v/>
          </cell>
        </row>
        <row r="108">
          <cell r="Z108" t="str">
            <v/>
          </cell>
          <cell r="AC108" t="str">
            <v/>
          </cell>
          <cell r="AF108" t="str">
            <v/>
          </cell>
          <cell r="AI108" t="str">
            <v/>
          </cell>
          <cell r="AL108" t="str">
            <v/>
          </cell>
          <cell r="AO108" t="str">
            <v>BT-M600R7B12</v>
          </cell>
          <cell r="AR108" t="str">
            <v/>
          </cell>
          <cell r="AU108" t="str">
            <v/>
          </cell>
        </row>
        <row r="109">
          <cell r="Z109" t="str">
            <v/>
          </cell>
          <cell r="AC109" t="str">
            <v/>
          </cell>
          <cell r="AF109" t="str">
            <v/>
          </cell>
          <cell r="AI109" t="str">
            <v/>
          </cell>
          <cell r="AL109" t="str">
            <v/>
          </cell>
          <cell r="AO109" t="str">
            <v>CAP-CXV3x1.5</v>
          </cell>
          <cell r="AR109" t="str">
            <v/>
          </cell>
          <cell r="AU109" t="str">
            <v/>
          </cell>
        </row>
        <row r="110">
          <cell r="Z110" t="str">
            <v/>
          </cell>
          <cell r="AC110" t="str">
            <v/>
          </cell>
          <cell r="AF110" t="str">
            <v/>
          </cell>
          <cell r="AI110" t="str">
            <v/>
          </cell>
          <cell r="AL110" t="str">
            <v/>
          </cell>
          <cell r="AO110" t="str">
            <v>CAP-CXV3x2.5</v>
          </cell>
          <cell r="AR110" t="str">
            <v/>
          </cell>
          <cell r="AU110" t="str">
            <v/>
          </cell>
        </row>
        <row r="111">
          <cell r="Z111" t="str">
            <v/>
          </cell>
          <cell r="AC111" t="str">
            <v/>
          </cell>
          <cell r="AF111" t="str">
            <v/>
          </cell>
          <cell r="AI111" t="str">
            <v/>
          </cell>
          <cell r="AL111" t="str">
            <v/>
          </cell>
          <cell r="AO111" t="str">
            <v>CAP-CXV4x16</v>
          </cell>
          <cell r="AR111" t="str">
            <v/>
          </cell>
          <cell r="AU111" t="str">
            <v/>
          </cell>
        </row>
        <row r="112">
          <cell r="Z112" t="str">
            <v/>
          </cell>
          <cell r="AC112" t="str">
            <v/>
          </cell>
          <cell r="AF112" t="str">
            <v/>
          </cell>
          <cell r="AI112" t="str">
            <v/>
          </cell>
          <cell r="AL112" t="str">
            <v/>
          </cell>
          <cell r="AO112" t="str">
            <v>CAP-CXV4x25</v>
          </cell>
          <cell r="AR112" t="str">
            <v/>
          </cell>
          <cell r="AU112" t="str">
            <v/>
          </cell>
        </row>
        <row r="113">
          <cell r="Z113" t="str">
            <v/>
          </cell>
          <cell r="AC113" t="str">
            <v/>
          </cell>
          <cell r="AF113" t="str">
            <v/>
          </cell>
          <cell r="AI113" t="str">
            <v/>
          </cell>
          <cell r="AL113" t="str">
            <v/>
          </cell>
          <cell r="AO113" t="str">
            <v>CAP-CXV4x35</v>
          </cell>
          <cell r="AR113" t="str">
            <v/>
          </cell>
          <cell r="AU113" t="str">
            <v/>
          </cell>
        </row>
        <row r="114">
          <cell r="Z114" t="str">
            <v/>
          </cell>
          <cell r="AC114" t="str">
            <v/>
          </cell>
          <cell r="AF114" t="str">
            <v/>
          </cell>
          <cell r="AI114" t="str">
            <v/>
          </cell>
          <cell r="AL114" t="str">
            <v/>
          </cell>
          <cell r="AO114" t="str">
            <v>CAP-CXV4x50</v>
          </cell>
          <cell r="AR114" t="str">
            <v/>
          </cell>
          <cell r="AU114" t="str">
            <v/>
          </cell>
        </row>
        <row r="115">
          <cell r="Z115" t="str">
            <v/>
          </cell>
          <cell r="AC115" t="str">
            <v/>
          </cell>
          <cell r="AF115" t="str">
            <v/>
          </cell>
          <cell r="AI115" t="str">
            <v/>
          </cell>
          <cell r="AL115" t="str">
            <v/>
          </cell>
          <cell r="AO115" t="str">
            <v>CAP-CXV4x70</v>
          </cell>
          <cell r="AR115" t="str">
            <v/>
          </cell>
          <cell r="AU115" t="str">
            <v/>
          </cell>
        </row>
        <row r="116">
          <cell r="Z116" t="str">
            <v/>
          </cell>
          <cell r="AC116" t="str">
            <v/>
          </cell>
          <cell r="AF116" t="str">
            <v/>
          </cell>
          <cell r="AI116" t="str">
            <v/>
          </cell>
          <cell r="AL116" t="str">
            <v/>
          </cell>
          <cell r="AO116" t="str">
            <v>CAP-CXV4x8</v>
          </cell>
          <cell r="AR116" t="str">
            <v/>
          </cell>
          <cell r="AU116" t="str">
            <v/>
          </cell>
        </row>
        <row r="117">
          <cell r="Z117" t="str">
            <v/>
          </cell>
          <cell r="AC117" t="str">
            <v/>
          </cell>
          <cell r="AF117" t="str">
            <v/>
          </cell>
          <cell r="AI117" t="str">
            <v/>
          </cell>
          <cell r="AL117" t="str">
            <v/>
          </cell>
          <cell r="AO117" t="str">
            <v>CAP-NHOM-TSM70</v>
          </cell>
          <cell r="AR117" t="str">
            <v/>
          </cell>
          <cell r="AU117" t="str">
            <v/>
          </cell>
        </row>
        <row r="118">
          <cell r="Z118" t="str">
            <v/>
          </cell>
          <cell r="AC118" t="str">
            <v/>
          </cell>
          <cell r="AF118" t="str">
            <v/>
          </cell>
          <cell r="AI118" t="str">
            <v/>
          </cell>
          <cell r="AL118" t="str">
            <v/>
          </cell>
          <cell r="AO118" t="str">
            <v>CATBETONG</v>
          </cell>
          <cell r="AR118" t="str">
            <v/>
          </cell>
          <cell r="AU118" t="str">
            <v/>
          </cell>
        </row>
        <row r="119">
          <cell r="Z119" t="str">
            <v/>
          </cell>
          <cell r="AC119" t="str">
            <v/>
          </cell>
          <cell r="AF119" t="str">
            <v/>
          </cell>
          <cell r="AI119" t="str">
            <v/>
          </cell>
          <cell r="AL119" t="str">
            <v/>
          </cell>
          <cell r="AO119" t="str">
            <v>CATSANLAP</v>
          </cell>
          <cell r="AR119" t="str">
            <v/>
          </cell>
          <cell r="AU119" t="str">
            <v/>
          </cell>
        </row>
        <row r="120">
          <cell r="Z120" t="str">
            <v/>
          </cell>
          <cell r="AC120" t="str">
            <v/>
          </cell>
          <cell r="AF120" t="str">
            <v/>
          </cell>
          <cell r="AI120" t="str">
            <v/>
          </cell>
          <cell r="AL120" t="str">
            <v/>
          </cell>
          <cell r="AO120" t="str">
            <v>CATMIN1.5-2</v>
          </cell>
          <cell r="AR120" t="str">
            <v/>
          </cell>
          <cell r="AU120" t="str">
            <v/>
          </cell>
        </row>
        <row r="121">
          <cell r="Z121" t="str">
            <v/>
          </cell>
          <cell r="AC121" t="str">
            <v/>
          </cell>
          <cell r="AF121" t="str">
            <v/>
          </cell>
          <cell r="AI121" t="str">
            <v/>
          </cell>
          <cell r="AL121" t="str">
            <v/>
          </cell>
          <cell r="AO121" t="str">
            <v>CATVANG</v>
          </cell>
          <cell r="AR121" t="str">
            <v/>
          </cell>
          <cell r="AU121" t="str">
            <v/>
          </cell>
        </row>
        <row r="122">
          <cell r="Z122" t="str">
            <v/>
          </cell>
          <cell r="AC122" t="str">
            <v/>
          </cell>
          <cell r="AF122" t="str">
            <v/>
          </cell>
          <cell r="AI122" t="str">
            <v/>
          </cell>
          <cell r="AL122" t="str">
            <v/>
          </cell>
          <cell r="AO122" t="str">
            <v>CATXAYTO</v>
          </cell>
          <cell r="AR122" t="str">
            <v/>
          </cell>
          <cell r="AU122" t="str">
            <v/>
          </cell>
        </row>
        <row r="123">
          <cell r="Z123" t="str">
            <v/>
          </cell>
          <cell r="AC123" t="str">
            <v/>
          </cell>
          <cell r="AF123" t="str">
            <v/>
          </cell>
          <cell r="AI123" t="str">
            <v/>
          </cell>
          <cell r="AL123" t="str">
            <v/>
          </cell>
          <cell r="AO123" t="str">
            <v>CHONG-D49x0.5</v>
          </cell>
          <cell r="AR123" t="str">
            <v/>
          </cell>
          <cell r="AU123" t="str">
            <v/>
          </cell>
        </row>
        <row r="124">
          <cell r="Z124" t="str">
            <v/>
          </cell>
          <cell r="AC124" t="str">
            <v/>
          </cell>
          <cell r="AF124" t="str">
            <v/>
          </cell>
          <cell r="AI124" t="str">
            <v/>
          </cell>
          <cell r="AL124" t="str">
            <v/>
          </cell>
          <cell r="AO124" t="str">
            <v>COuPVC27</v>
          </cell>
          <cell r="AR124" t="str">
            <v/>
          </cell>
          <cell r="AU124" t="str">
            <v/>
          </cell>
        </row>
        <row r="125">
          <cell r="Z125" t="str">
            <v/>
          </cell>
          <cell r="AC125" t="str">
            <v/>
          </cell>
          <cell r="AF125" t="str">
            <v/>
          </cell>
          <cell r="AI125" t="str">
            <v/>
          </cell>
          <cell r="AL125" t="str">
            <v/>
          </cell>
          <cell r="AO125" t="str">
            <v>COuPVC34</v>
          </cell>
          <cell r="AR125" t="str">
            <v/>
          </cell>
          <cell r="AU125" t="str">
            <v/>
          </cell>
        </row>
        <row r="126">
          <cell r="Z126" t="str">
            <v/>
          </cell>
          <cell r="AC126" t="str">
            <v/>
          </cell>
          <cell r="AF126" t="str">
            <v/>
          </cell>
          <cell r="AI126" t="str">
            <v/>
          </cell>
          <cell r="AL126" t="str">
            <v/>
          </cell>
          <cell r="AO126" t="str">
            <v>COuPVC42</v>
          </cell>
          <cell r="AR126" t="str">
            <v/>
          </cell>
          <cell r="AU126" t="str">
            <v/>
          </cell>
        </row>
        <row r="127">
          <cell r="Z127" t="str">
            <v/>
          </cell>
          <cell r="AC127" t="str">
            <v/>
          </cell>
          <cell r="AF127" t="str">
            <v/>
          </cell>
          <cell r="AI127" t="str">
            <v/>
          </cell>
          <cell r="AL127" t="str">
            <v/>
          </cell>
          <cell r="AO127" t="str">
            <v>COuPVC60</v>
          </cell>
          <cell r="AR127" t="str">
            <v/>
          </cell>
          <cell r="AU127" t="str">
            <v/>
          </cell>
        </row>
        <row r="128">
          <cell r="Z128" t="str">
            <v/>
          </cell>
          <cell r="AC128" t="str">
            <v/>
          </cell>
          <cell r="AF128" t="str">
            <v/>
          </cell>
          <cell r="AI128" t="str">
            <v/>
          </cell>
          <cell r="AL128" t="str">
            <v/>
          </cell>
          <cell r="AO128" t="str">
            <v>COCTIEPDIA</v>
          </cell>
          <cell r="AR128" t="str">
            <v/>
          </cell>
          <cell r="AU128" t="str">
            <v/>
          </cell>
        </row>
        <row r="129">
          <cell r="Z129" t="str">
            <v/>
          </cell>
          <cell r="AC129" t="str">
            <v/>
          </cell>
          <cell r="AF129" t="str">
            <v/>
          </cell>
          <cell r="AI129" t="str">
            <v/>
          </cell>
          <cell r="AL129" t="str">
            <v/>
          </cell>
          <cell r="AO129" t="str">
            <v>COFFANHOM</v>
          </cell>
          <cell r="AR129" t="str">
            <v/>
          </cell>
          <cell r="AU129" t="str">
            <v/>
          </cell>
        </row>
        <row r="130">
          <cell r="Z130" t="str">
            <v/>
          </cell>
          <cell r="AC130" t="str">
            <v/>
          </cell>
          <cell r="AF130" t="str">
            <v/>
          </cell>
          <cell r="AI130" t="str">
            <v/>
          </cell>
          <cell r="AL130" t="str">
            <v/>
          </cell>
          <cell r="AO130" t="str">
            <v>CONGBTCT-D900x50</v>
          </cell>
          <cell r="AR130" t="str">
            <v/>
          </cell>
          <cell r="AU130" t="str">
            <v/>
          </cell>
        </row>
        <row r="131">
          <cell r="Z131" t="str">
            <v/>
          </cell>
          <cell r="AC131" t="str">
            <v/>
          </cell>
          <cell r="AF131" t="str">
            <v/>
          </cell>
          <cell r="AI131" t="str">
            <v/>
          </cell>
          <cell r="AL131" t="str">
            <v/>
          </cell>
          <cell r="AO131" t="str">
            <v>CUTRAM</v>
          </cell>
          <cell r="AR131" t="str">
            <v/>
          </cell>
          <cell r="AU131" t="str">
            <v/>
          </cell>
        </row>
        <row r="132">
          <cell r="Z132" t="str">
            <v/>
          </cell>
          <cell r="AC132" t="str">
            <v/>
          </cell>
          <cell r="AF132" t="str">
            <v/>
          </cell>
          <cell r="AI132" t="str">
            <v/>
          </cell>
          <cell r="AL132" t="str">
            <v/>
          </cell>
          <cell r="AO132" t="str">
            <v>DA1x2</v>
          </cell>
          <cell r="AR132" t="str">
            <v/>
          </cell>
          <cell r="AU132" t="str">
            <v/>
          </cell>
        </row>
        <row r="133">
          <cell r="Z133" t="str">
            <v/>
          </cell>
          <cell r="AC133" t="str">
            <v/>
          </cell>
          <cell r="AF133" t="str">
            <v/>
          </cell>
          <cell r="AI133" t="str">
            <v/>
          </cell>
          <cell r="AL133" t="str">
            <v/>
          </cell>
          <cell r="AO133" t="str">
            <v>DA2x4</v>
          </cell>
          <cell r="AR133" t="str">
            <v/>
          </cell>
          <cell r="AU133" t="str">
            <v/>
          </cell>
        </row>
        <row r="134">
          <cell r="Z134" t="str">
            <v/>
          </cell>
          <cell r="AC134" t="str">
            <v/>
          </cell>
          <cell r="AF134" t="str">
            <v/>
          </cell>
          <cell r="AI134" t="str">
            <v/>
          </cell>
          <cell r="AL134" t="str">
            <v/>
          </cell>
          <cell r="AO134" t="str">
            <v>DA4x6</v>
          </cell>
          <cell r="AR134" t="str">
            <v/>
          </cell>
          <cell r="AU134" t="str">
            <v/>
          </cell>
        </row>
        <row r="135">
          <cell r="Z135" t="str">
            <v/>
          </cell>
          <cell r="AC135" t="str">
            <v/>
          </cell>
          <cell r="AF135" t="str">
            <v/>
          </cell>
          <cell r="AI135" t="str">
            <v/>
          </cell>
          <cell r="AL135" t="str">
            <v/>
          </cell>
          <cell r="AO135" t="str">
            <v>DACAT100</v>
          </cell>
          <cell r="AR135" t="str">
            <v/>
          </cell>
          <cell r="AU135" t="str">
            <v/>
          </cell>
        </row>
        <row r="136">
          <cell r="Z136" t="str">
            <v/>
          </cell>
          <cell r="AC136" t="str">
            <v/>
          </cell>
          <cell r="AF136" t="str">
            <v/>
          </cell>
          <cell r="AI136" t="str">
            <v/>
          </cell>
          <cell r="AL136" t="str">
            <v/>
          </cell>
          <cell r="AO136" t="str">
            <v>DACAT305</v>
          </cell>
          <cell r="AR136" t="str">
            <v/>
          </cell>
          <cell r="AU136" t="str">
            <v/>
          </cell>
        </row>
        <row r="137">
          <cell r="Z137" t="str">
            <v/>
          </cell>
          <cell r="AC137" t="str">
            <v/>
          </cell>
          <cell r="AF137" t="str">
            <v/>
          </cell>
          <cell r="AI137" t="str">
            <v/>
          </cell>
          <cell r="AL137" t="str">
            <v/>
          </cell>
          <cell r="AO137" t="str">
            <v>DACAT350</v>
          </cell>
          <cell r="AR137" t="str">
            <v/>
          </cell>
          <cell r="AU137" t="str">
            <v/>
          </cell>
        </row>
        <row r="138">
          <cell r="Z138" t="str">
            <v/>
          </cell>
          <cell r="AC138" t="str">
            <v/>
          </cell>
          <cell r="AF138" t="str">
            <v/>
          </cell>
          <cell r="AI138" t="str">
            <v/>
          </cell>
          <cell r="AL138" t="str">
            <v/>
          </cell>
          <cell r="AO138" t="str">
            <v>DAGRANITE</v>
          </cell>
          <cell r="AR138" t="str">
            <v/>
          </cell>
          <cell r="AU138" t="str">
            <v/>
          </cell>
        </row>
        <row r="139">
          <cell r="Z139" t="str">
            <v/>
          </cell>
          <cell r="AC139" t="str">
            <v/>
          </cell>
          <cell r="AF139" t="str">
            <v/>
          </cell>
          <cell r="AI139" t="str">
            <v/>
          </cell>
          <cell r="AL139" t="str">
            <v/>
          </cell>
          <cell r="AO139" t="str">
            <v>DAMBAN-1KW</v>
          </cell>
          <cell r="AR139" t="str">
            <v/>
          </cell>
          <cell r="AU139" t="str">
            <v/>
          </cell>
        </row>
        <row r="140">
          <cell r="Z140" t="str">
            <v/>
          </cell>
          <cell r="AC140" t="str">
            <v/>
          </cell>
          <cell r="AF140" t="str">
            <v/>
          </cell>
          <cell r="AI140" t="str">
            <v/>
          </cell>
          <cell r="AL140" t="str">
            <v/>
          </cell>
          <cell r="AO140" t="str">
            <v>DAMDUI-1.5KW</v>
          </cell>
          <cell r="AR140" t="str">
            <v/>
          </cell>
          <cell r="AU140" t="str">
            <v/>
          </cell>
        </row>
        <row r="141">
          <cell r="Z141" t="str">
            <v/>
          </cell>
          <cell r="AC141" t="str">
            <v/>
          </cell>
          <cell r="AF141" t="str">
            <v/>
          </cell>
          <cell r="AI141" t="str">
            <v/>
          </cell>
          <cell r="AL141" t="str">
            <v/>
          </cell>
          <cell r="AO141" t="str">
            <v>DANBTCT60x60x8</v>
          </cell>
          <cell r="AR141" t="str">
            <v/>
          </cell>
          <cell r="AU141" t="str">
            <v/>
          </cell>
        </row>
        <row r="142">
          <cell r="Z142" t="str">
            <v/>
          </cell>
          <cell r="AC142" t="str">
            <v/>
          </cell>
          <cell r="AF142" t="str">
            <v/>
          </cell>
          <cell r="AI142" t="str">
            <v/>
          </cell>
          <cell r="AL142" t="str">
            <v/>
          </cell>
          <cell r="AO142" t="str">
            <v>DAULANCF</v>
          </cell>
          <cell r="AR142" t="str">
            <v/>
          </cell>
          <cell r="AU142" t="str">
            <v/>
          </cell>
        </row>
        <row r="143">
          <cell r="Z143" t="str">
            <v/>
          </cell>
          <cell r="AC143" t="str">
            <v/>
          </cell>
          <cell r="AF143" t="str">
            <v/>
          </cell>
          <cell r="AI143" t="str">
            <v/>
          </cell>
          <cell r="AL143" t="str">
            <v/>
          </cell>
          <cell r="AO143" t="str">
            <v>DAYANTOAN</v>
          </cell>
          <cell r="AR143" t="str">
            <v/>
          </cell>
          <cell r="AU143" t="str">
            <v/>
          </cell>
        </row>
        <row r="144">
          <cell r="Z144" t="str">
            <v/>
          </cell>
          <cell r="AC144" t="str">
            <v/>
          </cell>
          <cell r="AF144" t="str">
            <v/>
          </cell>
          <cell r="AI144" t="str">
            <v/>
          </cell>
          <cell r="AL144" t="str">
            <v/>
          </cell>
          <cell r="AO144" t="str">
            <v>DAYTHEP</v>
          </cell>
          <cell r="AR144" t="str">
            <v/>
          </cell>
          <cell r="AU144" t="str">
            <v/>
          </cell>
        </row>
        <row r="145">
          <cell r="Z145" t="str">
            <v/>
          </cell>
          <cell r="AC145" t="str">
            <v/>
          </cell>
          <cell r="AF145" t="str">
            <v/>
          </cell>
          <cell r="AI145" t="str">
            <v/>
          </cell>
          <cell r="AL145" t="str">
            <v/>
          </cell>
          <cell r="AO145" t="str">
            <v>DENCAOAP</v>
          </cell>
          <cell r="AR145" t="str">
            <v/>
          </cell>
          <cell r="AU145" t="str">
            <v/>
          </cell>
        </row>
        <row r="146">
          <cell r="Z146" t="str">
            <v/>
          </cell>
          <cell r="AC146" t="str">
            <v/>
          </cell>
          <cell r="AF146" t="str">
            <v/>
          </cell>
          <cell r="AI146" t="str">
            <v/>
          </cell>
          <cell r="AL146" t="str">
            <v/>
          </cell>
          <cell r="AO146" t="str">
            <v>DENLED-18W-1.2</v>
          </cell>
          <cell r="AR146" t="str">
            <v/>
          </cell>
          <cell r="AU146" t="str">
            <v/>
          </cell>
        </row>
        <row r="147">
          <cell r="Z147" t="str">
            <v/>
          </cell>
          <cell r="AC147" t="str">
            <v/>
          </cell>
          <cell r="AF147" t="str">
            <v/>
          </cell>
          <cell r="AI147" t="str">
            <v/>
          </cell>
          <cell r="AL147" t="str">
            <v/>
          </cell>
          <cell r="AO147" t="str">
            <v>DENLED-BUL-20W</v>
          </cell>
          <cell r="AR147" t="str">
            <v/>
          </cell>
          <cell r="AU147" t="str">
            <v/>
          </cell>
        </row>
        <row r="148">
          <cell r="Z148" t="str">
            <v/>
          </cell>
          <cell r="AC148" t="str">
            <v/>
          </cell>
          <cell r="AF148" t="str">
            <v/>
          </cell>
          <cell r="AI148" t="str">
            <v/>
          </cell>
          <cell r="AL148" t="str">
            <v/>
          </cell>
          <cell r="AO148" t="str">
            <v>DENPHA-100W</v>
          </cell>
          <cell r="AR148" t="str">
            <v/>
          </cell>
          <cell r="AU148" t="str">
            <v/>
          </cell>
        </row>
        <row r="149">
          <cell r="Z149" t="str">
            <v/>
          </cell>
          <cell r="AC149" t="str">
            <v/>
          </cell>
          <cell r="AF149" t="str">
            <v/>
          </cell>
          <cell r="AI149" t="str">
            <v/>
          </cell>
          <cell r="AL149" t="str">
            <v/>
          </cell>
          <cell r="AO149" t="str">
            <v>DENPHA-150W</v>
          </cell>
          <cell r="AR149" t="str">
            <v/>
          </cell>
          <cell r="AU149" t="str">
            <v/>
          </cell>
        </row>
        <row r="150">
          <cell r="Z150" t="str">
            <v/>
          </cell>
          <cell r="AC150" t="str">
            <v/>
          </cell>
          <cell r="AF150" t="str">
            <v/>
          </cell>
          <cell r="AI150" t="str">
            <v/>
          </cell>
          <cell r="AL150" t="str">
            <v/>
          </cell>
          <cell r="AO150" t="str">
            <v>DENPHA-200W</v>
          </cell>
          <cell r="AR150" t="str">
            <v/>
          </cell>
          <cell r="AU150" t="str">
            <v/>
          </cell>
        </row>
        <row r="151">
          <cell r="Z151" t="str">
            <v/>
          </cell>
          <cell r="AC151" t="str">
            <v/>
          </cell>
          <cell r="AF151" t="str">
            <v/>
          </cell>
          <cell r="AI151" t="str">
            <v/>
          </cell>
          <cell r="AL151" t="str">
            <v/>
          </cell>
          <cell r="AO151" t="str">
            <v>DENPHA-400W</v>
          </cell>
          <cell r="AR151" t="str">
            <v/>
          </cell>
          <cell r="AU151" t="str">
            <v/>
          </cell>
        </row>
        <row r="152">
          <cell r="Z152" t="str">
            <v/>
          </cell>
          <cell r="AC152" t="str">
            <v/>
          </cell>
          <cell r="AF152" t="str">
            <v/>
          </cell>
          <cell r="AI152" t="str">
            <v/>
          </cell>
          <cell r="AL152" t="str">
            <v/>
          </cell>
          <cell r="AO152" t="str">
            <v>DINH</v>
          </cell>
          <cell r="AR152" t="str">
            <v/>
          </cell>
          <cell r="AU152" t="str">
            <v/>
          </cell>
        </row>
        <row r="153">
          <cell r="Z153" t="str">
            <v/>
          </cell>
          <cell r="AC153" t="str">
            <v/>
          </cell>
          <cell r="AF153" t="str">
            <v/>
          </cell>
          <cell r="AI153" t="str">
            <v/>
          </cell>
          <cell r="AL153" t="str">
            <v/>
          </cell>
          <cell r="AO153" t="str">
            <v>DINHCHI</v>
          </cell>
          <cell r="AR153" t="str">
            <v/>
          </cell>
          <cell r="AU153" t="str">
            <v/>
          </cell>
        </row>
        <row r="154">
          <cell r="Z154" t="str">
            <v/>
          </cell>
          <cell r="AC154" t="str">
            <v/>
          </cell>
          <cell r="AF154" t="str">
            <v/>
          </cell>
          <cell r="AI154" t="str">
            <v/>
          </cell>
          <cell r="AL154" t="str">
            <v/>
          </cell>
          <cell r="AO154" t="str">
            <v>DINHCHI-3F</v>
          </cell>
          <cell r="AR154" t="str">
            <v/>
          </cell>
          <cell r="AU154" t="str">
            <v/>
          </cell>
        </row>
        <row r="155">
          <cell r="Z155" t="str">
            <v/>
          </cell>
          <cell r="AC155" t="str">
            <v/>
          </cell>
          <cell r="AF155" t="str">
            <v/>
          </cell>
          <cell r="AI155" t="str">
            <v/>
          </cell>
          <cell r="AL155" t="str">
            <v/>
          </cell>
          <cell r="AO155" t="str">
            <v>DINHCHI-5F</v>
          </cell>
          <cell r="AR155" t="str">
            <v/>
          </cell>
          <cell r="AU155" t="str">
            <v/>
          </cell>
        </row>
        <row r="156">
          <cell r="Z156" t="str">
            <v/>
          </cell>
          <cell r="AC156" t="str">
            <v/>
          </cell>
          <cell r="AF156" t="str">
            <v/>
          </cell>
          <cell r="AI156" t="str">
            <v/>
          </cell>
          <cell r="AL156" t="str">
            <v/>
          </cell>
          <cell r="AO156" t="str">
            <v>DINHTHEP</v>
          </cell>
          <cell r="AR156" t="str">
            <v/>
          </cell>
          <cell r="AU156" t="str">
            <v/>
          </cell>
        </row>
        <row r="157">
          <cell r="Z157" t="str">
            <v/>
          </cell>
          <cell r="AC157" t="str">
            <v/>
          </cell>
          <cell r="AF157" t="str">
            <v/>
          </cell>
          <cell r="AI157" t="str">
            <v/>
          </cell>
          <cell r="AL157" t="str">
            <v/>
          </cell>
          <cell r="AO157" t="str">
            <v>DINHTHEP-3F</v>
          </cell>
          <cell r="AR157" t="str">
            <v/>
          </cell>
          <cell r="AU157" t="str">
            <v/>
          </cell>
        </row>
        <row r="158">
          <cell r="Z158" t="str">
            <v/>
          </cell>
          <cell r="AC158" t="str">
            <v/>
          </cell>
          <cell r="AF158" t="str">
            <v/>
          </cell>
          <cell r="AI158" t="str">
            <v/>
          </cell>
          <cell r="AL158" t="str">
            <v/>
          </cell>
          <cell r="AO158" t="str">
            <v>DINHTHEP-5F</v>
          </cell>
          <cell r="AR158" t="str">
            <v/>
          </cell>
          <cell r="AU158" t="str">
            <v/>
          </cell>
        </row>
        <row r="159">
          <cell r="Z159" t="str">
            <v/>
          </cell>
          <cell r="AC159" t="str">
            <v/>
          </cell>
          <cell r="AF159" t="str">
            <v/>
          </cell>
          <cell r="AI159" t="str">
            <v/>
          </cell>
          <cell r="AL159" t="str">
            <v/>
          </cell>
          <cell r="AO159" t="str">
            <v>DINHTHEPDU</v>
          </cell>
          <cell r="AR159" t="str">
            <v/>
          </cell>
          <cell r="AU159" t="str">
            <v/>
          </cell>
        </row>
        <row r="160">
          <cell r="Z160" t="str">
            <v/>
          </cell>
          <cell r="AC160" t="str">
            <v/>
          </cell>
          <cell r="AF160" t="str">
            <v/>
          </cell>
          <cell r="AI160" t="str">
            <v/>
          </cell>
          <cell r="AL160" t="str">
            <v/>
          </cell>
          <cell r="AO160" t="str">
            <v>DS10</v>
          </cell>
          <cell r="AR160" t="str">
            <v/>
          </cell>
          <cell r="AU160" t="str">
            <v/>
          </cell>
        </row>
        <row r="161">
          <cell r="Z161" t="str">
            <v/>
          </cell>
          <cell r="AC161" t="str">
            <v/>
          </cell>
          <cell r="AF161" t="str">
            <v/>
          </cell>
          <cell r="AI161" t="str">
            <v/>
          </cell>
          <cell r="AL161" t="str">
            <v/>
          </cell>
          <cell r="AO161" t="str">
            <v>DS12</v>
          </cell>
          <cell r="AR161" t="str">
            <v/>
          </cell>
          <cell r="AU161" t="str">
            <v/>
          </cell>
        </row>
        <row r="162">
          <cell r="Z162" t="str">
            <v/>
          </cell>
          <cell r="AC162" t="str">
            <v/>
          </cell>
          <cell r="AF162" t="str">
            <v/>
          </cell>
          <cell r="AI162" t="str">
            <v/>
          </cell>
          <cell r="AL162" t="str">
            <v/>
          </cell>
          <cell r="AO162" t="str">
            <v>DS14</v>
          </cell>
          <cell r="AR162" t="str">
            <v/>
          </cell>
          <cell r="AU162" t="str">
            <v/>
          </cell>
        </row>
        <row r="163">
          <cell r="Z163" t="str">
            <v/>
          </cell>
          <cell r="AC163" t="str">
            <v/>
          </cell>
          <cell r="AF163" t="str">
            <v/>
          </cell>
          <cell r="AI163" t="str">
            <v/>
          </cell>
          <cell r="AL163" t="str">
            <v/>
          </cell>
          <cell r="AO163" t="str">
            <v>DS16</v>
          </cell>
          <cell r="AR163" t="str">
            <v/>
          </cell>
          <cell r="AU163" t="str">
            <v/>
          </cell>
        </row>
        <row r="164">
          <cell r="Z164" t="str">
            <v/>
          </cell>
          <cell r="AC164" t="str">
            <v/>
          </cell>
          <cell r="AF164" t="str">
            <v/>
          </cell>
          <cell r="AI164" t="str">
            <v/>
          </cell>
          <cell r="AL164" t="str">
            <v/>
          </cell>
          <cell r="AO164" t="str">
            <v>DS18</v>
          </cell>
          <cell r="AR164" t="str">
            <v/>
          </cell>
          <cell r="AU164" t="str">
            <v/>
          </cell>
        </row>
        <row r="165">
          <cell r="Z165" t="str">
            <v/>
          </cell>
          <cell r="AC165" t="str">
            <v/>
          </cell>
          <cell r="AF165" t="str">
            <v/>
          </cell>
          <cell r="AI165" t="str">
            <v/>
          </cell>
          <cell r="AL165" t="str">
            <v/>
          </cell>
          <cell r="AO165" t="str">
            <v>DS20</v>
          </cell>
          <cell r="AR165" t="str">
            <v/>
          </cell>
          <cell r="AU165" t="str">
            <v/>
          </cell>
        </row>
        <row r="166">
          <cell r="Z166" t="str">
            <v/>
          </cell>
          <cell r="AC166" t="str">
            <v/>
          </cell>
          <cell r="AF166" t="str">
            <v/>
          </cell>
          <cell r="AI166" t="str">
            <v/>
          </cell>
          <cell r="AL166" t="str">
            <v/>
          </cell>
          <cell r="AO166" t="str">
            <v>GACHACC</v>
          </cell>
          <cell r="AR166" t="str">
            <v/>
          </cell>
          <cell r="AU166" t="str">
            <v/>
          </cell>
        </row>
        <row r="167">
          <cell r="Z167" t="str">
            <v/>
          </cell>
          <cell r="AC167" t="str">
            <v/>
          </cell>
          <cell r="AF167" t="str">
            <v/>
          </cell>
          <cell r="AI167" t="str">
            <v/>
          </cell>
          <cell r="AL167" t="str">
            <v/>
          </cell>
          <cell r="AO167" t="str">
            <v>GACHBLOCK</v>
          </cell>
          <cell r="AR167" t="str">
            <v/>
          </cell>
          <cell r="AU167" t="str">
            <v/>
          </cell>
        </row>
        <row r="168">
          <cell r="Z168" t="str">
            <v/>
          </cell>
          <cell r="AC168" t="str">
            <v/>
          </cell>
          <cell r="AF168" t="str">
            <v/>
          </cell>
          <cell r="AI168" t="str">
            <v/>
          </cell>
          <cell r="AL168" t="str">
            <v/>
          </cell>
          <cell r="AO168" t="str">
            <v>GACHCERAMIC</v>
          </cell>
          <cell r="AR168" t="str">
            <v/>
          </cell>
          <cell r="AU168" t="str">
            <v/>
          </cell>
        </row>
        <row r="169">
          <cell r="Z169" t="str">
            <v/>
          </cell>
          <cell r="AC169" t="str">
            <v/>
          </cell>
          <cell r="AF169" t="str">
            <v/>
          </cell>
          <cell r="AI169" t="str">
            <v/>
          </cell>
          <cell r="AL169" t="str">
            <v/>
          </cell>
          <cell r="AO169" t="str">
            <v>CERAMIC-12x30</v>
          </cell>
          <cell r="AR169" t="str">
            <v/>
          </cell>
          <cell r="AU169" t="str">
            <v/>
          </cell>
        </row>
        <row r="170">
          <cell r="Z170" t="str">
            <v/>
          </cell>
          <cell r="AC170" t="str">
            <v/>
          </cell>
          <cell r="AF170" t="str">
            <v/>
          </cell>
          <cell r="AI170" t="str">
            <v/>
          </cell>
          <cell r="AL170" t="str">
            <v/>
          </cell>
          <cell r="AO170" t="str">
            <v>CERAMIC-12x80</v>
          </cell>
          <cell r="AR170" t="str">
            <v/>
          </cell>
          <cell r="AU170" t="str">
            <v/>
          </cell>
        </row>
        <row r="171">
          <cell r="Z171" t="str">
            <v/>
          </cell>
          <cell r="AC171" t="str">
            <v/>
          </cell>
          <cell r="AF171" t="str">
            <v/>
          </cell>
          <cell r="AI171" t="str">
            <v/>
          </cell>
          <cell r="AL171" t="str">
            <v/>
          </cell>
          <cell r="AO171" t="str">
            <v>CERAMIC-CT-30x30</v>
          </cell>
          <cell r="AR171" t="str">
            <v/>
          </cell>
          <cell r="AU171" t="str">
            <v/>
          </cell>
        </row>
        <row r="172">
          <cell r="Z172" t="str">
            <v/>
          </cell>
          <cell r="AC172" t="str">
            <v/>
          </cell>
          <cell r="AF172" t="str">
            <v/>
          </cell>
          <cell r="AI172" t="str">
            <v/>
          </cell>
          <cell r="AL172" t="str">
            <v/>
          </cell>
          <cell r="AO172" t="str">
            <v>CERAMIC-CT-30x60</v>
          </cell>
          <cell r="AR172" t="str">
            <v/>
          </cell>
          <cell r="AU172" t="str">
            <v/>
          </cell>
        </row>
        <row r="173">
          <cell r="Z173" t="str">
            <v/>
          </cell>
          <cell r="AC173" t="str">
            <v/>
          </cell>
          <cell r="AF173" t="str">
            <v/>
          </cell>
          <cell r="AI173" t="str">
            <v/>
          </cell>
          <cell r="AL173" t="str">
            <v/>
          </cell>
          <cell r="AO173" t="str">
            <v>CERAMIC-CT-40x25</v>
          </cell>
          <cell r="AR173" t="str">
            <v/>
          </cell>
          <cell r="AU173" t="str">
            <v/>
          </cell>
        </row>
        <row r="174">
          <cell r="Z174" t="str">
            <v/>
          </cell>
          <cell r="AC174" t="str">
            <v/>
          </cell>
          <cell r="AF174" t="str">
            <v/>
          </cell>
          <cell r="AI174" t="str">
            <v/>
          </cell>
          <cell r="AL174" t="str">
            <v/>
          </cell>
          <cell r="AO174" t="str">
            <v>CERAMIC-CT-60x60</v>
          </cell>
          <cell r="AR174" t="str">
            <v/>
          </cell>
          <cell r="AU174" t="str">
            <v/>
          </cell>
        </row>
        <row r="175">
          <cell r="Z175" t="str">
            <v/>
          </cell>
          <cell r="AC175" t="str">
            <v/>
          </cell>
          <cell r="AF175" t="str">
            <v/>
          </cell>
          <cell r="AI175" t="str">
            <v/>
          </cell>
          <cell r="AL175" t="str">
            <v/>
          </cell>
          <cell r="AO175" t="str">
            <v>CERAMIC-CT-80x80</v>
          </cell>
          <cell r="AR175" t="str">
            <v/>
          </cell>
          <cell r="AU175" t="str">
            <v/>
          </cell>
        </row>
        <row r="176">
          <cell r="Z176" t="str">
            <v/>
          </cell>
          <cell r="AC176" t="str">
            <v/>
          </cell>
          <cell r="AF176" t="str">
            <v/>
          </cell>
          <cell r="AI176" t="str">
            <v/>
          </cell>
          <cell r="AL176" t="str">
            <v/>
          </cell>
          <cell r="AO176" t="str">
            <v>GACHDACL1-6x10.5x22</v>
          </cell>
          <cell r="AR176" t="str">
            <v/>
          </cell>
          <cell r="AU176" t="str">
            <v/>
          </cell>
        </row>
        <row r="177">
          <cell r="Z177" t="str">
            <v/>
          </cell>
          <cell r="AC177" t="str">
            <v/>
          </cell>
          <cell r="AF177" t="str">
            <v/>
          </cell>
          <cell r="AI177" t="str">
            <v/>
          </cell>
          <cell r="AL177" t="str">
            <v/>
          </cell>
          <cell r="AO177" t="str">
            <v>GACHDATNUNG</v>
          </cell>
          <cell r="AR177" t="str">
            <v/>
          </cell>
          <cell r="AU177" t="str">
            <v/>
          </cell>
        </row>
        <row r="178">
          <cell r="Z178" t="str">
            <v/>
          </cell>
          <cell r="AC178" t="str">
            <v/>
          </cell>
          <cell r="AF178" t="str">
            <v/>
          </cell>
          <cell r="AI178" t="str">
            <v/>
          </cell>
          <cell r="AL178" t="str">
            <v/>
          </cell>
          <cell r="AO178" t="str">
            <v>GACHDEMI</v>
          </cell>
          <cell r="AR178" t="str">
            <v/>
          </cell>
          <cell r="AU178" t="str">
            <v/>
          </cell>
        </row>
        <row r="179">
          <cell r="Z179" t="str">
            <v/>
          </cell>
          <cell r="AC179" t="str">
            <v/>
          </cell>
          <cell r="AF179" t="str">
            <v/>
          </cell>
          <cell r="AI179" t="str">
            <v/>
          </cell>
          <cell r="AL179" t="str">
            <v/>
          </cell>
          <cell r="AO179" t="str">
            <v>GACHGRANITE</v>
          </cell>
          <cell r="AR179" t="str">
            <v/>
          </cell>
          <cell r="AU179" t="str">
            <v/>
          </cell>
        </row>
        <row r="180">
          <cell r="Z180" t="str">
            <v/>
          </cell>
          <cell r="AC180" t="str">
            <v/>
          </cell>
          <cell r="AF180" t="str">
            <v/>
          </cell>
          <cell r="AI180" t="str">
            <v/>
          </cell>
          <cell r="AL180" t="str">
            <v/>
          </cell>
          <cell r="AO180" t="str">
            <v>GRANITE-12x60</v>
          </cell>
          <cell r="AR180" t="str">
            <v/>
          </cell>
          <cell r="AU180" t="str">
            <v/>
          </cell>
        </row>
        <row r="181">
          <cell r="Z181" t="str">
            <v/>
          </cell>
          <cell r="AC181" t="str">
            <v/>
          </cell>
          <cell r="AF181" t="str">
            <v/>
          </cell>
          <cell r="AI181" t="str">
            <v/>
          </cell>
          <cell r="AL181" t="str">
            <v/>
          </cell>
          <cell r="AO181" t="str">
            <v>GRANITE-CT-30x30</v>
          </cell>
          <cell r="AR181" t="str">
            <v/>
          </cell>
          <cell r="AU181" t="str">
            <v/>
          </cell>
        </row>
        <row r="182">
          <cell r="Z182" t="str">
            <v/>
          </cell>
          <cell r="AC182" t="str">
            <v/>
          </cell>
          <cell r="AF182" t="str">
            <v/>
          </cell>
          <cell r="AI182" t="str">
            <v/>
          </cell>
          <cell r="AL182" t="str">
            <v/>
          </cell>
          <cell r="AO182" t="str">
            <v>GRANITE-CT-30x60</v>
          </cell>
          <cell r="AR182" t="str">
            <v/>
          </cell>
          <cell r="AU182" t="str">
            <v/>
          </cell>
        </row>
        <row r="183">
          <cell r="Z183" t="str">
            <v/>
          </cell>
          <cell r="AC183" t="str">
            <v/>
          </cell>
          <cell r="AF183" t="str">
            <v/>
          </cell>
          <cell r="AI183" t="str">
            <v/>
          </cell>
          <cell r="AL183" t="str">
            <v/>
          </cell>
          <cell r="AO183" t="str">
            <v>GRANITE-CT-40x40</v>
          </cell>
          <cell r="AR183" t="str">
            <v/>
          </cell>
          <cell r="AU183" t="str">
            <v/>
          </cell>
        </row>
        <row r="184">
          <cell r="Z184" t="str">
            <v/>
          </cell>
          <cell r="AC184" t="str">
            <v/>
          </cell>
          <cell r="AF184" t="str">
            <v/>
          </cell>
          <cell r="AI184" t="str">
            <v/>
          </cell>
          <cell r="AL184" t="str">
            <v/>
          </cell>
          <cell r="AO184" t="str">
            <v>GRANITE-CT-60x60</v>
          </cell>
          <cell r="AR184" t="str">
            <v/>
          </cell>
          <cell r="AU184" t="str">
            <v/>
          </cell>
        </row>
        <row r="185">
          <cell r="Z185" t="str">
            <v/>
          </cell>
          <cell r="AC185" t="str">
            <v/>
          </cell>
          <cell r="AF185" t="str">
            <v/>
          </cell>
          <cell r="AI185" t="str">
            <v/>
          </cell>
          <cell r="AL185" t="str">
            <v/>
          </cell>
          <cell r="AO185" t="str">
            <v>GRANITE-CT-80x80</v>
          </cell>
          <cell r="AR185" t="str">
            <v/>
          </cell>
          <cell r="AU185" t="str">
            <v/>
          </cell>
        </row>
        <row r="186">
          <cell r="Z186" t="str">
            <v/>
          </cell>
          <cell r="AC186" t="str">
            <v/>
          </cell>
          <cell r="AF186" t="str">
            <v/>
          </cell>
          <cell r="AI186" t="str">
            <v/>
          </cell>
          <cell r="AL186" t="str">
            <v/>
          </cell>
          <cell r="AO186" t="str">
            <v>GACHONG</v>
          </cell>
          <cell r="AR186" t="str">
            <v/>
          </cell>
          <cell r="AU186" t="str">
            <v/>
          </cell>
        </row>
        <row r="187">
          <cell r="Z187" t="str">
            <v/>
          </cell>
          <cell r="AC187" t="str">
            <v/>
          </cell>
          <cell r="AF187" t="str">
            <v/>
          </cell>
          <cell r="AI187" t="str">
            <v/>
          </cell>
          <cell r="AL187" t="str">
            <v/>
          </cell>
          <cell r="AO187" t="str">
            <v>G.ONG-8x8x18</v>
          </cell>
          <cell r="AR187" t="str">
            <v/>
          </cell>
          <cell r="AU187" t="str">
            <v/>
          </cell>
        </row>
        <row r="188">
          <cell r="Z188" t="str">
            <v/>
          </cell>
          <cell r="AC188" t="str">
            <v/>
          </cell>
          <cell r="AF188" t="str">
            <v/>
          </cell>
          <cell r="AI188" t="str">
            <v/>
          </cell>
          <cell r="AL188" t="str">
            <v/>
          </cell>
          <cell r="AO188" t="str">
            <v>GACHTAICERA</v>
          </cell>
          <cell r="AR188" t="str">
            <v/>
          </cell>
          <cell r="AU188" t="str">
            <v/>
          </cell>
        </row>
        <row r="189">
          <cell r="Z189" t="str">
            <v/>
          </cell>
          <cell r="AC189" t="str">
            <v/>
          </cell>
          <cell r="AF189" t="str">
            <v/>
          </cell>
          <cell r="AI189" t="str">
            <v/>
          </cell>
          <cell r="AL189" t="str">
            <v/>
          </cell>
          <cell r="AO189" t="str">
            <v>GACHTHE</v>
          </cell>
          <cell r="AR189" t="str">
            <v/>
          </cell>
          <cell r="AU189" t="str">
            <v/>
          </cell>
        </row>
        <row r="190">
          <cell r="Z190" t="str">
            <v/>
          </cell>
          <cell r="AC190" t="str">
            <v/>
          </cell>
          <cell r="AF190" t="str">
            <v/>
          </cell>
          <cell r="AI190" t="str">
            <v/>
          </cell>
          <cell r="AL190" t="str">
            <v/>
          </cell>
          <cell r="AO190" t="str">
            <v>G.THE-4x8x18</v>
          </cell>
          <cell r="AR190" t="str">
            <v/>
          </cell>
          <cell r="AU190" t="str">
            <v/>
          </cell>
        </row>
        <row r="191">
          <cell r="Z191" t="str">
            <v/>
          </cell>
          <cell r="AC191" t="str">
            <v/>
          </cell>
          <cell r="AF191" t="str">
            <v/>
          </cell>
          <cell r="AI191" t="str">
            <v/>
          </cell>
          <cell r="AL191" t="str">
            <v/>
          </cell>
          <cell r="AO191" t="str">
            <v>GIATCAPCA-150&lt;h≤240mm</v>
          </cell>
          <cell r="AR191" t="str">
            <v/>
          </cell>
          <cell r="AU191" t="str">
            <v/>
          </cell>
        </row>
        <row r="192">
          <cell r="Z192" t="str">
            <v/>
          </cell>
          <cell r="AC192" t="str">
            <v/>
          </cell>
          <cell r="AF192" t="str">
            <v/>
          </cell>
          <cell r="AI192" t="str">
            <v/>
          </cell>
          <cell r="AL192" t="str">
            <v/>
          </cell>
          <cell r="AO192" t="str">
            <v>GIATCAPCA-450&lt;h≤600mm</v>
          </cell>
          <cell r="AR192" t="str">
            <v/>
          </cell>
          <cell r="AU192" t="str">
            <v/>
          </cell>
        </row>
        <row r="193">
          <cell r="Z193" t="str">
            <v/>
          </cell>
          <cell r="AC193" t="str">
            <v/>
          </cell>
          <cell r="AF193" t="str">
            <v/>
          </cell>
          <cell r="AI193" t="str">
            <v/>
          </cell>
          <cell r="AL193" t="str">
            <v/>
          </cell>
          <cell r="AO193" t="str">
            <v>GIATCAPTC-250&lt;h≤340mm</v>
          </cell>
          <cell r="AR193" t="str">
            <v/>
          </cell>
          <cell r="AU193" t="str">
            <v/>
          </cell>
        </row>
        <row r="194">
          <cell r="Z194" t="str">
            <v/>
          </cell>
          <cell r="AC194" t="str">
            <v/>
          </cell>
          <cell r="AF194" t="str">
            <v/>
          </cell>
          <cell r="AI194" t="str">
            <v/>
          </cell>
          <cell r="AL194" t="str">
            <v/>
          </cell>
          <cell r="AO194" t="str">
            <v>GIATCAPTC-350&lt;h≤440mm</v>
          </cell>
          <cell r="AR194" t="str">
            <v/>
          </cell>
          <cell r="AU194" t="str">
            <v/>
          </cell>
        </row>
        <row r="195">
          <cell r="Z195" t="str">
            <v/>
          </cell>
          <cell r="AC195" t="str">
            <v/>
          </cell>
          <cell r="AF195" t="str">
            <v/>
          </cell>
          <cell r="AI195" t="str">
            <v/>
          </cell>
          <cell r="AL195" t="str">
            <v/>
          </cell>
          <cell r="AO195" t="str">
            <v>GIATCAPTC-50&lt;h≤140mm</v>
          </cell>
          <cell r="AR195" t="str">
            <v/>
          </cell>
          <cell r="AU195" t="str">
            <v/>
          </cell>
        </row>
        <row r="196">
          <cell r="Z196" t="str">
            <v/>
          </cell>
          <cell r="AC196" t="str">
            <v/>
          </cell>
          <cell r="AF196" t="str">
            <v/>
          </cell>
          <cell r="AI196" t="str">
            <v/>
          </cell>
          <cell r="AL196" t="str">
            <v/>
          </cell>
          <cell r="AO196" t="str">
            <v>GIAYBAOHO</v>
          </cell>
          <cell r="AR196" t="str">
            <v/>
          </cell>
          <cell r="AU196" t="str">
            <v/>
          </cell>
        </row>
        <row r="197">
          <cell r="Z197" t="str">
            <v/>
          </cell>
          <cell r="AC197" t="str">
            <v/>
          </cell>
          <cell r="AF197" t="str">
            <v/>
          </cell>
          <cell r="AI197" t="str">
            <v/>
          </cell>
          <cell r="AL197" t="str">
            <v/>
          </cell>
          <cell r="AO197" t="str">
            <v>GIAYRAP</v>
          </cell>
          <cell r="AR197" t="str">
            <v/>
          </cell>
          <cell r="AU197" t="str">
            <v/>
          </cell>
        </row>
        <row r="198">
          <cell r="Z198" t="str">
            <v/>
          </cell>
          <cell r="AC198" t="str">
            <v/>
          </cell>
          <cell r="AF198" t="str">
            <v/>
          </cell>
          <cell r="AI198" t="str">
            <v/>
          </cell>
          <cell r="AL198" t="str">
            <v/>
          </cell>
          <cell r="AO198" t="str">
            <v>GOCHONG</v>
          </cell>
          <cell r="AR198" t="str">
            <v/>
          </cell>
          <cell r="AU198" t="str">
            <v/>
          </cell>
        </row>
        <row r="199">
          <cell r="Z199" t="str">
            <v/>
          </cell>
          <cell r="AC199" t="str">
            <v/>
          </cell>
          <cell r="AF199" t="str">
            <v/>
          </cell>
          <cell r="AI199" t="str">
            <v/>
          </cell>
          <cell r="AL199" t="str">
            <v/>
          </cell>
          <cell r="AO199" t="str">
            <v>GODA</v>
          </cell>
          <cell r="AR199" t="str">
            <v/>
          </cell>
          <cell r="AU199" t="str">
            <v/>
          </cell>
        </row>
        <row r="200">
          <cell r="Z200" t="str">
            <v/>
          </cell>
          <cell r="AC200" t="str">
            <v/>
          </cell>
          <cell r="AF200" t="str">
            <v/>
          </cell>
          <cell r="AI200" t="str">
            <v/>
          </cell>
          <cell r="AL200" t="str">
            <v/>
          </cell>
          <cell r="AO200" t="str">
            <v>GOVAN</v>
          </cell>
          <cell r="AR200" t="str">
            <v/>
          </cell>
          <cell r="AU200" t="str">
            <v/>
          </cell>
        </row>
        <row r="201">
          <cell r="Z201" t="str">
            <v/>
          </cell>
          <cell r="AC201" t="str">
            <v/>
          </cell>
          <cell r="AF201" t="str">
            <v/>
          </cell>
          <cell r="AI201" t="str">
            <v/>
          </cell>
          <cell r="AL201" t="str">
            <v/>
          </cell>
          <cell r="AO201" t="str">
            <v>GOIBTCT20x20x25</v>
          </cell>
          <cell r="AR201" t="str">
            <v/>
          </cell>
          <cell r="AU201" t="str">
            <v/>
          </cell>
        </row>
        <row r="202">
          <cell r="Z202" t="str">
            <v/>
          </cell>
          <cell r="AC202" t="str">
            <v/>
          </cell>
          <cell r="AF202" t="str">
            <v/>
          </cell>
          <cell r="AI202" t="str">
            <v/>
          </cell>
          <cell r="AL202" t="str">
            <v/>
          </cell>
          <cell r="AO202" t="str">
            <v>HYPERSTOPDB2015</v>
          </cell>
          <cell r="AR202" t="str">
            <v/>
          </cell>
          <cell r="AU202" t="str">
            <v/>
          </cell>
        </row>
        <row r="203">
          <cell r="Z203" t="str">
            <v/>
          </cell>
          <cell r="AC203" t="str">
            <v/>
          </cell>
          <cell r="AF203" t="str">
            <v/>
          </cell>
          <cell r="AI203" t="str">
            <v/>
          </cell>
          <cell r="AL203" t="str">
            <v/>
          </cell>
          <cell r="AO203" t="str">
            <v>KEMBUOC</v>
          </cell>
          <cell r="AR203" t="str">
            <v/>
          </cell>
          <cell r="AU203" t="str">
            <v/>
          </cell>
        </row>
        <row r="204">
          <cell r="Z204" t="str">
            <v/>
          </cell>
          <cell r="AC204" t="str">
            <v/>
          </cell>
          <cell r="AF204" t="str">
            <v/>
          </cell>
          <cell r="AI204" t="str">
            <v/>
          </cell>
          <cell r="AL204" t="str">
            <v/>
          </cell>
          <cell r="AO204" t="str">
            <v>KEOCHARON</v>
          </cell>
          <cell r="AR204" t="str">
            <v/>
          </cell>
          <cell r="AU204" t="str">
            <v/>
          </cell>
        </row>
        <row r="205">
          <cell r="Z205" t="str">
            <v/>
          </cell>
          <cell r="AC205" t="str">
            <v/>
          </cell>
          <cell r="AF205" t="str">
            <v/>
          </cell>
          <cell r="AI205" t="str">
            <v/>
          </cell>
          <cell r="AL205" t="str">
            <v/>
          </cell>
          <cell r="AO205" t="str">
            <v>KEOPVC1kg</v>
          </cell>
          <cell r="AR205" t="str">
            <v/>
          </cell>
          <cell r="AU205" t="str">
            <v/>
          </cell>
        </row>
        <row r="206">
          <cell r="Z206" t="str">
            <v/>
          </cell>
          <cell r="AC206" t="str">
            <v/>
          </cell>
          <cell r="AF206" t="str">
            <v/>
          </cell>
          <cell r="AI206" t="str">
            <v/>
          </cell>
          <cell r="AL206" t="str">
            <v/>
          </cell>
          <cell r="AO206" t="str">
            <v>KIMTHUSET</v>
          </cell>
          <cell r="AR206" t="str">
            <v/>
          </cell>
          <cell r="AU206" t="str">
            <v/>
          </cell>
        </row>
        <row r="207">
          <cell r="Z207" t="str">
            <v/>
          </cell>
          <cell r="AC207" t="str">
            <v/>
          </cell>
          <cell r="AF207" t="str">
            <v/>
          </cell>
          <cell r="AI207" t="str">
            <v/>
          </cell>
          <cell r="AL207" t="str">
            <v/>
          </cell>
          <cell r="AO207" t="str">
            <v>LOIuPVC114</v>
          </cell>
          <cell r="AR207" t="str">
            <v/>
          </cell>
          <cell r="AU207" t="str">
            <v/>
          </cell>
        </row>
        <row r="208">
          <cell r="Z208" t="str">
            <v/>
          </cell>
          <cell r="AC208" t="str">
            <v/>
          </cell>
          <cell r="AF208" t="str">
            <v/>
          </cell>
          <cell r="AI208" t="str">
            <v/>
          </cell>
          <cell r="AL208" t="str">
            <v/>
          </cell>
          <cell r="AO208" t="str">
            <v>LOIuPVC42</v>
          </cell>
          <cell r="AR208" t="str">
            <v/>
          </cell>
          <cell r="AU208" t="str">
            <v/>
          </cell>
        </row>
        <row r="209">
          <cell r="Z209" t="str">
            <v/>
          </cell>
          <cell r="AC209" t="str">
            <v/>
          </cell>
          <cell r="AF209" t="str">
            <v/>
          </cell>
          <cell r="AI209" t="str">
            <v/>
          </cell>
          <cell r="AL209" t="str">
            <v/>
          </cell>
          <cell r="AO209" t="str">
            <v>LOIuPVC60</v>
          </cell>
          <cell r="AR209" t="str">
            <v/>
          </cell>
          <cell r="AU209" t="str">
            <v/>
          </cell>
        </row>
        <row r="210">
          <cell r="Z210" t="str">
            <v/>
          </cell>
          <cell r="AC210" t="str">
            <v/>
          </cell>
          <cell r="AF210" t="str">
            <v/>
          </cell>
          <cell r="AI210" t="str">
            <v/>
          </cell>
          <cell r="AL210" t="str">
            <v/>
          </cell>
          <cell r="AO210" t="str">
            <v>LUOIMATCAO</v>
          </cell>
          <cell r="AR210" t="str">
            <v/>
          </cell>
          <cell r="AU210" t="str">
            <v/>
          </cell>
        </row>
        <row r="211">
          <cell r="Z211" t="str">
            <v/>
          </cell>
          <cell r="AC211" t="str">
            <v/>
          </cell>
          <cell r="AF211" t="str">
            <v/>
          </cell>
          <cell r="AI211" t="str">
            <v/>
          </cell>
          <cell r="AL211" t="str">
            <v/>
          </cell>
          <cell r="AO211" t="str">
            <v>MASTERSEAL540Basf</v>
          </cell>
          <cell r="AR211" t="str">
            <v/>
          </cell>
          <cell r="AU211" t="str">
            <v/>
          </cell>
        </row>
        <row r="212">
          <cell r="Z212" t="str">
            <v/>
          </cell>
          <cell r="AC212" t="str">
            <v/>
          </cell>
          <cell r="AF212" t="str">
            <v/>
          </cell>
          <cell r="AI212" t="str">
            <v/>
          </cell>
          <cell r="AL212" t="str">
            <v/>
          </cell>
          <cell r="AO212" t="str">
            <v>MAYBOM</v>
          </cell>
          <cell r="AR212" t="str">
            <v/>
          </cell>
          <cell r="AU212" t="str">
            <v/>
          </cell>
        </row>
        <row r="213">
          <cell r="Z213" t="str">
            <v/>
          </cell>
          <cell r="AC213" t="str">
            <v/>
          </cell>
          <cell r="AF213" t="str">
            <v/>
          </cell>
          <cell r="AI213" t="str">
            <v/>
          </cell>
          <cell r="AL213" t="str">
            <v/>
          </cell>
          <cell r="AO213" t="str">
            <v>MAYBOM-10HP</v>
          </cell>
          <cell r="AR213" t="str">
            <v/>
          </cell>
          <cell r="AU213" t="str">
            <v/>
          </cell>
        </row>
        <row r="214">
          <cell r="Z214" t="str">
            <v/>
          </cell>
          <cell r="AC214" t="str">
            <v/>
          </cell>
          <cell r="AF214" t="str">
            <v/>
          </cell>
          <cell r="AI214" t="str">
            <v/>
          </cell>
          <cell r="AL214" t="str">
            <v/>
          </cell>
          <cell r="AO214" t="str">
            <v>MAYBOM-2HP</v>
          </cell>
          <cell r="AR214" t="str">
            <v/>
          </cell>
          <cell r="AU214" t="str">
            <v/>
          </cell>
        </row>
        <row r="215">
          <cell r="Z215" t="str">
            <v/>
          </cell>
          <cell r="AC215" t="str">
            <v/>
          </cell>
          <cell r="AF215" t="str">
            <v/>
          </cell>
          <cell r="AI215" t="str">
            <v/>
          </cell>
          <cell r="AL215" t="str">
            <v/>
          </cell>
          <cell r="AO215" t="str">
            <v>MAYBOM-5HP</v>
          </cell>
          <cell r="AR215" t="str">
            <v/>
          </cell>
          <cell r="AU215" t="str">
            <v/>
          </cell>
        </row>
        <row r="216">
          <cell r="Z216" t="str">
            <v/>
          </cell>
          <cell r="AC216" t="str">
            <v/>
          </cell>
          <cell r="AF216" t="str">
            <v/>
          </cell>
          <cell r="AI216" t="str">
            <v/>
          </cell>
          <cell r="AL216" t="str">
            <v/>
          </cell>
          <cell r="AO216" t="str">
            <v>MAYBOM-7HP</v>
          </cell>
          <cell r="AR216" t="str">
            <v/>
          </cell>
          <cell r="AU216" t="str">
            <v/>
          </cell>
        </row>
        <row r="217">
          <cell r="Z217" t="str">
            <v/>
          </cell>
          <cell r="AC217" t="str">
            <v/>
          </cell>
          <cell r="AF217" t="str">
            <v/>
          </cell>
          <cell r="AI217" t="str">
            <v/>
          </cell>
          <cell r="AL217" t="str">
            <v/>
          </cell>
          <cell r="AO217" t="str">
            <v>MAYCATUON</v>
          </cell>
          <cell r="AR217" t="str">
            <v/>
          </cell>
          <cell r="AU217" t="str">
            <v/>
          </cell>
        </row>
        <row r="218">
          <cell r="Z218" t="str">
            <v/>
          </cell>
          <cell r="AC218" t="str">
            <v/>
          </cell>
          <cell r="AF218" t="str">
            <v/>
          </cell>
          <cell r="AI218" t="str">
            <v/>
          </cell>
          <cell r="AL218" t="str">
            <v/>
          </cell>
          <cell r="AO218" t="str">
            <v>MAYHAN-23KW</v>
          </cell>
          <cell r="AR218" t="str">
            <v/>
          </cell>
          <cell r="AU218" t="str">
            <v/>
          </cell>
        </row>
        <row r="219">
          <cell r="Z219" t="str">
            <v/>
          </cell>
          <cell r="AC219" t="str">
            <v/>
          </cell>
          <cell r="AF219" t="str">
            <v/>
          </cell>
          <cell r="AI219" t="str">
            <v/>
          </cell>
          <cell r="AL219" t="str">
            <v/>
          </cell>
          <cell r="AO219" t="str">
            <v>MAYPHOTOCOPY</v>
          </cell>
          <cell r="AR219" t="str">
            <v/>
          </cell>
          <cell r="AU219" t="str">
            <v/>
          </cell>
        </row>
        <row r="220">
          <cell r="Z220" t="str">
            <v/>
          </cell>
          <cell r="AC220" t="str">
            <v/>
          </cell>
          <cell r="AF220" t="str">
            <v/>
          </cell>
          <cell r="AI220" t="str">
            <v/>
          </cell>
          <cell r="AL220" t="str">
            <v/>
          </cell>
          <cell r="AO220" t="str">
            <v>MAYTRON-250L</v>
          </cell>
          <cell r="AR220" t="str">
            <v/>
          </cell>
          <cell r="AU220" t="str">
            <v/>
          </cell>
        </row>
        <row r="221">
          <cell r="Z221" t="str">
            <v/>
          </cell>
          <cell r="AC221" t="str">
            <v/>
          </cell>
          <cell r="AF221" t="str">
            <v/>
          </cell>
          <cell r="AI221" t="str">
            <v/>
          </cell>
          <cell r="AL221" t="str">
            <v/>
          </cell>
          <cell r="AO221" t="str">
            <v>MAYTRON-80L</v>
          </cell>
          <cell r="AR221" t="str">
            <v/>
          </cell>
          <cell r="AU221" t="str">
            <v/>
          </cell>
        </row>
        <row r="222">
          <cell r="Z222" t="str">
            <v/>
          </cell>
          <cell r="AC222" t="str">
            <v/>
          </cell>
          <cell r="AF222" t="str">
            <v/>
          </cell>
          <cell r="AI222" t="str">
            <v/>
          </cell>
          <cell r="AL222" t="str">
            <v/>
          </cell>
          <cell r="AO222" t="str">
            <v>NAPBIT60</v>
          </cell>
          <cell r="AR222" t="str">
            <v/>
          </cell>
          <cell r="AU222" t="str">
            <v/>
          </cell>
        </row>
        <row r="223">
          <cell r="Z223" t="str">
            <v/>
          </cell>
          <cell r="AC223" t="str">
            <v/>
          </cell>
          <cell r="AF223" t="str">
            <v/>
          </cell>
          <cell r="AI223" t="str">
            <v/>
          </cell>
          <cell r="AL223" t="str">
            <v/>
          </cell>
          <cell r="AO223" t="str">
            <v>NAPTHAMCA-450x450x9</v>
          </cell>
          <cell r="AR223" t="str">
            <v/>
          </cell>
          <cell r="AU223" t="str">
            <v/>
          </cell>
        </row>
        <row r="224">
          <cell r="Z224" t="str">
            <v/>
          </cell>
          <cell r="AC224" t="str">
            <v/>
          </cell>
          <cell r="AF224" t="str">
            <v/>
          </cell>
          <cell r="AI224" t="str">
            <v/>
          </cell>
          <cell r="AL224" t="str">
            <v/>
          </cell>
          <cell r="AO224" t="str">
            <v>NAPTHAMCA-600x600x9</v>
          </cell>
          <cell r="AR224" t="str">
            <v/>
          </cell>
          <cell r="AU224" t="str">
            <v/>
          </cell>
        </row>
        <row r="225">
          <cell r="Z225" t="str">
            <v/>
          </cell>
          <cell r="AC225" t="str">
            <v/>
          </cell>
          <cell r="AF225" t="str">
            <v/>
          </cell>
          <cell r="AI225" t="str">
            <v/>
          </cell>
          <cell r="AL225" t="str">
            <v/>
          </cell>
          <cell r="AO225" t="str">
            <v>NAPTHAMTC-450x450x9</v>
          </cell>
          <cell r="AR225" t="str">
            <v/>
          </cell>
          <cell r="AU225" t="str">
            <v/>
          </cell>
        </row>
        <row r="226">
          <cell r="Z226" t="str">
            <v/>
          </cell>
          <cell r="AC226" t="str">
            <v/>
          </cell>
          <cell r="AF226" t="str">
            <v/>
          </cell>
          <cell r="AI226" t="str">
            <v/>
          </cell>
          <cell r="AL226" t="str">
            <v/>
          </cell>
          <cell r="AO226" t="str">
            <v>NAPTHAMTC-600x600x9</v>
          </cell>
          <cell r="AR226" t="str">
            <v/>
          </cell>
          <cell r="AU226" t="str">
            <v/>
          </cell>
        </row>
        <row r="227">
          <cell r="Z227" t="str">
            <v/>
          </cell>
          <cell r="AC227" t="str">
            <v/>
          </cell>
          <cell r="AF227" t="str">
            <v/>
          </cell>
          <cell r="AI227" t="str">
            <v/>
          </cell>
          <cell r="AL227" t="str">
            <v/>
          </cell>
          <cell r="AO227" t="str">
            <v>NEP-V25x25x75</v>
          </cell>
          <cell r="AR227" t="str">
            <v/>
          </cell>
          <cell r="AU227" t="str">
            <v/>
          </cell>
        </row>
        <row r="228">
          <cell r="Z228" t="str">
            <v/>
          </cell>
          <cell r="AC228" t="str">
            <v/>
          </cell>
          <cell r="AF228" t="str">
            <v/>
          </cell>
          <cell r="AI228" t="str">
            <v/>
          </cell>
          <cell r="AL228" t="str">
            <v/>
          </cell>
          <cell r="AO228" t="str">
            <v>NHA-WC</v>
          </cell>
          <cell r="AR228" t="str">
            <v/>
          </cell>
          <cell r="AU228" t="str">
            <v/>
          </cell>
        </row>
        <row r="229">
          <cell r="Z229" t="str">
            <v/>
          </cell>
          <cell r="AC229" t="str">
            <v/>
          </cell>
          <cell r="AF229" t="str">
            <v/>
          </cell>
          <cell r="AI229" t="str">
            <v/>
          </cell>
          <cell r="AL229" t="str">
            <v/>
          </cell>
          <cell r="AO229" t="str">
            <v>NHANCONG3/7</v>
          </cell>
          <cell r="AR229" t="str">
            <v/>
          </cell>
          <cell r="AU229" t="str">
            <v/>
          </cell>
        </row>
        <row r="230">
          <cell r="Z230" t="str">
            <v/>
          </cell>
          <cell r="AC230" t="str">
            <v/>
          </cell>
          <cell r="AF230" t="str">
            <v/>
          </cell>
          <cell r="AI230" t="str">
            <v/>
          </cell>
          <cell r="AL230" t="str">
            <v/>
          </cell>
          <cell r="AO230" t="str">
            <v>NHANCONG3.5/7</v>
          </cell>
          <cell r="AR230" t="str">
            <v/>
          </cell>
          <cell r="AU230" t="str">
            <v/>
          </cell>
        </row>
        <row r="231">
          <cell r="Z231" t="str">
            <v/>
          </cell>
          <cell r="AC231" t="str">
            <v/>
          </cell>
          <cell r="AF231" t="str">
            <v/>
          </cell>
          <cell r="AI231" t="str">
            <v/>
          </cell>
          <cell r="AL231" t="str">
            <v/>
          </cell>
          <cell r="AO231" t="str">
            <v>NHANCONG4/7</v>
          </cell>
          <cell r="AR231" t="str">
            <v/>
          </cell>
          <cell r="AU231" t="str">
            <v/>
          </cell>
        </row>
        <row r="232">
          <cell r="Z232" t="str">
            <v/>
          </cell>
          <cell r="AC232" t="str">
            <v/>
          </cell>
          <cell r="AF232" t="str">
            <v/>
          </cell>
          <cell r="AI232" t="str">
            <v/>
          </cell>
          <cell r="AL232" t="str">
            <v/>
          </cell>
          <cell r="AO232" t="str">
            <v>NOIGIAM42-34</v>
          </cell>
          <cell r="AR232" t="str">
            <v/>
          </cell>
          <cell r="AU232" t="str">
            <v/>
          </cell>
        </row>
        <row r="233">
          <cell r="Z233" t="str">
            <v/>
          </cell>
          <cell r="AC233" t="str">
            <v/>
          </cell>
          <cell r="AF233" t="str">
            <v/>
          </cell>
          <cell r="AI233" t="str">
            <v/>
          </cell>
          <cell r="AL233" t="str">
            <v/>
          </cell>
          <cell r="AO233" t="str">
            <v>NOIRENNGOAI42</v>
          </cell>
          <cell r="AR233" t="str">
            <v/>
          </cell>
          <cell r="AU233" t="str">
            <v/>
          </cell>
        </row>
        <row r="234">
          <cell r="Z234" t="str">
            <v/>
          </cell>
          <cell r="AC234" t="str">
            <v/>
          </cell>
          <cell r="AF234" t="str">
            <v/>
          </cell>
          <cell r="AI234" t="str">
            <v/>
          </cell>
          <cell r="AL234" t="str">
            <v/>
          </cell>
          <cell r="AO234" t="str">
            <v>NOIRENNGOAI60</v>
          </cell>
          <cell r="AR234" t="str">
            <v/>
          </cell>
          <cell r="AU234" t="str">
            <v/>
          </cell>
        </row>
        <row r="235">
          <cell r="Z235" t="str">
            <v/>
          </cell>
          <cell r="AC235" t="str">
            <v/>
          </cell>
          <cell r="AF235" t="str">
            <v/>
          </cell>
          <cell r="AI235" t="str">
            <v/>
          </cell>
          <cell r="AL235" t="str">
            <v/>
          </cell>
          <cell r="AO235" t="str">
            <v>NONTRANG</v>
          </cell>
          <cell r="AR235" t="str">
            <v/>
          </cell>
          <cell r="AU235" t="str">
            <v/>
          </cell>
        </row>
        <row r="236">
          <cell r="Z236" t="str">
            <v/>
          </cell>
          <cell r="AC236" t="str">
            <v/>
          </cell>
          <cell r="AF236" t="str">
            <v/>
          </cell>
          <cell r="AI236" t="str">
            <v/>
          </cell>
          <cell r="AL236" t="str">
            <v/>
          </cell>
          <cell r="AO236" t="str">
            <v>NONVANG</v>
          </cell>
          <cell r="AR236" t="str">
            <v/>
          </cell>
          <cell r="AU236" t="str">
            <v/>
          </cell>
        </row>
        <row r="237">
          <cell r="Z237" t="str">
            <v/>
          </cell>
          <cell r="AC237" t="str">
            <v/>
          </cell>
          <cell r="AF237" t="str">
            <v/>
          </cell>
          <cell r="AI237" t="str">
            <v/>
          </cell>
          <cell r="AL237" t="str">
            <v/>
          </cell>
          <cell r="AO237" t="str">
            <v>OCAM</v>
          </cell>
          <cell r="AR237" t="str">
            <v/>
          </cell>
          <cell r="AU237" t="str">
            <v/>
          </cell>
        </row>
        <row r="238">
          <cell r="Z238" t="str">
            <v/>
          </cell>
          <cell r="AC238" t="str">
            <v/>
          </cell>
          <cell r="AF238" t="str">
            <v/>
          </cell>
          <cell r="AI238" t="str">
            <v/>
          </cell>
          <cell r="AL238" t="str">
            <v/>
          </cell>
          <cell r="AO238" t="str">
            <v>OCAMCN</v>
          </cell>
          <cell r="AR238" t="str">
            <v/>
          </cell>
          <cell r="AU238" t="str">
            <v/>
          </cell>
        </row>
        <row r="239">
          <cell r="Z239" t="str">
            <v/>
          </cell>
          <cell r="AC239" t="str">
            <v/>
          </cell>
          <cell r="AF239" t="str">
            <v/>
          </cell>
          <cell r="AI239" t="str">
            <v/>
          </cell>
          <cell r="AL239" t="str">
            <v/>
          </cell>
          <cell r="AO239" t="str">
            <v>ONGBM60</v>
          </cell>
          <cell r="AR239" t="str">
            <v/>
          </cell>
          <cell r="AU239" t="str">
            <v/>
          </cell>
        </row>
        <row r="240">
          <cell r="Z240" t="str">
            <v/>
          </cell>
          <cell r="AC240" t="str">
            <v/>
          </cell>
          <cell r="AF240" t="str">
            <v/>
          </cell>
          <cell r="AI240" t="str">
            <v/>
          </cell>
          <cell r="AL240" t="str">
            <v/>
          </cell>
          <cell r="AO240" t="str">
            <v>ONGBOMBT</v>
          </cell>
          <cell r="AR240" t="str">
            <v/>
          </cell>
          <cell r="AU240" t="str">
            <v/>
          </cell>
        </row>
        <row r="241">
          <cell r="Z241" t="str">
            <v/>
          </cell>
          <cell r="AC241" t="str">
            <v/>
          </cell>
          <cell r="AF241" t="str">
            <v/>
          </cell>
          <cell r="AI241" t="str">
            <v/>
          </cell>
          <cell r="AL241" t="str">
            <v/>
          </cell>
          <cell r="AO241" t="str">
            <v>ONGHPE40-30</v>
          </cell>
          <cell r="AR241" t="str">
            <v/>
          </cell>
          <cell r="AU241" t="str">
            <v/>
          </cell>
        </row>
        <row r="242">
          <cell r="Z242" t="str">
            <v/>
          </cell>
          <cell r="AC242" t="str">
            <v/>
          </cell>
          <cell r="AF242" t="str">
            <v/>
          </cell>
          <cell r="AI242" t="str">
            <v/>
          </cell>
          <cell r="AL242" t="str">
            <v/>
          </cell>
          <cell r="AO242" t="str">
            <v>ONGHPE65-50</v>
          </cell>
          <cell r="AR242" t="str">
            <v/>
          </cell>
          <cell r="AU242" t="str">
            <v/>
          </cell>
        </row>
        <row r="243">
          <cell r="Z243" t="str">
            <v/>
          </cell>
          <cell r="AC243" t="str">
            <v/>
          </cell>
          <cell r="AF243" t="str">
            <v/>
          </cell>
          <cell r="AI243" t="str">
            <v/>
          </cell>
          <cell r="AL243" t="str">
            <v/>
          </cell>
          <cell r="AO243" t="str">
            <v>ONGuPVC114</v>
          </cell>
          <cell r="AR243" t="str">
            <v/>
          </cell>
          <cell r="AU243" t="str">
            <v/>
          </cell>
        </row>
        <row r="244">
          <cell r="Z244" t="str">
            <v/>
          </cell>
          <cell r="AC244" t="str">
            <v/>
          </cell>
          <cell r="AF244" t="str">
            <v/>
          </cell>
          <cell r="AI244" t="str">
            <v/>
          </cell>
          <cell r="AL244" t="str">
            <v/>
          </cell>
          <cell r="AO244" t="str">
            <v>ONGuPVC27</v>
          </cell>
          <cell r="AR244" t="str">
            <v/>
          </cell>
          <cell r="AU244" t="str">
            <v/>
          </cell>
        </row>
        <row r="245">
          <cell r="Z245" t="str">
            <v/>
          </cell>
          <cell r="AC245" t="str">
            <v/>
          </cell>
          <cell r="AF245" t="str">
            <v/>
          </cell>
          <cell r="AI245" t="str">
            <v/>
          </cell>
          <cell r="AL245" t="str">
            <v/>
          </cell>
          <cell r="AO245" t="str">
            <v>ONGuPVC34</v>
          </cell>
          <cell r="AR245" t="str">
            <v/>
          </cell>
          <cell r="AU245" t="str">
            <v/>
          </cell>
        </row>
        <row r="246">
          <cell r="Z246" t="str">
            <v/>
          </cell>
          <cell r="AC246" t="str">
            <v/>
          </cell>
          <cell r="AF246" t="str">
            <v/>
          </cell>
          <cell r="AI246" t="str">
            <v/>
          </cell>
          <cell r="AL246" t="str">
            <v/>
          </cell>
          <cell r="AO246" t="str">
            <v>ONGuPVC42</v>
          </cell>
          <cell r="AR246" t="str">
            <v/>
          </cell>
          <cell r="AU246" t="str">
            <v/>
          </cell>
        </row>
        <row r="247">
          <cell r="Z247" t="str">
            <v/>
          </cell>
          <cell r="AC247" t="str">
            <v/>
          </cell>
          <cell r="AF247" t="str">
            <v/>
          </cell>
          <cell r="AI247" t="str">
            <v/>
          </cell>
          <cell r="AL247" t="str">
            <v/>
          </cell>
          <cell r="AO247" t="str">
            <v>ONGuPVC60</v>
          </cell>
          <cell r="AR247" t="str">
            <v/>
          </cell>
          <cell r="AU247" t="str">
            <v/>
          </cell>
        </row>
        <row r="248">
          <cell r="Z248" t="str">
            <v/>
          </cell>
          <cell r="AC248" t="str">
            <v/>
          </cell>
          <cell r="AF248" t="str">
            <v/>
          </cell>
          <cell r="AI248" t="str">
            <v/>
          </cell>
          <cell r="AL248" t="str">
            <v/>
          </cell>
          <cell r="AO248" t="str">
            <v>PHAODIEN</v>
          </cell>
          <cell r="AR248" t="str">
            <v/>
          </cell>
          <cell r="AU248" t="str">
            <v/>
          </cell>
        </row>
        <row r="249">
          <cell r="Z249" t="str">
            <v/>
          </cell>
          <cell r="AC249" t="str">
            <v/>
          </cell>
          <cell r="AF249" t="str">
            <v/>
          </cell>
          <cell r="AI249" t="str">
            <v/>
          </cell>
          <cell r="AL249" t="str">
            <v/>
          </cell>
          <cell r="AO249" t="str">
            <v>PHICHCAM</v>
          </cell>
          <cell r="AR249" t="str">
            <v/>
          </cell>
          <cell r="AU249" t="str">
            <v/>
          </cell>
        </row>
        <row r="250">
          <cell r="Z250" t="str">
            <v/>
          </cell>
          <cell r="AC250" t="str">
            <v/>
          </cell>
          <cell r="AF250" t="str">
            <v/>
          </cell>
          <cell r="AI250" t="str">
            <v/>
          </cell>
          <cell r="AL250" t="str">
            <v/>
          </cell>
          <cell r="AO250" t="str">
            <v>PHICHCAMCN</v>
          </cell>
          <cell r="AR250" t="str">
            <v/>
          </cell>
          <cell r="AU250" t="str">
            <v/>
          </cell>
        </row>
        <row r="251">
          <cell r="Z251" t="str">
            <v/>
          </cell>
          <cell r="AC251" t="str">
            <v/>
          </cell>
          <cell r="AF251" t="str">
            <v/>
          </cell>
          <cell r="AI251" t="str">
            <v/>
          </cell>
          <cell r="AL251" t="str">
            <v/>
          </cell>
          <cell r="AO251" t="str">
            <v>R14</v>
          </cell>
          <cell r="AR251" t="str">
            <v/>
          </cell>
          <cell r="AU251" t="str">
            <v/>
          </cell>
        </row>
        <row r="252">
          <cell r="Z252" t="str">
            <v/>
          </cell>
          <cell r="AC252" t="str">
            <v/>
          </cell>
          <cell r="AF252" t="str">
            <v/>
          </cell>
          <cell r="AI252" t="str">
            <v/>
          </cell>
          <cell r="AL252" t="str">
            <v/>
          </cell>
          <cell r="AO252" t="str">
            <v>R28</v>
          </cell>
          <cell r="AR252" t="str">
            <v/>
          </cell>
          <cell r="AU252" t="str">
            <v/>
          </cell>
        </row>
        <row r="253">
          <cell r="Z253" t="str">
            <v/>
          </cell>
          <cell r="AC253" t="str">
            <v/>
          </cell>
          <cell r="AF253" t="str">
            <v/>
          </cell>
          <cell r="AI253" t="str">
            <v/>
          </cell>
          <cell r="AL253" t="str">
            <v/>
          </cell>
          <cell r="AO253" t="str">
            <v>R3</v>
          </cell>
          <cell r="AR253" t="str">
            <v/>
          </cell>
          <cell r="AU253" t="str">
            <v/>
          </cell>
        </row>
        <row r="254">
          <cell r="Z254" t="str">
            <v/>
          </cell>
          <cell r="AC254" t="str">
            <v/>
          </cell>
          <cell r="AF254" t="str">
            <v/>
          </cell>
          <cell r="AI254" t="str">
            <v/>
          </cell>
          <cell r="AL254" t="str">
            <v/>
          </cell>
          <cell r="AO254" t="str">
            <v>R5</v>
          </cell>
          <cell r="AR254" t="str">
            <v/>
          </cell>
          <cell r="AU254" t="str">
            <v/>
          </cell>
        </row>
        <row r="255">
          <cell r="Z255" t="str">
            <v/>
          </cell>
          <cell r="AC255" t="str">
            <v/>
          </cell>
          <cell r="AF255" t="str">
            <v/>
          </cell>
          <cell r="AI255" t="str">
            <v/>
          </cell>
          <cell r="AL255" t="str">
            <v/>
          </cell>
          <cell r="AO255" t="str">
            <v>R7</v>
          </cell>
          <cell r="AR255" t="str">
            <v/>
          </cell>
          <cell r="AU255" t="str">
            <v/>
          </cell>
        </row>
        <row r="256">
          <cell r="Z256" t="str">
            <v/>
          </cell>
          <cell r="AC256" t="str">
            <v/>
          </cell>
          <cell r="AF256" t="str">
            <v/>
          </cell>
          <cell r="AI256" t="str">
            <v/>
          </cell>
          <cell r="AL256" t="str">
            <v/>
          </cell>
          <cell r="AO256" t="str">
            <v>B10</v>
          </cell>
          <cell r="AR256" t="str">
            <v/>
          </cell>
          <cell r="AU256" t="str">
            <v/>
          </cell>
        </row>
        <row r="257">
          <cell r="Z257" t="str">
            <v/>
          </cell>
          <cell r="AC257" t="str">
            <v/>
          </cell>
          <cell r="AF257" t="str">
            <v/>
          </cell>
          <cell r="AI257" t="str">
            <v/>
          </cell>
          <cell r="AL257" t="str">
            <v/>
          </cell>
          <cell r="AO257" t="str">
            <v>B8</v>
          </cell>
          <cell r="AR257" t="str">
            <v/>
          </cell>
          <cell r="AU257" t="str">
            <v/>
          </cell>
        </row>
        <row r="258">
          <cell r="Z258" t="str">
            <v/>
          </cell>
          <cell r="AC258" t="str">
            <v/>
          </cell>
          <cell r="AF258" t="str">
            <v/>
          </cell>
          <cell r="AI258" t="str">
            <v/>
          </cell>
          <cell r="AL258" t="str">
            <v/>
          </cell>
          <cell r="AO258" t="str">
            <v>PHUTHU</v>
          </cell>
          <cell r="AR258" t="str">
            <v/>
          </cell>
          <cell r="AU258" t="str">
            <v/>
          </cell>
        </row>
        <row r="259">
          <cell r="Z259" t="str">
            <v/>
          </cell>
          <cell r="AC259" t="str">
            <v/>
          </cell>
          <cell r="AF259" t="str">
            <v/>
          </cell>
          <cell r="AI259" t="str">
            <v/>
          </cell>
          <cell r="AL259" t="str">
            <v/>
          </cell>
          <cell r="AO259" t="str">
            <v>QUEHAN</v>
          </cell>
          <cell r="AR259" t="str">
            <v/>
          </cell>
          <cell r="AU259" t="str">
            <v/>
          </cell>
        </row>
        <row r="260">
          <cell r="Z260" t="str">
            <v/>
          </cell>
          <cell r="AC260" t="str">
            <v/>
          </cell>
          <cell r="AF260" t="str">
            <v/>
          </cell>
          <cell r="AI260" t="str">
            <v/>
          </cell>
          <cell r="AL260" t="str">
            <v/>
          </cell>
          <cell r="AO260" t="str">
            <v>QUEHAN2.6</v>
          </cell>
          <cell r="AR260" t="str">
            <v/>
          </cell>
          <cell r="AU260" t="str">
            <v/>
          </cell>
        </row>
        <row r="261">
          <cell r="Z261" t="str">
            <v/>
          </cell>
          <cell r="AC261" t="str">
            <v/>
          </cell>
          <cell r="AF261" t="str">
            <v/>
          </cell>
          <cell r="AI261" t="str">
            <v/>
          </cell>
          <cell r="AL261" t="str">
            <v/>
          </cell>
          <cell r="AO261" t="str">
            <v>QUEHAN3.2</v>
          </cell>
          <cell r="AR261" t="str">
            <v/>
          </cell>
          <cell r="AU261" t="str">
            <v/>
          </cell>
        </row>
        <row r="262">
          <cell r="Z262" t="str">
            <v/>
          </cell>
          <cell r="AC262" t="str">
            <v/>
          </cell>
          <cell r="AF262" t="str">
            <v/>
          </cell>
          <cell r="AI262" t="str">
            <v/>
          </cell>
          <cell r="AL262" t="str">
            <v/>
          </cell>
          <cell r="AO262" t="str">
            <v>RACCO42</v>
          </cell>
          <cell r="AR262" t="str">
            <v/>
          </cell>
          <cell r="AU262" t="str">
            <v/>
          </cell>
        </row>
        <row r="263">
          <cell r="Z263" t="str">
            <v/>
          </cell>
          <cell r="AC263" t="str">
            <v/>
          </cell>
          <cell r="AF263" t="str">
            <v/>
          </cell>
          <cell r="AI263" t="str">
            <v/>
          </cell>
          <cell r="AL263" t="str">
            <v/>
          </cell>
          <cell r="AO263" t="str">
            <v>RACCO60</v>
          </cell>
          <cell r="AR263" t="str">
            <v/>
          </cell>
          <cell r="AU263" t="str">
            <v/>
          </cell>
        </row>
        <row r="264">
          <cell r="Z264" t="str">
            <v/>
          </cell>
          <cell r="AC264" t="str">
            <v/>
          </cell>
          <cell r="AF264" t="str">
            <v/>
          </cell>
          <cell r="AI264" t="str">
            <v/>
          </cell>
          <cell r="AL264" t="str">
            <v/>
          </cell>
          <cell r="AO264" t="str">
            <v>RAMSETG5</v>
          </cell>
          <cell r="AR264" t="str">
            <v/>
          </cell>
          <cell r="AU264" t="str">
            <v/>
          </cell>
        </row>
        <row r="265">
          <cell r="Z265" t="str">
            <v/>
          </cell>
          <cell r="AC265" t="str">
            <v/>
          </cell>
          <cell r="AF265" t="str">
            <v/>
          </cell>
          <cell r="AI265" t="str">
            <v/>
          </cell>
          <cell r="AL265" t="str">
            <v/>
          </cell>
          <cell r="AO265" t="str">
            <v>SIKADUR731</v>
          </cell>
          <cell r="AR265" t="str">
            <v/>
          </cell>
          <cell r="AU265" t="str">
            <v/>
          </cell>
        </row>
        <row r="266">
          <cell r="Z266" t="str">
            <v/>
          </cell>
          <cell r="AC266" t="str">
            <v/>
          </cell>
          <cell r="AF266" t="str">
            <v/>
          </cell>
          <cell r="AI266" t="str">
            <v/>
          </cell>
          <cell r="AL266" t="str">
            <v/>
          </cell>
          <cell r="AO266" t="str">
            <v>SIKAFLEXTH25</v>
          </cell>
          <cell r="AR266" t="str">
            <v/>
          </cell>
          <cell r="AU266" t="str">
            <v/>
          </cell>
        </row>
        <row r="267">
          <cell r="Z267" t="str">
            <v/>
          </cell>
          <cell r="AC267" t="str">
            <v/>
          </cell>
          <cell r="AF267" t="str">
            <v/>
          </cell>
          <cell r="AI267" t="str">
            <v/>
          </cell>
          <cell r="AL267" t="str">
            <v/>
          </cell>
          <cell r="AO267" t="str">
            <v>SIKAGROUT</v>
          </cell>
          <cell r="AR267" t="str">
            <v/>
          </cell>
          <cell r="AU267" t="str">
            <v/>
          </cell>
        </row>
        <row r="268">
          <cell r="Z268" t="str">
            <v/>
          </cell>
          <cell r="AC268" t="str">
            <v/>
          </cell>
          <cell r="AF268" t="str">
            <v/>
          </cell>
          <cell r="AI268" t="str">
            <v/>
          </cell>
          <cell r="AL268" t="str">
            <v/>
          </cell>
          <cell r="AO268" t="str">
            <v>SIKALATEXTH</v>
          </cell>
          <cell r="AR268" t="str">
            <v/>
          </cell>
          <cell r="AU268" t="str">
            <v/>
          </cell>
        </row>
        <row r="269">
          <cell r="Z269" t="str">
            <v/>
          </cell>
          <cell r="AC269" t="str">
            <v/>
          </cell>
          <cell r="AF269" t="str">
            <v/>
          </cell>
          <cell r="AI269" t="str">
            <v/>
          </cell>
          <cell r="AL269" t="str">
            <v/>
          </cell>
          <cell r="AO269" t="str">
            <v>SIKAPROOFMEMBRANE</v>
          </cell>
          <cell r="AR269" t="str">
            <v/>
          </cell>
          <cell r="AU269" t="str">
            <v/>
          </cell>
        </row>
        <row r="270">
          <cell r="Z270" t="str">
            <v/>
          </cell>
          <cell r="AC270" t="str">
            <v/>
          </cell>
          <cell r="AF270" t="str">
            <v/>
          </cell>
          <cell r="AI270" t="str">
            <v/>
          </cell>
          <cell r="AL270" t="str">
            <v/>
          </cell>
          <cell r="AO270" t="str">
            <v>SIKATOPSEAL107</v>
          </cell>
          <cell r="AR270" t="str">
            <v/>
          </cell>
          <cell r="AU270" t="str">
            <v/>
          </cell>
        </row>
        <row r="271">
          <cell r="Z271" t="str">
            <v/>
          </cell>
          <cell r="AC271" t="str">
            <v/>
          </cell>
          <cell r="AF271" t="str">
            <v/>
          </cell>
          <cell r="AI271" t="str">
            <v/>
          </cell>
          <cell r="AL271" t="str">
            <v/>
          </cell>
          <cell r="AO271" t="str">
            <v>SIKAWATERBARV20</v>
          </cell>
          <cell r="AR271" t="str">
            <v/>
          </cell>
          <cell r="AU271" t="str">
            <v/>
          </cell>
        </row>
        <row r="272">
          <cell r="Z272" t="str">
            <v/>
          </cell>
          <cell r="AC272" t="str">
            <v/>
          </cell>
          <cell r="AF272" t="str">
            <v/>
          </cell>
          <cell r="AI272" t="str">
            <v/>
          </cell>
          <cell r="AL272" t="str">
            <v/>
          </cell>
          <cell r="AO272" t="str">
            <v>SIKAWATERBARV25</v>
          </cell>
          <cell r="AR272" t="str">
            <v/>
          </cell>
          <cell r="AU272" t="str">
            <v/>
          </cell>
        </row>
        <row r="273">
          <cell r="Z273" t="str">
            <v/>
          </cell>
          <cell r="AC273" t="str">
            <v/>
          </cell>
          <cell r="AF273" t="str">
            <v/>
          </cell>
          <cell r="AI273" t="str">
            <v/>
          </cell>
          <cell r="AL273" t="str">
            <v/>
          </cell>
          <cell r="AO273" t="str">
            <v>SONDAU</v>
          </cell>
          <cell r="AR273" t="str">
            <v/>
          </cell>
          <cell r="AU273" t="str">
            <v/>
          </cell>
        </row>
        <row r="274">
          <cell r="Z274" t="str">
            <v/>
          </cell>
          <cell r="AC274" t="str">
            <v/>
          </cell>
          <cell r="AF274" t="str">
            <v/>
          </cell>
          <cell r="AI274" t="str">
            <v/>
          </cell>
          <cell r="AL274" t="str">
            <v/>
          </cell>
          <cell r="AO274" t="str">
            <v>SONEPOXY</v>
          </cell>
          <cell r="AR274" t="str">
            <v/>
          </cell>
          <cell r="AU274" t="str">
            <v/>
          </cell>
        </row>
        <row r="275">
          <cell r="Z275" t="str">
            <v/>
          </cell>
          <cell r="AC275" t="str">
            <v/>
          </cell>
          <cell r="AF275" t="str">
            <v/>
          </cell>
          <cell r="AI275" t="str">
            <v/>
          </cell>
          <cell r="AL275" t="str">
            <v/>
          </cell>
          <cell r="AO275" t="str">
            <v>SONLOT-C.KIEM</v>
          </cell>
          <cell r="AR275" t="str">
            <v/>
          </cell>
          <cell r="AU275" t="str">
            <v/>
          </cell>
        </row>
        <row r="276">
          <cell r="Z276" t="str">
            <v/>
          </cell>
          <cell r="AC276" t="str">
            <v/>
          </cell>
          <cell r="AF276" t="str">
            <v/>
          </cell>
          <cell r="AI276" t="str">
            <v/>
          </cell>
          <cell r="AL276" t="str">
            <v/>
          </cell>
          <cell r="AO276" t="str">
            <v>SONLOT-EPOXY</v>
          </cell>
          <cell r="AR276" t="str">
            <v/>
          </cell>
          <cell r="AU276" t="str">
            <v/>
          </cell>
        </row>
        <row r="277">
          <cell r="Z277" t="str">
            <v/>
          </cell>
          <cell r="AC277" t="str">
            <v/>
          </cell>
          <cell r="AF277" t="str">
            <v/>
          </cell>
          <cell r="AI277" t="str">
            <v/>
          </cell>
          <cell r="AL277" t="str">
            <v/>
          </cell>
          <cell r="AO277" t="str">
            <v>SONLOT-NGOAITHAT</v>
          </cell>
          <cell r="AR277" t="str">
            <v/>
          </cell>
          <cell r="AU277" t="str">
            <v/>
          </cell>
        </row>
        <row r="278">
          <cell r="Z278" t="str">
            <v/>
          </cell>
          <cell r="AC278" t="str">
            <v/>
          </cell>
          <cell r="AF278" t="str">
            <v/>
          </cell>
          <cell r="AI278" t="str">
            <v/>
          </cell>
          <cell r="AL278" t="str">
            <v/>
          </cell>
          <cell r="AO278" t="str">
            <v>SONLOT-NOITHAT</v>
          </cell>
          <cell r="AR278" t="str">
            <v/>
          </cell>
          <cell r="AU278" t="str">
            <v/>
          </cell>
        </row>
        <row r="279">
          <cell r="Z279" t="str">
            <v/>
          </cell>
          <cell r="AC279" t="str">
            <v/>
          </cell>
          <cell r="AF279" t="str">
            <v/>
          </cell>
          <cell r="AI279" t="str">
            <v/>
          </cell>
          <cell r="AL279" t="str">
            <v/>
          </cell>
          <cell r="AO279" t="str">
            <v>SONPHU-NGOAITHAT</v>
          </cell>
          <cell r="AR279" t="str">
            <v/>
          </cell>
          <cell r="AU279" t="str">
            <v/>
          </cell>
        </row>
        <row r="280">
          <cell r="Z280" t="str">
            <v/>
          </cell>
          <cell r="AC280" t="str">
            <v/>
          </cell>
          <cell r="AF280" t="str">
            <v/>
          </cell>
          <cell r="AI280" t="str">
            <v/>
          </cell>
          <cell r="AL280" t="str">
            <v/>
          </cell>
          <cell r="AO280" t="str">
            <v>SONPHU-NOITHAT</v>
          </cell>
          <cell r="AR280" t="str">
            <v/>
          </cell>
          <cell r="AU280" t="str">
            <v/>
          </cell>
        </row>
        <row r="281">
          <cell r="Z281" t="str">
            <v/>
          </cell>
          <cell r="AC281" t="str">
            <v/>
          </cell>
          <cell r="AF281" t="str">
            <v/>
          </cell>
          <cell r="AI281" t="str">
            <v/>
          </cell>
          <cell r="AL281" t="str">
            <v/>
          </cell>
          <cell r="AO281" t="str">
            <v>TACKESAT-M6x50</v>
          </cell>
          <cell r="AR281" t="str">
            <v/>
          </cell>
          <cell r="AU281" t="str">
            <v/>
          </cell>
        </row>
        <row r="282">
          <cell r="Z282" t="str">
            <v/>
          </cell>
          <cell r="AC282" t="str">
            <v/>
          </cell>
          <cell r="AF282" t="str">
            <v/>
          </cell>
          <cell r="AI282" t="str">
            <v/>
          </cell>
          <cell r="AL282" t="str">
            <v/>
          </cell>
          <cell r="AO282" t="str">
            <v>TEuPVC27</v>
          </cell>
          <cell r="AR282" t="str">
            <v/>
          </cell>
          <cell r="AU282" t="str">
            <v/>
          </cell>
        </row>
        <row r="283">
          <cell r="Z283" t="str">
            <v/>
          </cell>
          <cell r="AC283" t="str">
            <v/>
          </cell>
          <cell r="AF283" t="str">
            <v/>
          </cell>
          <cell r="AI283" t="str">
            <v/>
          </cell>
          <cell r="AL283" t="str">
            <v/>
          </cell>
          <cell r="AO283" t="str">
            <v>TEuPVC34-27</v>
          </cell>
          <cell r="AR283" t="str">
            <v/>
          </cell>
          <cell r="AU283" t="str">
            <v/>
          </cell>
        </row>
        <row r="284">
          <cell r="Z284" t="str">
            <v/>
          </cell>
          <cell r="AC284" t="str">
            <v/>
          </cell>
          <cell r="AF284" t="str">
            <v/>
          </cell>
          <cell r="AI284" t="str">
            <v/>
          </cell>
          <cell r="AL284" t="str">
            <v/>
          </cell>
          <cell r="AO284" t="str">
            <v>TEuPVC42-27</v>
          </cell>
          <cell r="AR284" t="str">
            <v/>
          </cell>
          <cell r="AU284" t="str">
            <v/>
          </cell>
        </row>
        <row r="285">
          <cell r="Z285" t="str">
            <v/>
          </cell>
          <cell r="AC285" t="str">
            <v/>
          </cell>
          <cell r="AF285" t="str">
            <v/>
          </cell>
          <cell r="AI285" t="str">
            <v/>
          </cell>
          <cell r="AL285" t="str">
            <v/>
          </cell>
          <cell r="AO285" t="str">
            <v>THACHCAOKCSMK-9mm</v>
          </cell>
          <cell r="AR285" t="str">
            <v/>
          </cell>
          <cell r="AU285" t="str">
            <v/>
          </cell>
        </row>
        <row r="286">
          <cell r="Z286" t="str">
            <v/>
          </cell>
          <cell r="AC286" t="str">
            <v/>
          </cell>
          <cell r="AF286" t="str">
            <v/>
          </cell>
          <cell r="AI286" t="str">
            <v/>
          </cell>
          <cell r="AL286" t="str">
            <v/>
          </cell>
          <cell r="AO286" t="str">
            <v>THACHCAOKNNCA-9mm</v>
          </cell>
          <cell r="AR286" t="str">
            <v/>
          </cell>
          <cell r="AU286" t="str">
            <v/>
          </cell>
        </row>
        <row r="287">
          <cell r="Z287" t="str">
            <v/>
          </cell>
          <cell r="AC287" t="str">
            <v/>
          </cell>
          <cell r="AF287" t="str">
            <v/>
          </cell>
          <cell r="AI287" t="str">
            <v/>
          </cell>
          <cell r="AL287" t="str">
            <v/>
          </cell>
          <cell r="AO287" t="str">
            <v>THANHVIENTR-Z</v>
          </cell>
          <cell r="AR287" t="str">
            <v/>
          </cell>
          <cell r="AU287" t="str">
            <v/>
          </cell>
        </row>
        <row r="288">
          <cell r="Z288" t="str">
            <v/>
          </cell>
          <cell r="AC288" t="str">
            <v/>
          </cell>
          <cell r="AF288" t="str">
            <v/>
          </cell>
          <cell r="AI288" t="str">
            <v/>
          </cell>
          <cell r="AL288" t="str">
            <v/>
          </cell>
          <cell r="AO288" t="str">
            <v>THEP</v>
          </cell>
          <cell r="AR288" t="str">
            <v/>
          </cell>
          <cell r="AU288" t="str">
            <v/>
          </cell>
        </row>
        <row r="289">
          <cell r="Z289" t="str">
            <v/>
          </cell>
          <cell r="AC289" t="str">
            <v/>
          </cell>
          <cell r="AF289" t="str">
            <v/>
          </cell>
          <cell r="AI289" t="str">
            <v/>
          </cell>
          <cell r="AL289" t="str">
            <v/>
          </cell>
          <cell r="AO289" t="str">
            <v>THEP&gt;18</v>
          </cell>
          <cell r="AR289" t="str">
            <v/>
          </cell>
          <cell r="AU289" t="str">
            <v/>
          </cell>
        </row>
        <row r="290">
          <cell r="Z290" t="str">
            <v/>
          </cell>
          <cell r="AC290" t="str">
            <v/>
          </cell>
          <cell r="AF290" t="str">
            <v/>
          </cell>
          <cell r="AI290" t="str">
            <v/>
          </cell>
          <cell r="AL290" t="str">
            <v/>
          </cell>
          <cell r="AO290" t="str">
            <v>THEP≤10</v>
          </cell>
          <cell r="AR290" t="str">
            <v/>
          </cell>
          <cell r="AU290" t="str">
            <v/>
          </cell>
        </row>
        <row r="291">
          <cell r="Z291" t="str">
            <v/>
          </cell>
          <cell r="AC291" t="str">
            <v/>
          </cell>
          <cell r="AF291" t="str">
            <v/>
          </cell>
          <cell r="AI291" t="str">
            <v/>
          </cell>
          <cell r="AL291" t="str">
            <v/>
          </cell>
          <cell r="AO291" t="str">
            <v>THEP≤18</v>
          </cell>
          <cell r="AR291" t="str">
            <v/>
          </cell>
          <cell r="AU291" t="str">
            <v/>
          </cell>
        </row>
        <row r="292">
          <cell r="Z292" t="str">
            <v/>
          </cell>
          <cell r="AC292" t="str">
            <v/>
          </cell>
          <cell r="AF292" t="str">
            <v/>
          </cell>
          <cell r="AI292" t="str">
            <v/>
          </cell>
          <cell r="AL292" t="str">
            <v/>
          </cell>
          <cell r="AO292" t="str">
            <v>THEPCOC</v>
          </cell>
          <cell r="AR292" t="str">
            <v/>
          </cell>
          <cell r="AU292" t="str">
            <v/>
          </cell>
        </row>
        <row r="293">
          <cell r="Z293" t="str">
            <v/>
          </cell>
          <cell r="AC293" t="str">
            <v/>
          </cell>
          <cell r="AF293" t="str">
            <v/>
          </cell>
          <cell r="AI293" t="str">
            <v/>
          </cell>
          <cell r="AL293" t="str">
            <v/>
          </cell>
          <cell r="AO293" t="str">
            <v>THEPD10</v>
          </cell>
          <cell r="AR293" t="str">
            <v/>
          </cell>
          <cell r="AU293" t="str">
            <v/>
          </cell>
        </row>
        <row r="294">
          <cell r="Z294" t="str">
            <v/>
          </cell>
          <cell r="AC294" t="str">
            <v/>
          </cell>
          <cell r="AF294" t="str">
            <v/>
          </cell>
          <cell r="AI294" t="str">
            <v/>
          </cell>
          <cell r="AL294" t="str">
            <v/>
          </cell>
          <cell r="AO294" t="str">
            <v>THEPD12</v>
          </cell>
          <cell r="AR294" t="str">
            <v/>
          </cell>
          <cell r="AU294" t="str">
            <v/>
          </cell>
        </row>
        <row r="295">
          <cell r="Z295" t="str">
            <v/>
          </cell>
          <cell r="AC295" t="str">
            <v/>
          </cell>
          <cell r="AF295" t="str">
            <v/>
          </cell>
          <cell r="AI295" t="str">
            <v/>
          </cell>
          <cell r="AL295" t="str">
            <v/>
          </cell>
          <cell r="AO295" t="str">
            <v>THEPD14</v>
          </cell>
          <cell r="AR295" t="str">
            <v/>
          </cell>
          <cell r="AU295" t="str">
            <v/>
          </cell>
        </row>
        <row r="296">
          <cell r="Z296" t="str">
            <v/>
          </cell>
          <cell r="AC296" t="str">
            <v/>
          </cell>
          <cell r="AF296" t="str">
            <v/>
          </cell>
          <cell r="AI296" t="str">
            <v/>
          </cell>
          <cell r="AL296" t="str">
            <v/>
          </cell>
          <cell r="AO296" t="str">
            <v>THEPD16</v>
          </cell>
          <cell r="AR296" t="str">
            <v/>
          </cell>
          <cell r="AU296" t="str">
            <v/>
          </cell>
        </row>
        <row r="297">
          <cell r="Z297" t="str">
            <v/>
          </cell>
          <cell r="AC297" t="str">
            <v/>
          </cell>
          <cell r="AF297" t="str">
            <v/>
          </cell>
          <cell r="AI297" t="str">
            <v/>
          </cell>
          <cell r="AL297" t="str">
            <v/>
          </cell>
          <cell r="AO297" t="str">
            <v>THEPD18</v>
          </cell>
          <cell r="AR297" t="str">
            <v/>
          </cell>
          <cell r="AU297" t="str">
            <v/>
          </cell>
        </row>
        <row r="298">
          <cell r="Z298" t="str">
            <v/>
          </cell>
          <cell r="AC298" t="str">
            <v/>
          </cell>
          <cell r="AF298" t="str">
            <v/>
          </cell>
          <cell r="AI298" t="str">
            <v/>
          </cell>
          <cell r="AL298" t="str">
            <v/>
          </cell>
          <cell r="AO298" t="str">
            <v>THEPD20</v>
          </cell>
          <cell r="AR298" t="str">
            <v/>
          </cell>
          <cell r="AU298" t="str">
            <v/>
          </cell>
        </row>
        <row r="299">
          <cell r="Z299" t="str">
            <v/>
          </cell>
          <cell r="AC299" t="str">
            <v/>
          </cell>
          <cell r="AF299" t="str">
            <v/>
          </cell>
          <cell r="AI299" t="str">
            <v/>
          </cell>
          <cell r="AL299" t="str">
            <v/>
          </cell>
          <cell r="AO299" t="str">
            <v>THEPD22</v>
          </cell>
          <cell r="AR299" t="str">
            <v/>
          </cell>
          <cell r="AU299" t="str">
            <v/>
          </cell>
        </row>
        <row r="300">
          <cell r="Z300" t="str">
            <v/>
          </cell>
          <cell r="AC300" t="str">
            <v/>
          </cell>
          <cell r="AF300" t="str">
            <v/>
          </cell>
          <cell r="AI300" t="str">
            <v/>
          </cell>
          <cell r="AL300" t="str">
            <v/>
          </cell>
          <cell r="AO300" t="str">
            <v>THEPD25</v>
          </cell>
          <cell r="AR300" t="str">
            <v/>
          </cell>
          <cell r="AU300" t="str">
            <v/>
          </cell>
        </row>
        <row r="301">
          <cell r="Z301" t="str">
            <v/>
          </cell>
          <cell r="AC301" t="str">
            <v/>
          </cell>
          <cell r="AF301" t="str">
            <v/>
          </cell>
          <cell r="AI301" t="str">
            <v/>
          </cell>
          <cell r="AL301" t="str">
            <v/>
          </cell>
          <cell r="AO301" t="str">
            <v>THEPD28</v>
          </cell>
          <cell r="AR301" t="str">
            <v/>
          </cell>
          <cell r="AU301" t="str">
            <v/>
          </cell>
        </row>
        <row r="302">
          <cell r="Z302" t="str">
            <v/>
          </cell>
          <cell r="AC302" t="str">
            <v/>
          </cell>
          <cell r="AF302" t="str">
            <v/>
          </cell>
          <cell r="AI302" t="str">
            <v/>
          </cell>
          <cell r="AL302" t="str">
            <v/>
          </cell>
          <cell r="AO302" t="str">
            <v>THEPD32</v>
          </cell>
          <cell r="AR302" t="str">
            <v/>
          </cell>
          <cell r="AU302" t="str">
            <v/>
          </cell>
        </row>
        <row r="303">
          <cell r="Z303" t="str">
            <v/>
          </cell>
          <cell r="AC303" t="str">
            <v/>
          </cell>
          <cell r="AF303" t="str">
            <v/>
          </cell>
          <cell r="AI303" t="str">
            <v/>
          </cell>
          <cell r="AL303" t="str">
            <v/>
          </cell>
          <cell r="AO303" t="str">
            <v>THEPD6</v>
          </cell>
          <cell r="AR303" t="str">
            <v/>
          </cell>
          <cell r="AU303" t="str">
            <v/>
          </cell>
        </row>
        <row r="304">
          <cell r="Z304" t="str">
            <v/>
          </cell>
          <cell r="AC304" t="str">
            <v/>
          </cell>
          <cell r="AF304" t="str">
            <v/>
          </cell>
          <cell r="AI304" t="str">
            <v/>
          </cell>
          <cell r="AL304" t="str">
            <v/>
          </cell>
          <cell r="AO304" t="str">
            <v>THEPD8</v>
          </cell>
          <cell r="AR304" t="str">
            <v/>
          </cell>
          <cell r="AU304" t="str">
            <v/>
          </cell>
        </row>
        <row r="305">
          <cell r="Z305" t="str">
            <v/>
          </cell>
          <cell r="AC305" t="str">
            <v/>
          </cell>
          <cell r="AF305" t="str">
            <v/>
          </cell>
          <cell r="AI305" t="str">
            <v/>
          </cell>
          <cell r="AL305" t="str">
            <v/>
          </cell>
          <cell r="AO305" t="str">
            <v>THEPRAU-240x40x23x0,5</v>
          </cell>
          <cell r="AR305" t="str">
            <v/>
          </cell>
          <cell r="AU305" t="str">
            <v/>
          </cell>
        </row>
        <row r="306">
          <cell r="Z306" t="str">
            <v/>
          </cell>
          <cell r="AC306" t="str">
            <v/>
          </cell>
          <cell r="AF306" t="str">
            <v/>
          </cell>
          <cell r="AI306" t="str">
            <v/>
          </cell>
          <cell r="AL306" t="str">
            <v/>
          </cell>
          <cell r="AO306" t="str">
            <v>TOLESONGVUONG0.5</v>
          </cell>
          <cell r="AR306" t="str">
            <v/>
          </cell>
          <cell r="AU306" t="str">
            <v/>
          </cell>
        </row>
        <row r="307">
          <cell r="Z307" t="str">
            <v/>
          </cell>
          <cell r="AC307" t="str">
            <v/>
          </cell>
          <cell r="AF307" t="str">
            <v/>
          </cell>
          <cell r="AI307" t="str">
            <v/>
          </cell>
          <cell r="AL307" t="str">
            <v/>
          </cell>
          <cell r="AO307" t="str">
            <v>TUDIEN</v>
          </cell>
          <cell r="AR307" t="str">
            <v/>
          </cell>
          <cell r="AU307" t="str">
            <v/>
          </cell>
        </row>
        <row r="308">
          <cell r="Z308" t="str">
            <v/>
          </cell>
          <cell r="AC308" t="str">
            <v/>
          </cell>
          <cell r="AF308" t="str">
            <v/>
          </cell>
          <cell r="AI308" t="str">
            <v/>
          </cell>
          <cell r="AL308" t="str">
            <v/>
          </cell>
          <cell r="AO308" t="str">
            <v>TUDIEN250A</v>
          </cell>
          <cell r="AR308" t="str">
            <v/>
          </cell>
          <cell r="AU308" t="str">
            <v/>
          </cell>
        </row>
        <row r="309">
          <cell r="Z309" t="str">
            <v/>
          </cell>
          <cell r="AC309" t="str">
            <v/>
          </cell>
          <cell r="AF309" t="str">
            <v/>
          </cell>
          <cell r="AI309" t="str">
            <v/>
          </cell>
          <cell r="AL309" t="str">
            <v/>
          </cell>
          <cell r="AO309" t="str">
            <v>TUHOSO</v>
          </cell>
          <cell r="AR309" t="str">
            <v/>
          </cell>
          <cell r="AU309" t="str">
            <v/>
          </cell>
        </row>
        <row r="310">
          <cell r="Z310" t="str">
            <v/>
          </cell>
          <cell r="AC310" t="str">
            <v/>
          </cell>
          <cell r="AF310" t="str">
            <v/>
          </cell>
          <cell r="AI310" t="str">
            <v/>
          </cell>
          <cell r="AL310" t="str">
            <v/>
          </cell>
          <cell r="AO310" t="str">
            <v>UNGBAOHO</v>
          </cell>
          <cell r="AR310" t="str">
            <v/>
          </cell>
          <cell r="AU310" t="str">
            <v/>
          </cell>
        </row>
        <row r="311">
          <cell r="Z311" t="str">
            <v/>
          </cell>
          <cell r="AC311" t="str">
            <v/>
          </cell>
          <cell r="AF311" t="str">
            <v/>
          </cell>
          <cell r="AI311" t="str">
            <v/>
          </cell>
          <cell r="AL311" t="str">
            <v/>
          </cell>
          <cell r="AO311" t="str">
            <v>VAN1CHIEU42</v>
          </cell>
          <cell r="AR311" t="str">
            <v/>
          </cell>
          <cell r="AU311" t="str">
            <v/>
          </cell>
        </row>
        <row r="312">
          <cell r="Z312" t="str">
            <v/>
          </cell>
          <cell r="AC312" t="str">
            <v/>
          </cell>
          <cell r="AF312" t="str">
            <v/>
          </cell>
          <cell r="AI312" t="str">
            <v/>
          </cell>
          <cell r="AL312" t="str">
            <v/>
          </cell>
          <cell r="AO312" t="str">
            <v>VANCONG34</v>
          </cell>
          <cell r="AR312" t="str">
            <v/>
          </cell>
          <cell r="AU312" t="str">
            <v/>
          </cell>
        </row>
        <row r="313">
          <cell r="Z313" t="str">
            <v/>
          </cell>
          <cell r="AC313" t="str">
            <v/>
          </cell>
          <cell r="AF313" t="str">
            <v/>
          </cell>
          <cell r="AI313" t="str">
            <v/>
          </cell>
          <cell r="AL313" t="str">
            <v/>
          </cell>
          <cell r="AO313" t="str">
            <v>VANEP</v>
          </cell>
          <cell r="AR313" t="str">
            <v/>
          </cell>
          <cell r="AU313" t="str">
            <v/>
          </cell>
        </row>
        <row r="314">
          <cell r="Z314" t="str">
            <v/>
          </cell>
          <cell r="AC314" t="str">
            <v/>
          </cell>
          <cell r="AF314" t="str">
            <v/>
          </cell>
          <cell r="AI314" t="str">
            <v/>
          </cell>
          <cell r="AL314" t="str">
            <v/>
          </cell>
          <cell r="AO314" t="str">
            <v>VANEP12</v>
          </cell>
          <cell r="AR314" t="str">
            <v/>
          </cell>
          <cell r="AU314" t="str">
            <v/>
          </cell>
        </row>
        <row r="315">
          <cell r="Z315" t="str">
            <v/>
          </cell>
          <cell r="AC315" t="str">
            <v/>
          </cell>
          <cell r="AF315" t="str">
            <v/>
          </cell>
          <cell r="AI315" t="str">
            <v/>
          </cell>
          <cell r="AL315" t="str">
            <v/>
          </cell>
          <cell r="AO315" t="str">
            <v>VANEP18</v>
          </cell>
          <cell r="AR315" t="str">
            <v/>
          </cell>
          <cell r="AU315" t="str">
            <v/>
          </cell>
        </row>
        <row r="316">
          <cell r="Z316" t="str">
            <v/>
          </cell>
          <cell r="AC316" t="str">
            <v/>
          </cell>
          <cell r="AF316" t="str">
            <v/>
          </cell>
          <cell r="AI316" t="str">
            <v/>
          </cell>
          <cell r="AL316" t="str">
            <v/>
          </cell>
          <cell r="AO316" t="str">
            <v>VANHUT50</v>
          </cell>
          <cell r="AR316" t="str">
            <v/>
          </cell>
          <cell r="AU316" t="str">
            <v/>
          </cell>
        </row>
        <row r="317">
          <cell r="Z317" t="str">
            <v/>
          </cell>
          <cell r="AC317" t="str">
            <v/>
          </cell>
          <cell r="AF317" t="str">
            <v/>
          </cell>
          <cell r="AI317" t="str">
            <v/>
          </cell>
          <cell r="AL317" t="str">
            <v/>
          </cell>
          <cell r="AO317" t="str">
            <v>VANPHAOCO</v>
          </cell>
          <cell r="AR317" t="str">
            <v/>
          </cell>
          <cell r="AU317" t="str">
            <v/>
          </cell>
        </row>
        <row r="318">
          <cell r="Z318" t="str">
            <v/>
          </cell>
          <cell r="AC318" t="str">
            <v/>
          </cell>
          <cell r="AF318" t="str">
            <v/>
          </cell>
          <cell r="AI318" t="str">
            <v/>
          </cell>
          <cell r="AL318" t="str">
            <v/>
          </cell>
          <cell r="AO318" t="str">
            <v>VANPHAODIEN</v>
          </cell>
          <cell r="AR318" t="str">
            <v/>
          </cell>
          <cell r="AU318" t="str">
            <v/>
          </cell>
        </row>
        <row r="319">
          <cell r="Z319" t="str">
            <v/>
          </cell>
          <cell r="AC319" t="str">
            <v/>
          </cell>
          <cell r="AF319" t="str">
            <v/>
          </cell>
          <cell r="AI319" t="str">
            <v/>
          </cell>
          <cell r="AL319" t="str">
            <v/>
          </cell>
          <cell r="AO319" t="str">
            <v>VANPVC27</v>
          </cell>
          <cell r="AR319" t="str">
            <v/>
          </cell>
          <cell r="AU319" t="str">
            <v/>
          </cell>
        </row>
        <row r="320">
          <cell r="Z320" t="str">
            <v/>
          </cell>
          <cell r="AC320" t="str">
            <v/>
          </cell>
          <cell r="AF320" t="str">
            <v/>
          </cell>
          <cell r="AI320" t="str">
            <v/>
          </cell>
          <cell r="AL320" t="str">
            <v/>
          </cell>
          <cell r="AO320" t="str">
            <v>VANPVC34</v>
          </cell>
          <cell r="AR320" t="str">
            <v/>
          </cell>
          <cell r="AU320" t="str">
            <v/>
          </cell>
        </row>
        <row r="321">
          <cell r="Z321" t="str">
            <v/>
          </cell>
          <cell r="AC321" t="str">
            <v/>
          </cell>
          <cell r="AF321" t="str">
            <v/>
          </cell>
          <cell r="AI321" t="str">
            <v/>
          </cell>
          <cell r="AL321" t="str">
            <v/>
          </cell>
          <cell r="AO321" t="str">
            <v>VANPVC42</v>
          </cell>
          <cell r="AR321" t="str">
            <v/>
          </cell>
          <cell r="AU321" t="str">
            <v/>
          </cell>
        </row>
        <row r="322">
          <cell r="Z322" t="str">
            <v/>
          </cell>
          <cell r="AC322" t="str">
            <v/>
          </cell>
          <cell r="AF322" t="str">
            <v/>
          </cell>
          <cell r="AI322" t="str">
            <v/>
          </cell>
          <cell r="AL322" t="str">
            <v/>
          </cell>
          <cell r="AO322" t="str">
            <v>VANTHANG0.8</v>
          </cell>
          <cell r="AR322" t="str">
            <v/>
          </cell>
          <cell r="AU322" t="str">
            <v/>
          </cell>
        </row>
        <row r="323">
          <cell r="Z323" t="str">
            <v/>
          </cell>
          <cell r="AC323" t="str">
            <v/>
          </cell>
          <cell r="AF323" t="str">
            <v/>
          </cell>
          <cell r="AI323" t="str">
            <v/>
          </cell>
          <cell r="AL323" t="str">
            <v/>
          </cell>
          <cell r="AO323" t="str">
            <v>VATTUPHU</v>
          </cell>
          <cell r="AR323" t="str">
            <v/>
          </cell>
          <cell r="AU323" t="str">
            <v/>
          </cell>
        </row>
        <row r="324">
          <cell r="Z324" t="str">
            <v/>
          </cell>
          <cell r="AC324" t="str">
            <v/>
          </cell>
          <cell r="AF324" t="str">
            <v/>
          </cell>
          <cell r="AI324" t="str">
            <v/>
          </cell>
          <cell r="AL324" t="str">
            <v/>
          </cell>
          <cell r="AO324" t="str">
            <v>VATTUPHU-BAOCHE</v>
          </cell>
          <cell r="AR324" t="str">
            <v/>
          </cell>
          <cell r="AU324" t="str">
            <v/>
          </cell>
        </row>
        <row r="325">
          <cell r="Z325" t="str">
            <v/>
          </cell>
          <cell r="AC325" t="str">
            <v/>
          </cell>
          <cell r="AF325" t="str">
            <v/>
          </cell>
          <cell r="AI325" t="str">
            <v/>
          </cell>
          <cell r="AL325" t="str">
            <v/>
          </cell>
          <cell r="AO325" t="str">
            <v>VATTUPHU-CFNHOM</v>
          </cell>
          <cell r="AR325" t="str">
            <v/>
          </cell>
          <cell r="AU325" t="str">
            <v/>
          </cell>
        </row>
        <row r="326">
          <cell r="Z326" t="str">
            <v/>
          </cell>
          <cell r="AC326" t="str">
            <v/>
          </cell>
          <cell r="AF326" t="str">
            <v/>
          </cell>
          <cell r="AI326" t="str">
            <v/>
          </cell>
          <cell r="AL326" t="str">
            <v/>
          </cell>
          <cell r="AO326" t="str">
            <v>VATTUPHU-CFVAN</v>
          </cell>
          <cell r="AR326" t="str">
            <v/>
          </cell>
          <cell r="AU326" t="str">
            <v/>
          </cell>
        </row>
        <row r="327">
          <cell r="Z327" t="str">
            <v/>
          </cell>
          <cell r="AC327" t="str">
            <v/>
          </cell>
          <cell r="AF327" t="str">
            <v/>
          </cell>
          <cell r="AI327" t="str">
            <v/>
          </cell>
          <cell r="AL327" t="str">
            <v/>
          </cell>
          <cell r="AO327" t="str">
            <v>VUA-M100</v>
          </cell>
          <cell r="AR327" t="str">
            <v/>
          </cell>
          <cell r="AU327" t="str">
            <v/>
          </cell>
        </row>
        <row r="328">
          <cell r="Z328" t="str">
            <v/>
          </cell>
          <cell r="AC328" t="str">
            <v/>
          </cell>
          <cell r="AF328" t="str">
            <v/>
          </cell>
          <cell r="AI328" t="str">
            <v/>
          </cell>
          <cell r="AL328" t="str">
            <v/>
          </cell>
          <cell r="AO328" t="str">
            <v>VUA-M50</v>
          </cell>
          <cell r="AR328" t="str">
            <v/>
          </cell>
          <cell r="AU328" t="str">
            <v/>
          </cell>
        </row>
        <row r="329">
          <cell r="Z329" t="str">
            <v/>
          </cell>
          <cell r="AC329" t="str">
            <v/>
          </cell>
          <cell r="AF329" t="str">
            <v/>
          </cell>
          <cell r="AI329" t="str">
            <v/>
          </cell>
          <cell r="AL329" t="str">
            <v/>
          </cell>
          <cell r="AO329" t="str">
            <v>VUA-M75</v>
          </cell>
          <cell r="AR329" t="str">
            <v/>
          </cell>
          <cell r="AU329" t="str">
            <v/>
          </cell>
        </row>
        <row r="330">
          <cell r="Z330" t="str">
            <v/>
          </cell>
          <cell r="AC330" t="str">
            <v/>
          </cell>
          <cell r="AF330" t="str">
            <v/>
          </cell>
          <cell r="AI330" t="str">
            <v/>
          </cell>
          <cell r="AL330" t="str">
            <v/>
          </cell>
          <cell r="AO330" t="str">
            <v>XAGO-50x100x1.8</v>
          </cell>
          <cell r="AR330" t="str">
            <v/>
          </cell>
          <cell r="AU330" t="str">
            <v/>
          </cell>
        </row>
        <row r="331">
          <cell r="Z331" t="str">
            <v/>
          </cell>
          <cell r="AC331" t="str">
            <v/>
          </cell>
          <cell r="AF331" t="str">
            <v/>
          </cell>
          <cell r="AI331" t="str">
            <v/>
          </cell>
          <cell r="AL331" t="str">
            <v/>
          </cell>
          <cell r="AO331" t="str">
            <v>XIMANGPC30</v>
          </cell>
          <cell r="AR331" t="str">
            <v/>
          </cell>
          <cell r="AU331" t="str">
            <v/>
          </cell>
        </row>
        <row r="332">
          <cell r="Z332" t="str">
            <v/>
          </cell>
          <cell r="AC332" t="str">
            <v/>
          </cell>
          <cell r="AF332" t="str">
            <v/>
          </cell>
          <cell r="AI332" t="str">
            <v/>
          </cell>
          <cell r="AL332" t="str">
            <v/>
          </cell>
          <cell r="AO332" t="str">
            <v>XIMANGPC40</v>
          </cell>
          <cell r="AR332" t="str">
            <v/>
          </cell>
          <cell r="AU332" t="str">
            <v/>
          </cell>
        </row>
        <row r="333">
          <cell r="Z333" t="str">
            <v/>
          </cell>
          <cell r="AC333" t="str">
            <v/>
          </cell>
          <cell r="AF333" t="str">
            <v/>
          </cell>
          <cell r="AI333" t="str">
            <v/>
          </cell>
          <cell r="AL333" t="str">
            <v/>
          </cell>
          <cell r="AO333" t="str">
            <v>XIMANGPCB40</v>
          </cell>
          <cell r="AR333" t="str">
            <v/>
          </cell>
          <cell r="AU333" t="str">
            <v/>
          </cell>
        </row>
        <row r="334">
          <cell r="Z334" t="str">
            <v/>
          </cell>
          <cell r="AC334" t="str">
            <v/>
          </cell>
          <cell r="AF334" t="str">
            <v/>
          </cell>
          <cell r="AI334" t="str">
            <v/>
          </cell>
          <cell r="AL334" t="str">
            <v/>
          </cell>
          <cell r="AO334" t="str">
            <v>XIMANGTRANG</v>
          </cell>
          <cell r="AR334" t="str">
            <v/>
          </cell>
          <cell r="AU334" t="str">
            <v/>
          </cell>
        </row>
        <row r="335">
          <cell r="Z335" t="str">
            <v/>
          </cell>
          <cell r="AC335" t="str">
            <v/>
          </cell>
          <cell r="AF335" t="str">
            <v/>
          </cell>
          <cell r="AI335" t="str">
            <v/>
          </cell>
          <cell r="AL335" t="str">
            <v/>
          </cell>
          <cell r="AO335" t="str">
            <v>YuPVC114</v>
          </cell>
          <cell r="AR335" t="str">
            <v/>
          </cell>
          <cell r="AU335" t="str">
            <v/>
          </cell>
        </row>
        <row r="336">
          <cell r="Z336" t="str">
            <v/>
          </cell>
          <cell r="AC336" t="str">
            <v/>
          </cell>
          <cell r="AF336" t="str">
            <v/>
          </cell>
          <cell r="AI336" t="str">
            <v/>
          </cell>
          <cell r="AL336" t="str">
            <v/>
          </cell>
          <cell r="AO336" t="str">
            <v>YuPVC114-60</v>
          </cell>
          <cell r="AR336" t="str">
            <v/>
          </cell>
          <cell r="AU336" t="str">
            <v/>
          </cell>
        </row>
        <row r="337">
          <cell r="Z337" t="str">
            <v/>
          </cell>
          <cell r="AC337" t="str">
            <v/>
          </cell>
          <cell r="AF337" t="str">
            <v/>
          </cell>
          <cell r="AI337" t="str">
            <v/>
          </cell>
          <cell r="AL337" t="str">
            <v/>
          </cell>
          <cell r="AO337" t="str">
            <v/>
          </cell>
          <cell r="AR337" t="str">
            <v/>
          </cell>
          <cell r="AU337" t="str">
            <v/>
          </cell>
        </row>
        <row r="338">
          <cell r="Z338" t="str">
            <v/>
          </cell>
          <cell r="AC338" t="str">
            <v/>
          </cell>
          <cell r="AF338" t="str">
            <v/>
          </cell>
          <cell r="AI338" t="str">
            <v/>
          </cell>
          <cell r="AL338" t="str">
            <v/>
          </cell>
          <cell r="AO338" t="str">
            <v/>
          </cell>
          <cell r="AR338" t="str">
            <v/>
          </cell>
          <cell r="AU338" t="str">
            <v/>
          </cell>
        </row>
        <row r="339">
          <cell r="Z339" t="str">
            <v/>
          </cell>
          <cell r="AC339" t="str">
            <v/>
          </cell>
          <cell r="AF339" t="str">
            <v/>
          </cell>
          <cell r="AI339" t="str">
            <v/>
          </cell>
          <cell r="AL339" t="str">
            <v/>
          </cell>
          <cell r="AO339" t="str">
            <v/>
          </cell>
          <cell r="AR339" t="str">
            <v/>
          </cell>
          <cell r="AU339" t="str">
            <v/>
          </cell>
        </row>
        <row r="340">
          <cell r="Z340" t="str">
            <v/>
          </cell>
          <cell r="AC340" t="str">
            <v/>
          </cell>
          <cell r="AF340" t="str">
            <v/>
          </cell>
          <cell r="AI340" t="str">
            <v/>
          </cell>
          <cell r="AL340" t="str">
            <v/>
          </cell>
          <cell r="AO340" t="str">
            <v/>
          </cell>
          <cell r="AR340" t="str">
            <v/>
          </cell>
          <cell r="AU340" t="str">
            <v/>
          </cell>
        </row>
        <row r="341">
          <cell r="Z341" t="str">
            <v/>
          </cell>
          <cell r="AC341" t="str">
            <v/>
          </cell>
          <cell r="AF341" t="str">
            <v/>
          </cell>
          <cell r="AI341" t="str">
            <v/>
          </cell>
          <cell r="AL341" t="str">
            <v/>
          </cell>
          <cell r="AO341" t="str">
            <v/>
          </cell>
          <cell r="AR341" t="str">
            <v/>
          </cell>
          <cell r="AU341" t="str">
            <v/>
          </cell>
        </row>
      </sheetData>
      <sheetData sheetId="10">
        <row r="1">
          <cell r="A1" t="str">
            <v>STT</v>
          </cell>
          <cell r="B1" t="str">
            <v>MÃ ĐƠN GIÁ</v>
          </cell>
          <cell r="C1" t="str">
            <v>NỘI DUNG CÔNG VIỆC</v>
          </cell>
          <cell r="D1" t="str">
            <v>ĐƠN VỊ TÍNH</v>
          </cell>
          <cell r="E1" t="str">
            <v>HAO PHÍ</v>
          </cell>
          <cell r="F1" t="str">
            <v>ĐƠN GIÁ ARD</v>
          </cell>
          <cell r="G1" t="str">
            <v>ĐƠN GIÁ (Hợp đồng)</v>
          </cell>
          <cell r="H1" t="str">
            <v>VẬT TƯ</v>
          </cell>
          <cell r="I1" t="str">
            <v>NHÂN CÔNG</v>
          </cell>
          <cell r="J1" t="str">
            <v>VAT</v>
          </cell>
          <cell r="K1" t="str">
            <v>ĐƠN GIÁ (sau VAT)</v>
          </cell>
          <cell r="L1" t="str">
            <v>ĐƠN GIÁ (Đối ngoại)</v>
          </cell>
          <cell r="M1" t="str">
            <v>GHI CHÚ</v>
          </cell>
        </row>
        <row r="2">
          <cell r="A2" t="str">
            <v>A</v>
          </cell>
          <cell r="C2" t="str">
            <v>QUẢN LÝ - LỢI NHUẬN</v>
          </cell>
          <cell r="E2">
            <v>0.18</v>
          </cell>
          <cell r="F2" t="str">
            <v>ĐN</v>
          </cell>
        </row>
        <row r="3">
          <cell r="B3" t="str">
            <v>CP_TT</v>
          </cell>
          <cell r="C3" t="str">
            <v>Chi phí trực tiếp</v>
          </cell>
          <cell r="D3" t="str">
            <v>trọn gói</v>
          </cell>
        </row>
        <row r="4">
          <cell r="B4" t="str">
            <v>CP_QL</v>
          </cell>
          <cell r="C4" t="str">
            <v>Chi phí quản lý</v>
          </cell>
          <cell r="D4" t="str">
            <v>trọn gói</v>
          </cell>
          <cell r="E4">
            <v>0.05</v>
          </cell>
        </row>
        <row r="5">
          <cell r="B5" t="str">
            <v>CP_LN</v>
          </cell>
          <cell r="C5" t="str">
            <v>Chi phí lợi nhuận</v>
          </cell>
          <cell r="D5" t="str">
            <v>trọn gói</v>
          </cell>
          <cell r="E5">
            <v>0.11</v>
          </cell>
        </row>
        <row r="6">
          <cell r="B6" t="str">
            <v>CP_TC</v>
          </cell>
          <cell r="C6" t="str">
            <v>Chi phí tài chính</v>
          </cell>
          <cell r="D6" t="str">
            <v>trọn gói</v>
          </cell>
          <cell r="E6">
            <v>0.02</v>
          </cell>
        </row>
        <row r="7">
          <cell r="B7" t="str">
            <v>CP_XD</v>
          </cell>
          <cell r="C7" t="str">
            <v>Chi phí xây dựng</v>
          </cell>
          <cell r="D7" t="str">
            <v>trọn gói</v>
          </cell>
        </row>
        <row r="8">
          <cell r="A8" t="str">
            <v>B</v>
          </cell>
          <cell r="C8" t="str">
            <v>HỢP ĐỒNG</v>
          </cell>
        </row>
        <row r="9">
          <cell r="A9" t="str">
            <v>I</v>
          </cell>
          <cell r="C9" t="str">
            <v>CÔNG TÁC XÂY BẬC CẦU THANG, TAM CẤP</v>
          </cell>
        </row>
        <row r="10">
          <cell r="B10" t="str">
            <v>XAYBACCAP</v>
          </cell>
          <cell r="C10" t="str">
            <v>Xây bậc cầu thang, tam cấp bằng gạch thẻ 40x80x180, vữa XM M75</v>
          </cell>
          <cell r="D10" t="str">
            <v>m3</v>
          </cell>
          <cell r="F10">
            <v>4839431</v>
          </cell>
          <cell r="G10">
            <v>3357210</v>
          </cell>
          <cell r="H10">
            <v>2254020</v>
          </cell>
          <cell r="I10">
            <v>1103190</v>
          </cell>
          <cell r="L10">
            <v>4839431</v>
          </cell>
        </row>
        <row r="11">
          <cell r="A11" t="str">
            <v>II</v>
          </cell>
          <cell r="C11" t="str">
            <v>CÔNG TÁC CHỐNG THẤM</v>
          </cell>
        </row>
        <row r="12">
          <cell r="B12" t="str">
            <v>CHONGTHAM_01</v>
          </cell>
          <cell r="C12" t="str">
            <v>Cung cấp và thi công lớp chống thấm khu vực đường dốc, mương thu nước, hố pít thang máy, phòng WC, phòng giặt, sân phơi</v>
          </cell>
          <cell r="D12" t="str">
            <v>m2</v>
          </cell>
          <cell r="F12">
            <v>280457</v>
          </cell>
          <cell r="G12">
            <v>194700</v>
          </cell>
          <cell r="H12">
            <v>141600</v>
          </cell>
          <cell r="I12">
            <v>53100</v>
          </cell>
          <cell r="L12">
            <v>280457</v>
          </cell>
        </row>
        <row r="13">
          <cell r="B13" t="str">
            <v>CHONGTHAM_02</v>
          </cell>
          <cell r="C13" t="str">
            <v>Cung cấp và thi công lớp chống thấm khu vực sân thượng và hồ bơi tầng 8, sân thượng tầng 19, sân thượng tầng 21, tầng 25 và mái</v>
          </cell>
          <cell r="D13" t="str">
            <v>m2</v>
          </cell>
          <cell r="F13">
            <v>331450</v>
          </cell>
          <cell r="G13">
            <v>230100</v>
          </cell>
          <cell r="H13">
            <v>177000</v>
          </cell>
          <cell r="I13">
            <v>53100</v>
          </cell>
          <cell r="L13">
            <v>331450</v>
          </cell>
        </row>
        <row r="14">
          <cell r="B14" t="str">
            <v>CHONGTHAM_03</v>
          </cell>
          <cell r="C14" t="str">
            <v>Cung cấp lắp dựng đan BTCT 600x600x80mm khu vực sân thượng và hồ bơi tầng 8, sân thượng tầng 19, sân thượng tầng 21 (bao gồm gối đỡ đan BT)</v>
          </cell>
          <cell r="D14" t="str">
            <v>m2</v>
          </cell>
          <cell r="F14">
            <v>229465</v>
          </cell>
          <cell r="G14">
            <v>159300</v>
          </cell>
          <cell r="H14">
            <v>0</v>
          </cell>
          <cell r="I14">
            <v>159300</v>
          </cell>
          <cell r="L14">
            <v>229465</v>
          </cell>
        </row>
        <row r="15">
          <cell r="A15" t="str">
            <v>III</v>
          </cell>
          <cell r="C15" t="str">
            <v>CÔNG TÁC CÁN NỀN - DÀY 3CM</v>
          </cell>
        </row>
        <row r="16">
          <cell r="B16" t="str">
            <v>CANNEN_M75</v>
          </cell>
          <cell r="C16" t="str">
            <v>Cán nền vữa M75, dày 3cm</v>
          </cell>
          <cell r="D16" t="str">
            <v>m2</v>
          </cell>
          <cell r="F16">
            <v>112624</v>
          </cell>
          <cell r="G16">
            <v>80140</v>
          </cell>
          <cell r="H16">
            <v>32370</v>
          </cell>
          <cell r="I16">
            <v>47770</v>
          </cell>
          <cell r="L16">
            <v>112624</v>
          </cell>
        </row>
        <row r="17">
          <cell r="B17" t="str">
            <v>CANNEN_M100</v>
          </cell>
          <cell r="C17" t="str">
            <v>Cán nền vữa M100, xoa nhám mặt khu thang bộ</v>
          </cell>
          <cell r="D17" t="str">
            <v>m2</v>
          </cell>
          <cell r="F17">
            <v>194623</v>
          </cell>
          <cell r="G17">
            <v>102500</v>
          </cell>
          <cell r="H17">
            <v>42500</v>
          </cell>
          <cell r="I17">
            <v>60000</v>
          </cell>
          <cell r="L17">
            <v>194623</v>
          </cell>
        </row>
        <row r="18">
          <cell r="A18" t="str">
            <v>IV</v>
          </cell>
          <cell r="C18" t="str">
            <v>CÔNG TÁC LÁT GẠCH</v>
          </cell>
        </row>
        <row r="19">
          <cell r="B19" t="str">
            <v>LATGACH</v>
          </cell>
          <cell r="C19" t="str">
            <v>Lát gạch</v>
          </cell>
          <cell r="D19" t="str">
            <v>m2</v>
          </cell>
          <cell r="F19">
            <v>188138</v>
          </cell>
          <cell r="G19">
            <v>130610</v>
          </cell>
          <cell r="H19">
            <v>18050</v>
          </cell>
          <cell r="I19">
            <v>112560</v>
          </cell>
          <cell r="L19">
            <v>188138</v>
          </cell>
        </row>
        <row r="20">
          <cell r="A20" t="str">
            <v>V</v>
          </cell>
          <cell r="C20" t="str">
            <v>CÔNG TÁC ỐP GẠCH</v>
          </cell>
        </row>
        <row r="21">
          <cell r="B21" t="str">
            <v>OP_LEN</v>
          </cell>
          <cell r="C21" t="str">
            <v>Ốp len chân tường</v>
          </cell>
          <cell r="D21" t="str">
            <v>md</v>
          </cell>
          <cell r="F21">
            <v>43329</v>
          </cell>
          <cell r="G21">
            <v>30080</v>
          </cell>
          <cell r="H21">
            <v>2170</v>
          </cell>
          <cell r="I21">
            <v>27910</v>
          </cell>
          <cell r="L21">
            <v>43329</v>
          </cell>
        </row>
        <row r="22">
          <cell r="B22" t="str">
            <v>OP_CERAMIC</v>
          </cell>
          <cell r="C22" t="str">
            <v>Ốp gạch ceramic</v>
          </cell>
          <cell r="D22" t="str">
            <v>m2</v>
          </cell>
          <cell r="F22">
            <v>213634</v>
          </cell>
          <cell r="G22">
            <v>148310</v>
          </cell>
          <cell r="H22">
            <v>18050</v>
          </cell>
          <cell r="I22">
            <v>130260</v>
          </cell>
          <cell r="L22">
            <v>213634</v>
          </cell>
        </row>
        <row r="23">
          <cell r="B23" t="str">
            <v>OP_GRANITE</v>
          </cell>
          <cell r="C23" t="str">
            <v>Ốp gạch granite</v>
          </cell>
          <cell r="D23" t="str">
            <v>m2</v>
          </cell>
          <cell r="F23">
            <v>277778</v>
          </cell>
          <cell r="G23">
            <v>192840</v>
          </cell>
          <cell r="H23">
            <v>36240</v>
          </cell>
          <cell r="I23">
            <v>156600</v>
          </cell>
          <cell r="L23">
            <v>277778</v>
          </cell>
        </row>
        <row r="24">
          <cell r="A24" t="str">
            <v>VI</v>
          </cell>
          <cell r="C24" t="str">
            <v>CÔNG TÁC TRẦN THẠCH CAO</v>
          </cell>
        </row>
        <row r="25">
          <cell r="B25" t="str">
            <v>TTC_KCHIM</v>
          </cell>
          <cell r="C25" t="str">
            <v>Trần thạch cao dày 9mm khung chìm với khung sắt mạ kẽm</v>
          </cell>
          <cell r="D25" t="str">
            <v>m2</v>
          </cell>
          <cell r="F25">
            <v>237964</v>
          </cell>
          <cell r="G25">
            <v>165200</v>
          </cell>
          <cell r="H25">
            <v>165200</v>
          </cell>
          <cell r="I25">
            <v>0</v>
          </cell>
          <cell r="L25">
            <v>237964</v>
          </cell>
        </row>
        <row r="26">
          <cell r="B26" t="str">
            <v>TTC_KNOI</v>
          </cell>
          <cell r="C26" t="str">
            <v>Trần thạch cao khung nhôm nổi, tấm chống ẩm dày 9mm kích thước tấm 600x600mm</v>
          </cell>
          <cell r="D26" t="str">
            <v>m2</v>
          </cell>
          <cell r="F26">
            <v>278758</v>
          </cell>
          <cell r="G26">
            <v>193520</v>
          </cell>
          <cell r="H26">
            <v>193520</v>
          </cell>
          <cell r="I26">
            <v>0</v>
          </cell>
          <cell r="L26">
            <v>278758</v>
          </cell>
        </row>
        <row r="27">
          <cell r="B27" t="str">
            <v>TTC_CTP_01</v>
          </cell>
          <cell r="C27" t="str">
            <v>Nắp thăm trần tiêu chuẩn LT 450 x 450 x 9 : Nắp thăm trần, khung xương gia cố Lê Trần</v>
          </cell>
          <cell r="D27" t="str">
            <v>Cái</v>
          </cell>
          <cell r="F27">
            <v>0</v>
          </cell>
          <cell r="G27">
            <v>378780</v>
          </cell>
          <cell r="H27">
            <v>284380</v>
          </cell>
          <cell r="I27">
            <v>94400</v>
          </cell>
        </row>
        <row r="28">
          <cell r="B28" t="str">
            <v>TTC_CTP_02</v>
          </cell>
          <cell r="C28" t="str">
            <v>Nắp thăm trần chống ẩm LT 450 x 450 x 9 : Nắp thăm trần, khung xương gia cố Lê Trần</v>
          </cell>
          <cell r="D28" t="str">
            <v>Cái</v>
          </cell>
          <cell r="F28">
            <v>0</v>
          </cell>
          <cell r="G28">
            <v>448400</v>
          </cell>
          <cell r="H28">
            <v>354000</v>
          </cell>
          <cell r="I28">
            <v>94400</v>
          </cell>
        </row>
        <row r="29">
          <cell r="B29" t="str">
            <v>TTC_CTP_03</v>
          </cell>
          <cell r="C29" t="str">
            <v>Nắp thăm trần tiêu chuẩn LT 600 x 600 x 9 : Nắp thăm trần, khung xương gia cố Lê Trần</v>
          </cell>
          <cell r="D29" t="str">
            <v>Cái</v>
          </cell>
          <cell r="F29">
            <v>0</v>
          </cell>
          <cell r="G29">
            <v>497960</v>
          </cell>
          <cell r="H29">
            <v>403560</v>
          </cell>
          <cell r="I29">
            <v>94400</v>
          </cell>
        </row>
        <row r="30">
          <cell r="B30" t="str">
            <v>TTC_CTP_04</v>
          </cell>
          <cell r="C30" t="str">
            <v>Nắp thăm trần chống ẩm LT 600 x 600 x 9 : Nắp thăm trần, khung xương gia cố Lê Trần</v>
          </cell>
          <cell r="D30" t="str">
            <v>Cái</v>
          </cell>
          <cell r="F30">
            <v>0</v>
          </cell>
          <cell r="G30">
            <v>527460</v>
          </cell>
          <cell r="H30">
            <v>433060</v>
          </cell>
          <cell r="I30">
            <v>94400</v>
          </cell>
        </row>
        <row r="31">
          <cell r="B31" t="str">
            <v>TTC_CTP_05</v>
          </cell>
          <cell r="C31" t="str">
            <v>Thanh viền trần Lê Trần_Z lỗ (Shadowline) sơn tĩnh điện</v>
          </cell>
          <cell r="D31" t="str">
            <v>md</v>
          </cell>
          <cell r="F31">
            <v>0</v>
          </cell>
          <cell r="G31">
            <v>59000</v>
          </cell>
          <cell r="H31">
            <v>35400</v>
          </cell>
          <cell r="I31">
            <v>23600</v>
          </cell>
        </row>
        <row r="32">
          <cell r="B32" t="str">
            <v>TTC_CTP_06</v>
          </cell>
          <cell r="C32" t="str">
            <v>Giật cấp trần tiêu chuẩn 50 &lt; h ≤ 140mm</v>
          </cell>
          <cell r="D32" t="str">
            <v>md</v>
          </cell>
          <cell r="F32">
            <v>0</v>
          </cell>
          <cell r="G32">
            <v>54516</v>
          </cell>
          <cell r="H32">
            <v>28556</v>
          </cell>
          <cell r="I32">
            <v>25960</v>
          </cell>
        </row>
        <row r="33">
          <cell r="B33" t="str">
            <v>TTC_CTP_07</v>
          </cell>
          <cell r="C33" t="str">
            <v>Giật cấp trần chống ẩm 150 &lt; h ≤ 240mm</v>
          </cell>
          <cell r="D33" t="str">
            <v>md</v>
          </cell>
          <cell r="F33">
            <v>0</v>
          </cell>
          <cell r="G33">
            <v>88264</v>
          </cell>
          <cell r="H33">
            <v>41536</v>
          </cell>
          <cell r="I33">
            <v>46728</v>
          </cell>
        </row>
        <row r="34">
          <cell r="B34" t="str">
            <v>TTC_CTP_08</v>
          </cell>
          <cell r="C34" t="str">
            <v>Giật cấp trần tiêu chuẩn 250 &lt; h ≤ 340mm</v>
          </cell>
          <cell r="D34" t="str">
            <v>md</v>
          </cell>
          <cell r="F34">
            <v>0</v>
          </cell>
          <cell r="G34">
            <v>115522</v>
          </cell>
          <cell r="H34">
            <v>54516</v>
          </cell>
          <cell r="I34">
            <v>61006</v>
          </cell>
        </row>
        <row r="35">
          <cell r="B35" t="str">
            <v>TTC_CTP_09</v>
          </cell>
          <cell r="C35" t="str">
            <v>Giật cấp trần tiêu chuẩn 350 &lt; h ≤ 440mm</v>
          </cell>
          <cell r="D35" t="str">
            <v>md</v>
          </cell>
          <cell r="F35">
            <v>0</v>
          </cell>
          <cell r="G35">
            <v>141600</v>
          </cell>
          <cell r="H35">
            <v>62422</v>
          </cell>
          <cell r="I35">
            <v>79178</v>
          </cell>
        </row>
        <row r="36">
          <cell r="B36" t="str">
            <v>TTC_CTP_10</v>
          </cell>
          <cell r="C36" t="str">
            <v>Giật cấp trần chống ẩm 450 &lt; h ≤ 600mm</v>
          </cell>
          <cell r="D36" t="str">
            <v>md</v>
          </cell>
          <cell r="F36">
            <v>0</v>
          </cell>
          <cell r="G36">
            <v>179360</v>
          </cell>
          <cell r="H36">
            <v>80712</v>
          </cell>
          <cell r="I36">
            <v>98648</v>
          </cell>
        </row>
        <row r="37">
          <cell r="B37" t="str">
            <v>TTC_CTP_11</v>
          </cell>
          <cell r="C37" t="str">
            <v>Gia cố quạt hút mùi, miệng gió</v>
          </cell>
          <cell r="D37" t="str">
            <v>Cái</v>
          </cell>
          <cell r="F37">
            <v>0</v>
          </cell>
          <cell r="G37">
            <v>135700</v>
          </cell>
          <cell r="H37">
            <v>35400</v>
          </cell>
          <cell r="I37">
            <v>100300</v>
          </cell>
        </row>
        <row r="38">
          <cell r="B38" t="str">
            <v>TTC_CTP_12</v>
          </cell>
          <cell r="C38" t="str">
            <v>Khoét lỗ đèn, đầu báo</v>
          </cell>
          <cell r="D38" t="str">
            <v>Cái</v>
          </cell>
          <cell r="F38">
            <v>0</v>
          </cell>
          <cell r="G38">
            <v>17700</v>
          </cell>
          <cell r="H38">
            <v>0</v>
          </cell>
          <cell r="I38">
            <v>17700</v>
          </cell>
        </row>
        <row r="39">
          <cell r="A39" t="str">
            <v>VII</v>
          </cell>
          <cell r="C39" t="str">
            <v>CÔNG TÁC SƠN NƯỚC</v>
          </cell>
        </row>
        <row r="40">
          <cell r="B40" t="str">
            <v>SONNUOC_TN</v>
          </cell>
          <cell r="C40" t="str">
            <v>Bã mastic chuyên dụng - sơn nước trong nhà (1 lớp lót, 2 lớp hoàn thiện)</v>
          </cell>
          <cell r="D40" t="str">
            <v>m2</v>
          </cell>
          <cell r="F40">
            <v>65843</v>
          </cell>
          <cell r="G40">
            <v>45710</v>
          </cell>
          <cell r="H40">
            <v>2120</v>
          </cell>
          <cell r="I40">
            <v>43590</v>
          </cell>
          <cell r="L40">
            <v>65843</v>
          </cell>
        </row>
        <row r="41">
          <cell r="B41" t="str">
            <v>SONNUOC_NN</v>
          </cell>
          <cell r="C41" t="str">
            <v>Bã mastic chuyên dụng - sơn nước ngoài nhà (1 lớp lót, 2 lớp hoàn thiện)</v>
          </cell>
          <cell r="D41" t="str">
            <v>m2</v>
          </cell>
          <cell r="F41">
            <v>83546</v>
          </cell>
          <cell r="G41">
            <v>58000</v>
          </cell>
          <cell r="H41">
            <v>2020</v>
          </cell>
          <cell r="I41">
            <v>55980</v>
          </cell>
          <cell r="L41">
            <v>83546</v>
          </cell>
        </row>
        <row r="42">
          <cell r="A42" t="str">
            <v>VIII</v>
          </cell>
          <cell r="C42" t="str">
            <v>CÔNG TÁC CÁC BỀ NGẦM</v>
          </cell>
        </row>
        <row r="43">
          <cell r="B43" t="str">
            <v>CHONGTHAM_BN</v>
          </cell>
          <cell r="C43" t="str">
            <v>Chống thấm Bể nước</v>
          </cell>
          <cell r="D43" t="str">
            <v>m2</v>
          </cell>
          <cell r="F43">
            <v>331450</v>
          </cell>
          <cell r="G43">
            <v>230100</v>
          </cell>
          <cell r="H43">
            <v>177000</v>
          </cell>
          <cell r="I43">
            <v>53100</v>
          </cell>
          <cell r="L43">
            <v>331450</v>
          </cell>
        </row>
        <row r="44">
          <cell r="B44" t="str">
            <v>TRATTU_BN</v>
          </cell>
          <cell r="C44" t="str">
            <v>Trát tường bê tông - cột Bể nước</v>
          </cell>
          <cell r="D44" t="str">
            <v>m2</v>
          </cell>
          <cell r="F44">
            <v>193540</v>
          </cell>
          <cell r="G44">
            <v>134360</v>
          </cell>
          <cell r="H44">
            <v>35620</v>
          </cell>
          <cell r="I44">
            <v>98740</v>
          </cell>
          <cell r="L44">
            <v>193540</v>
          </cell>
        </row>
        <row r="45">
          <cell r="B45" t="str">
            <v>CANNEN_BN</v>
          </cell>
          <cell r="C45" t="str">
            <v>Cán nền Bể nước</v>
          </cell>
          <cell r="D45" t="str">
            <v>m2</v>
          </cell>
          <cell r="F45">
            <v>122136</v>
          </cell>
          <cell r="G45">
            <v>84790</v>
          </cell>
          <cell r="H45">
            <v>36760</v>
          </cell>
          <cell r="I45">
            <v>48030</v>
          </cell>
          <cell r="L45">
            <v>122136</v>
          </cell>
        </row>
        <row r="46">
          <cell r="B46" t="str">
            <v>OPGACH_BN</v>
          </cell>
          <cell r="C46" t="str">
            <v>Ốp tường - vách Bể nước</v>
          </cell>
          <cell r="D46" t="str">
            <v>m2</v>
          </cell>
          <cell r="F46">
            <v>213634</v>
          </cell>
          <cell r="G46">
            <v>148310</v>
          </cell>
          <cell r="H46">
            <v>18050</v>
          </cell>
          <cell r="I46">
            <v>130260</v>
          </cell>
          <cell r="L46">
            <v>213634</v>
          </cell>
        </row>
        <row r="47">
          <cell r="B47" t="str">
            <v>LATGACH_BN</v>
          </cell>
          <cell r="C47" t="str">
            <v>Lát gạch nền Bể nước</v>
          </cell>
          <cell r="D47" t="str">
            <v>m2</v>
          </cell>
          <cell r="F47">
            <v>188138</v>
          </cell>
          <cell r="G47">
            <v>130610</v>
          </cell>
          <cell r="H47">
            <v>18050</v>
          </cell>
          <cell r="I47">
            <v>112560</v>
          </cell>
          <cell r="L47">
            <v>188138</v>
          </cell>
        </row>
        <row r="48">
          <cell r="B48" t="str">
            <v>XAYTU_BN</v>
          </cell>
          <cell r="C48" t="str">
            <v>Xây tường 200</v>
          </cell>
          <cell r="D48" t="str">
            <v>m2</v>
          </cell>
          <cell r="F48">
            <v>703650</v>
          </cell>
          <cell r="G48">
            <v>488490</v>
          </cell>
          <cell r="H48">
            <v>322200</v>
          </cell>
          <cell r="I48">
            <v>166290</v>
          </cell>
          <cell r="L48">
            <v>703650</v>
          </cell>
        </row>
        <row r="49">
          <cell r="B49" t="str">
            <v>LTBT_BN</v>
          </cell>
          <cell r="C49" t="str">
            <v>Lanh tô - Bổ trụ</v>
          </cell>
          <cell r="D49" t="str">
            <v>md</v>
          </cell>
          <cell r="F49">
            <v>558279</v>
          </cell>
          <cell r="G49">
            <v>387570</v>
          </cell>
          <cell r="H49">
            <v>260120</v>
          </cell>
          <cell r="I49">
            <v>127450</v>
          </cell>
          <cell r="L49">
            <v>558279</v>
          </cell>
        </row>
        <row r="50">
          <cell r="B50" t="str">
            <v>TOTUONG_BN</v>
          </cell>
          <cell r="C50" t="str">
            <v>Tô tường</v>
          </cell>
          <cell r="D50" t="str">
            <v>m2</v>
          </cell>
          <cell r="F50">
            <v>151046</v>
          </cell>
          <cell r="G50">
            <v>104860</v>
          </cell>
          <cell r="H50">
            <v>35620</v>
          </cell>
          <cell r="I50">
            <v>69240</v>
          </cell>
          <cell r="L50">
            <v>151046</v>
          </cell>
        </row>
        <row r="51">
          <cell r="B51" t="str">
            <v>TOBETONG_BN</v>
          </cell>
          <cell r="C51" t="str">
            <v>Tô bê tông</v>
          </cell>
          <cell r="D51" t="str">
            <v>m2</v>
          </cell>
          <cell r="F51">
            <v>191105</v>
          </cell>
          <cell r="G51">
            <v>132670</v>
          </cell>
          <cell r="H51">
            <v>33930</v>
          </cell>
          <cell r="I51">
            <v>98740</v>
          </cell>
          <cell r="L51">
            <v>191105</v>
          </cell>
        </row>
        <row r="52">
          <cell r="B52" t="str">
            <v>SONNUOC_BN</v>
          </cell>
          <cell r="C52" t="str">
            <v>Sơn nước</v>
          </cell>
          <cell r="D52" t="str">
            <v>m2</v>
          </cell>
          <cell r="F52">
            <v>68522</v>
          </cell>
          <cell r="G52">
            <v>47570</v>
          </cell>
          <cell r="H52">
            <v>3980</v>
          </cell>
          <cell r="I52">
            <v>43590</v>
          </cell>
          <cell r="L52">
            <v>68522</v>
          </cell>
        </row>
        <row r="53">
          <cell r="A53" t="str">
            <v>IX</v>
          </cell>
          <cell r="C53" t="str">
            <v>CÔNG TÁC KHÁC</v>
          </cell>
        </row>
        <row r="54">
          <cell r="B54" t="str">
            <v>MAIBETONG</v>
          </cell>
          <cell r="C54" t="str">
            <v>Mài bê tông</v>
          </cell>
          <cell r="D54" t="str">
            <v>m2</v>
          </cell>
          <cell r="F54">
            <v>0</v>
          </cell>
          <cell r="G54">
            <v>76700</v>
          </cell>
          <cell r="H54">
            <v>0</v>
          </cell>
          <cell r="I54">
            <v>76700</v>
          </cell>
        </row>
        <row r="55">
          <cell r="A55" t="str">
            <v>C</v>
          </cell>
          <cell r="C55" t="str">
            <v>NGOÀI HỢP ĐỒNG</v>
          </cell>
        </row>
        <row r="56">
          <cell r="A56" t="str">
            <v>I</v>
          </cell>
          <cell r="C56" t="str">
            <v>PHÁT SINH NHÂN CÔNG</v>
          </cell>
        </row>
        <row r="57">
          <cell r="B57" t="str">
            <v>PS_THO</v>
          </cell>
          <cell r="C57" t="str">
            <v>Thuê nhân công</v>
          </cell>
          <cell r="D57" t="str">
            <v>công thợ</v>
          </cell>
          <cell r="F57">
            <v>500000</v>
          </cell>
        </row>
        <row r="58">
          <cell r="B58" t="str">
            <v>PS_PHU_01</v>
          </cell>
          <cell r="C58" t="str">
            <v>Thuê nhân công</v>
          </cell>
          <cell r="D58" t="str">
            <v>công phụ</v>
          </cell>
          <cell r="F58">
            <v>350000</v>
          </cell>
        </row>
        <row r="59">
          <cell r="B59" t="str">
            <v>PS_PHU_02</v>
          </cell>
          <cell r="C59" t="str">
            <v>Thuê nhân công</v>
          </cell>
          <cell r="D59" t="str">
            <v>công phụ</v>
          </cell>
          <cell r="F59">
            <v>250000</v>
          </cell>
        </row>
        <row r="60">
          <cell r="B60" t="str">
            <v>PS_BA1_NN</v>
          </cell>
          <cell r="C60" t="str">
            <v>Công tác Bã Matic lớp 1, ngoài nhà</v>
          </cell>
          <cell r="D60" t="str">
            <v>m2</v>
          </cell>
          <cell r="F60">
            <v>16709</v>
          </cell>
        </row>
        <row r="61">
          <cell r="B61" t="str">
            <v>PS_BA1_TN</v>
          </cell>
          <cell r="C61" t="str">
            <v>Công tác Bã Matic lớp 1, trong nhà</v>
          </cell>
          <cell r="D61" t="str">
            <v>m2</v>
          </cell>
          <cell r="F61">
            <v>13169</v>
          </cell>
        </row>
        <row r="62">
          <cell r="B62" t="str">
            <v>PS_BA2_NN</v>
          </cell>
          <cell r="C62" t="str">
            <v>Công tác Bã Matic lớp 2, ngoài nhà</v>
          </cell>
          <cell r="D62" t="str">
            <v>m2</v>
          </cell>
          <cell r="F62">
            <v>16709</v>
          </cell>
        </row>
        <row r="63">
          <cell r="B63" t="str">
            <v>PS_BA2_TN</v>
          </cell>
          <cell r="C63" t="str">
            <v>Công tác Bã Matic lớp 2, trong nhà</v>
          </cell>
          <cell r="D63" t="str">
            <v>m2</v>
          </cell>
          <cell r="F63">
            <v>13169</v>
          </cell>
        </row>
        <row r="64">
          <cell r="B64" t="str">
            <v>PS_SONHT1_TN</v>
          </cell>
          <cell r="C64" t="str">
            <v>Công tác Sơn hoàn thiện lớp 1, trong nhà</v>
          </cell>
          <cell r="D64" t="str">
            <v>m2</v>
          </cell>
          <cell r="F64">
            <v>8230</v>
          </cell>
        </row>
        <row r="65">
          <cell r="B65" t="str">
            <v>PS_SONHT2_TN</v>
          </cell>
          <cell r="C65" t="str">
            <v>Công tác Sơn hoàn thiện lớp 2, trong nhà</v>
          </cell>
          <cell r="D65" t="str">
            <v>m2</v>
          </cell>
          <cell r="F65">
            <v>8230</v>
          </cell>
        </row>
        <row r="66">
          <cell r="B66" t="str">
            <v>PS_SONL_NN</v>
          </cell>
          <cell r="C66" t="str">
            <v>Công tác Sơn lót, ngoài nhà</v>
          </cell>
          <cell r="D66" t="str">
            <v>m2</v>
          </cell>
          <cell r="F66">
            <v>12532</v>
          </cell>
        </row>
        <row r="67">
          <cell r="B67" t="str">
            <v>PS_SONL_TN</v>
          </cell>
          <cell r="C67" t="str">
            <v>Công tác Sơn lót, trong nhà</v>
          </cell>
          <cell r="D67" t="str">
            <v>m2</v>
          </cell>
          <cell r="F67">
            <v>9876</v>
          </cell>
        </row>
        <row r="68">
          <cell r="B68" t="str">
            <v>PS_XANHAM_NN</v>
          </cell>
          <cell r="C68" t="str">
            <v>Công tác Xả nhám, ngoài nhà</v>
          </cell>
          <cell r="D68" t="str">
            <v>m2</v>
          </cell>
          <cell r="F68">
            <v>16709</v>
          </cell>
        </row>
        <row r="69">
          <cell r="B69" t="str">
            <v>PS_XANHAM_TN</v>
          </cell>
          <cell r="C69" t="str">
            <v>Công tác Xả nhám, trong nhà</v>
          </cell>
          <cell r="D69" t="str">
            <v>m2</v>
          </cell>
          <cell r="F69">
            <v>13169</v>
          </cell>
        </row>
        <row r="70">
          <cell r="A70" t="str">
            <v>D</v>
          </cell>
          <cell r="C70" t="str">
            <v>NHÂN CÔNG</v>
          </cell>
        </row>
        <row r="71">
          <cell r="C71" t="str">
            <v>CÔNG TÁC CỌC KHOAN NHỒI</v>
          </cell>
        </row>
        <row r="72">
          <cell r="B72" t="str">
            <v>NCO_CC_CKN</v>
          </cell>
          <cell r="C72" t="str">
            <v>Cắt đầu cọc_Cọc khoan nhồi</v>
          </cell>
          <cell r="D72" t="str">
            <v>cọc</v>
          </cell>
          <cell r="E72">
            <v>1</v>
          </cell>
          <cell r="F72">
            <v>600000</v>
          </cell>
        </row>
        <row r="73">
          <cell r="B73" t="str">
            <v>NCO_KCO_CKN</v>
          </cell>
          <cell r="C73" t="str">
            <v>Khoan cọc nhồi D600</v>
          </cell>
          <cell r="D73" t="str">
            <v>md</v>
          </cell>
          <cell r="E73">
            <v>1</v>
          </cell>
          <cell r="F73">
            <v>400000</v>
          </cell>
        </row>
        <row r="74">
          <cell r="B74" t="str">
            <v>NCO_OSA_CKN</v>
          </cell>
          <cell r="C74" t="str">
            <v>Ống siêu âm</v>
          </cell>
          <cell r="D74" t="str">
            <v>md</v>
          </cell>
          <cell r="E74">
            <v>1</v>
          </cell>
          <cell r="F74">
            <v>10000</v>
          </cell>
        </row>
        <row r="75">
          <cell r="B75" t="str">
            <v>NCO_QL_CKN</v>
          </cell>
          <cell r="C75" t="str">
            <v>Quản lý</v>
          </cell>
          <cell r="D75" t="str">
            <v>%</v>
          </cell>
          <cell r="E75">
            <v>0.05</v>
          </cell>
          <cell r="F75">
            <v>0.05</v>
          </cell>
        </row>
        <row r="76">
          <cell r="B76" t="str">
            <v>NCO_TNP_CKN</v>
          </cell>
          <cell r="C76" t="str">
            <v>TN Gõ pít</v>
          </cell>
          <cell r="D76" t="str">
            <v>cọc</v>
          </cell>
          <cell r="E76">
            <v>1</v>
          </cell>
          <cell r="F76">
            <v>500000</v>
          </cell>
        </row>
        <row r="77">
          <cell r="B77" t="str">
            <v>NCO_TNSA_CKN</v>
          </cell>
          <cell r="C77" t="str">
            <v>TN Siêu âm</v>
          </cell>
          <cell r="D77" t="str">
            <v>cọc</v>
          </cell>
          <cell r="E77">
            <v>1</v>
          </cell>
          <cell r="F77">
            <v>500000</v>
          </cell>
        </row>
        <row r="78">
          <cell r="B78" t="str">
            <v>MMO_VCM_CKN</v>
          </cell>
          <cell r="C78" t="str">
            <v>VC MM-TB</v>
          </cell>
          <cell r="D78" t="str">
            <v>lượt</v>
          </cell>
          <cell r="E78">
            <v>1</v>
          </cell>
          <cell r="F78">
            <v>4000000</v>
          </cell>
        </row>
        <row r="79">
          <cell r="C79" t="str">
            <v>CÔNG TÁC ÉP CỌC LY TÂM</v>
          </cell>
        </row>
        <row r="80">
          <cell r="B80" t="str">
            <v>NCO_CC_CLT6</v>
          </cell>
          <cell r="C80" t="str">
            <v>Cắt cọc_CLT6</v>
          </cell>
          <cell r="D80" t="str">
            <v>cọc</v>
          </cell>
          <cell r="E80">
            <v>1</v>
          </cell>
          <cell r="F80">
            <v>100000</v>
          </cell>
        </row>
        <row r="81">
          <cell r="B81" t="str">
            <v>NCO_XLC_CLT6</v>
          </cell>
          <cell r="C81" t="str">
            <v>Xử lý cọc_CLT6</v>
          </cell>
          <cell r="D81" t="str">
            <v>cọc</v>
          </cell>
          <cell r="E81">
            <v>1</v>
          </cell>
          <cell r="F81">
            <v>3000000</v>
          </cell>
        </row>
        <row r="82">
          <cell r="C82" t="str">
            <v>CÔNG TÁC BÊ TÔNG</v>
          </cell>
        </row>
        <row r="83">
          <cell r="B83" t="str">
            <v>NCO_BTL_XLNT</v>
          </cell>
          <cell r="C83" t="str">
            <v>Bê tông lót_Bể XLNT</v>
          </cell>
          <cell r="D83" t="str">
            <v>m3</v>
          </cell>
          <cell r="E83">
            <v>1</v>
          </cell>
          <cell r="F83">
            <v>300000</v>
          </cell>
        </row>
        <row r="84">
          <cell r="B84" t="str">
            <v>NCO_BTL_DS</v>
          </cell>
          <cell r="C84" t="str">
            <v>Bê tông lót_Dầm sàn</v>
          </cell>
          <cell r="D84" t="str">
            <v>m3</v>
          </cell>
          <cell r="E84">
            <v>1</v>
          </cell>
          <cell r="F84">
            <v>300000</v>
          </cell>
        </row>
        <row r="85">
          <cell r="B85" t="str">
            <v>NCO_BTL_MG</v>
          </cell>
          <cell r="C85" t="str">
            <v>Bê tông lót_Móng</v>
          </cell>
          <cell r="D85" t="str">
            <v>m3</v>
          </cell>
          <cell r="E85">
            <v>1</v>
          </cell>
          <cell r="F85">
            <v>300000</v>
          </cell>
        </row>
        <row r="86">
          <cell r="B86" t="str">
            <v>NCO_BTL_NCC</v>
          </cell>
          <cell r="C86" t="str">
            <v>Bê tông lót_Nối cọc</v>
          </cell>
          <cell r="D86" t="str">
            <v>m3</v>
          </cell>
          <cell r="E86">
            <v>1</v>
          </cell>
          <cell r="F86">
            <v>300000</v>
          </cell>
        </row>
        <row r="87">
          <cell r="B87" t="str">
            <v>NCO_BT_PC</v>
          </cell>
          <cell r="C87" t="str">
            <v>Bê tông_Bể PCCC</v>
          </cell>
          <cell r="D87" t="str">
            <v>m3</v>
          </cell>
          <cell r="E87">
            <v>1</v>
          </cell>
          <cell r="F87">
            <v>60000</v>
          </cell>
        </row>
        <row r="88">
          <cell r="B88" t="str">
            <v>NCO_BT_SH</v>
          </cell>
          <cell r="C88" t="str">
            <v>Bê tông_Bể sinh hoạt</v>
          </cell>
          <cell r="D88" t="str">
            <v>m3</v>
          </cell>
          <cell r="E88">
            <v>1</v>
          </cell>
          <cell r="F88">
            <v>60000</v>
          </cell>
        </row>
        <row r="89">
          <cell r="B89" t="str">
            <v>NCO_BT_TH</v>
          </cell>
          <cell r="C89" t="str">
            <v>Bê tông_Bể tự hoại</v>
          </cell>
          <cell r="D89" t="str">
            <v>m3</v>
          </cell>
          <cell r="E89">
            <v>1</v>
          </cell>
          <cell r="F89">
            <v>60000</v>
          </cell>
        </row>
        <row r="90">
          <cell r="B90" t="str">
            <v>NCO_BT_XLNT</v>
          </cell>
          <cell r="C90" t="str">
            <v>Bê tông_Bể XLNT</v>
          </cell>
          <cell r="D90" t="str">
            <v>m3</v>
          </cell>
          <cell r="E90">
            <v>1</v>
          </cell>
          <cell r="F90">
            <v>60000</v>
          </cell>
        </row>
        <row r="91">
          <cell r="B91" t="str">
            <v>NCO_BT_BT</v>
          </cell>
          <cell r="C91" t="str">
            <v>Bê tông_Bổ trụ</v>
          </cell>
          <cell r="D91" t="str">
            <v>m3</v>
          </cell>
          <cell r="E91">
            <v>1</v>
          </cell>
          <cell r="F91">
            <v>450000</v>
          </cell>
        </row>
        <row r="92">
          <cell r="B92" t="str">
            <v>NCO_BT_CTB</v>
          </cell>
          <cell r="C92" t="str">
            <v>Bê tông_Cầu thang</v>
          </cell>
          <cell r="D92" t="str">
            <v>m3</v>
          </cell>
          <cell r="E92">
            <v>1</v>
          </cell>
          <cell r="F92">
            <v>80000</v>
          </cell>
        </row>
        <row r="93">
          <cell r="B93" t="str">
            <v>NCO_BT_CKN</v>
          </cell>
          <cell r="C93" t="str">
            <v>Bê tông_Cọc khoan nhồi</v>
          </cell>
          <cell r="D93" t="str">
            <v>m3</v>
          </cell>
          <cell r="E93">
            <v>1</v>
          </cell>
          <cell r="F93">
            <v>300000</v>
          </cell>
        </row>
        <row r="94">
          <cell r="B94" t="str">
            <v>NCO_BT_CVH</v>
          </cell>
          <cell r="C94" t="str">
            <v>Bê tông_Cột vách</v>
          </cell>
          <cell r="D94" t="str">
            <v>m3</v>
          </cell>
          <cell r="E94">
            <v>1</v>
          </cell>
          <cell r="F94">
            <v>60000</v>
          </cell>
        </row>
        <row r="95">
          <cell r="B95" t="str">
            <v>NCO_BT_CLS</v>
          </cell>
          <cell r="C95" t="str">
            <v>Bê tông_Cừ larsen</v>
          </cell>
          <cell r="D95" t="str">
            <v>m3</v>
          </cell>
          <cell r="E95">
            <v>1</v>
          </cell>
          <cell r="F95">
            <v>300000</v>
          </cell>
        </row>
        <row r="96">
          <cell r="B96" t="str">
            <v>NCO_BT_DA</v>
          </cell>
          <cell r="C96" t="str">
            <v>Bê tông_Dầm</v>
          </cell>
          <cell r="D96" t="str">
            <v>m3</v>
          </cell>
          <cell r="E96">
            <v>1</v>
          </cell>
          <cell r="F96">
            <v>60000</v>
          </cell>
        </row>
        <row r="97">
          <cell r="B97" t="str">
            <v>NCO_BT_DS</v>
          </cell>
          <cell r="C97" t="str">
            <v>Bê tông_Dầm sàn</v>
          </cell>
          <cell r="D97" t="str">
            <v>m3</v>
          </cell>
          <cell r="E97">
            <v>1</v>
          </cell>
          <cell r="F97">
            <v>60000</v>
          </cell>
        </row>
        <row r="98">
          <cell r="B98" t="str">
            <v>NCO_BT_HG</v>
          </cell>
          <cell r="C98" t="str">
            <v>Bê tông_Hố ga</v>
          </cell>
          <cell r="D98" t="str">
            <v>m3</v>
          </cell>
          <cell r="E98">
            <v>1</v>
          </cell>
          <cell r="F98">
            <v>60000</v>
          </cell>
        </row>
        <row r="99">
          <cell r="B99" t="str">
            <v>NCO_BT_LT</v>
          </cell>
          <cell r="C99" t="str">
            <v>Bê tông_Lanh tô</v>
          </cell>
          <cell r="D99" t="str">
            <v>m3</v>
          </cell>
          <cell r="E99">
            <v>1</v>
          </cell>
          <cell r="F99">
            <v>450000</v>
          </cell>
        </row>
        <row r="100">
          <cell r="B100" t="str">
            <v>NCO_BT_LOI</v>
          </cell>
          <cell r="C100" t="str">
            <v>Bê tông_Lõi thang</v>
          </cell>
          <cell r="D100" t="str">
            <v>m3</v>
          </cell>
          <cell r="E100">
            <v>1</v>
          </cell>
          <cell r="F100">
            <v>60000</v>
          </cell>
        </row>
        <row r="101">
          <cell r="B101" t="str">
            <v>NCO_BT_LC</v>
          </cell>
          <cell r="C101" t="str">
            <v>Bê tông_Lòng cọc</v>
          </cell>
          <cell r="D101" t="str">
            <v>m3</v>
          </cell>
          <cell r="E101">
            <v>1</v>
          </cell>
          <cell r="F101">
            <v>150000</v>
          </cell>
        </row>
        <row r="102">
          <cell r="B102" t="str">
            <v>NCO_BT_MG</v>
          </cell>
          <cell r="C102" t="str">
            <v>Bê tông_Móng</v>
          </cell>
          <cell r="D102" t="str">
            <v>m3</v>
          </cell>
          <cell r="E102">
            <v>1</v>
          </cell>
          <cell r="F102">
            <v>30000</v>
          </cell>
        </row>
        <row r="103">
          <cell r="B103" t="str">
            <v>NCO_BT_NCC</v>
          </cell>
          <cell r="C103" t="str">
            <v>Bê tông_Nối cọc</v>
          </cell>
          <cell r="D103" t="str">
            <v>m3</v>
          </cell>
          <cell r="E103">
            <v>1</v>
          </cell>
          <cell r="F103">
            <v>30000</v>
          </cell>
        </row>
        <row r="104">
          <cell r="B104" t="str">
            <v>NCO_BT_RD</v>
          </cell>
          <cell r="C104" t="str">
            <v>Bê tông_Ram dốc</v>
          </cell>
          <cell r="D104" t="str">
            <v>m3</v>
          </cell>
          <cell r="E104">
            <v>1</v>
          </cell>
          <cell r="F104">
            <v>60000</v>
          </cell>
        </row>
        <row r="105">
          <cell r="B105" t="str">
            <v>NCO_BT_SAN</v>
          </cell>
          <cell r="C105" t="str">
            <v>Bê tông_Sàn</v>
          </cell>
          <cell r="D105" t="str">
            <v>m3</v>
          </cell>
          <cell r="E105">
            <v>1</v>
          </cell>
          <cell r="F105">
            <v>60000</v>
          </cell>
        </row>
        <row r="106">
          <cell r="B106" t="str">
            <v>NCO_BT_VH</v>
          </cell>
          <cell r="C106" t="str">
            <v>Bê tông_Vách hầm</v>
          </cell>
          <cell r="D106" t="str">
            <v>m3</v>
          </cell>
          <cell r="E106">
            <v>1</v>
          </cell>
          <cell r="F106">
            <v>60000</v>
          </cell>
        </row>
        <row r="107">
          <cell r="B107" t="str">
            <v>NCO_BT_VHB</v>
          </cell>
          <cell r="C107" t="str">
            <v>Bê tông_Vách hồ bơi</v>
          </cell>
          <cell r="D107" t="str">
            <v>m3</v>
          </cell>
          <cell r="E107">
            <v>1</v>
          </cell>
          <cell r="F107">
            <v>60000</v>
          </cell>
        </row>
        <row r="108">
          <cell r="B108" t="str">
            <v>NCO_XNC_SAN</v>
          </cell>
          <cell r="C108" t="str">
            <v>Xoa nền chống nứt_Sàn</v>
          </cell>
          <cell r="D108" t="str">
            <v>m2</v>
          </cell>
          <cell r="E108">
            <v>1</v>
          </cell>
          <cell r="F108">
            <v>7000</v>
          </cell>
        </row>
        <row r="109">
          <cell r="B109" t="str">
            <v>NCO_XN_SAN</v>
          </cell>
          <cell r="C109" t="str">
            <v>Xoa nền_Sàn</v>
          </cell>
          <cell r="D109" t="str">
            <v>m2</v>
          </cell>
          <cell r="E109">
            <v>1</v>
          </cell>
          <cell r="F109">
            <v>3000</v>
          </cell>
        </row>
        <row r="110">
          <cell r="C110" t="str">
            <v>CÔNG TÁC VÁN KHUÔN</v>
          </cell>
        </row>
        <row r="111">
          <cell r="B111" t="str">
            <v>NCO_CF_PC</v>
          </cell>
          <cell r="C111" t="str">
            <v>Cốp pha_Bể PCCC</v>
          </cell>
          <cell r="D111" t="str">
            <v>m2</v>
          </cell>
          <cell r="E111">
            <v>1</v>
          </cell>
          <cell r="F111">
            <v>85000</v>
          </cell>
        </row>
        <row r="112">
          <cell r="B112" t="str">
            <v>NCO_CF_SH</v>
          </cell>
          <cell r="C112" t="str">
            <v>Cốp pha_Bể sinh hoạt</v>
          </cell>
          <cell r="D112" t="str">
            <v>m2</v>
          </cell>
          <cell r="E112">
            <v>1</v>
          </cell>
          <cell r="F112">
            <v>85000</v>
          </cell>
        </row>
        <row r="113">
          <cell r="B113" t="str">
            <v>NCO_CF_TH</v>
          </cell>
          <cell r="C113" t="str">
            <v>Cốp pha_Bể tự hoại</v>
          </cell>
          <cell r="D113" t="str">
            <v>m2</v>
          </cell>
          <cell r="E113">
            <v>1</v>
          </cell>
          <cell r="F113">
            <v>85000</v>
          </cell>
        </row>
        <row r="114">
          <cell r="B114" t="str">
            <v>NCO_CF_XLNT</v>
          </cell>
          <cell r="C114" t="str">
            <v>Cốp pha_Bể XLNT</v>
          </cell>
          <cell r="D114" t="str">
            <v>m2</v>
          </cell>
          <cell r="E114">
            <v>1</v>
          </cell>
          <cell r="F114">
            <v>85000</v>
          </cell>
        </row>
        <row r="115">
          <cell r="B115" t="str">
            <v>NCO_CF_BT</v>
          </cell>
          <cell r="C115" t="str">
            <v>Cốp pha_Bổ trụ</v>
          </cell>
          <cell r="D115" t="str">
            <v>m2</v>
          </cell>
          <cell r="E115">
            <v>1</v>
          </cell>
          <cell r="F115">
            <v>120000</v>
          </cell>
        </row>
        <row r="116">
          <cell r="B116" t="str">
            <v>NCO_CF_CTB</v>
          </cell>
          <cell r="C116" t="str">
            <v>Cốp pha_Cầu thang</v>
          </cell>
          <cell r="D116" t="str">
            <v>m2</v>
          </cell>
          <cell r="E116">
            <v>1</v>
          </cell>
          <cell r="F116">
            <v>80000</v>
          </cell>
        </row>
        <row r="117">
          <cell r="B117" t="str">
            <v>NCO_CF_CVH</v>
          </cell>
          <cell r="C117" t="str">
            <v>Cốp pha_Cột vách</v>
          </cell>
          <cell r="D117" t="str">
            <v>m2</v>
          </cell>
          <cell r="E117">
            <v>1</v>
          </cell>
          <cell r="F117">
            <v>80000</v>
          </cell>
        </row>
        <row r="118">
          <cell r="B118" t="str">
            <v>NCO_CF_CLS</v>
          </cell>
          <cell r="C118" t="str">
            <v>Cốp pha_Cừ larsen</v>
          </cell>
          <cell r="D118" t="str">
            <v>md</v>
          </cell>
          <cell r="E118">
            <v>1</v>
          </cell>
          <cell r="F118">
            <v>25000</v>
          </cell>
        </row>
        <row r="119">
          <cell r="B119" t="str">
            <v>NCO_CF_DA</v>
          </cell>
          <cell r="C119" t="str">
            <v>Cốp pha_Dầm</v>
          </cell>
          <cell r="D119" t="str">
            <v>m2</v>
          </cell>
          <cell r="E119">
            <v>1</v>
          </cell>
          <cell r="F119">
            <v>80000</v>
          </cell>
        </row>
        <row r="120">
          <cell r="B120" t="str">
            <v>NCO_CF_DS</v>
          </cell>
          <cell r="C120" t="str">
            <v>Cốp pha_Dầm sàn</v>
          </cell>
          <cell r="D120" t="str">
            <v>m2</v>
          </cell>
          <cell r="E120">
            <v>1</v>
          </cell>
          <cell r="F120">
            <v>80000</v>
          </cell>
        </row>
        <row r="121">
          <cell r="B121" t="str">
            <v>NCO_CF_HG</v>
          </cell>
          <cell r="C121" t="str">
            <v>Cốp pha_Hố ga</v>
          </cell>
          <cell r="D121" t="str">
            <v>m2</v>
          </cell>
          <cell r="E121">
            <v>1</v>
          </cell>
          <cell r="F121">
            <v>85000</v>
          </cell>
        </row>
        <row r="122">
          <cell r="B122" t="str">
            <v>NCO_CF_GAIN</v>
          </cell>
          <cell r="C122" t="str">
            <v>Cốp pha_Hộp gain</v>
          </cell>
          <cell r="D122" t="str">
            <v>m2</v>
          </cell>
          <cell r="E122">
            <v>1</v>
          </cell>
          <cell r="F122">
            <v>50000</v>
          </cell>
        </row>
        <row r="123">
          <cell r="B123" t="str">
            <v>NCO_CF_LT</v>
          </cell>
          <cell r="C123" t="str">
            <v>Cốp pha_Lanh tô</v>
          </cell>
          <cell r="D123" t="str">
            <v>m2</v>
          </cell>
          <cell r="E123">
            <v>1</v>
          </cell>
          <cell r="F123">
            <v>120000</v>
          </cell>
        </row>
        <row r="124">
          <cell r="B124" t="str">
            <v>NCO_CF_LOI</v>
          </cell>
          <cell r="C124" t="str">
            <v>Cốp pha_Lõi thang</v>
          </cell>
          <cell r="D124" t="str">
            <v>m2</v>
          </cell>
          <cell r="E124">
            <v>1</v>
          </cell>
          <cell r="F124">
            <v>80000</v>
          </cell>
        </row>
        <row r="125">
          <cell r="B125" t="str">
            <v>NCO_CF_MN</v>
          </cell>
          <cell r="C125" t="str">
            <v>Cốp pha_Mạch ngừng</v>
          </cell>
          <cell r="D125" t="str">
            <v>md</v>
          </cell>
          <cell r="E125">
            <v>1</v>
          </cell>
          <cell r="F125">
            <v>25000</v>
          </cell>
        </row>
        <row r="126">
          <cell r="B126" t="str">
            <v>NCO_CF_MG</v>
          </cell>
          <cell r="C126" t="str">
            <v>Cốp pha_Móng</v>
          </cell>
          <cell r="D126" t="str">
            <v>m2</v>
          </cell>
          <cell r="E126">
            <v>1</v>
          </cell>
          <cell r="F126">
            <v>85000</v>
          </cell>
        </row>
        <row r="127">
          <cell r="B127" t="str">
            <v>NCO_CF_RD</v>
          </cell>
          <cell r="C127" t="str">
            <v>Cốp pha_Ram dốc</v>
          </cell>
          <cell r="D127" t="str">
            <v>m2</v>
          </cell>
          <cell r="E127">
            <v>1</v>
          </cell>
          <cell r="F127">
            <v>80000</v>
          </cell>
        </row>
        <row r="128">
          <cell r="B128" t="str">
            <v>NCO_CF_SAN</v>
          </cell>
          <cell r="C128" t="str">
            <v>Cốp pha_Sàn</v>
          </cell>
          <cell r="D128" t="str">
            <v>m2</v>
          </cell>
          <cell r="E128">
            <v>1</v>
          </cell>
          <cell r="F128">
            <v>80000</v>
          </cell>
        </row>
        <row r="129">
          <cell r="B129" t="str">
            <v>NCO_CF_SAM</v>
          </cell>
          <cell r="C129" t="str">
            <v>Cốp pha_Sàn âm</v>
          </cell>
          <cell r="D129" t="str">
            <v>m2</v>
          </cell>
          <cell r="E129">
            <v>1</v>
          </cell>
          <cell r="F129">
            <v>15000</v>
          </cell>
        </row>
        <row r="130">
          <cell r="B130" t="str">
            <v>NCO_CF_SVT</v>
          </cell>
          <cell r="C130" t="str">
            <v>Cốp pha_Sàn vượt tầng</v>
          </cell>
          <cell r="D130" t="str">
            <v>m2</v>
          </cell>
          <cell r="E130">
            <v>1</v>
          </cell>
          <cell r="F130">
            <v>250000</v>
          </cell>
        </row>
        <row r="131">
          <cell r="B131" t="str">
            <v>NCO_CF_VH</v>
          </cell>
          <cell r="C131" t="str">
            <v>Cốp pha_Vách hầm</v>
          </cell>
          <cell r="D131" t="str">
            <v>m2</v>
          </cell>
          <cell r="E131">
            <v>1</v>
          </cell>
          <cell r="F131">
            <v>80000</v>
          </cell>
        </row>
        <row r="132">
          <cell r="B132" t="str">
            <v>NCO_CF_VHB</v>
          </cell>
          <cell r="C132" t="str">
            <v>Cốp pha_Vách hồ bơi</v>
          </cell>
          <cell r="D132" t="str">
            <v>m2</v>
          </cell>
          <cell r="E132">
            <v>1</v>
          </cell>
          <cell r="F132">
            <v>80000</v>
          </cell>
        </row>
        <row r="133">
          <cell r="C133" t="str">
            <v>CÔNG TÁC CỐT THÉP</v>
          </cell>
        </row>
        <row r="134">
          <cell r="B134" t="str">
            <v>NCO_CT_BN</v>
          </cell>
          <cell r="C134" t="str">
            <v>Cốt thép_Bể nước</v>
          </cell>
          <cell r="D134" t="str">
            <v>kg</v>
          </cell>
          <cell r="E134">
            <v>1</v>
          </cell>
          <cell r="F134">
            <v>3500</v>
          </cell>
        </row>
        <row r="135">
          <cell r="B135" t="str">
            <v>NCO_CT_PC</v>
          </cell>
          <cell r="C135" t="str">
            <v>Cốt thép_Bể PCCC</v>
          </cell>
          <cell r="D135" t="str">
            <v>kg</v>
          </cell>
          <cell r="E135">
            <v>1</v>
          </cell>
          <cell r="F135">
            <v>2200</v>
          </cell>
        </row>
        <row r="136">
          <cell r="B136" t="str">
            <v>NCO_CT_SH</v>
          </cell>
          <cell r="C136" t="str">
            <v>Cốt thép_Bể sinh hoạt</v>
          </cell>
          <cell r="D136" t="str">
            <v>kg</v>
          </cell>
          <cell r="E136">
            <v>1</v>
          </cell>
          <cell r="F136">
            <v>2200</v>
          </cell>
        </row>
        <row r="137">
          <cell r="B137" t="str">
            <v>NCO_CT_TH</v>
          </cell>
          <cell r="C137" t="str">
            <v>Cốt thép_Bể tự hoại</v>
          </cell>
          <cell r="D137" t="str">
            <v>kg</v>
          </cell>
          <cell r="E137">
            <v>1</v>
          </cell>
          <cell r="F137">
            <v>2200</v>
          </cell>
        </row>
        <row r="138">
          <cell r="B138" t="str">
            <v>NCO_CT_XLNT</v>
          </cell>
          <cell r="C138" t="str">
            <v>Cốt thép_Bể XLNT</v>
          </cell>
          <cell r="D138" t="str">
            <v>kg</v>
          </cell>
          <cell r="E138">
            <v>1</v>
          </cell>
          <cell r="F138">
            <v>2200</v>
          </cell>
        </row>
        <row r="139">
          <cell r="B139" t="str">
            <v>NCO_CT_BT</v>
          </cell>
          <cell r="C139" t="str">
            <v>Cốt thép_Bổ trụ</v>
          </cell>
          <cell r="D139" t="str">
            <v>kg</v>
          </cell>
          <cell r="E139">
            <v>1</v>
          </cell>
          <cell r="F139">
            <v>3500</v>
          </cell>
        </row>
        <row r="140">
          <cell r="B140" t="str">
            <v>NCO_CT_CTB</v>
          </cell>
          <cell r="C140" t="str">
            <v>Cốt thép_Cầu thang</v>
          </cell>
          <cell r="D140" t="str">
            <v>kg</v>
          </cell>
          <cell r="E140">
            <v>1</v>
          </cell>
          <cell r="F140">
            <v>2200</v>
          </cell>
        </row>
        <row r="141">
          <cell r="B141" t="str">
            <v>NCO_CT_CKN</v>
          </cell>
          <cell r="C141" t="str">
            <v>Cốt thép_Cọc khoan nhồi</v>
          </cell>
          <cell r="D141" t="str">
            <v>kg</v>
          </cell>
          <cell r="E141">
            <v>1</v>
          </cell>
          <cell r="F141">
            <v>2200</v>
          </cell>
        </row>
        <row r="142">
          <cell r="B142" t="str">
            <v>NCO_CT_CVH</v>
          </cell>
          <cell r="C142" t="str">
            <v>Cốt thép_Cột vách</v>
          </cell>
          <cell r="D142" t="str">
            <v>kg</v>
          </cell>
          <cell r="E142">
            <v>1</v>
          </cell>
          <cell r="F142">
            <v>2200</v>
          </cell>
        </row>
        <row r="143">
          <cell r="B143" t="str">
            <v>NCO_CT_CLS</v>
          </cell>
          <cell r="C143" t="str">
            <v>Cốt thép_Cừ larsen</v>
          </cell>
          <cell r="D143" t="str">
            <v>kg</v>
          </cell>
          <cell r="E143">
            <v>1</v>
          </cell>
          <cell r="F143">
            <v>2200</v>
          </cell>
        </row>
        <row r="144">
          <cell r="B144" t="str">
            <v>NCO_CT_DA</v>
          </cell>
          <cell r="C144" t="str">
            <v>Cốt thép_Dầm</v>
          </cell>
          <cell r="D144" t="str">
            <v>kg</v>
          </cell>
          <cell r="E144">
            <v>1</v>
          </cell>
          <cell r="F144">
            <v>2200</v>
          </cell>
        </row>
        <row r="145">
          <cell r="B145" t="str">
            <v>NCO_CT_HG</v>
          </cell>
          <cell r="C145" t="str">
            <v>Cốt thép_Hố ga</v>
          </cell>
          <cell r="D145" t="str">
            <v>kg</v>
          </cell>
          <cell r="E145">
            <v>1</v>
          </cell>
          <cell r="F145">
            <v>3500</v>
          </cell>
        </row>
        <row r="146">
          <cell r="B146" t="str">
            <v>NCO_CT_LT</v>
          </cell>
          <cell r="C146" t="str">
            <v>Cốt thép_Lanh tô</v>
          </cell>
          <cell r="D146" t="str">
            <v>kg</v>
          </cell>
          <cell r="E146">
            <v>1</v>
          </cell>
          <cell r="F146">
            <v>3500</v>
          </cell>
        </row>
        <row r="147">
          <cell r="B147" t="str">
            <v>NCO_CT_LOI</v>
          </cell>
          <cell r="C147" t="str">
            <v>Cốt thép_Lõi thang</v>
          </cell>
          <cell r="D147" t="str">
            <v>kg</v>
          </cell>
          <cell r="E147">
            <v>1</v>
          </cell>
          <cell r="F147">
            <v>2200</v>
          </cell>
        </row>
        <row r="148">
          <cell r="B148" t="str">
            <v>NCO_CT_LC</v>
          </cell>
          <cell r="C148" t="str">
            <v>Cốt thép_Lòng cọc</v>
          </cell>
          <cell r="D148" t="str">
            <v>kg</v>
          </cell>
          <cell r="E148">
            <v>1</v>
          </cell>
          <cell r="F148">
            <v>4500</v>
          </cell>
        </row>
        <row r="149">
          <cell r="B149" t="str">
            <v>NCO_CT_MN</v>
          </cell>
          <cell r="C149" t="str">
            <v>Cốt thép_Mạch ngừng</v>
          </cell>
          <cell r="D149" t="str">
            <v>kg</v>
          </cell>
          <cell r="E149">
            <v>1</v>
          </cell>
          <cell r="F149">
            <v>2200</v>
          </cell>
        </row>
        <row r="150">
          <cell r="B150" t="str">
            <v>NCO_CT_MG</v>
          </cell>
          <cell r="C150" t="str">
            <v>Cốt thép_Móng</v>
          </cell>
          <cell r="D150" t="str">
            <v>kg</v>
          </cell>
          <cell r="E150">
            <v>1</v>
          </cell>
          <cell r="F150">
            <v>2200</v>
          </cell>
        </row>
        <row r="151">
          <cell r="B151" t="str">
            <v>NCO_CT_NCC</v>
          </cell>
          <cell r="C151" t="str">
            <v>Cốt thép_Nối cọc</v>
          </cell>
          <cell r="D151" t="str">
            <v>kg</v>
          </cell>
          <cell r="E151">
            <v>1</v>
          </cell>
          <cell r="F151">
            <v>2200</v>
          </cell>
        </row>
        <row r="152">
          <cell r="B152" t="str">
            <v>NCO_CT_RD</v>
          </cell>
          <cell r="C152" t="str">
            <v>Cốt thép_Ram dốc</v>
          </cell>
          <cell r="D152" t="str">
            <v>kg</v>
          </cell>
          <cell r="E152">
            <v>1</v>
          </cell>
          <cell r="F152">
            <v>2200</v>
          </cell>
        </row>
        <row r="153">
          <cell r="B153" t="str">
            <v>NCO_CT_SAN</v>
          </cell>
          <cell r="C153" t="str">
            <v>Cốt thép_Sàn</v>
          </cell>
          <cell r="D153" t="str">
            <v>kg</v>
          </cell>
          <cell r="E153">
            <v>1</v>
          </cell>
          <cell r="F153">
            <v>2200</v>
          </cell>
        </row>
        <row r="154">
          <cell r="B154" t="str">
            <v>NCO_CT_VH</v>
          </cell>
          <cell r="C154" t="str">
            <v>Cốt thép_Vách hầm</v>
          </cell>
          <cell r="D154" t="str">
            <v>kg</v>
          </cell>
          <cell r="E154">
            <v>1</v>
          </cell>
          <cell r="F154">
            <v>2200</v>
          </cell>
        </row>
        <row r="155">
          <cell r="B155" t="str">
            <v>NCO_CT_VHB</v>
          </cell>
          <cell r="C155" t="str">
            <v>Cốt thép_Vách hồ bơi</v>
          </cell>
          <cell r="D155" t="str">
            <v>kg</v>
          </cell>
          <cell r="E155">
            <v>1</v>
          </cell>
          <cell r="F155">
            <v>2200</v>
          </cell>
        </row>
        <row r="156">
          <cell r="C156" t="str">
            <v>CÔNG TÁC ĐỤC NHÁM</v>
          </cell>
        </row>
        <row r="157">
          <cell r="B157" t="str">
            <v>NCO_DNH_CVH</v>
          </cell>
          <cell r="C157" t="str">
            <v>Đục nhám_Cột vách</v>
          </cell>
          <cell r="D157" t="str">
            <v>m2</v>
          </cell>
          <cell r="E157">
            <v>1</v>
          </cell>
          <cell r="F157">
            <v>50000</v>
          </cell>
        </row>
        <row r="158">
          <cell r="B158" t="str">
            <v>NCO_DNH_MN</v>
          </cell>
          <cell r="C158" t="str">
            <v>Đục nhám_Mạch ngừng</v>
          </cell>
          <cell r="D158" t="str">
            <v>md</v>
          </cell>
          <cell r="E158">
            <v>1</v>
          </cell>
          <cell r="F158">
            <v>30000</v>
          </cell>
        </row>
        <row r="159">
          <cell r="C159" t="str">
            <v>CÔNG TÁC ĐỤC BÊ TÔNG</v>
          </cell>
        </row>
        <row r="160">
          <cell r="B160" t="str">
            <v>NCO_DBT_CKN</v>
          </cell>
          <cell r="C160" t="str">
            <v>Đục bê tông_Cọc khoan nhồi</v>
          </cell>
          <cell r="D160" t="str">
            <v>cọc</v>
          </cell>
          <cell r="E160">
            <v>1</v>
          </cell>
          <cell r="F160">
            <v>600000</v>
          </cell>
        </row>
        <row r="161">
          <cell r="B161" t="str">
            <v>NCO_DBT_CVH_md</v>
          </cell>
          <cell r="C161" t="str">
            <v>Đục bê tông_Cột vách</v>
          </cell>
          <cell r="D161" t="str">
            <v>md</v>
          </cell>
          <cell r="E161">
            <v>1</v>
          </cell>
          <cell r="F161">
            <v>30000</v>
          </cell>
        </row>
        <row r="162">
          <cell r="B162" t="str">
            <v>NCO_DBT_CVH_m2</v>
          </cell>
          <cell r="C162" t="str">
            <v>Đục bê tông_Cột vách</v>
          </cell>
          <cell r="D162" t="str">
            <v>m2</v>
          </cell>
          <cell r="E162">
            <v>1</v>
          </cell>
          <cell r="F162">
            <v>50000</v>
          </cell>
        </row>
        <row r="163">
          <cell r="B163" t="str">
            <v>NCO_DBT_CLS</v>
          </cell>
          <cell r="C163" t="str">
            <v>Đục bê tông_Cừ larsen</v>
          </cell>
          <cell r="D163" t="str">
            <v>md</v>
          </cell>
          <cell r="E163">
            <v>1</v>
          </cell>
          <cell r="F163">
            <v>250000</v>
          </cell>
        </row>
        <row r="164">
          <cell r="B164" t="str">
            <v>NCO_DBT_MCT</v>
          </cell>
          <cell r="C164" t="str">
            <v>Đục bê tông_Móng cẩu tháp</v>
          </cell>
          <cell r="D164" t="str">
            <v>m2</v>
          </cell>
          <cell r="E164">
            <v>1</v>
          </cell>
          <cell r="F164">
            <v>50000</v>
          </cell>
        </row>
        <row r="165">
          <cell r="C165" t="str">
            <v>CÔNG TÁC XÂY TƯỜNG</v>
          </cell>
        </row>
        <row r="166">
          <cell r="B166" t="str">
            <v>NCO_BEC_TU20</v>
          </cell>
          <cell r="C166" t="str">
            <v>Bệ cữa_Tường 200</v>
          </cell>
          <cell r="D166" t="str">
            <v>md</v>
          </cell>
          <cell r="E166">
            <v>1</v>
          </cell>
          <cell r="F166">
            <v>80000</v>
          </cell>
        </row>
        <row r="167">
          <cell r="B167" t="str">
            <v>NCO_BLC_TU20</v>
          </cell>
          <cell r="C167" t="str">
            <v>Bệ lan can_Tường 200</v>
          </cell>
          <cell r="D167" t="str">
            <v>md</v>
          </cell>
          <cell r="E167">
            <v>1</v>
          </cell>
          <cell r="F167">
            <v>80000</v>
          </cell>
        </row>
        <row r="168">
          <cell r="B168" t="str">
            <v>NCO_BLC_TU20_100x600</v>
          </cell>
          <cell r="C168" t="str">
            <v>Bệ lan can_Tường 200_100x600</v>
          </cell>
          <cell r="D168" t="str">
            <v>md</v>
          </cell>
          <cell r="E168">
            <v>1</v>
          </cell>
          <cell r="F168">
            <v>100000</v>
          </cell>
        </row>
        <row r="169">
          <cell r="B169" t="str">
            <v>NCO_BOT_TU10</v>
          </cell>
          <cell r="C169" t="str">
            <v>Bổ trụ_Tường 100</v>
          </cell>
          <cell r="D169" t="str">
            <v>md</v>
          </cell>
          <cell r="E169">
            <v>1</v>
          </cell>
          <cell r="F169">
            <v>80000</v>
          </cell>
        </row>
        <row r="170">
          <cell r="B170" t="str">
            <v>NCO_BOT_TU20</v>
          </cell>
          <cell r="C170" t="str">
            <v>Bổ trụ_Tường 200</v>
          </cell>
          <cell r="D170" t="str">
            <v>md</v>
          </cell>
          <cell r="E170">
            <v>1</v>
          </cell>
          <cell r="F170">
            <v>100000</v>
          </cell>
        </row>
        <row r="171">
          <cell r="B171" t="str">
            <v>NCO_CCO_TU10</v>
          </cell>
          <cell r="C171" t="str">
            <v>Chân cơ_Tường 100</v>
          </cell>
          <cell r="D171" t="str">
            <v>md</v>
          </cell>
          <cell r="E171">
            <v>1</v>
          </cell>
          <cell r="F171">
            <v>80000</v>
          </cell>
        </row>
        <row r="172">
          <cell r="B172" t="str">
            <v>NCO_CCO_TU20</v>
          </cell>
          <cell r="C172" t="str">
            <v>Chân cơ_Tường 200</v>
          </cell>
          <cell r="D172" t="str">
            <v>md</v>
          </cell>
          <cell r="E172">
            <v>1</v>
          </cell>
          <cell r="F172">
            <v>100000</v>
          </cell>
        </row>
        <row r="173">
          <cell r="B173" t="str">
            <v>NCO_GTU_TU10</v>
          </cell>
          <cell r="C173" t="str">
            <v>Giằng tường_Tường 100_100x600</v>
          </cell>
          <cell r="D173" t="str">
            <v>md</v>
          </cell>
          <cell r="E173">
            <v>1</v>
          </cell>
          <cell r="F173">
            <v>100000</v>
          </cell>
        </row>
        <row r="174">
          <cell r="B174" t="str">
            <v>NCO_GTU_TU20</v>
          </cell>
          <cell r="C174" t="str">
            <v>Giằng tường_Tường 200</v>
          </cell>
          <cell r="D174" t="str">
            <v>md</v>
          </cell>
          <cell r="E174">
            <v>1</v>
          </cell>
          <cell r="F174">
            <v>100000</v>
          </cell>
        </row>
        <row r="175">
          <cell r="B175" t="str">
            <v>NCO_GTU_TU20_400x500</v>
          </cell>
          <cell r="C175" t="str">
            <v>Giằng tường_Tường 200_400x500</v>
          </cell>
          <cell r="D175" t="str">
            <v>md</v>
          </cell>
          <cell r="E175">
            <v>1</v>
          </cell>
          <cell r="F175">
            <v>120000</v>
          </cell>
        </row>
        <row r="176">
          <cell r="B176" t="str">
            <v>NCO_LT_TU10</v>
          </cell>
          <cell r="C176" t="str">
            <v>Lanh tô_Tường 100</v>
          </cell>
          <cell r="D176" t="str">
            <v>md</v>
          </cell>
          <cell r="E176">
            <v>1</v>
          </cell>
          <cell r="F176">
            <v>80000</v>
          </cell>
        </row>
        <row r="177">
          <cell r="B177" t="str">
            <v>NCO_LT_TU20</v>
          </cell>
          <cell r="C177" t="str">
            <v>Lanh tô_Tường 200</v>
          </cell>
          <cell r="D177" t="str">
            <v>md</v>
          </cell>
          <cell r="E177">
            <v>1</v>
          </cell>
          <cell r="F177">
            <v>100000</v>
          </cell>
        </row>
        <row r="178">
          <cell r="B178" t="str">
            <v>NCO_LT_TU20_100x250</v>
          </cell>
          <cell r="C178" t="str">
            <v>Lanh tô_Tường 200_100x250</v>
          </cell>
          <cell r="D178" t="str">
            <v>md</v>
          </cell>
          <cell r="E178">
            <v>1</v>
          </cell>
          <cell r="F178">
            <v>80000</v>
          </cell>
        </row>
        <row r="179">
          <cell r="B179" t="str">
            <v>NCO_LT_TU20_200x250</v>
          </cell>
          <cell r="C179" t="str">
            <v>Lanh tô_Tường 200_200x250</v>
          </cell>
          <cell r="D179" t="str">
            <v>md</v>
          </cell>
          <cell r="E179">
            <v>1</v>
          </cell>
          <cell r="F179">
            <v>100000</v>
          </cell>
        </row>
        <row r="180">
          <cell r="B180" t="str">
            <v>NCO_LTBT_TU10</v>
          </cell>
          <cell r="C180" t="str">
            <v>Lanh tô-Bổ trụ_Tường 100</v>
          </cell>
          <cell r="D180" t="str">
            <v>md</v>
          </cell>
          <cell r="E180">
            <v>1</v>
          </cell>
          <cell r="F180">
            <v>80000</v>
          </cell>
        </row>
        <row r="181">
          <cell r="B181" t="str">
            <v>NCO_LTBT_TU20</v>
          </cell>
          <cell r="C181" t="str">
            <v>Lanh tô-Bổ trụ_Tường 200</v>
          </cell>
          <cell r="D181" t="str">
            <v>md</v>
          </cell>
          <cell r="E181">
            <v>1</v>
          </cell>
          <cell r="F181">
            <v>100000</v>
          </cell>
        </row>
        <row r="182">
          <cell r="B182" t="str">
            <v>NCO_XBC_CTB</v>
          </cell>
          <cell r="C182" t="str">
            <v>Xây bậc cấp_Cầu thang</v>
          </cell>
          <cell r="D182" t="str">
            <v>m3</v>
          </cell>
          <cell r="E182">
            <v>1</v>
          </cell>
          <cell r="F182">
            <v>900000</v>
          </cell>
        </row>
        <row r="183">
          <cell r="B183" t="str">
            <v>NCO_XT_TU≥30</v>
          </cell>
          <cell r="C183" t="str">
            <v>Xây tường_Tường ≥300</v>
          </cell>
          <cell r="D183" t="str">
            <v>m2</v>
          </cell>
          <cell r="E183">
            <v>1</v>
          </cell>
          <cell r="F183">
            <v>160000</v>
          </cell>
        </row>
        <row r="184">
          <cell r="B184" t="str">
            <v>NCO_XT_TU≥40</v>
          </cell>
          <cell r="C184" t="str">
            <v>Xây tường_Tường ≥400</v>
          </cell>
          <cell r="D184" t="str">
            <v>m2</v>
          </cell>
          <cell r="E184">
            <v>1</v>
          </cell>
          <cell r="F184">
            <v>205000</v>
          </cell>
        </row>
        <row r="185">
          <cell r="B185" t="str">
            <v>NCO_XT_TU10</v>
          </cell>
          <cell r="C185" t="str">
            <v>Xây tường_Tường 100</v>
          </cell>
          <cell r="D185" t="str">
            <v>m2</v>
          </cell>
          <cell r="E185">
            <v>1</v>
          </cell>
          <cell r="F185">
            <v>75000</v>
          </cell>
        </row>
        <row r="186">
          <cell r="B186" t="str">
            <v>NCO_XT_TU10_GT</v>
          </cell>
          <cell r="C186" t="str">
            <v>Xây tường_Tường 100_G.THE-4x8x18</v>
          </cell>
          <cell r="D186" t="str">
            <v>m2</v>
          </cell>
          <cell r="E186">
            <v>1</v>
          </cell>
          <cell r="F186">
            <v>85000</v>
          </cell>
        </row>
        <row r="187">
          <cell r="B187" t="str">
            <v>NCO_XT_TU10_HG</v>
          </cell>
          <cell r="C187" t="str">
            <v>Xây tường_Tường 100_H.Gain</v>
          </cell>
          <cell r="D187" t="str">
            <v>m2</v>
          </cell>
          <cell r="E187">
            <v>1</v>
          </cell>
          <cell r="F187">
            <v>60000</v>
          </cell>
        </row>
        <row r="188">
          <cell r="B188" t="str">
            <v>NCO_XT_TU20</v>
          </cell>
          <cell r="C188" t="str">
            <v>Xây tường_Tường 200</v>
          </cell>
          <cell r="D188" t="str">
            <v>m2</v>
          </cell>
          <cell r="E188">
            <v>1</v>
          </cell>
          <cell r="F188">
            <v>115000</v>
          </cell>
        </row>
        <row r="189">
          <cell r="B189" t="str">
            <v>NCO_XT_TU20_CTM</v>
          </cell>
          <cell r="C189" t="str">
            <v>Xây tường_Tường 200_Cửa TM</v>
          </cell>
          <cell r="D189" t="str">
            <v>m2</v>
          </cell>
          <cell r="E189">
            <v>1</v>
          </cell>
          <cell r="F189">
            <v>85000</v>
          </cell>
        </row>
        <row r="190">
          <cell r="B190" t="str">
            <v>NCO_XT_TU20_GT</v>
          </cell>
          <cell r="C190" t="str">
            <v>Xây tường_Tường 200_G.THE-4x8x18</v>
          </cell>
          <cell r="D190" t="str">
            <v>m2</v>
          </cell>
          <cell r="E190">
            <v>1</v>
          </cell>
          <cell r="F190">
            <v>180000</v>
          </cell>
        </row>
        <row r="191">
          <cell r="C191" t="str">
            <v>CÔNG TÁC TÔ TƯỜNG</v>
          </cell>
        </row>
        <row r="192">
          <cell r="B192" t="str">
            <v>NCO_TBT_TU_NN</v>
          </cell>
          <cell r="C192" t="str">
            <v>Trát bê tông_Tường_NN</v>
          </cell>
          <cell r="D192" t="str">
            <v>m2</v>
          </cell>
          <cell r="E192">
            <v>1</v>
          </cell>
          <cell r="F192">
            <v>95000</v>
          </cell>
        </row>
        <row r="193">
          <cell r="B193" t="str">
            <v>NCO_TBT_TU_TN</v>
          </cell>
          <cell r="C193" t="str">
            <v>Trát bê tông_Tường_TN</v>
          </cell>
          <cell r="D193" t="str">
            <v>m2</v>
          </cell>
          <cell r="E193">
            <v>1</v>
          </cell>
          <cell r="F193">
            <v>70000</v>
          </cell>
        </row>
        <row r="194">
          <cell r="B194" t="str">
            <v>NCO_TMC_CUA_NN</v>
          </cell>
          <cell r="C194" t="str">
            <v>Trát má cửa_Cửa_NN</v>
          </cell>
          <cell r="D194" t="str">
            <v>m2</v>
          </cell>
          <cell r="E194">
            <v>1</v>
          </cell>
          <cell r="F194">
            <v>95000</v>
          </cell>
        </row>
        <row r="195">
          <cell r="B195" t="str">
            <v>NCO_TMC_CUA_TN</v>
          </cell>
          <cell r="C195" t="str">
            <v>Trát má cửa_Cửa_TN</v>
          </cell>
          <cell r="D195" t="str">
            <v>m2</v>
          </cell>
          <cell r="E195">
            <v>1</v>
          </cell>
          <cell r="F195">
            <v>55000</v>
          </cell>
        </row>
        <row r="196">
          <cell r="B196" t="str">
            <v>NCO_TTU_TU_NN</v>
          </cell>
          <cell r="C196" t="str">
            <v>Trát tường_Tường_NN</v>
          </cell>
          <cell r="D196" t="str">
            <v>m2</v>
          </cell>
          <cell r="E196">
            <v>1</v>
          </cell>
          <cell r="F196">
            <v>95000</v>
          </cell>
        </row>
        <row r="197">
          <cell r="B197" t="str">
            <v>NCO_TTU_TU_TN</v>
          </cell>
          <cell r="C197" t="str">
            <v>Trát tường_Tường_TN</v>
          </cell>
          <cell r="D197" t="str">
            <v>m2</v>
          </cell>
          <cell r="E197">
            <v>1</v>
          </cell>
          <cell r="F197">
            <v>55000</v>
          </cell>
        </row>
        <row r="198">
          <cell r="C198" t="str">
            <v>CÔNG TÁC CHỐNG THẤM</v>
          </cell>
        </row>
        <row r="199">
          <cell r="B199" t="str">
            <v>NCO_BCN_VH</v>
          </cell>
          <cell r="C199" t="str">
            <v>Băng cản nước_Vách hầm</v>
          </cell>
          <cell r="D199" t="str">
            <v>md</v>
          </cell>
          <cell r="E199">
            <v>1</v>
          </cell>
          <cell r="F199">
            <v>60000</v>
          </cell>
        </row>
        <row r="200">
          <cell r="B200" t="str">
            <v>NCO_BCN_VHB</v>
          </cell>
          <cell r="C200" t="str">
            <v>Băng cản nước_Vách hồ bơi</v>
          </cell>
          <cell r="D200" t="str">
            <v>md</v>
          </cell>
          <cell r="E200">
            <v>1</v>
          </cell>
          <cell r="F200">
            <v>60000</v>
          </cell>
        </row>
        <row r="201">
          <cell r="B201" t="str">
            <v>NCO_CTH_TH</v>
          </cell>
          <cell r="C201" t="str">
            <v>Chống thấm_Bể tự hoại</v>
          </cell>
          <cell r="D201" t="str">
            <v>m2</v>
          </cell>
          <cell r="E201">
            <v>1</v>
          </cell>
          <cell r="F201">
            <v>50000</v>
          </cell>
        </row>
        <row r="202">
          <cell r="B202" t="str">
            <v>NCO_CTH_XLNT</v>
          </cell>
          <cell r="C202" t="str">
            <v>Chống thấm_Bể XLNT</v>
          </cell>
          <cell r="D202" t="str">
            <v>m2</v>
          </cell>
          <cell r="E202">
            <v>1</v>
          </cell>
          <cell r="F202">
            <v>50000</v>
          </cell>
        </row>
        <row r="203">
          <cell r="B203" t="str">
            <v>NCO_CTH_CVH</v>
          </cell>
          <cell r="C203" t="str">
            <v>Chống thấm_Cột vách</v>
          </cell>
          <cell r="D203" t="str">
            <v>m2</v>
          </cell>
          <cell r="E203">
            <v>1</v>
          </cell>
          <cell r="F203">
            <v>50000</v>
          </cell>
        </row>
        <row r="204">
          <cell r="B204" t="str">
            <v>NCO_CTH_LOI</v>
          </cell>
          <cell r="C204" t="str">
            <v>Chống thấm_Lõi thang</v>
          </cell>
          <cell r="D204" t="str">
            <v>m2</v>
          </cell>
          <cell r="E204">
            <v>1</v>
          </cell>
          <cell r="F204">
            <v>50000</v>
          </cell>
        </row>
        <row r="205">
          <cell r="B205" t="str">
            <v>NCO_CTH_MN</v>
          </cell>
          <cell r="C205" t="str">
            <v>Chống thấm_Mạch ngừng</v>
          </cell>
          <cell r="D205" t="str">
            <v>md</v>
          </cell>
          <cell r="E205">
            <v>1</v>
          </cell>
          <cell r="F205">
            <v>10000</v>
          </cell>
        </row>
        <row r="206">
          <cell r="B206" t="str">
            <v>NCO_CTH_SAN</v>
          </cell>
          <cell r="C206" t="str">
            <v>Chống thấm_Sàn</v>
          </cell>
          <cell r="D206" t="str">
            <v>m2</v>
          </cell>
          <cell r="E206">
            <v>1</v>
          </cell>
          <cell r="F206">
            <v>50000</v>
          </cell>
        </row>
        <row r="207">
          <cell r="B207" t="str">
            <v>NCO_CTH_VH</v>
          </cell>
          <cell r="C207" t="str">
            <v>Chống thấm_Vách hầm</v>
          </cell>
          <cell r="D207" t="str">
            <v>m2</v>
          </cell>
          <cell r="E207">
            <v>1</v>
          </cell>
          <cell r="F207">
            <v>50000</v>
          </cell>
        </row>
        <row r="208">
          <cell r="B208" t="str">
            <v>NCO_CTH_VHB</v>
          </cell>
          <cell r="C208" t="str">
            <v>Chống thấm_Vách hồ bơi</v>
          </cell>
          <cell r="D208" t="str">
            <v>m2</v>
          </cell>
          <cell r="E208">
            <v>1</v>
          </cell>
          <cell r="F208">
            <v>50000</v>
          </cell>
        </row>
        <row r="209">
          <cell r="B209" t="str">
            <v>NCO_CTH_CO90</v>
          </cell>
          <cell r="C209" t="str">
            <v>Chống thấm_Cổ ống D90</v>
          </cell>
          <cell r="D209" t="str">
            <v>cái</v>
          </cell>
          <cell r="E209">
            <v>1</v>
          </cell>
          <cell r="F209">
            <v>28000</v>
          </cell>
        </row>
        <row r="210">
          <cell r="B210" t="str">
            <v>NCO_QCT</v>
          </cell>
          <cell r="C210" t="str">
            <v>Quét chống thấm</v>
          </cell>
          <cell r="D210" t="str">
            <v>m2</v>
          </cell>
          <cell r="E210">
            <v>1</v>
          </cell>
          <cell r="F210">
            <v>50000</v>
          </cell>
        </row>
        <row r="211">
          <cell r="C211" t="str">
            <v>CÔNG TÁC CÁN NỀN</v>
          </cell>
        </row>
        <row r="212">
          <cell r="B212" t="str">
            <v>NCO_CN_CT</v>
          </cell>
          <cell r="C212" t="str">
            <v>Cán nền_Cầu thang</v>
          </cell>
          <cell r="D212" t="str">
            <v>m2</v>
          </cell>
          <cell r="E212">
            <v>1</v>
          </cell>
          <cell r="F212">
            <v>45000</v>
          </cell>
        </row>
        <row r="213">
          <cell r="B213" t="str">
            <v>NCO_CN_SAN</v>
          </cell>
          <cell r="C213" t="str">
            <v>Cán nền_Sàn</v>
          </cell>
          <cell r="D213" t="str">
            <v>m2</v>
          </cell>
          <cell r="E213">
            <v>1</v>
          </cell>
          <cell r="F213">
            <v>30000</v>
          </cell>
          <cell r="I213">
            <v>25000</v>
          </cell>
        </row>
        <row r="214">
          <cell r="B214" t="str">
            <v>NCO_CN_SG</v>
          </cell>
          <cell r="C214" t="str">
            <v>Cán nền_Sàn gỗ</v>
          </cell>
          <cell r="D214" t="str">
            <v>m2</v>
          </cell>
          <cell r="E214">
            <v>1</v>
          </cell>
          <cell r="F214">
            <v>40000</v>
          </cell>
        </row>
        <row r="215">
          <cell r="C215" t="str">
            <v>CÔNG TÁC ỐP LÁT</v>
          </cell>
        </row>
        <row r="216">
          <cell r="B216" t="str">
            <v>NCO_LG_SAN</v>
          </cell>
          <cell r="C216" t="str">
            <v>Lát gạch_Sàn</v>
          </cell>
          <cell r="D216" t="str">
            <v>m2</v>
          </cell>
          <cell r="E216">
            <v>1</v>
          </cell>
          <cell r="F216">
            <v>75000</v>
          </cell>
          <cell r="I216">
            <v>70000</v>
          </cell>
        </row>
        <row r="217">
          <cell r="B217" t="str">
            <v>NCO_OG_CHT</v>
          </cell>
          <cell r="C217" t="str">
            <v>Ốp gạch_Chân tường</v>
          </cell>
          <cell r="D217" t="str">
            <v>m2</v>
          </cell>
          <cell r="E217">
            <v>1</v>
          </cell>
          <cell r="F217">
            <v>90000</v>
          </cell>
          <cell r="I217">
            <v>90000</v>
          </cell>
        </row>
        <row r="218">
          <cell r="B218" t="str">
            <v>NCO_OG_TU</v>
          </cell>
          <cell r="C218" t="str">
            <v>Ốp gạch_Tường</v>
          </cell>
          <cell r="D218" t="str">
            <v>m2</v>
          </cell>
          <cell r="E218">
            <v>1</v>
          </cell>
          <cell r="F218">
            <v>95000</v>
          </cell>
          <cell r="I218">
            <v>90000</v>
          </cell>
        </row>
        <row r="219">
          <cell r="C219" t="str">
            <v>CÔNG TÁC TRẦN THẠCH CAO</v>
          </cell>
        </row>
        <row r="220">
          <cell r="B220" t="str">
            <v>NCO_TTC_KC</v>
          </cell>
          <cell r="C220" t="str">
            <v>Trần thạch cao_Khung chìm</v>
          </cell>
          <cell r="D220" t="str">
            <v>m2</v>
          </cell>
          <cell r="E220">
            <v>1</v>
          </cell>
          <cell r="F220">
            <v>130000</v>
          </cell>
        </row>
        <row r="221">
          <cell r="B221" t="str">
            <v>NCO_TTC_KN</v>
          </cell>
          <cell r="C221" t="str">
            <v>Trần thạch cao_Khung nổi</v>
          </cell>
          <cell r="D221" t="str">
            <v>m2</v>
          </cell>
          <cell r="E221">
            <v>1</v>
          </cell>
          <cell r="F221">
            <v>150000</v>
          </cell>
        </row>
        <row r="222">
          <cell r="C222" t="str">
            <v>CÔNG TÁC SƠN NƯỚC</v>
          </cell>
        </row>
        <row r="223">
          <cell r="B223" t="str">
            <v>NCO_BA_TU_NN</v>
          </cell>
          <cell r="C223" t="str">
            <v>Bã mastic_Tường_Ngoài nhà</v>
          </cell>
          <cell r="D223" t="str">
            <v>m2</v>
          </cell>
          <cell r="E223">
            <v>1</v>
          </cell>
          <cell r="F223">
            <v>28000</v>
          </cell>
          <cell r="M223" t="str">
            <v>Bã matic 2 nước, xả tinh, sơn lót</v>
          </cell>
        </row>
        <row r="224">
          <cell r="B224" t="str">
            <v>NCO_BA_TU_TN</v>
          </cell>
          <cell r="C224" t="str">
            <v>Bã mastic_Tường_Trong nhà</v>
          </cell>
          <cell r="D224" t="str">
            <v>m2</v>
          </cell>
          <cell r="E224">
            <v>1</v>
          </cell>
          <cell r="F224">
            <v>20000</v>
          </cell>
          <cell r="M224" t="str">
            <v>Bã matic 2 nước, xả tinh, sơn lót</v>
          </cell>
        </row>
        <row r="225">
          <cell r="B225" t="str">
            <v>NCO_SGĐ_TU_NN</v>
          </cell>
          <cell r="C225" t="str">
            <v>Sơn giả đá_Tường_Ngoài nhà</v>
          </cell>
          <cell r="D225" t="str">
            <v>m2</v>
          </cell>
          <cell r="E225">
            <v>1</v>
          </cell>
          <cell r="F225">
            <v>48000</v>
          </cell>
        </row>
        <row r="226">
          <cell r="B226" t="str">
            <v>NCO_SN_TU_NN</v>
          </cell>
          <cell r="C226" t="str">
            <v>Sơn nước_Tường_Ngoài nhà</v>
          </cell>
          <cell r="D226" t="str">
            <v>m2</v>
          </cell>
          <cell r="E226">
            <v>1</v>
          </cell>
          <cell r="F226">
            <v>43000</v>
          </cell>
        </row>
        <row r="227">
          <cell r="B227" t="str">
            <v>NCO_SN_TU_NN-2L</v>
          </cell>
          <cell r="C227" t="str">
            <v>Sơn nước_Tường_Ngoài nhà-2L</v>
          </cell>
          <cell r="D227" t="str">
            <v>m2</v>
          </cell>
          <cell r="E227">
            <v>1</v>
          </cell>
          <cell r="F227">
            <v>15000</v>
          </cell>
          <cell r="M227" t="str">
            <v>Sơn phủ 2 nước hoàn thiện</v>
          </cell>
        </row>
        <row r="228">
          <cell r="B228" t="str">
            <v>NCO_SN_TU_TN</v>
          </cell>
          <cell r="C228" t="str">
            <v>Sơn nước_Tường_Trong nhà</v>
          </cell>
          <cell r="D228" t="str">
            <v>m2</v>
          </cell>
          <cell r="E228">
            <v>1</v>
          </cell>
          <cell r="F228">
            <v>30000</v>
          </cell>
        </row>
        <row r="229">
          <cell r="B229" t="str">
            <v>NCO_SN_TU_TN-2L</v>
          </cell>
          <cell r="C229" t="str">
            <v>Sơn nước_Tường_Trong nhà-2L</v>
          </cell>
          <cell r="D229" t="str">
            <v>m2</v>
          </cell>
          <cell r="E229">
            <v>1</v>
          </cell>
          <cell r="F229">
            <v>10000</v>
          </cell>
          <cell r="M229" t="str">
            <v>Sơn phủ 2 nước hoàn thiện</v>
          </cell>
        </row>
        <row r="230">
          <cell r="C230" t="str">
            <v>CÔNG TÁC VẬN CHUYỂN</v>
          </cell>
        </row>
        <row r="231">
          <cell r="B231" t="str">
            <v>NCO_VCH_MASTIC</v>
          </cell>
          <cell r="C231" t="str">
            <v>Vận chuyển_Bột Mastic</v>
          </cell>
          <cell r="D231" t="str">
            <v>kg</v>
          </cell>
          <cell r="E231">
            <v>1</v>
          </cell>
          <cell r="F231">
            <v>100</v>
          </cell>
          <cell r="I231">
            <v>112.5</v>
          </cell>
        </row>
        <row r="232">
          <cell r="B232" t="str">
            <v>NCO_VCH_CAT</v>
          </cell>
          <cell r="C232" t="str">
            <v>Vận chuyển_Cát</v>
          </cell>
          <cell r="D232" t="str">
            <v>m3</v>
          </cell>
          <cell r="E232">
            <v>1</v>
          </cell>
          <cell r="F232">
            <v>120000</v>
          </cell>
        </row>
        <row r="233">
          <cell r="B233" t="str">
            <v>NCO_VCH_DA12</v>
          </cell>
          <cell r="C233" t="str">
            <v>Vận chuyển_Đá 1x2</v>
          </cell>
          <cell r="D233" t="str">
            <v>m3</v>
          </cell>
          <cell r="E233">
            <v>1</v>
          </cell>
          <cell r="F233">
            <v>120000</v>
          </cell>
        </row>
        <row r="234">
          <cell r="B234" t="str">
            <v>NCO_VCH_DAN-6x6x0.8</v>
          </cell>
          <cell r="C234" t="str">
            <v>Vận chuyển_Đan BTCT 600x600x80</v>
          </cell>
          <cell r="D234" t="str">
            <v>m2</v>
          </cell>
          <cell r="E234">
            <v>1</v>
          </cell>
          <cell r="F234">
            <v>27777.777777777777</v>
          </cell>
        </row>
        <row r="235">
          <cell r="B235" t="str">
            <v>NCO_VCH_GDM</v>
          </cell>
          <cell r="C235" t="str">
            <v>Vận chuyển_Gạch đề mi</v>
          </cell>
          <cell r="D235" t="str">
            <v>viên</v>
          </cell>
          <cell r="E235">
            <v>1</v>
          </cell>
          <cell r="F235">
            <v>120</v>
          </cell>
        </row>
        <row r="236">
          <cell r="B236" t="str">
            <v>NCO_VCH_GO</v>
          </cell>
          <cell r="C236" t="str">
            <v>Vận chuyển_Gạch ống 80x80x180</v>
          </cell>
          <cell r="D236" t="str">
            <v>viên</v>
          </cell>
          <cell r="E236">
            <v>1</v>
          </cell>
          <cell r="F236">
            <v>120</v>
          </cell>
        </row>
        <row r="237">
          <cell r="B237" t="str">
            <v>NCO_VCH_GOL</v>
          </cell>
          <cell r="C237" t="str">
            <v>Vận chuyển_Gạch ốp lát</v>
          </cell>
          <cell r="D237" t="str">
            <v>m2</v>
          </cell>
          <cell r="E237">
            <v>1</v>
          </cell>
          <cell r="F237">
            <v>4500</v>
          </cell>
        </row>
        <row r="238">
          <cell r="B238" t="str">
            <v>NCO_VCH_GT</v>
          </cell>
          <cell r="C238" t="str">
            <v>Vận chuyển_Gạch thẻ 40x80x180</v>
          </cell>
          <cell r="D238" t="str">
            <v>viên</v>
          </cell>
          <cell r="E238">
            <v>1</v>
          </cell>
          <cell r="F238">
            <v>120</v>
          </cell>
        </row>
        <row r="239">
          <cell r="B239" t="str">
            <v>NCO_VCH_GOI-2x2x2.5</v>
          </cell>
          <cell r="C239" t="str">
            <v>Vận chuyển_Gối BTCT 200x200x250</v>
          </cell>
          <cell r="D239" t="str">
            <v>viên</v>
          </cell>
          <cell r="E239">
            <v>1</v>
          </cell>
          <cell r="F239">
            <v>5000</v>
          </cell>
        </row>
        <row r="240">
          <cell r="B240" t="str">
            <v>NCO_VCH_KEO</v>
          </cell>
          <cell r="C240" t="str">
            <v>Vận chuyển_Keo</v>
          </cell>
          <cell r="D240" t="str">
            <v>kg</v>
          </cell>
          <cell r="E240">
            <v>1</v>
          </cell>
          <cell r="F240">
            <v>100</v>
          </cell>
        </row>
        <row r="241">
          <cell r="B241" t="str">
            <v>NCO_VCH_SK</v>
          </cell>
          <cell r="C241" t="str">
            <v>Vận chuyển_Sika</v>
          </cell>
          <cell r="D241" t="str">
            <v>kg</v>
          </cell>
          <cell r="E241">
            <v>1</v>
          </cell>
          <cell r="F241">
            <v>100</v>
          </cell>
        </row>
        <row r="242">
          <cell r="B242" t="str">
            <v>NCO_VCH_SL</v>
          </cell>
          <cell r="C242" t="str">
            <v>Vận chuyển_Sơn lót</v>
          </cell>
          <cell r="D242" t="str">
            <v>lít</v>
          </cell>
          <cell r="E242">
            <v>1</v>
          </cell>
          <cell r="F242">
            <v>100</v>
          </cell>
          <cell r="I242">
            <v>95.238095238095241</v>
          </cell>
        </row>
        <row r="243">
          <cell r="B243" t="str">
            <v>NCO_VCH_SP</v>
          </cell>
          <cell r="C243" t="str">
            <v>Vận chuyển_Sơn phủ</v>
          </cell>
          <cell r="D243" t="str">
            <v>lít</v>
          </cell>
          <cell r="E243">
            <v>1</v>
          </cell>
          <cell r="F243">
            <v>100</v>
          </cell>
          <cell r="I243">
            <v>95.238095238095241</v>
          </cell>
        </row>
        <row r="244">
          <cell r="B244" t="str">
            <v>NCO_VCH_XM</v>
          </cell>
          <cell r="C244" t="str">
            <v>Vận chuyển_Xi măng</v>
          </cell>
          <cell r="D244" t="str">
            <v>kg</v>
          </cell>
          <cell r="E244">
            <v>1</v>
          </cell>
          <cell r="F244">
            <v>100</v>
          </cell>
        </row>
        <row r="245">
          <cell r="C245" t="str">
            <v>CHI PHÍ CHUNG</v>
          </cell>
        </row>
        <row r="246">
          <cell r="B246" t="str">
            <v>TGO_CPC_AN</v>
          </cell>
          <cell r="C246" t="str">
            <v>An ninh</v>
          </cell>
          <cell r="D246" t="str">
            <v>tháng</v>
          </cell>
          <cell r="E246">
            <v>1</v>
          </cell>
        </row>
        <row r="247">
          <cell r="B247" t="str">
            <v>TGO_CPC_AT</v>
          </cell>
          <cell r="C247" t="str">
            <v>An toàn</v>
          </cell>
          <cell r="D247" t="str">
            <v>tháng</v>
          </cell>
          <cell r="E247">
            <v>1</v>
          </cell>
        </row>
        <row r="248">
          <cell r="B248" t="str">
            <v>TGO_CPC_BGC</v>
          </cell>
          <cell r="C248" t="str">
            <v>Bãi gia công</v>
          </cell>
          <cell r="D248" t="str">
            <v>trọn gói</v>
          </cell>
          <cell r="E248">
            <v>1</v>
          </cell>
        </row>
        <row r="249">
          <cell r="B249" t="str">
            <v>TGO_CPC_BC</v>
          </cell>
          <cell r="C249" t="str">
            <v>Bao che</v>
          </cell>
          <cell r="D249" t="str">
            <v>m2</v>
          </cell>
          <cell r="E249">
            <v>1</v>
          </cell>
        </row>
        <row r="250">
          <cell r="B250" t="str">
            <v>TGO_CPC_BH-CN</v>
          </cell>
          <cell r="C250" t="str">
            <v>Bảo hiểm công nhân nhà thầu</v>
          </cell>
          <cell r="D250" t="str">
            <v>đợt</v>
          </cell>
          <cell r="E250">
            <v>1</v>
          </cell>
        </row>
        <row r="251">
          <cell r="B251" t="str">
            <v>TGO_CPC_BH-MMTB</v>
          </cell>
          <cell r="C251" t="str">
            <v>Bảo hiểm máy móc thiết bị nhà thầu</v>
          </cell>
          <cell r="D251" t="str">
            <v>đợt</v>
          </cell>
          <cell r="E251">
            <v>1</v>
          </cell>
        </row>
        <row r="252">
          <cell r="B252" t="str">
            <v>TGO_CPC_BL-BH</v>
          </cell>
          <cell r="C252" t="str">
            <v>Bảo lãnh bảo hành</v>
          </cell>
          <cell r="D252" t="str">
            <v>đợt</v>
          </cell>
          <cell r="E252">
            <v>1</v>
          </cell>
        </row>
        <row r="253">
          <cell r="B253" t="str">
            <v>TGO_CPC_BL-DT</v>
          </cell>
          <cell r="C253" t="str">
            <v>Bảo lãnh dự thầu</v>
          </cell>
          <cell r="D253" t="str">
            <v>đợt</v>
          </cell>
          <cell r="E253">
            <v>1</v>
          </cell>
        </row>
        <row r="254">
          <cell r="B254" t="str">
            <v>TGO_CPC_BL-TU</v>
          </cell>
          <cell r="C254" t="str">
            <v>Bảo lãnh tạm ứng</v>
          </cell>
          <cell r="D254" t="str">
            <v>đợt</v>
          </cell>
          <cell r="E254">
            <v>1</v>
          </cell>
        </row>
        <row r="255">
          <cell r="B255" t="str">
            <v>TGO_CPC_BL-THHD</v>
          </cell>
          <cell r="C255" t="str">
            <v>Bảo lãnh thực hiện Hợp đồng</v>
          </cell>
          <cell r="D255" t="str">
            <v>đợt</v>
          </cell>
          <cell r="E255">
            <v>1</v>
          </cell>
        </row>
        <row r="256">
          <cell r="B256" t="str">
            <v>TGO_CPC_BTR_CTH</v>
          </cell>
          <cell r="C256" t="str">
            <v>Bảo trì_Cẩu tháp</v>
          </cell>
          <cell r="D256" t="str">
            <v>tháng</v>
          </cell>
          <cell r="E256">
            <v>1</v>
          </cell>
        </row>
        <row r="257">
          <cell r="B257" t="str">
            <v>TGO_CPC_BTR_VTL</v>
          </cell>
          <cell r="C257" t="str">
            <v>Bảo trì_Vận thăng</v>
          </cell>
          <cell r="D257" t="str">
            <v>tháng</v>
          </cell>
          <cell r="E257">
            <v>1</v>
          </cell>
        </row>
        <row r="258">
          <cell r="B258" t="str">
            <v>TGO_CPC_BHCT</v>
          </cell>
          <cell r="C258" t="str">
            <v>Chi phí bảng hiệu công trình</v>
          </cell>
          <cell r="D258" t="str">
            <v>trọn gói</v>
          </cell>
          <cell r="E258">
            <v>1</v>
          </cell>
        </row>
        <row r="259">
          <cell r="B259" t="str">
            <v>TGO_CPC_BH</v>
          </cell>
          <cell r="C259" t="str">
            <v>Chi phí bảo hiểm</v>
          </cell>
          <cell r="D259" t="str">
            <v>trọn gói</v>
          </cell>
          <cell r="E259">
            <v>1</v>
          </cell>
        </row>
        <row r="260">
          <cell r="B260" t="str">
            <v>TGO_CPC_BL</v>
          </cell>
          <cell r="C260" t="str">
            <v>Chi phí bảo lãnh</v>
          </cell>
          <cell r="D260" t="str">
            <v>trọn gói</v>
          </cell>
          <cell r="E260">
            <v>1</v>
          </cell>
        </row>
        <row r="261">
          <cell r="B261" t="str">
            <v>TGO_CPC_CTK</v>
          </cell>
          <cell r="C261" t="str">
            <v>Chi phí công trường khác</v>
          </cell>
          <cell r="D261" t="str">
            <v>trọn gói</v>
          </cell>
          <cell r="E261">
            <v>1</v>
          </cell>
        </row>
        <row r="262">
          <cell r="B262" t="str">
            <v>TGO_CPC_DF</v>
          </cell>
          <cell r="C262" t="str">
            <v>Chi phí defect - Bảo hành</v>
          </cell>
          <cell r="D262" t="str">
            <v>trọn gói</v>
          </cell>
          <cell r="E262">
            <v>1</v>
          </cell>
        </row>
        <row r="263">
          <cell r="B263" t="str">
            <v>TGO_CPC_LV</v>
          </cell>
          <cell r="C263" t="str">
            <v>Chi phí lãi vay</v>
          </cell>
          <cell r="D263" t="str">
            <v>tháng</v>
          </cell>
          <cell r="E263">
            <v>1</v>
          </cell>
        </row>
        <row r="264">
          <cell r="B264" t="str">
            <v>TGO_CPC_LU</v>
          </cell>
          <cell r="C264" t="str">
            <v xml:space="preserve">Chi phí lương </v>
          </cell>
          <cell r="D264" t="str">
            <v>tháng</v>
          </cell>
          <cell r="E264">
            <v>1</v>
          </cell>
        </row>
        <row r="265">
          <cell r="B265" t="str">
            <v>TGO_CPC_LDP</v>
          </cell>
          <cell r="C265" t="str">
            <v>Chi phí lương dự phòng (tiến độ + hồ sơ thanh toán)</v>
          </cell>
          <cell r="D265" t="str">
            <v>tháng</v>
          </cell>
          <cell r="E265">
            <v>1</v>
          </cell>
        </row>
        <row r="266">
          <cell r="B266" t="str">
            <v>TGO_CPC_MKT</v>
          </cell>
          <cell r="C266" t="str">
            <v>Chi phí marketing</v>
          </cell>
          <cell r="D266" t="str">
            <v>trọn gói</v>
          </cell>
          <cell r="E266">
            <v>1</v>
          </cell>
        </row>
        <row r="267">
          <cell r="B267" t="str">
            <v>TGO_CPC_PVVP</v>
          </cell>
          <cell r="C267" t="str">
            <v>Chi phí phục vụ văn phòng</v>
          </cell>
          <cell r="D267" t="str">
            <v>trọn gói</v>
          </cell>
          <cell r="E267">
            <v>1</v>
          </cell>
        </row>
        <row r="268">
          <cell r="B268" t="str">
            <v>TGO_CPC_QLGT</v>
          </cell>
          <cell r="C268" t="str">
            <v>Chi phí quản lý gián tiếp cần phân bổ</v>
          </cell>
          <cell r="D268" t="str">
            <v>tháng</v>
          </cell>
          <cell r="E268">
            <v>1</v>
          </cell>
        </row>
        <row r="269">
          <cell r="B269" t="str">
            <v>TGO_CPC_QTL</v>
          </cell>
          <cell r="C269" t="str">
            <v>Chi phí quan trắc lún, thẩm tra, nghiêng cho công trình để theo dõi (không bao gồm phần quan trắc do đơn vị thứ 3 thực hiện độc lập cho CĐT)</v>
          </cell>
          <cell r="D269" t="str">
            <v>trọn gói</v>
          </cell>
          <cell r="E269">
            <v>1</v>
          </cell>
        </row>
        <row r="270">
          <cell r="B270" t="str">
            <v>TGO_CPC_TBAT</v>
          </cell>
          <cell r="C270" t="str">
            <v>Chi phí thiết bị an toàn</v>
          </cell>
          <cell r="D270" t="str">
            <v>trọn gói</v>
          </cell>
          <cell r="E270">
            <v>1</v>
          </cell>
        </row>
        <row r="271">
          <cell r="B271" t="str">
            <v>TGO_CPC_TBVP</v>
          </cell>
          <cell r="C271" t="str">
            <v>Chi phí thiết bị văn phòng tạm</v>
          </cell>
          <cell r="D271" t="str">
            <v>trọn gói</v>
          </cell>
          <cell r="E271">
            <v>1</v>
          </cell>
        </row>
        <row r="272">
          <cell r="B272" t="str">
            <v>TGO_CPC_TH</v>
          </cell>
          <cell r="C272" t="str">
            <v>Chi phí thưởng theo quy định</v>
          </cell>
          <cell r="D272" t="str">
            <v>trọn gói</v>
          </cell>
          <cell r="E272">
            <v>1</v>
          </cell>
        </row>
        <row r="273">
          <cell r="B273" t="str">
            <v>TGO_CPC_TD</v>
          </cell>
          <cell r="C273" t="str">
            <v>Chi phí trắc đạc</v>
          </cell>
          <cell r="D273" t="str">
            <v>tháng</v>
          </cell>
          <cell r="E273">
            <v>1</v>
          </cell>
        </row>
        <row r="274">
          <cell r="B274" t="str">
            <v>TGO_CPC_VSCN</v>
          </cell>
          <cell r="C274" t="str">
            <v>Chi phí vệ sinh công nghiệp</v>
          </cell>
          <cell r="D274" t="str">
            <v>trọn gói</v>
          </cell>
          <cell r="E274">
            <v>1</v>
          </cell>
        </row>
        <row r="275">
          <cell r="B275" t="str">
            <v>TGO_CPC_XLVN</v>
          </cell>
          <cell r="C275" t="str">
            <v>Chi phí xử lý vết nứt</v>
          </cell>
          <cell r="D275" t="str">
            <v>trọn gói</v>
          </cell>
          <cell r="E275">
            <v>1</v>
          </cell>
        </row>
        <row r="276">
          <cell r="B276" t="str">
            <v>TGO_CPC_CBV</v>
          </cell>
          <cell r="C276" t="str">
            <v>Chốt bảo vệ</v>
          </cell>
          <cell r="D276" t="str">
            <v>cái</v>
          </cell>
          <cell r="E276">
            <v>1</v>
          </cell>
        </row>
        <row r="277">
          <cell r="B277" t="str">
            <v>TGO_CPC_HR</v>
          </cell>
          <cell r="C277" t="str">
            <v>Cổng, hàng rào</v>
          </cell>
          <cell r="D277" t="str">
            <v>trọn gói</v>
          </cell>
          <cell r="E277">
            <v>1</v>
          </cell>
        </row>
        <row r="278">
          <cell r="B278" t="str">
            <v>TGO_CPC_DRT</v>
          </cell>
          <cell r="C278" t="str">
            <v>Đổ rác thải</v>
          </cell>
          <cell r="D278" t="str">
            <v>tháng</v>
          </cell>
          <cell r="E278">
            <v>1</v>
          </cell>
        </row>
        <row r="279">
          <cell r="B279" t="str">
            <v>TGO_CPC_DDVS</v>
          </cell>
          <cell r="C279" t="str">
            <v>Dọn dẹp vệ sinh</v>
          </cell>
          <cell r="D279" t="str">
            <v>tháng</v>
          </cell>
          <cell r="E279">
            <v>1</v>
          </cell>
        </row>
        <row r="280">
          <cell r="B280" t="str">
            <v>TGO_CPC_DP</v>
          </cell>
          <cell r="C280" t="str">
            <v>Dự phòng</v>
          </cell>
          <cell r="D280" t="str">
            <v>trọn gói</v>
          </cell>
          <cell r="E280">
            <v>1</v>
          </cell>
        </row>
        <row r="281">
          <cell r="B281" t="str">
            <v>TGO_CPC_DT</v>
          </cell>
          <cell r="C281" t="str">
            <v>Đường tạm</v>
          </cell>
          <cell r="D281" t="str">
            <v>trọn gói</v>
          </cell>
          <cell r="E281">
            <v>1</v>
          </cell>
        </row>
        <row r="282">
          <cell r="B282" t="str">
            <v>TGO_CPC_HTCN</v>
          </cell>
          <cell r="C282" t="str">
            <v>Hệ thống cấp nước tạm (khoan 1 giếng, dây, ống nước, van…)</v>
          </cell>
          <cell r="D282" t="str">
            <v>trọn gói</v>
          </cell>
          <cell r="E282">
            <v>1</v>
          </cell>
        </row>
        <row r="283">
          <cell r="B283" t="str">
            <v>TGO_CPC_HTĐT</v>
          </cell>
          <cell r="C283" t="str">
            <v>Hệ thống điện tạm (dây, đèn, thiết bị chiếu sáng.., tủ điện</v>
          </cell>
          <cell r="D283" t="str">
            <v>trọn gói</v>
          </cell>
          <cell r="E283">
            <v>1</v>
          </cell>
        </row>
        <row r="284">
          <cell r="B284" t="str">
            <v>TGO_CPC_RX</v>
          </cell>
          <cell r="C284" t="str">
            <v>Hệ thống rửa xe ra vào công trường</v>
          </cell>
          <cell r="D284" t="str">
            <v>trọn gói</v>
          </cell>
          <cell r="E284">
            <v>1</v>
          </cell>
        </row>
        <row r="285">
          <cell r="B285" t="str">
            <v>TGO_CPC_INTERNET</v>
          </cell>
          <cell r="C285" t="str">
            <v>Internet</v>
          </cell>
          <cell r="D285" t="str">
            <v>tháng</v>
          </cell>
          <cell r="E285">
            <v>1</v>
          </cell>
        </row>
        <row r="286">
          <cell r="B286" t="str">
            <v>TGO_CPC_KSK</v>
          </cell>
          <cell r="C286" t="str">
            <v>Khám sức khỏe</v>
          </cell>
          <cell r="D286" t="str">
            <v>đợt</v>
          </cell>
          <cell r="E286">
            <v>1</v>
          </cell>
        </row>
        <row r="287">
          <cell r="B287" t="str">
            <v>TGO_CPC_KHO</v>
          </cell>
          <cell r="C287" t="str">
            <v>Kho tạm_50m2</v>
          </cell>
          <cell r="D287" t="str">
            <v>trọn gói</v>
          </cell>
          <cell r="E287">
            <v>1</v>
          </cell>
        </row>
        <row r="288">
          <cell r="B288" t="str">
            <v>TGO_CPC_KD_CTH</v>
          </cell>
          <cell r="C288" t="str">
            <v>Kiểm định_Cẩu tháp</v>
          </cell>
          <cell r="D288" t="str">
            <v>đợt</v>
          </cell>
          <cell r="E288">
            <v>1</v>
          </cell>
        </row>
        <row r="289">
          <cell r="B289" t="str">
            <v>TGO_CPC_KD_VTL</v>
          </cell>
          <cell r="C289" t="str">
            <v>Kiểm định_Vận thăng</v>
          </cell>
          <cell r="D289" t="str">
            <v>đợt</v>
          </cell>
          <cell r="E289">
            <v>1</v>
          </cell>
        </row>
        <row r="290">
          <cell r="B290" t="str">
            <v>TGO_CPC_LTCN</v>
          </cell>
          <cell r="C290" t="str">
            <v>Láng trại công nhân 6x20 (240 m2): cho thuê trọ ở ngoài dự án</v>
          </cell>
          <cell r="D290" t="str">
            <v>trọn gói</v>
          </cell>
          <cell r="E290">
            <v>1</v>
          </cell>
        </row>
        <row r="291">
          <cell r="B291" t="str">
            <v>TGO_CPC_LD_CTH</v>
          </cell>
          <cell r="C291" t="str">
            <v>Lắp đặt_Cẩu tháp</v>
          </cell>
          <cell r="D291" t="str">
            <v>lô</v>
          </cell>
          <cell r="E291">
            <v>1</v>
          </cell>
        </row>
        <row r="292">
          <cell r="B292" t="str">
            <v>TGO_CPC_LD_OBT</v>
          </cell>
          <cell r="C292" t="str">
            <v>Lắp đặt_Ống đứng BT</v>
          </cell>
          <cell r="D292" t="str">
            <v>tháng</v>
          </cell>
          <cell r="E292">
            <v>1</v>
          </cell>
        </row>
        <row r="293">
          <cell r="B293" t="str">
            <v>TGO_CPC_LD_VTL</v>
          </cell>
          <cell r="C293" t="str">
            <v>Lắp đặt_Vận thăng</v>
          </cell>
          <cell r="D293" t="str">
            <v>lô</v>
          </cell>
          <cell r="E293">
            <v>1</v>
          </cell>
        </row>
        <row r="294">
          <cell r="B294" t="str">
            <v>TGO_CPC_MMTC</v>
          </cell>
          <cell r="C294" t="str">
            <v>Máy móc thi công</v>
          </cell>
          <cell r="D294" t="str">
            <v>trọn gói</v>
          </cell>
          <cell r="E294">
            <v>1</v>
          </cell>
        </row>
        <row r="295">
          <cell r="B295" t="str">
            <v>TGO_CPC_MOG_VTL</v>
          </cell>
          <cell r="C295" t="str">
            <v>Móng_Vận thăng</v>
          </cell>
          <cell r="D295" t="str">
            <v>cái</v>
          </cell>
          <cell r="E295">
            <v>1</v>
          </cell>
        </row>
        <row r="296">
          <cell r="B296" t="str">
            <v>TGO_CPC_NĐX</v>
          </cell>
          <cell r="C296" t="str">
            <v>Nhà để xe</v>
          </cell>
          <cell r="D296" t="str">
            <v>trọn gói</v>
          </cell>
          <cell r="E296">
            <v>1</v>
          </cell>
        </row>
        <row r="297">
          <cell r="B297" t="str">
            <v>TGO_CPC_NV_CTH</v>
          </cell>
          <cell r="C297" t="str">
            <v>Nhân viên VH_Cẩu tháp</v>
          </cell>
          <cell r="D297" t="str">
            <v>tháng</v>
          </cell>
          <cell r="E297">
            <v>1</v>
          </cell>
        </row>
        <row r="298">
          <cell r="B298" t="str">
            <v>TGO_CPC_NV_VTL</v>
          </cell>
          <cell r="C298" t="str">
            <v>Nhân viên VH_Vận thăng</v>
          </cell>
          <cell r="D298" t="str">
            <v>tháng</v>
          </cell>
          <cell r="E298">
            <v>1</v>
          </cell>
        </row>
        <row r="299">
          <cell r="B299" t="str">
            <v>TGO_CPC_NV-BCH</v>
          </cell>
          <cell r="C299" t="str">
            <v>Nhân viên_BCH</v>
          </cell>
          <cell r="D299" t="str">
            <v>tháng</v>
          </cell>
          <cell r="E299">
            <v>1</v>
          </cell>
        </row>
        <row r="300">
          <cell r="B300" t="str">
            <v>TGO_CPC_RHC</v>
          </cell>
          <cell r="C300" t="str">
            <v>Rút hầm cầu_WC</v>
          </cell>
          <cell r="D300" t="str">
            <v>tháng</v>
          </cell>
          <cell r="E300">
            <v>1</v>
          </cell>
        </row>
        <row r="301">
          <cell r="B301" t="str">
            <v>TGO_CPC_TD_CTH</v>
          </cell>
          <cell r="C301" t="str">
            <v>Tháo dỡ_Cẩu tháp</v>
          </cell>
          <cell r="D301" t="str">
            <v>lô</v>
          </cell>
          <cell r="E301">
            <v>1</v>
          </cell>
        </row>
        <row r="302">
          <cell r="B302" t="str">
            <v>TGO_CPC_TD_VTL</v>
          </cell>
          <cell r="C302" t="str">
            <v>Tháo dỡ_Vận thăng</v>
          </cell>
          <cell r="D302" t="str">
            <v>lô</v>
          </cell>
          <cell r="E302">
            <v>1</v>
          </cell>
        </row>
        <row r="303">
          <cell r="B303" t="str">
            <v>TGO_CPC_TN</v>
          </cell>
          <cell r="C303" t="str">
            <v>Thí nghiệm</v>
          </cell>
          <cell r="D303" t="str">
            <v>tháng</v>
          </cell>
          <cell r="E303">
            <v>1</v>
          </cell>
        </row>
        <row r="304">
          <cell r="B304" t="str">
            <v>TGO_CPC_THU_CTH</v>
          </cell>
          <cell r="C304" t="str">
            <v>Thuê_Cẩu tháp</v>
          </cell>
          <cell r="D304" t="str">
            <v>tháng</v>
          </cell>
          <cell r="E304">
            <v>1</v>
          </cell>
        </row>
        <row r="305">
          <cell r="B305" t="str">
            <v>TGO_CPC_THU_VTL</v>
          </cell>
          <cell r="C305" t="str">
            <v>Thuê_Vận thăng</v>
          </cell>
          <cell r="D305" t="str">
            <v>tháng</v>
          </cell>
          <cell r="E305">
            <v>1</v>
          </cell>
        </row>
        <row r="306">
          <cell r="B306" t="str">
            <v>TGO_CPC_TP</v>
          </cell>
          <cell r="C306" t="str">
            <v>Trang phục</v>
          </cell>
          <cell r="D306" t="str">
            <v>trọn gói</v>
          </cell>
          <cell r="E306">
            <v>1</v>
          </cell>
        </row>
        <row r="307">
          <cell r="B307" t="str">
            <v>TGO_CPC_VPLV</v>
          </cell>
          <cell r="C307" t="str">
            <v>Văn phòng làm việc</v>
          </cell>
          <cell r="D307" t="str">
            <v>trọn gói</v>
          </cell>
          <cell r="E307">
            <v>1</v>
          </cell>
        </row>
        <row r="308">
          <cell r="B308" t="str">
            <v>TGO_CPC_VTP-TC</v>
          </cell>
          <cell r="C308" t="str">
            <v>Vật tư phụ phục vụ thi công</v>
          </cell>
          <cell r="D308" t="str">
            <v>%</v>
          </cell>
          <cell r="E308">
            <v>0.03</v>
          </cell>
        </row>
        <row r="309">
          <cell r="B309" t="str">
            <v>TGO_VCM_CTH</v>
          </cell>
          <cell r="C309" t="str">
            <v>VC MM-TB_Cẩu tháp</v>
          </cell>
          <cell r="D309" t="str">
            <v>lượt</v>
          </cell>
          <cell r="E309">
            <v>1</v>
          </cell>
        </row>
        <row r="310">
          <cell r="B310" t="str">
            <v>TGO_VCM_VTL</v>
          </cell>
          <cell r="C310" t="str">
            <v>VC MM-TB_Vận thăng</v>
          </cell>
          <cell r="D310" t="str">
            <v>lượt</v>
          </cell>
          <cell r="E310">
            <v>1</v>
          </cell>
        </row>
        <row r="311">
          <cell r="C311" t="str">
            <v>CÔNG TÁC KHÁC</v>
          </cell>
        </row>
        <row r="312">
          <cell r="B312" t="str">
            <v>NCO_BEN_CKN</v>
          </cell>
          <cell r="C312" t="str">
            <v>Dọn ben_Cọc khoan nhồi</v>
          </cell>
          <cell r="D312" t="str">
            <v>trọn gói</v>
          </cell>
          <cell r="E312">
            <v>1</v>
          </cell>
          <cell r="F312">
            <v>50000000</v>
          </cell>
        </row>
        <row r="313">
          <cell r="B313" t="str">
            <v>NCO_KCT_D10</v>
          </cell>
          <cell r="C313" t="str">
            <v>Khoan cấy thép_Thép D10</v>
          </cell>
          <cell r="D313" t="str">
            <v>lỗ</v>
          </cell>
          <cell r="E313">
            <v>1</v>
          </cell>
          <cell r="F313">
            <v>21000</v>
          </cell>
        </row>
        <row r="314">
          <cell r="B314" t="str">
            <v>NCO_KCT_D12</v>
          </cell>
          <cell r="C314" t="str">
            <v>Khoan cấy thép_Thép D12</v>
          </cell>
          <cell r="D314" t="str">
            <v>lỗ</v>
          </cell>
          <cell r="E314">
            <v>1</v>
          </cell>
          <cell r="F314">
            <v>28350</v>
          </cell>
        </row>
        <row r="315">
          <cell r="B315" t="str">
            <v>NCO_KCT_D14</v>
          </cell>
          <cell r="C315" t="str">
            <v>Khoan cấy thép_Thép D14</v>
          </cell>
          <cell r="D315" t="str">
            <v>lỗ</v>
          </cell>
          <cell r="E315">
            <v>1</v>
          </cell>
          <cell r="F315">
            <v>40950</v>
          </cell>
        </row>
        <row r="316">
          <cell r="B316" t="str">
            <v>NCO_KCT_D16</v>
          </cell>
          <cell r="C316" t="str">
            <v>Khoan cấy thép_Thép D16</v>
          </cell>
          <cell r="D316" t="str">
            <v>lỗ</v>
          </cell>
          <cell r="E316">
            <v>1</v>
          </cell>
          <cell r="F316">
            <v>51975</v>
          </cell>
        </row>
        <row r="317">
          <cell r="B317" t="str">
            <v>NCO_KCT_D18</v>
          </cell>
          <cell r="C317" t="str">
            <v>Khoan cấy thép_Thép D18</v>
          </cell>
          <cell r="D317" t="str">
            <v>lỗ</v>
          </cell>
          <cell r="E317">
            <v>1</v>
          </cell>
          <cell r="F317">
            <v>80850</v>
          </cell>
        </row>
        <row r="318">
          <cell r="B318" t="str">
            <v>NCO_KCT_D20</v>
          </cell>
          <cell r="C318" t="str">
            <v>Khoan cấy thép_Thép D20</v>
          </cell>
          <cell r="D318" t="str">
            <v>lỗ</v>
          </cell>
          <cell r="E318">
            <v>1</v>
          </cell>
          <cell r="F318">
            <v>108675</v>
          </cell>
        </row>
        <row r="319">
          <cell r="B319" t="str">
            <v>NCO_KCT_D22</v>
          </cell>
          <cell r="C319" t="str">
            <v>Khoan cấy thép_Thép D22</v>
          </cell>
          <cell r="D319" t="str">
            <v>lỗ</v>
          </cell>
          <cell r="E319">
            <v>1</v>
          </cell>
          <cell r="F319">
            <v>112875</v>
          </cell>
        </row>
        <row r="320">
          <cell r="B320" t="str">
            <v>NCO_KCT_D25</v>
          </cell>
          <cell r="C320" t="str">
            <v>Khoan cấy thép_Thép D25</v>
          </cell>
          <cell r="D320" t="str">
            <v>lỗ</v>
          </cell>
          <cell r="E320">
            <v>1</v>
          </cell>
          <cell r="F320">
            <v>164850</v>
          </cell>
        </row>
        <row r="321">
          <cell r="B321" t="str">
            <v>NCO_KCT_D28</v>
          </cell>
          <cell r="C321" t="str">
            <v>Khoan cấy thép_Thép D28</v>
          </cell>
          <cell r="D321" t="str">
            <v>lỗ</v>
          </cell>
          <cell r="E321">
            <v>1</v>
          </cell>
          <cell r="F321">
            <v>202650</v>
          </cell>
        </row>
        <row r="322">
          <cell r="B322" t="str">
            <v>NCO_KCT_D32</v>
          </cell>
          <cell r="C322" t="str">
            <v>Khoan cấy thép_Thép D32</v>
          </cell>
          <cell r="D322" t="str">
            <v>lỗ</v>
          </cell>
          <cell r="E322">
            <v>1</v>
          </cell>
          <cell r="F322">
            <v>299250</v>
          </cell>
        </row>
        <row r="323">
          <cell r="B323" t="str">
            <v>NCO_LĐĐ_BTCT-6x6x0.8</v>
          </cell>
          <cell r="C323" t="str">
            <v>Lắp đặt đan_BTCT 600x600x80</v>
          </cell>
          <cell r="D323" t="str">
            <v>m2</v>
          </cell>
          <cell r="E323">
            <v>1</v>
          </cell>
          <cell r="F323">
            <v>75000</v>
          </cell>
        </row>
        <row r="324">
          <cell r="B324" t="str">
            <v>NCO_LĐN_V25x25</v>
          </cell>
          <cell r="C324" t="str">
            <v>Lắp đặt nẹp_V25x25</v>
          </cell>
          <cell r="D324" t="str">
            <v>md</v>
          </cell>
          <cell r="E324">
            <v>1</v>
          </cell>
          <cell r="F324">
            <v>15000</v>
          </cell>
        </row>
        <row r="325">
          <cell r="B325" t="str">
            <v>NCO_NC_THO</v>
          </cell>
          <cell r="C325" t="str">
            <v>Nhân công</v>
          </cell>
          <cell r="D325" t="str">
            <v>công thợ</v>
          </cell>
          <cell r="E325">
            <v>1</v>
          </cell>
          <cell r="F325">
            <v>500000</v>
          </cell>
        </row>
        <row r="326">
          <cell r="B326" t="str">
            <v>NCO_NC_PHU</v>
          </cell>
          <cell r="C326" t="str">
            <v>Nhân công</v>
          </cell>
          <cell r="D326" t="str">
            <v>công phụ</v>
          </cell>
          <cell r="E326">
            <v>1</v>
          </cell>
          <cell r="F326">
            <v>350000</v>
          </cell>
        </row>
        <row r="327">
          <cell r="B327" t="str">
            <v>NCO_QL</v>
          </cell>
          <cell r="C327" t="str">
            <v>Quản lý</v>
          </cell>
          <cell r="D327" t="str">
            <v>%</v>
          </cell>
          <cell r="E327">
            <v>0.05</v>
          </cell>
          <cell r="F327">
            <v>0.05</v>
          </cell>
        </row>
        <row r="328">
          <cell r="B328" t="str">
            <v>MMO_TH_XECUOC-0.2</v>
          </cell>
          <cell r="C328" t="str">
            <v>Thuê cuốc 0.2</v>
          </cell>
          <cell r="D328" t="str">
            <v>ca</v>
          </cell>
          <cell r="E328">
            <v>1</v>
          </cell>
          <cell r="F328">
            <v>1800000</v>
          </cell>
        </row>
        <row r="329">
          <cell r="B329" t="str">
            <v>NCO_TNKT_D10-12</v>
          </cell>
          <cell r="C329" t="str">
            <v>TN kéo thép_Thép D10-12</v>
          </cell>
          <cell r="D329" t="str">
            <v>thanh</v>
          </cell>
          <cell r="E329">
            <v>1</v>
          </cell>
          <cell r="F329">
            <v>315000</v>
          </cell>
        </row>
        <row r="330">
          <cell r="B330" t="str">
            <v>NCO_TNKT_D14-18</v>
          </cell>
          <cell r="C330" t="str">
            <v>TN kéo thép_Thép D14-18</v>
          </cell>
          <cell r="D330" t="str">
            <v>thanh</v>
          </cell>
          <cell r="E330">
            <v>1</v>
          </cell>
          <cell r="F330">
            <v>525000</v>
          </cell>
        </row>
        <row r="331">
          <cell r="B331" t="str">
            <v>NCO_TNKT_D20-25</v>
          </cell>
          <cell r="C331" t="str">
            <v>TN kéo thép_Thép D20-25</v>
          </cell>
          <cell r="D331" t="str">
            <v>thanh</v>
          </cell>
          <cell r="E331">
            <v>1</v>
          </cell>
          <cell r="F331">
            <v>735000</v>
          </cell>
        </row>
        <row r="332">
          <cell r="B332" t="str">
            <v>NCO_TNKT_D28</v>
          </cell>
          <cell r="C332" t="str">
            <v>TN kéo thép_Thép D28</v>
          </cell>
          <cell r="D332" t="str">
            <v>thanh</v>
          </cell>
          <cell r="E332">
            <v>1</v>
          </cell>
          <cell r="F332">
            <v>840000</v>
          </cell>
        </row>
        <row r="333">
          <cell r="B333" t="str">
            <v>NCO_TNKT_D32</v>
          </cell>
          <cell r="C333" t="str">
            <v>TN kéo thép_Thép D32</v>
          </cell>
          <cell r="D333" t="str">
            <v>thanh</v>
          </cell>
          <cell r="E333">
            <v>1</v>
          </cell>
          <cell r="F333">
            <v>1575000</v>
          </cell>
        </row>
        <row r="334">
          <cell r="B334" t="str">
            <v>NCO_VSCN</v>
          </cell>
          <cell r="C334" t="str">
            <v>Vệ sinh công nghiệp</v>
          </cell>
          <cell r="D334" t="str">
            <v>m2</v>
          </cell>
          <cell r="E334">
            <v>1</v>
          </cell>
          <cell r="F334">
            <v>8000</v>
          </cell>
        </row>
        <row r="336">
          <cell r="A336" t="str">
            <v>E</v>
          </cell>
          <cell r="C336" t="str">
            <v>VẬT TƯ</v>
          </cell>
        </row>
        <row r="337">
          <cell r="C337" t="str">
            <v>CÔNG TÁC BÊ TÔNG</v>
          </cell>
        </row>
        <row r="338">
          <cell r="B338" t="str">
            <v>VTU_BT_BT-M100</v>
          </cell>
          <cell r="C338" t="str">
            <v>BT M100</v>
          </cell>
          <cell r="D338" t="str">
            <v>m3</v>
          </cell>
          <cell r="E338">
            <v>1.03</v>
          </cell>
          <cell r="F338">
            <v>986111.11111111101</v>
          </cell>
        </row>
        <row r="339">
          <cell r="B339" t="str">
            <v>VTU_BT_BT-M150</v>
          </cell>
          <cell r="C339" t="str">
            <v>BT M150</v>
          </cell>
          <cell r="D339" t="str">
            <v>m3</v>
          </cell>
          <cell r="E339">
            <v>1.03</v>
          </cell>
          <cell r="F339">
            <v>1056481.4814814813</v>
          </cell>
          <cell r="I339">
            <v>1010185.1851851852</v>
          </cell>
        </row>
        <row r="340">
          <cell r="B340" t="str">
            <v>VTU_BT_BT-M200</v>
          </cell>
          <cell r="C340" t="str">
            <v>BT M200</v>
          </cell>
          <cell r="D340" t="str">
            <v>m3</v>
          </cell>
          <cell r="E340">
            <v>1.03</v>
          </cell>
          <cell r="F340">
            <v>1092592.5925925926</v>
          </cell>
          <cell r="I340">
            <v>1046296.2962962962</v>
          </cell>
        </row>
        <row r="341">
          <cell r="B341" t="str">
            <v>VTU_BT_BT-M250</v>
          </cell>
          <cell r="C341" t="str">
            <v>BT M250</v>
          </cell>
          <cell r="D341" t="str">
            <v>m3</v>
          </cell>
          <cell r="E341">
            <v>1.03</v>
          </cell>
          <cell r="F341">
            <v>1138888.8888888888</v>
          </cell>
          <cell r="I341">
            <v>1092592.5925925926</v>
          </cell>
        </row>
        <row r="342">
          <cell r="B342" t="str">
            <v>VTU_BT_BT-M300</v>
          </cell>
          <cell r="C342" t="str">
            <v>BT M300</v>
          </cell>
          <cell r="D342" t="str">
            <v>m3</v>
          </cell>
          <cell r="E342">
            <v>1.03</v>
          </cell>
          <cell r="F342">
            <v>1184259.2592592591</v>
          </cell>
          <cell r="I342">
            <v>1137962.9629629629</v>
          </cell>
        </row>
        <row r="343">
          <cell r="B343" t="str">
            <v>VTU_BT_BT-M350</v>
          </cell>
          <cell r="C343" t="str">
            <v>BT M350</v>
          </cell>
          <cell r="D343" t="str">
            <v>m3</v>
          </cell>
          <cell r="E343">
            <v>1.03</v>
          </cell>
          <cell r="F343">
            <v>1238888.8888888888</v>
          </cell>
          <cell r="I343">
            <v>1192592.5925925926</v>
          </cell>
        </row>
        <row r="344">
          <cell r="B344" t="str">
            <v>VTU_BT_BT-M400</v>
          </cell>
          <cell r="C344" t="str">
            <v>BT M400</v>
          </cell>
          <cell r="D344" t="str">
            <v>m3</v>
          </cell>
          <cell r="E344">
            <v>1.03</v>
          </cell>
          <cell r="F344">
            <v>1284259.2592592591</v>
          </cell>
          <cell r="I344">
            <v>1237962.9629629629</v>
          </cell>
        </row>
        <row r="345">
          <cell r="B345" t="str">
            <v>VTU_BT_BT-M450</v>
          </cell>
          <cell r="C345" t="str">
            <v>BT M450</v>
          </cell>
          <cell r="D345" t="str">
            <v>m3</v>
          </cell>
          <cell r="E345">
            <v>1.03</v>
          </cell>
          <cell r="F345">
            <v>1329629.6296296294</v>
          </cell>
          <cell r="I345">
            <v>1283333.3333333333</v>
          </cell>
        </row>
        <row r="346">
          <cell r="B346" t="str">
            <v>VTU_BT_BT-M500</v>
          </cell>
          <cell r="C346" t="str">
            <v>BT M500</v>
          </cell>
          <cell r="D346" t="str">
            <v>m3</v>
          </cell>
          <cell r="E346">
            <v>1.03</v>
          </cell>
          <cell r="F346">
            <v>1393518.5185185184</v>
          </cell>
          <cell r="I346">
            <v>1347222.2222222222</v>
          </cell>
        </row>
        <row r="347">
          <cell r="B347" t="str">
            <v>VTU_BT_DS12</v>
          </cell>
          <cell r="C347" t="str">
            <v>Độ sụt 12 ± 2</v>
          </cell>
          <cell r="D347" t="str">
            <v>m3</v>
          </cell>
          <cell r="E347">
            <v>1.03</v>
          </cell>
          <cell r="F347">
            <v>18518.52</v>
          </cell>
        </row>
        <row r="348">
          <cell r="B348" t="str">
            <v>VTU_BT_DS14</v>
          </cell>
          <cell r="C348" t="str">
            <v>Độ sụt 14 ± 2</v>
          </cell>
          <cell r="D348" t="str">
            <v>m3</v>
          </cell>
          <cell r="E348">
            <v>1.03</v>
          </cell>
          <cell r="F348">
            <v>37037.040000000001</v>
          </cell>
        </row>
        <row r="349">
          <cell r="B349" t="str">
            <v>VTU_BT_DS16</v>
          </cell>
          <cell r="C349" t="str">
            <v>Độ sụt 16 ± 2</v>
          </cell>
          <cell r="D349" t="str">
            <v>m3</v>
          </cell>
          <cell r="E349">
            <v>1.03</v>
          </cell>
          <cell r="F349">
            <v>55555.56</v>
          </cell>
        </row>
        <row r="350">
          <cell r="B350" t="str">
            <v>VTU_BT_DS18</v>
          </cell>
          <cell r="C350" t="str">
            <v>Độ sụt 18 ± 2</v>
          </cell>
          <cell r="D350" t="str">
            <v>m3</v>
          </cell>
          <cell r="E350">
            <v>1.03</v>
          </cell>
          <cell r="F350">
            <v>74074.080000000002</v>
          </cell>
        </row>
        <row r="351">
          <cell r="B351" t="str">
            <v>VTU_BT_DS20</v>
          </cell>
          <cell r="C351" t="str">
            <v>Độ sụt 20 ± 2</v>
          </cell>
          <cell r="D351" t="str">
            <v>m3</v>
          </cell>
          <cell r="E351">
            <v>1.03</v>
          </cell>
          <cell r="F351">
            <v>92592.6</v>
          </cell>
        </row>
        <row r="352">
          <cell r="B352" t="str">
            <v>VTU_BT_R14</v>
          </cell>
          <cell r="C352" t="str">
            <v>Phụ gia R14</v>
          </cell>
          <cell r="D352" t="str">
            <v>m3</v>
          </cell>
          <cell r="E352">
            <v>1.03</v>
          </cell>
          <cell r="F352">
            <v>45454.629629629628</v>
          </cell>
        </row>
        <row r="353">
          <cell r="B353" t="str">
            <v>VTU_BT_R3</v>
          </cell>
          <cell r="C353" t="str">
            <v>Phụ gia R3</v>
          </cell>
          <cell r="D353" t="str">
            <v>m3</v>
          </cell>
          <cell r="E353">
            <v>1.03</v>
          </cell>
          <cell r="F353">
            <v>109090.74074074073</v>
          </cell>
        </row>
        <row r="354">
          <cell r="B354" t="str">
            <v>VTU_BT_R7</v>
          </cell>
          <cell r="C354" t="str">
            <v>Phụ gia R7</v>
          </cell>
          <cell r="D354" t="str">
            <v>m3</v>
          </cell>
          <cell r="E354">
            <v>1.03</v>
          </cell>
          <cell r="F354">
            <v>60185.185185185182</v>
          </cell>
        </row>
        <row r="355">
          <cell r="B355" t="str">
            <v>VTU_BT_B10</v>
          </cell>
          <cell r="C355" t="str">
            <v>Phụ gia W10</v>
          </cell>
          <cell r="D355" t="str">
            <v>m3</v>
          </cell>
          <cell r="E355">
            <v>1.03</v>
          </cell>
          <cell r="F355">
            <v>92592.592592592584</v>
          </cell>
        </row>
        <row r="356">
          <cell r="B356" t="str">
            <v>VTU_BT_B12</v>
          </cell>
          <cell r="C356" t="str">
            <v>Phụ gia W12</v>
          </cell>
          <cell r="D356" t="str">
            <v>m3</v>
          </cell>
          <cell r="E356">
            <v>1.03</v>
          </cell>
          <cell r="F356">
            <v>120370.37037037036</v>
          </cell>
        </row>
        <row r="357">
          <cell r="B357" t="str">
            <v>VTU_BT_B6</v>
          </cell>
          <cell r="C357" t="str">
            <v>Phụ gia W6</v>
          </cell>
          <cell r="D357" t="str">
            <v>m3</v>
          </cell>
          <cell r="E357">
            <v>1.03</v>
          </cell>
          <cell r="F357">
            <v>64814.81481481481</v>
          </cell>
        </row>
        <row r="358">
          <cell r="B358" t="str">
            <v>VTU_BT_B8</v>
          </cell>
          <cell r="C358" t="str">
            <v>Phụ gia W8</v>
          </cell>
          <cell r="D358" t="str">
            <v>m3</v>
          </cell>
          <cell r="E358">
            <v>1.03</v>
          </cell>
          <cell r="F358">
            <v>83333.333333333328</v>
          </cell>
        </row>
        <row r="359">
          <cell r="B359" t="str">
            <v>VTU_BT_BT-M150R28C2</v>
          </cell>
          <cell r="C359" t="str">
            <v>Bê tông M150R28, đs12±2</v>
          </cell>
          <cell r="D359" t="str">
            <v>m3</v>
          </cell>
          <cell r="E359">
            <v>1.03</v>
          </cell>
          <cell r="F359">
            <v>1075000.0014814814</v>
          </cell>
        </row>
        <row r="360">
          <cell r="B360" t="str">
            <v>VTU_BT_BT-M150R28C5</v>
          </cell>
          <cell r="C360" t="str">
            <v>Bê tông M150R28, đs18±2</v>
          </cell>
          <cell r="D360" t="str">
            <v>m3</v>
          </cell>
          <cell r="E360">
            <v>1.03</v>
          </cell>
          <cell r="F360">
            <v>1130555.5614814814</v>
          </cell>
        </row>
        <row r="361">
          <cell r="B361" t="str">
            <v>VTU_BT_BT-M200R28C2</v>
          </cell>
          <cell r="C361" t="str">
            <v>Bê tông M200R28, đs12±2</v>
          </cell>
          <cell r="D361" t="str">
            <v>m3</v>
          </cell>
          <cell r="E361">
            <v>1.03</v>
          </cell>
          <cell r="F361">
            <v>1111111.1125925926</v>
          </cell>
        </row>
        <row r="362">
          <cell r="B362" t="str">
            <v>VTU_BT_BT-M250R28C5</v>
          </cell>
          <cell r="C362" t="str">
            <v>Bê tông M250R28, đs18±2</v>
          </cell>
          <cell r="D362" t="str">
            <v>m3</v>
          </cell>
          <cell r="E362">
            <v>1.03</v>
          </cell>
          <cell r="F362">
            <v>1212962.9688888888</v>
          </cell>
        </row>
        <row r="363">
          <cell r="B363" t="str">
            <v>VTU_BT_BT-M300R28C3</v>
          </cell>
          <cell r="C363" t="str">
            <v>Bê tông M300R28, đs14±2</v>
          </cell>
          <cell r="D363" t="str">
            <v>m3</v>
          </cell>
          <cell r="E363">
            <v>1.03</v>
          </cell>
          <cell r="F363">
            <v>1221296.2992592591</v>
          </cell>
        </row>
        <row r="364">
          <cell r="B364" t="str">
            <v>VTU_BT_BT-M300R28C4</v>
          </cell>
          <cell r="C364" t="str">
            <v>Bê tông M300R28, đs16±2</v>
          </cell>
          <cell r="D364" t="str">
            <v>m3</v>
          </cell>
          <cell r="E364">
            <v>1.03</v>
          </cell>
          <cell r="F364">
            <v>1239814.8192592592</v>
          </cell>
        </row>
        <row r="365">
          <cell r="B365" t="str">
            <v>VTU_BT_BT-M350R28C3</v>
          </cell>
          <cell r="C365" t="str">
            <v>Bê tông M350R28, đs14±2</v>
          </cell>
          <cell r="D365" t="str">
            <v>m3</v>
          </cell>
          <cell r="E365">
            <v>1.03</v>
          </cell>
          <cell r="F365">
            <v>1275925.9288888888</v>
          </cell>
        </row>
        <row r="366">
          <cell r="B366" t="str">
            <v>VTU_BT_BT-M350R28C4</v>
          </cell>
          <cell r="C366" t="str">
            <v>Bê tông M350R28, đs16±2</v>
          </cell>
          <cell r="D366" t="str">
            <v>m3</v>
          </cell>
          <cell r="E366">
            <v>1.03</v>
          </cell>
          <cell r="F366">
            <v>1294444.4488888888</v>
          </cell>
        </row>
        <row r="367">
          <cell r="B367" t="str">
            <v>VTU_BT_BT-M350R28C5</v>
          </cell>
          <cell r="C367" t="str">
            <v>Bê tông M350R28, đs18±2</v>
          </cell>
          <cell r="D367" t="str">
            <v>m3</v>
          </cell>
          <cell r="E367">
            <v>1.03</v>
          </cell>
          <cell r="F367">
            <v>1312962.9688888888</v>
          </cell>
        </row>
        <row r="368">
          <cell r="B368" t="str">
            <v>VTU_BT_BT-M350R7C3</v>
          </cell>
          <cell r="C368" t="str">
            <v>Bê tông M350R7, đs14±2</v>
          </cell>
          <cell r="D368" t="str">
            <v>m3</v>
          </cell>
          <cell r="E368">
            <v>1.03</v>
          </cell>
          <cell r="F368">
            <v>1336111.114074074</v>
          </cell>
        </row>
        <row r="369">
          <cell r="B369" t="str">
            <v>VTU_BT_BT-M350R7C4</v>
          </cell>
          <cell r="C369" t="str">
            <v>Bê tông M350R7, đs16±2</v>
          </cell>
          <cell r="D369" t="str">
            <v>m3</v>
          </cell>
          <cell r="E369">
            <v>1.03</v>
          </cell>
          <cell r="F369">
            <v>1354629.634074074</v>
          </cell>
        </row>
        <row r="370">
          <cell r="B370" t="str">
            <v>VTU_BT_BT-M400R28B10C2</v>
          </cell>
          <cell r="C370" t="str">
            <v>Bê tông M400R28B10, đs12±2</v>
          </cell>
          <cell r="D370" t="str">
            <v>m3</v>
          </cell>
          <cell r="E370">
            <v>1.03</v>
          </cell>
          <cell r="F370">
            <v>1395370.3718518517</v>
          </cell>
        </row>
        <row r="371">
          <cell r="B371" t="str">
            <v>VTU_BT_BT-M400R28B10C3</v>
          </cell>
          <cell r="C371" t="str">
            <v>Bê tông M400R28B10, đs14±2</v>
          </cell>
          <cell r="D371" t="str">
            <v>m3</v>
          </cell>
          <cell r="E371">
            <v>1.03</v>
          </cell>
          <cell r="F371">
            <v>1413888.8918518517</v>
          </cell>
        </row>
        <row r="372">
          <cell r="B372" t="str">
            <v>VTU_BT_BT-M400R28C3</v>
          </cell>
          <cell r="C372" t="str">
            <v>Bê tông M400R28, đs14±2</v>
          </cell>
          <cell r="D372" t="str">
            <v>m3</v>
          </cell>
          <cell r="E372">
            <v>1.03</v>
          </cell>
          <cell r="F372">
            <v>1321296.2992592591</v>
          </cell>
        </row>
        <row r="373">
          <cell r="B373" t="str">
            <v>VTU_BT_BT-M400R28C4</v>
          </cell>
          <cell r="C373" t="str">
            <v>Bê tông M400R28, đs16±2</v>
          </cell>
          <cell r="D373" t="str">
            <v>m3</v>
          </cell>
          <cell r="E373">
            <v>1.03</v>
          </cell>
          <cell r="F373">
            <v>1339814.8192592592</v>
          </cell>
        </row>
        <row r="374">
          <cell r="B374" t="str">
            <v>VTU_BT_BT-M400R28C5</v>
          </cell>
          <cell r="C374" t="str">
            <v>Bê tông M400R28, đs18±2</v>
          </cell>
          <cell r="D374" t="str">
            <v>m3</v>
          </cell>
          <cell r="E374">
            <v>1.03</v>
          </cell>
          <cell r="F374">
            <v>1358333.3392592592</v>
          </cell>
        </row>
        <row r="375">
          <cell r="B375" t="str">
            <v>VTU_BT_BT-M400R7B10C3</v>
          </cell>
          <cell r="C375" t="str">
            <v>Bê tông M400R7B10, đs14±2</v>
          </cell>
          <cell r="D375" t="str">
            <v>m3</v>
          </cell>
          <cell r="E375">
            <v>1.03</v>
          </cell>
          <cell r="F375">
            <v>1474074.0770370369</v>
          </cell>
        </row>
        <row r="376">
          <cell r="B376" t="str">
            <v>VTU_BT_BT-M400R7C3</v>
          </cell>
          <cell r="C376" t="str">
            <v>Bê tông M400R7, đs14±2</v>
          </cell>
          <cell r="D376" t="str">
            <v>m3</v>
          </cell>
          <cell r="E376">
            <v>1.03</v>
          </cell>
          <cell r="F376">
            <v>1381481.4844444443</v>
          </cell>
        </row>
        <row r="377">
          <cell r="B377" t="str">
            <v>VTU_BT_BT-M400R7C4</v>
          </cell>
          <cell r="C377" t="str">
            <v>Bê tông M400R7, đs16±2</v>
          </cell>
          <cell r="D377" t="str">
            <v>m3</v>
          </cell>
          <cell r="E377">
            <v>1.03</v>
          </cell>
          <cell r="F377">
            <v>1400000.0044444443</v>
          </cell>
        </row>
        <row r="378">
          <cell r="B378" t="str">
            <v>VTU_BT_BT-M450R28B10C3</v>
          </cell>
          <cell r="C378" t="str">
            <v>Bê tông M450R28B10, đs14±2</v>
          </cell>
          <cell r="D378" t="str">
            <v>m3</v>
          </cell>
          <cell r="E378">
            <v>1.03</v>
          </cell>
          <cell r="F378">
            <v>1459259.2622222221</v>
          </cell>
        </row>
        <row r="379">
          <cell r="B379" t="str">
            <v>VTU_BT_BT-M450R28C4</v>
          </cell>
          <cell r="C379" t="str">
            <v>Bê tông M450R28, đs16±2</v>
          </cell>
          <cell r="D379" t="str">
            <v>m3</v>
          </cell>
          <cell r="E379">
            <v>1.03</v>
          </cell>
          <cell r="F379">
            <v>1385185.1896296295</v>
          </cell>
        </row>
        <row r="380">
          <cell r="B380" t="str">
            <v>VTU_BT_BT-M500R28B10C3</v>
          </cell>
          <cell r="C380" t="str">
            <v>Bê tông M500R28B10, đs14±2</v>
          </cell>
          <cell r="D380" t="str">
            <v>m3</v>
          </cell>
          <cell r="E380">
            <v>1.03</v>
          </cell>
          <cell r="F380">
            <v>1523148.151111111</v>
          </cell>
        </row>
        <row r="381">
          <cell r="B381" t="str">
            <v>VTU_BT_BT-M500R28C3</v>
          </cell>
          <cell r="C381" t="str">
            <v>Bê tông M500R28, đs14±2</v>
          </cell>
          <cell r="D381" t="str">
            <v>m3</v>
          </cell>
          <cell r="E381">
            <v>1.03</v>
          </cell>
          <cell r="F381">
            <v>1430555.5585185185</v>
          </cell>
        </row>
        <row r="382">
          <cell r="B382" t="str">
            <v>VTU_BT_BT-M500R28C4</v>
          </cell>
          <cell r="C382" t="str">
            <v>Bê tông M500R28, đs16±2</v>
          </cell>
          <cell r="D382" t="str">
            <v>m3</v>
          </cell>
          <cell r="E382">
            <v>1.03</v>
          </cell>
          <cell r="F382">
            <v>1449074.0785185185</v>
          </cell>
        </row>
        <row r="383">
          <cell r="B383" t="str">
            <v>VTU_BT_BT-M500R28C5</v>
          </cell>
          <cell r="C383" t="str">
            <v>Bê tông M500R28, đs18±2</v>
          </cell>
          <cell r="D383" t="str">
            <v>m3</v>
          </cell>
          <cell r="E383">
            <v>1.03</v>
          </cell>
          <cell r="F383">
            <v>1467592.5985185185</v>
          </cell>
        </row>
        <row r="384">
          <cell r="B384" t="str">
            <v>MMO_BT_BOMCAN-37m_m3</v>
          </cell>
          <cell r="C384" t="str">
            <v>Bơm cần 37m</v>
          </cell>
          <cell r="D384" t="str">
            <v>m3</v>
          </cell>
          <cell r="E384">
            <v>1.03</v>
          </cell>
          <cell r="F384">
            <v>92592.592592592599</v>
          </cell>
        </row>
        <row r="385">
          <cell r="B385" t="str">
            <v>MMO_BT_BOMCAN-37m_ca</v>
          </cell>
          <cell r="C385" t="str">
            <v>Bơm cần 37m</v>
          </cell>
          <cell r="D385" t="str">
            <v>ca</v>
          </cell>
          <cell r="E385">
            <v>1.03</v>
          </cell>
          <cell r="F385">
            <v>2407407.4074074072</v>
          </cell>
        </row>
        <row r="386">
          <cell r="B386" t="str">
            <v>MMO_BT_BOMCAN-42-46m_m3</v>
          </cell>
          <cell r="C386" t="str">
            <v>Bơm cần 42-46m</v>
          </cell>
          <cell r="D386" t="str">
            <v>m3</v>
          </cell>
          <cell r="E386">
            <v>1.03</v>
          </cell>
          <cell r="F386">
            <v>138888.88888888888</v>
          </cell>
        </row>
        <row r="387">
          <cell r="B387" t="str">
            <v>MMO_BT_BOMCAN-42-46m_ca</v>
          </cell>
          <cell r="C387" t="str">
            <v>Bơm cần 42-46m</v>
          </cell>
          <cell r="D387" t="str">
            <v>ca</v>
          </cell>
          <cell r="E387">
            <v>1.03</v>
          </cell>
          <cell r="F387">
            <v>2592592.5925925924</v>
          </cell>
        </row>
        <row r="388">
          <cell r="B388" t="str">
            <v>MMO_BT_BOMCAN-48-56m_m3</v>
          </cell>
          <cell r="C388" t="str">
            <v>Bơm cần 48-56m</v>
          </cell>
          <cell r="D388" t="str">
            <v>m3</v>
          </cell>
          <cell r="E388">
            <v>1.03</v>
          </cell>
          <cell r="F388">
            <v>138888.88888888888</v>
          </cell>
        </row>
        <row r="389">
          <cell r="B389" t="str">
            <v>MMO_BT_BOMCAN-48-56m_ca</v>
          </cell>
          <cell r="C389" t="str">
            <v>Bơm cần 48-56m</v>
          </cell>
          <cell r="D389" t="str">
            <v>ca</v>
          </cell>
          <cell r="E389">
            <v>1.03</v>
          </cell>
          <cell r="F389">
            <v>2870370.3703703703</v>
          </cell>
        </row>
        <row r="390">
          <cell r="B390" t="str">
            <v>MMO_BT_BOMNGANG-H-T5_m3</v>
          </cell>
          <cell r="C390" t="str">
            <v>Bơm ngang (Hầm-T5)</v>
          </cell>
          <cell r="D390" t="str">
            <v>m3</v>
          </cell>
          <cell r="E390">
            <v>1.03</v>
          </cell>
          <cell r="F390">
            <v>92592.592592592599</v>
          </cell>
        </row>
        <row r="391">
          <cell r="B391" t="str">
            <v>MMO_BT_BOMNGANG-H-T5_ca</v>
          </cell>
          <cell r="C391" t="str">
            <v>Bơm ngang (Hầm-T5)</v>
          </cell>
          <cell r="D391" t="str">
            <v>ca</v>
          </cell>
          <cell r="E391">
            <v>1.03</v>
          </cell>
          <cell r="F391">
            <v>2407407.4074074072</v>
          </cell>
        </row>
        <row r="392">
          <cell r="B392" t="str">
            <v>MMO_BT_BOMNGANG-T6-T10_m3</v>
          </cell>
          <cell r="C392" t="str">
            <v>Bơm ngang (T6-T10)</v>
          </cell>
          <cell r="D392" t="str">
            <v>m3</v>
          </cell>
          <cell r="E392">
            <v>1.03</v>
          </cell>
          <cell r="F392">
            <v>111111.11111111099</v>
          </cell>
        </row>
        <row r="393">
          <cell r="B393" t="str">
            <v>MMO_BT_BOMNGANG-T6-T10_ca</v>
          </cell>
          <cell r="C393" t="str">
            <v>Bơm ngang (T6-T10)</v>
          </cell>
          <cell r="D393" t="str">
            <v>ca</v>
          </cell>
          <cell r="E393">
            <v>1.03</v>
          </cell>
          <cell r="F393">
            <v>2731481.4814814813</v>
          </cell>
        </row>
        <row r="394">
          <cell r="B394" t="str">
            <v>MMO_BT_BOMNGANG-T11-T15_m3</v>
          </cell>
          <cell r="C394" t="str">
            <v>Bơm ngang (T11-T15)</v>
          </cell>
          <cell r="D394" t="str">
            <v>m3</v>
          </cell>
          <cell r="E394">
            <v>1.03</v>
          </cell>
          <cell r="F394">
            <v>129629.62962963</v>
          </cell>
        </row>
        <row r="395">
          <cell r="B395" t="str">
            <v>MMO_BT_BOMNGANG-T11-T15_ca</v>
          </cell>
          <cell r="C395" t="str">
            <v>Bơm ngang (T11-T15)</v>
          </cell>
          <cell r="D395" t="str">
            <v>ca</v>
          </cell>
          <cell r="E395">
            <v>1.03</v>
          </cell>
          <cell r="F395">
            <v>3055555.5555555555</v>
          </cell>
        </row>
        <row r="396">
          <cell r="B396" t="str">
            <v>MMO_BT_BOMNGANG-T16-T20_m3</v>
          </cell>
          <cell r="C396" t="str">
            <v>Bơm ngang (T16-T20)</v>
          </cell>
          <cell r="D396" t="str">
            <v>m3</v>
          </cell>
          <cell r="E396">
            <v>1.03</v>
          </cell>
          <cell r="F396">
            <v>148148.148148148</v>
          </cell>
        </row>
        <row r="397">
          <cell r="B397" t="str">
            <v>MMO_BT_BOMNGANG-T16-T20_ca</v>
          </cell>
          <cell r="C397" t="str">
            <v>Bơm ngang (T16-T20)</v>
          </cell>
          <cell r="D397" t="str">
            <v>ca</v>
          </cell>
          <cell r="E397">
            <v>1.03</v>
          </cell>
          <cell r="F397">
            <v>3379629.6296296292</v>
          </cell>
        </row>
        <row r="398">
          <cell r="B398" t="str">
            <v>MMO_BT_BOMNGANG-T21-T25_m3</v>
          </cell>
          <cell r="C398" t="str">
            <v>Bơm ngang (T21-T25)</v>
          </cell>
          <cell r="D398" t="str">
            <v>m3</v>
          </cell>
          <cell r="E398">
            <v>1.03</v>
          </cell>
          <cell r="F398">
            <v>166666.66666666701</v>
          </cell>
        </row>
        <row r="399">
          <cell r="B399" t="str">
            <v>MMO_BT_BOMNGANG-T21-T25_ca</v>
          </cell>
          <cell r="C399" t="str">
            <v>Bơm ngang (T21-T25)</v>
          </cell>
          <cell r="D399" t="str">
            <v>ca</v>
          </cell>
          <cell r="E399">
            <v>1.03</v>
          </cell>
          <cell r="F399">
            <v>3703703.7037037034</v>
          </cell>
        </row>
        <row r="400">
          <cell r="B400" t="str">
            <v>MMO_BT_DUONGONG-L=110m_m3</v>
          </cell>
          <cell r="C400" t="str">
            <v>Đường ống L=110m</v>
          </cell>
          <cell r="D400" t="str">
            <v>m3</v>
          </cell>
          <cell r="E400">
            <v>1.03</v>
          </cell>
          <cell r="F400">
            <v>18518.518518518518</v>
          </cell>
        </row>
        <row r="401">
          <cell r="B401" t="str">
            <v>MMO_BT_DUONGONG-L=110m_ca</v>
          </cell>
          <cell r="C401" t="str">
            <v>Đường ống L=110m</v>
          </cell>
          <cell r="D401" t="str">
            <v>ca</v>
          </cell>
          <cell r="E401">
            <v>1.03</v>
          </cell>
          <cell r="F401">
            <v>324074.07407407404</v>
          </cell>
        </row>
        <row r="402">
          <cell r="B402" t="str">
            <v>MMO_BT_DUONGONG-L=120m_m3</v>
          </cell>
          <cell r="C402" t="str">
            <v>Đường ống L=120m</v>
          </cell>
          <cell r="D402" t="str">
            <v>m3</v>
          </cell>
          <cell r="E402">
            <v>1.03</v>
          </cell>
          <cell r="F402">
            <v>37037.037037037036</v>
          </cell>
        </row>
        <row r="403">
          <cell r="B403" t="str">
            <v>MMO_BT_DUONGONG-L=120m_ca</v>
          </cell>
          <cell r="C403" t="str">
            <v>Đường ống L=120m</v>
          </cell>
          <cell r="D403" t="str">
            <v>ca</v>
          </cell>
          <cell r="E403">
            <v>1.03</v>
          </cell>
          <cell r="F403">
            <v>324074.07407407404</v>
          </cell>
        </row>
        <row r="404">
          <cell r="B404" t="str">
            <v>MMO_BT_DUONGONG-L=130m_m3</v>
          </cell>
          <cell r="C404" t="str">
            <v>Đường ống L=130m</v>
          </cell>
          <cell r="D404" t="str">
            <v>m3</v>
          </cell>
          <cell r="E404">
            <v>1.03</v>
          </cell>
          <cell r="F404">
            <v>55555.555555555555</v>
          </cell>
        </row>
        <row r="405">
          <cell r="B405" t="str">
            <v>MMO_BT_DUONGONG-L=130m_ca</v>
          </cell>
          <cell r="C405" t="str">
            <v>Đường ống L=130m</v>
          </cell>
          <cell r="D405" t="str">
            <v>ca</v>
          </cell>
          <cell r="E405">
            <v>1.03</v>
          </cell>
          <cell r="F405">
            <v>324074.07407407404</v>
          </cell>
        </row>
        <row r="406">
          <cell r="B406" t="str">
            <v>MMO_BT_DUONGONG-L=140m_m3</v>
          </cell>
          <cell r="C406" t="str">
            <v>Đường ống L=140m</v>
          </cell>
          <cell r="D406" t="str">
            <v>m3</v>
          </cell>
          <cell r="E406">
            <v>1.03</v>
          </cell>
          <cell r="F406">
            <v>74074.074074074073</v>
          </cell>
        </row>
        <row r="407">
          <cell r="B407" t="str">
            <v>MMO_BT_DUONGONG-L=140m_ca</v>
          </cell>
          <cell r="C407" t="str">
            <v>Đường ống L=140m</v>
          </cell>
          <cell r="D407" t="str">
            <v>ca</v>
          </cell>
          <cell r="E407">
            <v>1.03</v>
          </cell>
          <cell r="F407">
            <v>324074.07407407404</v>
          </cell>
        </row>
        <row r="408">
          <cell r="B408" t="str">
            <v>MMO_BT_DUONGONG-L=150m_m3</v>
          </cell>
          <cell r="C408" t="str">
            <v>Đường ống L=150m</v>
          </cell>
          <cell r="D408" t="str">
            <v>m3</v>
          </cell>
          <cell r="E408">
            <v>1.03</v>
          </cell>
          <cell r="F408">
            <v>92592.592592592584</v>
          </cell>
        </row>
        <row r="409">
          <cell r="B409" t="str">
            <v>MMO_BT_DUONGONG-L=150m_ca</v>
          </cell>
          <cell r="C409" t="str">
            <v>Đường ống L=150m</v>
          </cell>
          <cell r="D409" t="str">
            <v>ca</v>
          </cell>
          <cell r="E409">
            <v>1.03</v>
          </cell>
          <cell r="F409">
            <v>324074.07407407404</v>
          </cell>
        </row>
        <row r="410">
          <cell r="B410" t="str">
            <v>MMO_BT_DUONGONG-L=160m_m3</v>
          </cell>
          <cell r="C410" t="str">
            <v>Đường ống L=160m</v>
          </cell>
          <cell r="D410" t="str">
            <v>m3</v>
          </cell>
          <cell r="E410">
            <v>1.03</v>
          </cell>
          <cell r="F410">
            <v>111111.11111111111</v>
          </cell>
        </row>
        <row r="411">
          <cell r="B411" t="str">
            <v>MMO_BT_DUONGONG-L=160m_ca</v>
          </cell>
          <cell r="C411" t="str">
            <v>Đường ống L=160m</v>
          </cell>
          <cell r="D411" t="str">
            <v>ca</v>
          </cell>
          <cell r="E411">
            <v>1.03</v>
          </cell>
          <cell r="F411">
            <v>324074.07407407404</v>
          </cell>
        </row>
        <row r="412">
          <cell r="B412" t="str">
            <v>MMO_BT_DUONGONG-L=170m_m3</v>
          </cell>
          <cell r="C412" t="str">
            <v>Đường ống L=170m</v>
          </cell>
          <cell r="D412" t="str">
            <v>m3</v>
          </cell>
          <cell r="E412">
            <v>1.03</v>
          </cell>
          <cell r="F412">
            <v>129629.62962962962</v>
          </cell>
        </row>
        <row r="413">
          <cell r="B413" t="str">
            <v>MMO_BT_DUONGONG-L=170m_ca</v>
          </cell>
          <cell r="C413" t="str">
            <v>Đường ống L=170m</v>
          </cell>
          <cell r="D413" t="str">
            <v>ca</v>
          </cell>
          <cell r="E413">
            <v>1.03</v>
          </cell>
          <cell r="F413">
            <v>324074.07407407404</v>
          </cell>
        </row>
        <row r="414">
          <cell r="B414" t="str">
            <v>MMO_BT_DUONGONG-L=180m_m3</v>
          </cell>
          <cell r="C414" t="str">
            <v>Đường ống L=180m</v>
          </cell>
          <cell r="D414" t="str">
            <v>m3</v>
          </cell>
          <cell r="E414">
            <v>1.03</v>
          </cell>
          <cell r="F414">
            <v>148148.14814814815</v>
          </cell>
        </row>
        <row r="415">
          <cell r="B415" t="str">
            <v>MMO_BT_DUONGONG-L=180m_ca</v>
          </cell>
          <cell r="C415" t="str">
            <v>Đường ống L=180m</v>
          </cell>
          <cell r="D415" t="str">
            <v>ca</v>
          </cell>
          <cell r="E415">
            <v>1.03</v>
          </cell>
          <cell r="F415">
            <v>324074.07407407404</v>
          </cell>
        </row>
        <row r="416">
          <cell r="B416" t="str">
            <v>MMO_BT_BOMCAUKIEN_m3</v>
          </cell>
          <cell r="C416" t="str">
            <v>Bơm Vách, Thang máy, Cột, Đà</v>
          </cell>
          <cell r="D416" t="str">
            <v>m3</v>
          </cell>
          <cell r="E416">
            <v>1.03</v>
          </cell>
          <cell r="F416">
            <v>18518.518518518518</v>
          </cell>
        </row>
        <row r="417">
          <cell r="B417" t="str">
            <v>MMO_BT_BOMCAUKIEN_ca</v>
          </cell>
          <cell r="C417" t="str">
            <v>Bơm Vách, Thang máy, Cột, Đà</v>
          </cell>
          <cell r="D417" t="str">
            <v>ca</v>
          </cell>
          <cell r="E417">
            <v>1.03</v>
          </cell>
          <cell r="F417">
            <v>324074.07407407404</v>
          </cell>
        </row>
        <row r="418">
          <cell r="B418" t="str">
            <v>MMO_BT_BOMCHO4-8h_ca</v>
          </cell>
          <cell r="C418" t="str">
            <v>Bơm chờ từ 4-8h</v>
          </cell>
          <cell r="D418" t="str">
            <v>ca</v>
          </cell>
          <cell r="E418">
            <v>1.03</v>
          </cell>
          <cell r="F418">
            <v>2407407.4074074072</v>
          </cell>
        </row>
        <row r="419">
          <cell r="B419" t="str">
            <v>MMO_BT_BOMDUPHONG_ca</v>
          </cell>
          <cell r="C419" t="str">
            <v>Bơm dự phòng</v>
          </cell>
          <cell r="D419" t="str">
            <v>ca</v>
          </cell>
          <cell r="E419">
            <v>1.03</v>
          </cell>
          <cell r="F419">
            <v>2407407.4074074072</v>
          </cell>
        </row>
        <row r="420">
          <cell r="B420" t="str">
            <v>MMO_BT_BOMHUY_ca</v>
          </cell>
          <cell r="C420" t="str">
            <v>Bơm đến công trình nhưng hủy bơm</v>
          </cell>
          <cell r="D420" t="str">
            <v>ca</v>
          </cell>
          <cell r="E420">
            <v>1.03</v>
          </cell>
          <cell r="F420">
            <v>2407407.4074074072</v>
          </cell>
        </row>
        <row r="421">
          <cell r="B421" t="str">
            <v>MMO_BT_PHUTHU</v>
          </cell>
          <cell r="C421" t="str">
            <v>Phụ thu</v>
          </cell>
          <cell r="D421" t="str">
            <v>m3</v>
          </cell>
          <cell r="E421">
            <v>1.03</v>
          </cell>
          <cell r="F421">
            <v>462962.96296296292</v>
          </cell>
        </row>
        <row r="422">
          <cell r="B422" t="str">
            <v>MMO_BT_XOANEN_m2</v>
          </cell>
          <cell r="C422" t="str">
            <v>Máy xoa nền</v>
          </cell>
          <cell r="D422" t="str">
            <v>m2</v>
          </cell>
          <cell r="E422">
            <v>1.03</v>
          </cell>
        </row>
        <row r="423">
          <cell r="C423" t="str">
            <v>CÔNG TÁC VÁN KHUÔN</v>
          </cell>
        </row>
        <row r="424">
          <cell r="B424" t="str">
            <v>VTU_COFFANHOM</v>
          </cell>
          <cell r="C424" t="str">
            <v>Coffa nhôm</v>
          </cell>
          <cell r="D424" t="str">
            <v>m2</v>
          </cell>
          <cell r="E424">
            <v>1</v>
          </cell>
          <cell r="F424">
            <v>3055555.5555555555</v>
          </cell>
        </row>
        <row r="425">
          <cell r="B425" t="str">
            <v>VTU_VK_VANEP-1.22x2.44m</v>
          </cell>
          <cell r="C425" t="str">
            <v>Ván ép 1.22x2.44m</v>
          </cell>
          <cell r="D425" t="str">
            <v>m2</v>
          </cell>
          <cell r="E425">
            <v>1</v>
          </cell>
          <cell r="F425">
            <v>184762.16070948669</v>
          </cell>
        </row>
        <row r="426">
          <cell r="B426" t="str">
            <v>VTU_VTP-CFNHOM</v>
          </cell>
          <cell r="C426" t="str">
            <v>Vật tư phụ CF nhôm</v>
          </cell>
          <cell r="D426" t="str">
            <v>%</v>
          </cell>
          <cell r="E426">
            <v>1</v>
          </cell>
          <cell r="F426">
            <v>0.05</v>
          </cell>
        </row>
        <row r="427">
          <cell r="B427" t="str">
            <v>VTU_VTP-CFVAN</v>
          </cell>
          <cell r="C427" t="str">
            <v>Vật tư phụ CF ván</v>
          </cell>
          <cell r="D427" t="str">
            <v>%</v>
          </cell>
          <cell r="E427">
            <v>1</v>
          </cell>
          <cell r="F427">
            <v>0.05</v>
          </cell>
        </row>
        <row r="428">
          <cell r="C428" t="str">
            <v>CÔNG TÁC CỐT THÉP</v>
          </cell>
        </row>
        <row r="429">
          <cell r="B429" t="str">
            <v>VTU_FE_BANMA-D300x1.5</v>
          </cell>
          <cell r="C429" t="str">
            <v>Bản mã D300 dày 1.5</v>
          </cell>
          <cell r="D429" t="str">
            <v>kg</v>
          </cell>
          <cell r="E429">
            <v>1.05</v>
          </cell>
          <cell r="F429">
            <v>25454.55</v>
          </cell>
        </row>
        <row r="430">
          <cell r="B430" t="str">
            <v>VTU_FE_BANMA-D390x1.5</v>
          </cell>
          <cell r="C430" t="str">
            <v>Bản mã D390 dày 1.5</v>
          </cell>
          <cell r="D430" t="str">
            <v>kg</v>
          </cell>
          <cell r="E430">
            <v>1.05</v>
          </cell>
          <cell r="F430">
            <v>25454.55</v>
          </cell>
        </row>
        <row r="431">
          <cell r="B431" t="str">
            <v>VTU_FE_KEMBUOC-1mm</v>
          </cell>
          <cell r="C431" t="str">
            <v>Kẽm buộc 1mm</v>
          </cell>
          <cell r="D431" t="str">
            <v>kg</v>
          </cell>
          <cell r="E431">
            <v>1.05</v>
          </cell>
          <cell r="F431">
            <v>19000</v>
          </cell>
        </row>
        <row r="432">
          <cell r="B432" t="str">
            <v>VTU_FE_T.CUON-D6</v>
          </cell>
          <cell r="C432" t="str">
            <v>Thép cuộn D6</v>
          </cell>
          <cell r="D432" t="str">
            <v>kg</v>
          </cell>
          <cell r="E432">
            <v>1.05</v>
          </cell>
          <cell r="F432">
            <v>15104.55</v>
          </cell>
          <cell r="I432">
            <v>16190</v>
          </cell>
        </row>
        <row r="433">
          <cell r="B433" t="str">
            <v>VTU_FE_T.CUON-D8</v>
          </cell>
          <cell r="C433" t="str">
            <v>Thép cuộn D8</v>
          </cell>
          <cell r="D433" t="str">
            <v>kg</v>
          </cell>
          <cell r="E433">
            <v>1.05</v>
          </cell>
          <cell r="F433">
            <v>15104.55</v>
          </cell>
          <cell r="I433">
            <v>16190</v>
          </cell>
        </row>
        <row r="434">
          <cell r="B434" t="str">
            <v>VTU_FE_T.VAN-D10_kg</v>
          </cell>
          <cell r="C434" t="str">
            <v>Thép thanh vằn D10</v>
          </cell>
          <cell r="D434" t="str">
            <v>kg</v>
          </cell>
          <cell r="E434">
            <v>1.05</v>
          </cell>
          <cell r="F434">
            <v>15104.55</v>
          </cell>
          <cell r="I434">
            <v>16190</v>
          </cell>
        </row>
        <row r="435">
          <cell r="B435" t="str">
            <v>VTU_FE_T.VAN-D12_kg</v>
          </cell>
          <cell r="C435" t="str">
            <v>Thép thanh vằn D12</v>
          </cell>
          <cell r="D435" t="str">
            <v>kg</v>
          </cell>
          <cell r="E435">
            <v>1.05</v>
          </cell>
          <cell r="F435">
            <v>15104.55</v>
          </cell>
          <cell r="I435">
            <v>16190</v>
          </cell>
        </row>
        <row r="436">
          <cell r="B436" t="str">
            <v>VTU_FE_T.VAN-D14_kg</v>
          </cell>
          <cell r="C436" t="str">
            <v>Thép thanh vằn D14</v>
          </cell>
          <cell r="D436" t="str">
            <v>kg</v>
          </cell>
          <cell r="E436">
            <v>1.05</v>
          </cell>
          <cell r="F436">
            <v>15104.55</v>
          </cell>
          <cell r="I436">
            <v>16190</v>
          </cell>
        </row>
        <row r="437">
          <cell r="B437" t="str">
            <v>VTU_FE_T.VAN-D16_kg</v>
          </cell>
          <cell r="C437" t="str">
            <v>Thép thanh vằn D16</v>
          </cell>
          <cell r="D437" t="str">
            <v>kg</v>
          </cell>
          <cell r="E437">
            <v>1.05</v>
          </cell>
          <cell r="F437">
            <v>15104.55</v>
          </cell>
          <cell r="I437">
            <v>16190</v>
          </cell>
        </row>
        <row r="438">
          <cell r="B438" t="str">
            <v>VTU_FE_T.VAN-D18_kg</v>
          </cell>
          <cell r="C438" t="str">
            <v>Thép thanh vằn D18</v>
          </cell>
          <cell r="D438" t="str">
            <v>kg</v>
          </cell>
          <cell r="E438">
            <v>1.05</v>
          </cell>
          <cell r="F438">
            <v>15104.55</v>
          </cell>
          <cell r="I438">
            <v>16190</v>
          </cell>
        </row>
        <row r="439">
          <cell r="B439" t="str">
            <v>VTU_FE_T.VAN-D20_kg</v>
          </cell>
          <cell r="C439" t="str">
            <v>Thép thanh vằn D20</v>
          </cell>
          <cell r="D439" t="str">
            <v>kg</v>
          </cell>
          <cell r="E439">
            <v>1.05</v>
          </cell>
          <cell r="F439">
            <v>15104.55</v>
          </cell>
          <cell r="I439">
            <v>16190</v>
          </cell>
        </row>
        <row r="440">
          <cell r="B440" t="str">
            <v>VTU_FE_T.VAN-D22_kg</v>
          </cell>
          <cell r="C440" t="str">
            <v>Thép thanh vằn D22</v>
          </cell>
          <cell r="D440" t="str">
            <v>kg</v>
          </cell>
          <cell r="E440">
            <v>1.05</v>
          </cell>
          <cell r="F440">
            <v>15104.55</v>
          </cell>
          <cell r="I440">
            <v>16190</v>
          </cell>
        </row>
        <row r="441">
          <cell r="B441" t="str">
            <v>VTU_FE_T.VAN-D25_kg</v>
          </cell>
          <cell r="C441" t="str">
            <v>Thép thanh vằn D25</v>
          </cell>
          <cell r="D441" t="str">
            <v>kg</v>
          </cell>
          <cell r="E441">
            <v>1.05</v>
          </cell>
          <cell r="F441">
            <v>15104.55</v>
          </cell>
          <cell r="I441">
            <v>16190</v>
          </cell>
        </row>
        <row r="442">
          <cell r="B442" t="str">
            <v>VTU_FE_T.VAN-D28_kg</v>
          </cell>
          <cell r="C442" t="str">
            <v>Thép thanh vằn D28</v>
          </cell>
          <cell r="D442" t="str">
            <v>kg</v>
          </cell>
          <cell r="E442">
            <v>1.05</v>
          </cell>
          <cell r="F442">
            <v>15104.55</v>
          </cell>
          <cell r="I442">
            <v>16190</v>
          </cell>
        </row>
        <row r="443">
          <cell r="B443" t="str">
            <v>VTU_FE_T.VAN-D32_kg</v>
          </cell>
          <cell r="C443" t="str">
            <v>Thép thanh vằn D32</v>
          </cell>
          <cell r="D443" t="str">
            <v>kg</v>
          </cell>
          <cell r="E443">
            <v>1.05</v>
          </cell>
          <cell r="F443">
            <v>15104.55</v>
          </cell>
          <cell r="I443">
            <v>16190</v>
          </cell>
        </row>
        <row r="444">
          <cell r="B444" t="str">
            <v>VTU_FE_T.TRON-D&gt;10mm</v>
          </cell>
          <cell r="C444" t="str">
            <v>Thép tròn D&gt;10mm</v>
          </cell>
          <cell r="D444" t="str">
            <v>kg</v>
          </cell>
          <cell r="E444">
            <v>1.05</v>
          </cell>
          <cell r="F444">
            <v>15104.55</v>
          </cell>
          <cell r="I444">
            <v>16190</v>
          </cell>
        </row>
        <row r="445">
          <cell r="B445" t="str">
            <v>VTU_FE_T.TRON-D&gt;18mm</v>
          </cell>
          <cell r="C445" t="str">
            <v>Thép tròn D&gt;18mm</v>
          </cell>
          <cell r="D445" t="str">
            <v>kg</v>
          </cell>
          <cell r="E445">
            <v>1.05</v>
          </cell>
          <cell r="F445">
            <v>15104.55</v>
          </cell>
          <cell r="I445">
            <v>16190</v>
          </cell>
        </row>
        <row r="446">
          <cell r="B446" t="str">
            <v>VTU_FE_T.TRON-D≤10mm</v>
          </cell>
          <cell r="C446" t="str">
            <v>Thép tròn D≤10mm</v>
          </cell>
          <cell r="D446" t="str">
            <v>kg</v>
          </cell>
          <cell r="E446">
            <v>1.05</v>
          </cell>
          <cell r="F446">
            <v>15104.55</v>
          </cell>
          <cell r="I446">
            <v>16190</v>
          </cell>
        </row>
        <row r="447">
          <cell r="B447" t="str">
            <v>VTU_FE_T.TRON-D≤18mm</v>
          </cell>
          <cell r="C447" t="str">
            <v>Thép tròn D≤18mm</v>
          </cell>
          <cell r="D447" t="str">
            <v>kg</v>
          </cell>
          <cell r="E447">
            <v>1.05</v>
          </cell>
          <cell r="F447">
            <v>15104.55</v>
          </cell>
          <cell r="I447">
            <v>16190</v>
          </cell>
        </row>
        <row r="448">
          <cell r="C448" t="str">
            <v>CÔNG TÁC XÂY TÔ</v>
          </cell>
        </row>
        <row r="449">
          <cell r="B449" t="str">
            <v>VTU_HT_CAT-0.7÷1.4</v>
          </cell>
          <cell r="C449" t="str">
            <v>Cát mịn mondul 0.7-1.4</v>
          </cell>
          <cell r="D449" t="str">
            <v>m3</v>
          </cell>
          <cell r="E449">
            <v>1.05</v>
          </cell>
          <cell r="J449">
            <v>0.1</v>
          </cell>
        </row>
        <row r="450">
          <cell r="B450" t="str">
            <v>VTU_HT_CAT-1.5÷2.0</v>
          </cell>
          <cell r="C450" t="str">
            <v>Cát mịn mondul 1.5-2.0</v>
          </cell>
          <cell r="D450" t="str">
            <v>m3</v>
          </cell>
          <cell r="E450">
            <v>1.05</v>
          </cell>
          <cell r="F450">
            <v>290909.090909091</v>
          </cell>
          <cell r="I450">
            <v>330000</v>
          </cell>
          <cell r="J450">
            <v>0.1</v>
          </cell>
        </row>
        <row r="451">
          <cell r="B451" t="str">
            <v>VTU_HT_CAT-&gt;2.0</v>
          </cell>
          <cell r="C451" t="str">
            <v>Cát mịn mondul &gt;2.0</v>
          </cell>
          <cell r="D451" t="str">
            <v>m3</v>
          </cell>
          <cell r="E451">
            <v>1.05</v>
          </cell>
          <cell r="J451">
            <v>0.1</v>
          </cell>
        </row>
        <row r="452">
          <cell r="B452" t="str">
            <v>VTU_HT_DA-1x2</v>
          </cell>
          <cell r="C452" t="str">
            <v>Đá 1x2</v>
          </cell>
          <cell r="D452" t="str">
            <v>m3</v>
          </cell>
          <cell r="E452">
            <v>1.05</v>
          </cell>
          <cell r="F452">
            <v>290909.090909091</v>
          </cell>
          <cell r="I452">
            <v>320000</v>
          </cell>
          <cell r="J452">
            <v>0.1</v>
          </cell>
        </row>
        <row r="453">
          <cell r="B453" t="str">
            <v>VTU_VTP_DINH-THEPDU3F</v>
          </cell>
          <cell r="C453" t="str">
            <v>Đinh thép đầu dù 3F</v>
          </cell>
          <cell r="D453" t="str">
            <v>kg</v>
          </cell>
          <cell r="E453">
            <v>1.05</v>
          </cell>
          <cell r="F453">
            <v>36666.666666666664</v>
          </cell>
        </row>
        <row r="454">
          <cell r="B454" t="str">
            <v>VTU_HT_TUYNEL-180x80x40</v>
          </cell>
          <cell r="C454" t="str">
            <v>Gạch tuynel 180x80x40</v>
          </cell>
          <cell r="D454" t="str">
            <v>viên</v>
          </cell>
          <cell r="E454">
            <v>1.05</v>
          </cell>
          <cell r="F454">
            <v>1388.8888888888887</v>
          </cell>
          <cell r="I454">
            <v>1450</v>
          </cell>
        </row>
        <row r="455">
          <cell r="B455" t="str">
            <v>VTU_HT_TUYNEL-180x80x80</v>
          </cell>
          <cell r="C455" t="str">
            <v>Gạch tuynel 180x80x80</v>
          </cell>
          <cell r="D455" t="str">
            <v>viên</v>
          </cell>
          <cell r="E455">
            <v>1.05</v>
          </cell>
          <cell r="F455">
            <v>1388.8888888888901</v>
          </cell>
          <cell r="I455">
            <v>1450</v>
          </cell>
        </row>
        <row r="456">
          <cell r="B456" t="str">
            <v>VTU_HT_TUYNEL-90x80x80</v>
          </cell>
          <cell r="C456" t="str">
            <v>Gạch tuynel 90x80x80</v>
          </cell>
          <cell r="D456" t="str">
            <v>viên</v>
          </cell>
          <cell r="E456">
            <v>1.05</v>
          </cell>
          <cell r="I456">
            <v>850</v>
          </cell>
        </row>
        <row r="457">
          <cell r="B457" t="str">
            <v>VTU_LU_LUOIMATCAO-6x12</v>
          </cell>
          <cell r="C457" t="str">
            <v>Lưới mắt cáo 6x12</v>
          </cell>
          <cell r="D457" t="str">
            <v>m2</v>
          </cell>
          <cell r="E457">
            <v>1.03</v>
          </cell>
          <cell r="F457">
            <v>8207.0707070707103</v>
          </cell>
        </row>
        <row r="458">
          <cell r="B458" t="str">
            <v>VTU_HC_SIKA-DUR731</v>
          </cell>
          <cell r="C458" t="str">
            <v>Sika Dur 731</v>
          </cell>
          <cell r="D458" t="str">
            <v>kg</v>
          </cell>
          <cell r="E458">
            <v>1.05</v>
          </cell>
          <cell r="F458">
            <v>203703.70370370368</v>
          </cell>
        </row>
        <row r="459">
          <cell r="B459" t="str">
            <v>VTU_TACKESAT-M6x50</v>
          </cell>
          <cell r="C459" t="str">
            <v>Tắc kê sắt M6x50</v>
          </cell>
          <cell r="D459" t="str">
            <v>cái</v>
          </cell>
          <cell r="E459">
            <v>1.05</v>
          </cell>
          <cell r="F459">
            <v>509.25925925925924</v>
          </cell>
        </row>
        <row r="460">
          <cell r="B460" t="str">
            <v>VTU_FE_THEPRAU-240x40x23x0.5</v>
          </cell>
          <cell r="C460" t="str">
            <v>Thép râu 240x40x23x0.5</v>
          </cell>
          <cell r="D460" t="str">
            <v>cái</v>
          </cell>
          <cell r="E460">
            <v>1.05</v>
          </cell>
          <cell r="F460">
            <v>1833.3333333333333</v>
          </cell>
        </row>
        <row r="461">
          <cell r="B461" t="str">
            <v>VTU_HT_XIMANG-PCB40_FI</v>
          </cell>
          <cell r="C461" t="str">
            <v>Xi măng PCB40 Fico</v>
          </cell>
          <cell r="D461" t="str">
            <v>kg</v>
          </cell>
          <cell r="E461">
            <v>1.05</v>
          </cell>
          <cell r="F461">
            <v>1531.4814814814813</v>
          </cell>
          <cell r="I461">
            <v>1500</v>
          </cell>
          <cell r="J461">
            <v>0.08</v>
          </cell>
        </row>
        <row r="462">
          <cell r="B462" t="str">
            <v>VTU_HT_XIMANG-PCB40_NS</v>
          </cell>
          <cell r="C462" t="str">
            <v>Xi măng PCB40 Nghi sơn</v>
          </cell>
          <cell r="D462" t="str">
            <v>kg</v>
          </cell>
          <cell r="E462">
            <v>1.05</v>
          </cell>
          <cell r="F462">
            <v>1531.4814814814799</v>
          </cell>
          <cell r="I462">
            <v>1600</v>
          </cell>
          <cell r="J462">
            <v>0.08</v>
          </cell>
        </row>
        <row r="463">
          <cell r="B463" t="str">
            <v>VTU_HT_XIMANG-PCB40</v>
          </cell>
          <cell r="C463" t="str">
            <v>Xi măng PCB40 Thăng long</v>
          </cell>
          <cell r="D463" t="str">
            <v>kg</v>
          </cell>
          <cell r="E463">
            <v>1.05</v>
          </cell>
          <cell r="F463">
            <v>1531.4814814814799</v>
          </cell>
          <cell r="I463">
            <v>1440</v>
          </cell>
          <cell r="J463">
            <v>0.08</v>
          </cell>
        </row>
        <row r="464">
          <cell r="C464" t="str">
            <v>CÔNG TÁC ỐP LÁT</v>
          </cell>
        </row>
        <row r="465">
          <cell r="B465" t="str">
            <v>VTU_HT_CERAMIC-300x300</v>
          </cell>
          <cell r="C465" t="str">
            <v>Gạch ceramic 300x300</v>
          </cell>
          <cell r="D465" t="str">
            <v>m2</v>
          </cell>
          <cell r="E465">
            <v>1.01</v>
          </cell>
          <cell r="H465">
            <v>156000</v>
          </cell>
        </row>
        <row r="466">
          <cell r="B466" t="str">
            <v>VTU_HT_CERAMIC-300x600</v>
          </cell>
          <cell r="C466" t="str">
            <v>Gạch ceramic 300x600</v>
          </cell>
          <cell r="D466" t="str">
            <v>m2</v>
          </cell>
          <cell r="E466">
            <v>1.01</v>
          </cell>
          <cell r="H466">
            <v>162000</v>
          </cell>
        </row>
        <row r="467">
          <cell r="B467" t="str">
            <v>VTU_HT_CERAMIC-400x250</v>
          </cell>
          <cell r="C467" t="str">
            <v>Gạch ceramic 400x250</v>
          </cell>
          <cell r="D467" t="str">
            <v>m2</v>
          </cell>
          <cell r="E467">
            <v>1.01</v>
          </cell>
        </row>
        <row r="468">
          <cell r="B468" t="str">
            <v>VTU_HT_CERAMIC-600x600</v>
          </cell>
          <cell r="C468" t="str">
            <v>Gạch ceramic 600x600</v>
          </cell>
          <cell r="D468" t="str">
            <v>m2</v>
          </cell>
          <cell r="E468">
            <v>1.01</v>
          </cell>
          <cell r="H468">
            <v>202500</v>
          </cell>
        </row>
        <row r="469">
          <cell r="B469" t="str">
            <v>VTU_HT_GRANITE-300x300</v>
          </cell>
          <cell r="C469" t="str">
            <v>Gạch granite 300x300</v>
          </cell>
          <cell r="D469" t="str">
            <v>m2</v>
          </cell>
          <cell r="E469">
            <v>1.01</v>
          </cell>
          <cell r="H469">
            <v>156000</v>
          </cell>
        </row>
        <row r="470">
          <cell r="B470" t="str">
            <v>VTU_HT_GRANITE-300x600</v>
          </cell>
          <cell r="C470" t="str">
            <v>Gạch granite 300x600</v>
          </cell>
          <cell r="D470" t="str">
            <v>m2</v>
          </cell>
          <cell r="E470">
            <v>1.01</v>
          </cell>
          <cell r="H470">
            <v>162000</v>
          </cell>
        </row>
        <row r="471">
          <cell r="B471" t="str">
            <v>VTU_HT_GRANITE-600x600</v>
          </cell>
          <cell r="C471" t="str">
            <v>Gạch granite 600x600</v>
          </cell>
          <cell r="D471" t="str">
            <v>m2</v>
          </cell>
          <cell r="E471">
            <v>1.01</v>
          </cell>
          <cell r="H471">
            <v>202500</v>
          </cell>
        </row>
        <row r="472">
          <cell r="B472" t="str">
            <v>VTU_HT_GRANITE-800x800</v>
          </cell>
          <cell r="C472" t="str">
            <v>Gạch granite 800x800</v>
          </cell>
          <cell r="D472" t="str">
            <v>m2</v>
          </cell>
          <cell r="E472">
            <v>1.01</v>
          </cell>
          <cell r="H472">
            <v>202500</v>
          </cell>
        </row>
        <row r="473">
          <cell r="B473" t="str">
            <v>VTU_HT_GRANITE-120x800</v>
          </cell>
          <cell r="C473" t="str">
            <v>Gạch granite 120x800</v>
          </cell>
          <cell r="D473" t="str">
            <v>m2</v>
          </cell>
          <cell r="E473">
            <v>1.01</v>
          </cell>
        </row>
        <row r="474">
          <cell r="B474" t="str">
            <v>VTU_HT_GRANITE-120x600</v>
          </cell>
          <cell r="C474" t="str">
            <v>Gạch granite 120x600</v>
          </cell>
          <cell r="D474" t="str">
            <v>m2</v>
          </cell>
          <cell r="E474">
            <v>1.01</v>
          </cell>
        </row>
        <row r="475">
          <cell r="B475" t="str">
            <v>VTU_HT_GRANITE-120x300</v>
          </cell>
          <cell r="C475" t="str">
            <v>Gạch granite 120x300</v>
          </cell>
          <cell r="D475" t="str">
            <v>m2</v>
          </cell>
          <cell r="E475">
            <v>1.01</v>
          </cell>
        </row>
        <row r="476">
          <cell r="B476" t="str">
            <v>VTU_HT_KEO-CR</v>
          </cell>
          <cell r="C476" t="str">
            <v>Keo chà ron</v>
          </cell>
          <cell r="D476" t="str">
            <v>kg</v>
          </cell>
          <cell r="E476">
            <v>1.01</v>
          </cell>
          <cell r="F476">
            <v>23000</v>
          </cell>
          <cell r="H476">
            <v>23000</v>
          </cell>
        </row>
        <row r="477">
          <cell r="B477" t="str">
            <v>VTU_HT_XIMANG-TRANG</v>
          </cell>
          <cell r="C477" t="str">
            <v>Xi măng trắng</v>
          </cell>
          <cell r="D477" t="str">
            <v>kg</v>
          </cell>
          <cell r="E477">
            <v>1.01</v>
          </cell>
        </row>
        <row r="478">
          <cell r="C478" t="str">
            <v>CÔNG TÁC SƠN</v>
          </cell>
        </row>
        <row r="479">
          <cell r="B479" t="str">
            <v>VTU_HT_MASTIC-NG</v>
          </cell>
          <cell r="C479" t="str">
            <v>Bột Mastic ngoại thất</v>
          </cell>
          <cell r="D479" t="str">
            <v>kg</v>
          </cell>
          <cell r="E479">
            <v>1.05</v>
          </cell>
          <cell r="H479">
            <v>8700</v>
          </cell>
        </row>
        <row r="480">
          <cell r="B480" t="str">
            <v>VTU_HT_MASTIC-NO</v>
          </cell>
          <cell r="C480" t="str">
            <v>Bột Mastic nội thất</v>
          </cell>
          <cell r="D480" t="str">
            <v>kg</v>
          </cell>
          <cell r="E480">
            <v>1.05</v>
          </cell>
          <cell r="H480">
            <v>6100</v>
          </cell>
        </row>
        <row r="481">
          <cell r="B481" t="str">
            <v>VTU_HT_SONLOT-CHONGGI</v>
          </cell>
          <cell r="C481" t="str">
            <v>Sơn lót chống gỉ</v>
          </cell>
          <cell r="D481" t="str">
            <v>kg</v>
          </cell>
          <cell r="E481">
            <v>1.05</v>
          </cell>
        </row>
        <row r="482">
          <cell r="B482" t="str">
            <v>VTU_HT_SONLOT-CHONGKIEM-NG</v>
          </cell>
          <cell r="C482" t="str">
            <v>Sơn lót chống kiềm ngoại thất</v>
          </cell>
          <cell r="D482" t="str">
            <v>kg</v>
          </cell>
          <cell r="E482">
            <v>1.05</v>
          </cell>
          <cell r="H482">
            <v>75227.272727272721</v>
          </cell>
        </row>
        <row r="483">
          <cell r="B483" t="str">
            <v>VTU_HT_SONLOT-CHONGKIEM-NO</v>
          </cell>
          <cell r="C483" t="str">
            <v>Sơn lót chống kiềm nội thất</v>
          </cell>
          <cell r="D483" t="str">
            <v>kg</v>
          </cell>
          <cell r="E483">
            <v>1.05</v>
          </cell>
          <cell r="H483">
            <v>43409.090909090912</v>
          </cell>
        </row>
        <row r="484">
          <cell r="B484" t="str">
            <v>VTU_HT_SONPHU-CHUYENDUNG</v>
          </cell>
          <cell r="C484" t="str">
            <v>Sơn phủ chuyên dụng</v>
          </cell>
          <cell r="D484" t="str">
            <v>kg</v>
          </cell>
          <cell r="E484">
            <v>1.05</v>
          </cell>
        </row>
        <row r="485">
          <cell r="B485" t="str">
            <v>VTU_HT_SONPHU-NGOAITHAT</v>
          </cell>
          <cell r="C485" t="str">
            <v>Sơn phủ ngoại thất</v>
          </cell>
          <cell r="D485" t="str">
            <v>kg</v>
          </cell>
          <cell r="E485">
            <v>1.05</v>
          </cell>
          <cell r="H485">
            <v>117380.95238095238</v>
          </cell>
        </row>
        <row r="486">
          <cell r="B486" t="str">
            <v>VTU_HT_SONPHU-NOITHAT</v>
          </cell>
          <cell r="C486" t="str">
            <v>Sơn phủ nội thất</v>
          </cell>
          <cell r="D486" t="str">
            <v>kg</v>
          </cell>
          <cell r="E486">
            <v>1.05</v>
          </cell>
          <cell r="H486">
            <v>37500</v>
          </cell>
        </row>
        <row r="487">
          <cell r="C487" t="str">
            <v>CÔNG TÁC CHỐNG THẤM</v>
          </cell>
        </row>
        <row r="488">
          <cell r="B488" t="str">
            <v>VTU_HC_HYPERSTOP-DB 2015</v>
          </cell>
          <cell r="C488" t="str">
            <v>Hyperstop DB 2015</v>
          </cell>
          <cell r="D488" t="str">
            <v>md</v>
          </cell>
          <cell r="E488">
            <v>1.05</v>
          </cell>
          <cell r="F488">
            <v>41657.407407407401</v>
          </cell>
        </row>
        <row r="489">
          <cell r="B489" t="str">
            <v>VTU_HC_MASTERSEAL-540BASF</v>
          </cell>
          <cell r="C489" t="str">
            <v>MasterSeal 540 (Basf)</v>
          </cell>
          <cell r="D489" t="str">
            <v>kg</v>
          </cell>
          <cell r="E489">
            <v>1.05</v>
          </cell>
          <cell r="F489">
            <v>31500</v>
          </cell>
        </row>
        <row r="490">
          <cell r="B490" t="str">
            <v>VTU_HC_SIKA-GROUT214</v>
          </cell>
          <cell r="C490" t="str">
            <v>Sika Grout 214-11</v>
          </cell>
          <cell r="D490" t="str">
            <v>kg</v>
          </cell>
          <cell r="E490">
            <v>1.05</v>
          </cell>
          <cell r="F490">
            <v>39814.81481481481</v>
          </cell>
        </row>
        <row r="491">
          <cell r="B491" t="str">
            <v>VTU_HC_SIKA-LATEXTH</v>
          </cell>
          <cell r="C491" t="str">
            <v>Sika Latex TH</v>
          </cell>
          <cell r="D491" t="str">
            <v>lít</v>
          </cell>
          <cell r="E491">
            <v>1.05</v>
          </cell>
          <cell r="F491">
            <v>50000</v>
          </cell>
        </row>
        <row r="492">
          <cell r="B492" t="str">
            <v>VTU_HC_SIKA-PROOFMEMBRANE</v>
          </cell>
          <cell r="C492" t="str">
            <v>Sika Proof Membrane</v>
          </cell>
          <cell r="D492" t="str">
            <v>kg</v>
          </cell>
          <cell r="E492">
            <v>1.05</v>
          </cell>
          <cell r="F492">
            <v>49074.074074074073</v>
          </cell>
        </row>
        <row r="493">
          <cell r="B493" t="str">
            <v>VTU_HC_SIKA-TOP107SEAL</v>
          </cell>
          <cell r="C493" t="str">
            <v>Sika Top 107 Seal</v>
          </cell>
          <cell r="D493" t="str">
            <v>kg</v>
          </cell>
          <cell r="E493">
            <v>1.05</v>
          </cell>
          <cell r="F493">
            <v>32592.592592592599</v>
          </cell>
        </row>
        <row r="494">
          <cell r="B494" t="str">
            <v>VTU_HC_SIKA-WATERBARV20</v>
          </cell>
          <cell r="C494" t="str">
            <v>Sika Waterbar V20</v>
          </cell>
          <cell r="D494" t="str">
            <v>md</v>
          </cell>
          <cell r="E494">
            <v>1.05</v>
          </cell>
          <cell r="F494">
            <v>157870.37037036999</v>
          </cell>
        </row>
        <row r="495">
          <cell r="B495" t="str">
            <v>VTU_HC_SIKA-WATERBARV25</v>
          </cell>
          <cell r="C495" t="str">
            <v>Sika Waterbar V25</v>
          </cell>
          <cell r="D495" t="str">
            <v>md</v>
          </cell>
          <cell r="E495">
            <v>1.05</v>
          </cell>
          <cell r="F495">
            <v>208796.296296296</v>
          </cell>
        </row>
        <row r="496">
          <cell r="C496" t="str">
            <v>CÔNG TÁC ĐIỆN</v>
          </cell>
        </row>
        <row r="497">
          <cell r="B497" t="str">
            <v>VTU_DI_MK_COCTIEPDIA-D16x2.4m</v>
          </cell>
          <cell r="C497" t="str">
            <v>Cọc tiếp địa D16x2.4m</v>
          </cell>
          <cell r="D497" t="str">
            <v>cái</v>
          </cell>
          <cell r="E497">
            <v>1</v>
          </cell>
          <cell r="F497">
            <v>380000</v>
          </cell>
        </row>
        <row r="498">
          <cell r="B498" t="str">
            <v>VTU_DI_MĐ_COCTIEPDIA-D16x2.4m</v>
          </cell>
          <cell r="C498" t="str">
            <v>Cọc tiếp địa D16x2.4m</v>
          </cell>
          <cell r="D498" t="str">
            <v>cái</v>
          </cell>
          <cell r="E498">
            <v>1</v>
          </cell>
          <cell r="F498">
            <v>165000</v>
          </cell>
        </row>
        <row r="499">
          <cell r="B499" t="str">
            <v>VTU_DI_ĐONG_COCTIEPDIA-D16x2.4m</v>
          </cell>
          <cell r="C499" t="str">
            <v>Cọc tiếp địa D16x2.4m</v>
          </cell>
          <cell r="D499" t="str">
            <v>cái</v>
          </cell>
          <cell r="E499">
            <v>1</v>
          </cell>
          <cell r="F499">
            <v>610000</v>
          </cell>
        </row>
        <row r="500">
          <cell r="B500" t="str">
            <v>VTU_DI_DAYCAP- CXV-3Cx1.5</v>
          </cell>
          <cell r="C500" t="str">
            <v>Dây cáp điện CXV-3Cx1.5</v>
          </cell>
          <cell r="D500" t="str">
            <v>md</v>
          </cell>
          <cell r="E500">
            <v>1</v>
          </cell>
        </row>
        <row r="501">
          <cell r="B501" t="str">
            <v>VTU_DI_DAYCAP- CXV-3Cx2.5</v>
          </cell>
          <cell r="C501" t="str">
            <v>Dây cáp điện CXV-3Cx2.5</v>
          </cell>
          <cell r="D501" t="str">
            <v>md</v>
          </cell>
          <cell r="E501">
            <v>1</v>
          </cell>
        </row>
        <row r="502">
          <cell r="B502" t="str">
            <v>VTU_DI_DAYCAP- CXV-4Cx16</v>
          </cell>
          <cell r="C502" t="str">
            <v>Dây cáp điện CXV-4Cx16</v>
          </cell>
          <cell r="D502" t="str">
            <v>md</v>
          </cell>
          <cell r="E502">
            <v>1</v>
          </cell>
        </row>
        <row r="503">
          <cell r="B503" t="str">
            <v>VTU_DI_DAYCAP- CXV-4Cx25</v>
          </cell>
          <cell r="C503" t="str">
            <v>Dây cáp điện CXV-4Cx25</v>
          </cell>
          <cell r="D503" t="str">
            <v>md</v>
          </cell>
          <cell r="E503">
            <v>1</v>
          </cell>
        </row>
        <row r="504">
          <cell r="B504" t="str">
            <v>VTU_DI_DAYCAP- CXV-4Cx35</v>
          </cell>
          <cell r="C504" t="str">
            <v>Dây cáp điện CXV-4Cx35</v>
          </cell>
          <cell r="D504" t="str">
            <v>md</v>
          </cell>
          <cell r="E504">
            <v>1</v>
          </cell>
        </row>
        <row r="505">
          <cell r="B505" t="str">
            <v>VTU_DI_DAYCAP- CXV-4Cx50</v>
          </cell>
          <cell r="C505" t="str">
            <v>Dây cáp điện CXV-4Cx50</v>
          </cell>
          <cell r="D505" t="str">
            <v>md</v>
          </cell>
          <cell r="E505">
            <v>1</v>
          </cell>
        </row>
        <row r="506">
          <cell r="B506" t="str">
            <v>VTU_DI_DAYCAP- CXV-4Cx70</v>
          </cell>
          <cell r="C506" t="str">
            <v>Dây cáp điện CXV-4Cx70</v>
          </cell>
          <cell r="D506" t="str">
            <v>md</v>
          </cell>
          <cell r="E506">
            <v>1</v>
          </cell>
        </row>
        <row r="507">
          <cell r="B507" t="str">
            <v>VTU_DI_DAYCAP- CXV-4Cx8</v>
          </cell>
          <cell r="C507" t="str">
            <v>Dây cáp điện CXV-4Cx8</v>
          </cell>
          <cell r="D507" t="str">
            <v>md</v>
          </cell>
          <cell r="E507">
            <v>1</v>
          </cell>
        </row>
        <row r="508">
          <cell r="B508" t="str">
            <v>VTU_DI_DAYCAP- M70</v>
          </cell>
          <cell r="C508" t="str">
            <v>Dây cáp trần M70</v>
          </cell>
          <cell r="D508" t="str">
            <v>md</v>
          </cell>
          <cell r="E508">
            <v>1</v>
          </cell>
        </row>
        <row r="509">
          <cell r="B509" t="str">
            <v>VTU_DI_DEN-1.2 m x 18 W</v>
          </cell>
          <cell r="C509" t="str">
            <v>Đèn led 1.2 m x 18 W</v>
          </cell>
          <cell r="D509" t="str">
            <v>cái</v>
          </cell>
          <cell r="E509">
            <v>1</v>
          </cell>
        </row>
        <row r="510">
          <cell r="B510" t="str">
            <v>VTU_DI_DEN-1.2 m x 20 W</v>
          </cell>
          <cell r="C510" t="str">
            <v>Đèn led 1.2 m x 20 W</v>
          </cell>
          <cell r="D510" t="str">
            <v>cái</v>
          </cell>
          <cell r="E510">
            <v>1</v>
          </cell>
        </row>
        <row r="511">
          <cell r="B511" t="str">
            <v>VTU_DI_DEN-100W IP68</v>
          </cell>
          <cell r="C511" t="str">
            <v>Đèn led 100W IP68</v>
          </cell>
          <cell r="D511" t="str">
            <v>cái</v>
          </cell>
          <cell r="E511">
            <v>1</v>
          </cell>
        </row>
        <row r="512">
          <cell r="B512" t="str">
            <v>VTU_DI_DEN-200W IP68</v>
          </cell>
          <cell r="C512" t="str">
            <v>Đèn led 200W IP68 thi công</v>
          </cell>
          <cell r="D512" t="str">
            <v>cái</v>
          </cell>
          <cell r="E512">
            <v>1</v>
          </cell>
        </row>
        <row r="513">
          <cell r="B513" t="str">
            <v>VTU_DI_DEN-400W IP68</v>
          </cell>
          <cell r="C513" t="str">
            <v>Đèn led 400W IP68 cẩu tháp</v>
          </cell>
          <cell r="D513" t="str">
            <v>cái</v>
          </cell>
          <cell r="E513">
            <v>1</v>
          </cell>
        </row>
        <row r="514">
          <cell r="B514" t="str">
            <v>VTU_DI_KIMTHUSET</v>
          </cell>
          <cell r="C514" t="str">
            <v>Kim thu sét</v>
          </cell>
          <cell r="D514" t="str">
            <v>cái</v>
          </cell>
          <cell r="E514">
            <v>1</v>
          </cell>
        </row>
        <row r="515">
          <cell r="B515" t="str">
            <v>VTU_DI_OCAM-3PHA4CHAU</v>
          </cell>
          <cell r="C515" t="str">
            <v>Ổ cắm công nghiệp 3 pha 4 chấu</v>
          </cell>
          <cell r="D515" t="str">
            <v>cái</v>
          </cell>
          <cell r="E515">
            <v>1</v>
          </cell>
        </row>
        <row r="516">
          <cell r="B516" t="str">
            <v>VTU_DI_ONG-HDPE 40/30</v>
          </cell>
          <cell r="C516" t="str">
            <v>Ống nhựa xoắn HDPE 40/30</v>
          </cell>
          <cell r="D516" t="str">
            <v>md</v>
          </cell>
          <cell r="E516">
            <v>1</v>
          </cell>
        </row>
        <row r="517">
          <cell r="B517" t="str">
            <v>VTU_DI_ONG-HDPE 65/50</v>
          </cell>
          <cell r="C517" t="str">
            <v>Ống nhựa xoắn HDPE 65/50</v>
          </cell>
          <cell r="D517" t="str">
            <v>md</v>
          </cell>
          <cell r="E517">
            <v>1</v>
          </cell>
        </row>
        <row r="518">
          <cell r="B518" t="str">
            <v>VTU_DI_PHAODIEN-M15-2m</v>
          </cell>
          <cell r="C518" t="str">
            <v>Phao điện  M15-2m</v>
          </cell>
          <cell r="D518" t="str">
            <v>cái</v>
          </cell>
          <cell r="E518">
            <v>1</v>
          </cell>
        </row>
        <row r="519">
          <cell r="B519" t="str">
            <v>VTU_DI_PHICHCAM-3PHA4CHAU</v>
          </cell>
          <cell r="C519" t="str">
            <v>Phích cắm công nghiệp 3 pha 4 chân</v>
          </cell>
          <cell r="D519" t="str">
            <v>cái</v>
          </cell>
          <cell r="E519">
            <v>1</v>
          </cell>
        </row>
        <row r="520">
          <cell r="B520" t="str">
            <v>VTU_DI_TUDIEN-AMTUONG150</v>
          </cell>
          <cell r="C520" t="str">
            <v xml:space="preserve">Tủ điện thi công 150A </v>
          </cell>
          <cell r="D520" t="str">
            <v>tủ</v>
          </cell>
          <cell r="E520">
            <v>1</v>
          </cell>
        </row>
        <row r="521">
          <cell r="B521" t="str">
            <v>VTU_DI_TUDIEN-AMTUONG250</v>
          </cell>
          <cell r="C521" t="str">
            <v>Tủ điện thi công 250A - TỔNG</v>
          </cell>
          <cell r="D521" t="str">
            <v>tủ</v>
          </cell>
          <cell r="E521">
            <v>1</v>
          </cell>
        </row>
        <row r="522">
          <cell r="B522" t="str">
            <v>VTU_DI_TUDIEN-AMTUONG60</v>
          </cell>
          <cell r="C522" t="str">
            <v xml:space="preserve">Tủ điện thi công 60A </v>
          </cell>
          <cell r="D522" t="str">
            <v>tủ</v>
          </cell>
          <cell r="E522">
            <v>1</v>
          </cell>
        </row>
        <row r="523">
          <cell r="B523" t="str">
            <v>VTU_DI_TUDIEN-DIEUKHIENBOM</v>
          </cell>
          <cell r="C523" t="str">
            <v>Tủ điện thi công điều khiển Bơm</v>
          </cell>
          <cell r="D523" t="str">
            <v>tủ</v>
          </cell>
          <cell r="E523">
            <v>1</v>
          </cell>
        </row>
        <row r="524">
          <cell r="C524" t="str">
            <v>CÔNG TÁC NƯỚC</v>
          </cell>
        </row>
        <row r="525">
          <cell r="B525" t="str">
            <v>VTU_NU_CO-uPVC D27</v>
          </cell>
          <cell r="C525" t="str">
            <v>Co uPVC D27</v>
          </cell>
          <cell r="D525" t="str">
            <v>cái</v>
          </cell>
          <cell r="E525">
            <v>1</v>
          </cell>
          <cell r="F525">
            <v>31400</v>
          </cell>
        </row>
        <row r="526">
          <cell r="B526" t="str">
            <v>VTU_NU_CO-uPVC D34</v>
          </cell>
          <cell r="C526" t="str">
            <v>Co uPVC D34</v>
          </cell>
          <cell r="D526" t="str">
            <v>cái</v>
          </cell>
          <cell r="E526">
            <v>1</v>
          </cell>
        </row>
        <row r="527">
          <cell r="B527" t="str">
            <v>VTU_NU_CO-uPVC D42</v>
          </cell>
          <cell r="C527" t="str">
            <v>Co uPVC D42</v>
          </cell>
          <cell r="D527" t="str">
            <v>cái</v>
          </cell>
          <cell r="E527">
            <v>1</v>
          </cell>
        </row>
        <row r="528">
          <cell r="B528" t="str">
            <v>VTU_NU_CO-uPVC D60</v>
          </cell>
          <cell r="C528" t="str">
            <v>Co uPVC D60</v>
          </cell>
          <cell r="D528" t="str">
            <v>cái</v>
          </cell>
          <cell r="E528">
            <v>1</v>
          </cell>
        </row>
        <row r="529">
          <cell r="B529" t="str">
            <v>VTU_NU_LOI-uPVC D114</v>
          </cell>
          <cell r="C529" t="str">
            <v>Lơi uPVC D114</v>
          </cell>
          <cell r="D529" t="str">
            <v>cái</v>
          </cell>
          <cell r="E529">
            <v>1</v>
          </cell>
        </row>
        <row r="530">
          <cell r="B530" t="str">
            <v>VTU_NU_LOI-uPVC D42</v>
          </cell>
          <cell r="C530" t="str">
            <v>Lơi uPVC D42</v>
          </cell>
          <cell r="D530" t="str">
            <v>cái</v>
          </cell>
          <cell r="E530">
            <v>1</v>
          </cell>
        </row>
        <row r="531">
          <cell r="B531" t="str">
            <v>VTU_NU_LOI-uPVC D60</v>
          </cell>
          <cell r="C531" t="str">
            <v>Lơi uPVC D60</v>
          </cell>
          <cell r="D531" t="str">
            <v>cái</v>
          </cell>
          <cell r="E531">
            <v>1</v>
          </cell>
        </row>
        <row r="532">
          <cell r="B532" t="str">
            <v>VTU_NU_NOIGIAM-uPVC D42/34</v>
          </cell>
          <cell r="C532" t="str">
            <v>Nối giảm uPVC D42/34</v>
          </cell>
          <cell r="D532" t="str">
            <v>cái</v>
          </cell>
          <cell r="E532">
            <v>1</v>
          </cell>
        </row>
        <row r="533">
          <cell r="B533" t="str">
            <v>VTU_NU_NOIRENNGOAI-uPVC D42</v>
          </cell>
          <cell r="C533" t="str">
            <v>Nối ren ngoài uPVC D42</v>
          </cell>
          <cell r="D533" t="str">
            <v>cái</v>
          </cell>
          <cell r="E533">
            <v>1</v>
          </cell>
        </row>
        <row r="534">
          <cell r="B534" t="str">
            <v>VTU_NU_NOIRENNGOAI-uPVC D60</v>
          </cell>
          <cell r="C534" t="str">
            <v>Nối ren ngoài uPVC D60</v>
          </cell>
          <cell r="D534" t="str">
            <v>cái</v>
          </cell>
          <cell r="E534">
            <v>1</v>
          </cell>
        </row>
        <row r="535">
          <cell r="B535" t="str">
            <v>VTU_NU_NOI-uPVC D42</v>
          </cell>
          <cell r="C535" t="str">
            <v>Nối uPVC D42</v>
          </cell>
          <cell r="D535" t="str">
            <v>cái</v>
          </cell>
          <cell r="E535">
            <v>1</v>
          </cell>
        </row>
        <row r="536">
          <cell r="B536" t="str">
            <v>VTU_NU_NOI-uPVC D60</v>
          </cell>
          <cell r="C536" t="str">
            <v>Nối uPVC D60</v>
          </cell>
          <cell r="D536" t="str">
            <v>cái</v>
          </cell>
          <cell r="E536">
            <v>1</v>
          </cell>
        </row>
        <row r="537">
          <cell r="B537" t="str">
            <v>VTU_NU_ONG-uPVC D114x3.2</v>
          </cell>
          <cell r="C537" t="str">
            <v>Ống uPVC D114x3.2</v>
          </cell>
          <cell r="D537" t="str">
            <v>md</v>
          </cell>
          <cell r="E537">
            <v>1</v>
          </cell>
        </row>
        <row r="538">
          <cell r="B538" t="str">
            <v>VTU_NU_ONG-uPVC D27x3.0</v>
          </cell>
          <cell r="C538" t="str">
            <v>Ống uPVC D27x3.0</v>
          </cell>
          <cell r="D538" t="str">
            <v>md</v>
          </cell>
          <cell r="E538">
            <v>1</v>
          </cell>
        </row>
        <row r="539">
          <cell r="B539" t="str">
            <v>VTU_NU_ONG-uPVC D34x3.0</v>
          </cell>
          <cell r="C539" t="str">
            <v>Ống uPVC D34x3.0</v>
          </cell>
          <cell r="D539" t="str">
            <v>md</v>
          </cell>
          <cell r="E539">
            <v>1</v>
          </cell>
        </row>
        <row r="540">
          <cell r="B540" t="str">
            <v>VTU_NU_ONG-uPVC D42x3.0</v>
          </cell>
          <cell r="C540" t="str">
            <v>Ống uPVC D42x3.0</v>
          </cell>
          <cell r="D540" t="str">
            <v>md</v>
          </cell>
          <cell r="E540">
            <v>1</v>
          </cell>
        </row>
        <row r="541">
          <cell r="B541" t="str">
            <v>VTU_NU_ONG-uPVC D60x2.8</v>
          </cell>
          <cell r="C541" t="str">
            <v>Ống uPVC D60x2.8</v>
          </cell>
          <cell r="D541" t="str">
            <v>md</v>
          </cell>
          <cell r="E541">
            <v>1</v>
          </cell>
        </row>
        <row r="542">
          <cell r="B542" t="str">
            <v>VTU_NU_RACCO-uPVC D42</v>
          </cell>
          <cell r="C542" t="str">
            <v>Rắc Co uPVC D42</v>
          </cell>
          <cell r="D542" t="str">
            <v>cái</v>
          </cell>
          <cell r="E542">
            <v>1</v>
          </cell>
        </row>
        <row r="543">
          <cell r="B543" t="str">
            <v>VTU_NU_RACCO-uPVC D60</v>
          </cell>
          <cell r="C543" t="str">
            <v>Rắc Co uPVC D60</v>
          </cell>
          <cell r="D543" t="str">
            <v>cái</v>
          </cell>
          <cell r="E543">
            <v>1</v>
          </cell>
        </row>
        <row r="544">
          <cell r="B544" t="str">
            <v>VTU_NU_TEGIAM-uPVC D34/27</v>
          </cell>
          <cell r="C544" t="str">
            <v>Tê giảm uPVC D34/27</v>
          </cell>
          <cell r="D544" t="str">
            <v>cái</v>
          </cell>
          <cell r="E544">
            <v>1</v>
          </cell>
        </row>
        <row r="545">
          <cell r="B545" t="str">
            <v>VTU_NU_TEGIAM-uPVC D42/27</v>
          </cell>
          <cell r="C545" t="str">
            <v>Tê giảm uPVC D42/27</v>
          </cell>
          <cell r="D545" t="str">
            <v>cái</v>
          </cell>
          <cell r="E545">
            <v>1</v>
          </cell>
        </row>
        <row r="546">
          <cell r="B546" t="str">
            <v>VTU_NU_TE-uPVC D27</v>
          </cell>
          <cell r="C546" t="str">
            <v>Tê uPVC D27</v>
          </cell>
          <cell r="D546" t="str">
            <v>cái</v>
          </cell>
          <cell r="E546">
            <v>1</v>
          </cell>
        </row>
        <row r="547">
          <cell r="B547" t="str">
            <v>VTU_NU_VAN1CHIEU-D42</v>
          </cell>
          <cell r="C547" t="str">
            <v>Van 1 chiều D42</v>
          </cell>
          <cell r="D547" t="str">
            <v>cái</v>
          </cell>
          <cell r="E547">
            <v>1</v>
          </cell>
        </row>
        <row r="548">
          <cell r="B548" t="str">
            <v>VTU_NU_VANCONG-D34</v>
          </cell>
          <cell r="C548" t="str">
            <v>Van cổng D34</v>
          </cell>
          <cell r="D548" t="str">
            <v>cái</v>
          </cell>
          <cell r="E548">
            <v>1</v>
          </cell>
        </row>
        <row r="549">
          <cell r="B549" t="str">
            <v>VTU_NU_VANHUT-uPVC D50</v>
          </cell>
          <cell r="C549" t="str">
            <v>Van hút uPVC D50</v>
          </cell>
          <cell r="D549" t="str">
            <v>cái</v>
          </cell>
          <cell r="E549">
            <v>1</v>
          </cell>
        </row>
        <row r="550">
          <cell r="B550" t="str">
            <v>VTU_NU_VANPHAO-D90</v>
          </cell>
          <cell r="C550" t="str">
            <v>Van phao D90</v>
          </cell>
          <cell r="D550" t="str">
            <v>cái</v>
          </cell>
          <cell r="E550">
            <v>1</v>
          </cell>
        </row>
        <row r="551">
          <cell r="B551" t="str">
            <v>VTU_NU_VAN-uPVC D27</v>
          </cell>
          <cell r="C551" t="str">
            <v>Van uPVC D27</v>
          </cell>
          <cell r="D551" t="str">
            <v>cái</v>
          </cell>
          <cell r="E551">
            <v>1</v>
          </cell>
        </row>
        <row r="552">
          <cell r="B552" t="str">
            <v>VTU_NU_VAN-uPVC D34</v>
          </cell>
          <cell r="C552" t="str">
            <v>Van uPVC D34</v>
          </cell>
          <cell r="D552" t="str">
            <v>cái</v>
          </cell>
          <cell r="E552">
            <v>1</v>
          </cell>
        </row>
        <row r="553">
          <cell r="B553" t="str">
            <v>VTU_NU_VAN-uPVC D42</v>
          </cell>
          <cell r="C553" t="str">
            <v>Van uPVC D42</v>
          </cell>
          <cell r="D553" t="str">
            <v>cái</v>
          </cell>
          <cell r="E553">
            <v>1</v>
          </cell>
        </row>
        <row r="554">
          <cell r="B554" t="str">
            <v>VTU_NU_YGIAM-uPVC D114/60</v>
          </cell>
          <cell r="C554" t="str">
            <v>Y giảm uPVC D114/60</v>
          </cell>
          <cell r="D554" t="str">
            <v>cái</v>
          </cell>
          <cell r="E554">
            <v>1</v>
          </cell>
        </row>
        <row r="555">
          <cell r="B555" t="str">
            <v>VTU_NU_Y-uPVC D114</v>
          </cell>
          <cell r="C555" t="str">
            <v>Y uPVC D114</v>
          </cell>
          <cell r="D555" t="str">
            <v>cái</v>
          </cell>
          <cell r="E555">
            <v>1</v>
          </cell>
        </row>
        <row r="556">
          <cell r="C556" t="str">
            <v>MÁY MÓC - THIẾT BỊ</v>
          </cell>
        </row>
        <row r="557">
          <cell r="B557" t="str">
            <v>TBI_OR_BAN-HOP</v>
          </cell>
          <cell r="C557" t="str">
            <v>Bàn họp</v>
          </cell>
          <cell r="D557" t="str">
            <v>cái</v>
          </cell>
          <cell r="E557">
            <v>1</v>
          </cell>
        </row>
        <row r="558">
          <cell r="B558" t="str">
            <v>TBI_OR_BAN-LV_1200x600</v>
          </cell>
          <cell r="C558" t="str">
            <v>Bàn làm việc (1200x600)</v>
          </cell>
          <cell r="D558" t="str">
            <v>cái</v>
          </cell>
          <cell r="E558">
            <v>1</v>
          </cell>
        </row>
        <row r="559">
          <cell r="B559" t="str">
            <v>VTU_PC_BNOIQUY-400x800</v>
          </cell>
          <cell r="C559" t="str">
            <v>Bảng nội quy PCCC, 400x800</v>
          </cell>
          <cell r="D559" t="str">
            <v>cái</v>
          </cell>
          <cell r="E559">
            <v>1</v>
          </cell>
        </row>
        <row r="560">
          <cell r="B560" t="str">
            <v>VTU_PC_BINHCHUACHAY-BK</v>
          </cell>
          <cell r="C560" t="str">
            <v>Bình chữa cháy bọt khí</v>
          </cell>
          <cell r="D560" t="str">
            <v>cái</v>
          </cell>
          <cell r="E560">
            <v>1</v>
          </cell>
        </row>
        <row r="561">
          <cell r="B561" t="str">
            <v>VTU_PC_BINHCHUACHAY-BB_8kg</v>
          </cell>
          <cell r="C561" t="str">
            <v>Bình chữa cháy loại bột 8kg</v>
          </cell>
          <cell r="D561" t="str">
            <v>cái</v>
          </cell>
          <cell r="E561">
            <v>1</v>
          </cell>
        </row>
        <row r="562">
          <cell r="B562" t="str">
            <v>VTU_NU_BONCAU-MOYKHOI</v>
          </cell>
          <cell r="C562" t="str">
            <v>Bồn cầu một khối</v>
          </cell>
          <cell r="D562" t="str">
            <v>cái</v>
          </cell>
          <cell r="E562">
            <v>1</v>
          </cell>
        </row>
        <row r="563">
          <cell r="B563" t="str">
            <v>VTU_NU_BONINOX-2000L</v>
          </cell>
          <cell r="C563" t="str">
            <v>Bồn Inox 2000L</v>
          </cell>
          <cell r="D563" t="str">
            <v>cái</v>
          </cell>
          <cell r="E563">
            <v>1</v>
          </cell>
        </row>
        <row r="564">
          <cell r="B564" t="str">
            <v>VTU_NU_BONINOX-3000L</v>
          </cell>
          <cell r="C564" t="str">
            <v>Bồn Inox 3000L</v>
          </cell>
          <cell r="D564" t="str">
            <v>cái</v>
          </cell>
          <cell r="E564">
            <v>1</v>
          </cell>
        </row>
        <row r="565">
          <cell r="B565" t="str">
            <v>VTU_NU_BONTIEUNAM-TREOT</v>
          </cell>
          <cell r="C565" t="str">
            <v>Bồn tiểu nam treo tường</v>
          </cell>
          <cell r="D565" t="str">
            <v>cái</v>
          </cell>
          <cell r="E565">
            <v>1</v>
          </cell>
        </row>
        <row r="566">
          <cell r="B566" t="str">
            <v>MMO_NU_MAYBOM-CHIM10HP3F</v>
          </cell>
          <cell r="C566" t="str">
            <v>Máy bơm chìm 10Hp 7.5kW 3 pha</v>
          </cell>
          <cell r="D566" t="str">
            <v>cái</v>
          </cell>
          <cell r="E566">
            <v>1</v>
          </cell>
        </row>
        <row r="567">
          <cell r="B567" t="str">
            <v>MMO_NU_MAYBOM-CHIM2HP</v>
          </cell>
          <cell r="C567" t="str">
            <v>Máy bơm chìm 2Hp 1.5kW</v>
          </cell>
          <cell r="D567" t="str">
            <v>cái</v>
          </cell>
          <cell r="E567">
            <v>1</v>
          </cell>
        </row>
        <row r="568">
          <cell r="B568" t="str">
            <v>MMO_NU_MAYBOM-TRUCDUNG10HP3F</v>
          </cell>
          <cell r="C568" t="str">
            <v>Máy bơm Trục đứng 10Hp - 3pha</v>
          </cell>
          <cell r="D568" t="str">
            <v>cái</v>
          </cell>
          <cell r="E568">
            <v>1</v>
          </cell>
        </row>
        <row r="569">
          <cell r="B569" t="str">
            <v>MMO_VPP_PHOTOCOPY</v>
          </cell>
          <cell r="C569" t="str">
            <v>Máy Photocopy</v>
          </cell>
          <cell r="D569" t="str">
            <v>cái</v>
          </cell>
          <cell r="E569">
            <v>1</v>
          </cell>
        </row>
        <row r="570">
          <cell r="B570" t="str">
            <v>TBI_OR_WC-1B</v>
          </cell>
          <cell r="C570" t="str">
            <v>Nhà WC 1 buồng</v>
          </cell>
          <cell r="D570" t="str">
            <v>cái</v>
          </cell>
          <cell r="E570">
            <v>1</v>
          </cell>
        </row>
        <row r="571">
          <cell r="B571" t="str">
            <v>TBI_OR_NHUA_THUNGNUOC-220L</v>
          </cell>
          <cell r="C571" t="str">
            <v>Thùng đựng nước 220L</v>
          </cell>
          <cell r="D571" t="str">
            <v>cái</v>
          </cell>
          <cell r="E571">
            <v>1</v>
          </cell>
        </row>
        <row r="572">
          <cell r="B572" t="str">
            <v>TBI_FE_MK_TON-9SV</v>
          </cell>
          <cell r="C572" t="str">
            <v>Tôn 9 sóng vuông</v>
          </cell>
          <cell r="D572" t="str">
            <v>m2</v>
          </cell>
          <cell r="E572">
            <v>1</v>
          </cell>
        </row>
        <row r="573">
          <cell r="B573" t="str">
            <v>TBI_OR_TUHOSO-1800x900</v>
          </cell>
          <cell r="C573" t="str">
            <v>Tủ hồ sơ (1800x900)</v>
          </cell>
          <cell r="D573" t="str">
            <v>cái</v>
          </cell>
          <cell r="E573">
            <v>1</v>
          </cell>
        </row>
        <row r="574">
          <cell r="C574" t="str">
            <v>CÔNG TÁC AN TOÀN</v>
          </cell>
        </row>
        <row r="575">
          <cell r="B575" t="str">
            <v>VTU_AT_AO-CONGNHAN</v>
          </cell>
          <cell r="C575" t="str">
            <v>Áo công nhân</v>
          </cell>
          <cell r="D575" t="str">
            <v>cái</v>
          </cell>
          <cell r="E575">
            <v>1</v>
          </cell>
          <cell r="F575">
            <v>55000</v>
          </cell>
        </row>
        <row r="576">
          <cell r="B576" t="str">
            <v>VTU_AT_DAYAT-TOANTHAN</v>
          </cell>
          <cell r="C576" t="str">
            <v>Dây an toàn toàn thân</v>
          </cell>
          <cell r="D576" t="str">
            <v>cái</v>
          </cell>
          <cell r="E576">
            <v>1</v>
          </cell>
          <cell r="F576">
            <v>130000</v>
          </cell>
        </row>
        <row r="577">
          <cell r="B577" t="str">
            <v>VTU_AT_GIAYBAOHO-COTHAP</v>
          </cell>
          <cell r="C577" t="str">
            <v>Giày bảo hộ cổ thấp</v>
          </cell>
          <cell r="D577" t="str">
            <v>đôi</v>
          </cell>
          <cell r="E577">
            <v>1</v>
          </cell>
        </row>
        <row r="578">
          <cell r="B578" t="str">
            <v>VTU_AT_NON-BHTRANG</v>
          </cell>
          <cell r="C578" t="str">
            <v>Nón bảo hộ trắng</v>
          </cell>
          <cell r="D578" t="str">
            <v>cái</v>
          </cell>
          <cell r="E578">
            <v>1</v>
          </cell>
          <cell r="F578">
            <v>90000</v>
          </cell>
        </row>
        <row r="579">
          <cell r="B579" t="str">
            <v>VTU_AT_NON-BHVANG</v>
          </cell>
          <cell r="C579" t="str">
            <v>Nón bảo hộ vàng</v>
          </cell>
          <cell r="D579" t="str">
            <v>cái</v>
          </cell>
          <cell r="E579">
            <v>1</v>
          </cell>
        </row>
        <row r="580">
          <cell r="C580" t="str">
            <v>VẬT TƯ KHÁC</v>
          </cell>
        </row>
        <row r="581">
          <cell r="B581" t="str">
            <v>VTU_VPP_BANGTEN-NGANG</v>
          </cell>
          <cell r="C581" t="str">
            <v>Bảng tên ngang</v>
          </cell>
          <cell r="D581" t="str">
            <v>cái</v>
          </cell>
          <cell r="E581">
            <v>1</v>
          </cell>
        </row>
        <row r="582">
          <cell r="B582" t="str">
            <v>VTU_OR_BATCHENEN</v>
          </cell>
          <cell r="C582" t="str">
            <v>Bạt che nền</v>
          </cell>
          <cell r="D582" t="str">
            <v>m2</v>
          </cell>
          <cell r="E582">
            <v>1</v>
          </cell>
          <cell r="F582">
            <v>6000</v>
          </cell>
        </row>
        <row r="583">
          <cell r="B583" t="str">
            <v>VTU_HC_CHATTAYRI-B05</v>
          </cell>
          <cell r="C583" t="str">
            <v>Chất tẩy rỉ B05</v>
          </cell>
          <cell r="D583" t="str">
            <v>lít</v>
          </cell>
          <cell r="E583">
            <v>1.05</v>
          </cell>
        </row>
        <row r="584">
          <cell r="B584" t="str">
            <v>VTU_OR_CONGTRON-D900x50</v>
          </cell>
          <cell r="C584" t="str">
            <v>Cống tròn BTCT D900 dày 50</v>
          </cell>
          <cell r="D584" t="str">
            <v>md</v>
          </cell>
          <cell r="E584">
            <v>1</v>
          </cell>
          <cell r="F584">
            <v>444444.44444444444</v>
          </cell>
        </row>
        <row r="585">
          <cell r="B585" t="str">
            <v>VTU_OR_DBT-600x600x80</v>
          </cell>
          <cell r="C585" t="str">
            <v>Đan BTCT 600x600x80</v>
          </cell>
          <cell r="D585" t="str">
            <v>m2</v>
          </cell>
          <cell r="E585">
            <v>1.1000000000000001</v>
          </cell>
          <cell r="F585">
            <v>99375</v>
          </cell>
        </row>
        <row r="586">
          <cell r="B586" t="str">
            <v>VTU_VTP_DAYDAI-PE_16</v>
          </cell>
          <cell r="C586" t="str">
            <v>Dây đai cẩu hàng PE 16 mm</v>
          </cell>
          <cell r="D586" t="str">
            <v>md</v>
          </cell>
          <cell r="E586">
            <v>1</v>
          </cell>
          <cell r="F586">
            <v>15500</v>
          </cell>
        </row>
        <row r="587">
          <cell r="B587" t="str">
            <v>VTU_OR_GBT-200x200x250</v>
          </cell>
          <cell r="C587" t="str">
            <v>Gối BTCT 200x200x250</v>
          </cell>
          <cell r="D587" t="str">
            <v>viên</v>
          </cell>
          <cell r="E587">
            <v>1.1000000000000001</v>
          </cell>
          <cell r="F587">
            <v>13150.000000000002</v>
          </cell>
        </row>
        <row r="588">
          <cell r="B588" t="str">
            <v>VTU_OR_NCN-V25x25</v>
          </cell>
          <cell r="C588" t="str">
            <v>Nẹp chỉ nhôm V25x25</v>
          </cell>
          <cell r="D588" t="str">
            <v>md</v>
          </cell>
          <cell r="E588">
            <v>1.03</v>
          </cell>
          <cell r="F588">
            <v>8625</v>
          </cell>
        </row>
        <row r="589">
          <cell r="B589" t="str">
            <v>VTU_HC_RAMSET-G5</v>
          </cell>
          <cell r="C589" t="str">
            <v>Ramset G5</v>
          </cell>
          <cell r="D589" t="str">
            <v>ml</v>
          </cell>
          <cell r="E589">
            <v>1</v>
          </cell>
          <cell r="F589">
            <v>1266.6666666666667</v>
          </cell>
        </row>
        <row r="590">
          <cell r="B590" t="str">
            <v>VTU_VTP_GIAYNHAM-230x280#120</v>
          </cell>
          <cell r="C590" t="str">
            <v>Giấy nhám 230x280, độ nhám 120</v>
          </cell>
          <cell r="D590" t="str">
            <v>m2</v>
          </cell>
          <cell r="E590">
            <v>1</v>
          </cell>
          <cell r="F590">
            <v>31055.900621118006</v>
          </cell>
        </row>
        <row r="591">
          <cell r="B591" t="str">
            <v>VTU_VTP</v>
          </cell>
          <cell r="C591" t="str">
            <v>Vật tư phụ</v>
          </cell>
          <cell r="D591" t="str">
            <v>%</v>
          </cell>
          <cell r="E591">
            <v>0.05</v>
          </cell>
          <cell r="F591">
            <v>1</v>
          </cell>
        </row>
      </sheetData>
      <sheetData sheetId="11"/>
      <sheetData sheetId="12"/>
      <sheetData sheetId="1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 THONG TIN DU AN"/>
      <sheetName val="06a. GIA_TRI_KL_PHAT_SINH"/>
      <sheetName val="11. KL_CT_PHATSINH"/>
      <sheetName val="09. THONG_KE_THEP"/>
      <sheetName val="DATA_THEP"/>
      <sheetName val="RAB AR&amp;STR"/>
      <sheetName val="06. GIA_TRI_KHOI_LUONG"/>
    </sheetNames>
    <sheetDataSet>
      <sheetData sheetId="0" refreshError="1"/>
      <sheetData sheetId="1" refreshError="1"/>
      <sheetData sheetId="2" refreshError="1"/>
      <sheetData sheetId="3" refreshError="1"/>
      <sheetData sheetId="4">
        <row r="1">
          <cell r="A1" t="str">
            <v>TRỌNG LƯỢNG RIÊNG CỦA THÉP</v>
          </cell>
        </row>
        <row r="2">
          <cell r="A2" t="str">
            <v>Đường kính</v>
          </cell>
          <cell r="C2" t="str">
            <v>Khối lượng 1md (Theo nhà máy)</v>
          </cell>
        </row>
        <row r="3">
          <cell r="A3">
            <v>6</v>
          </cell>
          <cell r="C3">
            <v>0.22195352097611887</v>
          </cell>
        </row>
        <row r="4">
          <cell r="A4">
            <v>8</v>
          </cell>
          <cell r="C4">
            <v>0.39458403729087799</v>
          </cell>
        </row>
        <row r="5">
          <cell r="A5">
            <v>10</v>
          </cell>
          <cell r="C5">
            <v>0.61653755826699685</v>
          </cell>
        </row>
        <row r="6">
          <cell r="A6">
            <v>12</v>
          </cell>
          <cell r="C6">
            <v>0.88781408390447547</v>
          </cell>
        </row>
        <row r="7">
          <cell r="A7">
            <v>14</v>
          </cell>
          <cell r="C7">
            <v>1.2084136142033137</v>
          </cell>
        </row>
        <row r="8">
          <cell r="A8">
            <v>16</v>
          </cell>
          <cell r="C8">
            <v>1.5783361491635119</v>
          </cell>
        </row>
        <row r="9">
          <cell r="A9">
            <v>18</v>
          </cell>
          <cell r="C9">
            <v>1.9975816887850697</v>
          </cell>
        </row>
        <row r="10">
          <cell r="A10">
            <v>20</v>
          </cell>
          <cell r="C10">
            <v>2.4661502330679874</v>
          </cell>
        </row>
        <row r="11">
          <cell r="A11">
            <v>22</v>
          </cell>
          <cell r="C11">
            <v>2.9840417820122647</v>
          </cell>
        </row>
        <row r="12">
          <cell r="A12">
            <v>25</v>
          </cell>
          <cell r="C12">
            <v>3.8533597391687304</v>
          </cell>
        </row>
        <row r="13">
          <cell r="A13">
            <v>28</v>
          </cell>
          <cell r="C13">
            <v>4.8336544568132549</v>
          </cell>
        </row>
        <row r="14">
          <cell r="A14">
            <v>32</v>
          </cell>
          <cell r="C14">
            <v>6.3133445966540478</v>
          </cell>
        </row>
        <row r="15">
          <cell r="A15">
            <v>36</v>
          </cell>
          <cell r="C15">
            <v>7.9903267551402788</v>
          </cell>
        </row>
        <row r="16">
          <cell r="A16">
            <v>40</v>
          </cell>
          <cell r="C16">
            <v>9.8646009322719497</v>
          </cell>
        </row>
        <row r="17">
          <cell r="A17">
            <v>50</v>
          </cell>
          <cell r="C17">
            <v>15.413438956674922</v>
          </cell>
        </row>
        <row r="19">
          <cell r="A19" t="str">
            <v>CHIỀU DÀI ĐOẠN NỐI CHỒNG</v>
          </cell>
        </row>
        <row r="20">
          <cell r="A20" t="str">
            <v>Đường kính</v>
          </cell>
          <cell r="B20" t="str">
            <v>Vùng kèo</v>
          </cell>
        </row>
        <row r="21">
          <cell r="B21">
            <v>35</v>
          </cell>
        </row>
        <row r="22">
          <cell r="A22">
            <v>6</v>
          </cell>
          <cell r="B22">
            <v>300</v>
          </cell>
        </row>
        <row r="23">
          <cell r="A23">
            <v>8</v>
          </cell>
          <cell r="B23">
            <v>400</v>
          </cell>
        </row>
        <row r="24">
          <cell r="A24">
            <v>10</v>
          </cell>
          <cell r="B24">
            <v>350</v>
          </cell>
        </row>
        <row r="25">
          <cell r="A25">
            <v>12</v>
          </cell>
          <cell r="B25">
            <v>450</v>
          </cell>
        </row>
        <row r="26">
          <cell r="A26">
            <v>14</v>
          </cell>
          <cell r="B26">
            <v>480</v>
          </cell>
        </row>
        <row r="27">
          <cell r="A27">
            <v>16</v>
          </cell>
          <cell r="B27">
            <v>550</v>
          </cell>
        </row>
        <row r="28">
          <cell r="A28">
            <v>18</v>
          </cell>
          <cell r="B28">
            <v>650</v>
          </cell>
        </row>
        <row r="29">
          <cell r="A29">
            <v>20</v>
          </cell>
          <cell r="B29">
            <v>700</v>
          </cell>
        </row>
        <row r="30">
          <cell r="A30">
            <v>22</v>
          </cell>
          <cell r="B30">
            <v>780</v>
          </cell>
        </row>
        <row r="31">
          <cell r="A31">
            <v>25</v>
          </cell>
          <cell r="B31">
            <v>900</v>
          </cell>
        </row>
        <row r="32">
          <cell r="A32">
            <v>28</v>
          </cell>
          <cell r="B32">
            <v>950</v>
          </cell>
        </row>
        <row r="33">
          <cell r="A33">
            <v>32</v>
          </cell>
          <cell r="B33">
            <v>1120</v>
          </cell>
        </row>
        <row r="34">
          <cell r="A34">
            <v>36</v>
          </cell>
          <cell r="B34">
            <v>1260</v>
          </cell>
        </row>
        <row r="35">
          <cell r="A35">
            <v>40</v>
          </cell>
          <cell r="B35">
            <v>1400</v>
          </cell>
        </row>
        <row r="36">
          <cell r="A36">
            <v>50</v>
          </cell>
          <cell r="B36">
            <v>1750</v>
          </cell>
        </row>
      </sheetData>
      <sheetData sheetId="5" refreshError="1"/>
      <sheetData sheetId="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g thuc tinh chi tiet"/>
      <sheetName val="data"/>
      <sheetName val="00000000"/>
    </sheetNames>
    <sheetDataSet>
      <sheetData sheetId="0"/>
      <sheetData sheetId="1" refreshError="1">
        <row r="7">
          <cell r="C7">
            <v>40</v>
          </cell>
        </row>
      </sheetData>
      <sheetData sheetId="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g thuc tinh chi tiet"/>
      <sheetName val="data"/>
      <sheetName val="00000000"/>
    </sheetNames>
    <sheetDataSet>
      <sheetData sheetId="0" refreshError="1"/>
      <sheetData sheetId="1" refreshError="1">
        <row r="3">
          <cell r="C3">
            <v>50</v>
          </cell>
        </row>
        <row r="8">
          <cell r="C8">
            <v>40</v>
          </cell>
        </row>
      </sheetData>
      <sheetData sheetId="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TỔNG HỢP DH4"/>
      <sheetName val="1.1-BOQ HLP"/>
      <sheetName val="1.2-Dien_tich"/>
      <sheetName val="1.3.1-Thanh toán HLP"/>
      <sheetName val="1.3.3-LK.TPBank.HLP"/>
      <sheetName val="1.3.2-Tiến độ dòng tiền HLP"/>
      <sheetName val="1.3.2-Thanh toán LK"/>
      <sheetName val="0.INPUT"/>
      <sheetName val="1.Phan_tich_gia"/>
      <sheetName val="2.1-KL_Phantho"/>
      <sheetName val="2.2-Thong_ke _thep"/>
      <sheetName val="3.1-KL_Phan_Hoanthien"/>
      <sheetName val="3.2-Thong_ke_caukien"/>
      <sheetName val="4.1-Lan_can_bao_che"/>
      <sheetName val="4.2-Duc_nham"/>
      <sheetName val="4.3-Mach_ngung"/>
      <sheetName val="4.4-Dan-giao_bao_che"/>
      <sheetName val="4.5-Chèn khe Larsen"/>
      <sheetName val="B'.THONG_KE_THEP_SANT1_CL"/>
      <sheetName val="B1.THONG_KE_THEP_COT_H2-H1"/>
      <sheetName val="B1.THONG_KE_THEP_COT_H1-T1"/>
      <sheetName val="B1.THONG_KE_THEP_COT_T1-MAI"/>
      <sheetName val="02. TH_GT_THANHTOAN"/>
      <sheetName val="0. THONG TIN DU AN"/>
      <sheetName val="06. GIA_TRI_KHOI_LUONG"/>
      <sheetName val="05. GIA_TRI_TONG_HOP"/>
      <sheetName val="03. TD_LYKHUONG_THANHTOAN"/>
      <sheetName val="DATA_THEP"/>
      <sheetName val="DATA_V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Gia chetao"/>
      <sheetName val="Sheet1"/>
      <sheetName val="Quyet toan"/>
      <sheetName val="Bao gia"/>
      <sheetName val="Giam"/>
      <sheetName val="Ong thang"/>
      <sheetName val="Silencer"/>
      <sheetName val="DonGia VatTuLK"/>
      <sheetName val="HAO HUT Silencer"/>
      <sheetName val="00000000"/>
    </sheetNames>
    <sheetDataSet>
      <sheetData sheetId="0" refreshError="1">
        <row r="24">
          <cell r="D24">
            <v>12500</v>
          </cell>
        </row>
        <row r="25">
          <cell r="D25">
            <v>120000</v>
          </cell>
        </row>
        <row r="26">
          <cell r="D26">
            <v>6500</v>
          </cell>
        </row>
      </sheetData>
      <sheetData sheetId="1" refreshError="1"/>
      <sheetData sheetId="2" refreshError="1"/>
      <sheetData sheetId="3" refreshError="1"/>
      <sheetData sheetId="4" refreshError="1"/>
      <sheetData sheetId="5" refreshError="1"/>
      <sheetData sheetId="6" refreshError="1"/>
      <sheetData sheetId="7" refreshError="1">
        <row r="7">
          <cell r="D7">
            <v>68000</v>
          </cell>
        </row>
        <row r="9">
          <cell r="D9">
            <v>89000</v>
          </cell>
        </row>
        <row r="10">
          <cell r="D10">
            <v>112000</v>
          </cell>
        </row>
        <row r="11">
          <cell r="D11">
            <v>134000</v>
          </cell>
        </row>
        <row r="12">
          <cell r="D12">
            <v>159129</v>
          </cell>
        </row>
        <row r="13">
          <cell r="D13">
            <v>35000</v>
          </cell>
        </row>
        <row r="17">
          <cell r="D17">
            <v>55</v>
          </cell>
        </row>
        <row r="18">
          <cell r="D18">
            <v>52083</v>
          </cell>
        </row>
        <row r="19">
          <cell r="D19">
            <v>120000</v>
          </cell>
        </row>
        <row r="20">
          <cell r="D20">
            <v>22000</v>
          </cell>
        </row>
      </sheetData>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ĐCCN"/>
      <sheetName val="22052023"/>
      <sheetName val="29062023"/>
      <sheetName val="10072023"/>
      <sheetName val="01032024"/>
      <sheetName val="270527"/>
      <sheetName val="150715"/>
      <sheetName val="240815"/>
      <sheetName val="240906"/>
      <sheetName val="240909"/>
      <sheetName val="241008"/>
      <sheetName val="181124"/>
      <sheetName val="140125 (bo dot 3 ht)"/>
      <sheetName val="15012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39">
          <cell r="C39">
            <v>107621523007</v>
          </cell>
        </row>
        <row r="48">
          <cell r="E48">
            <v>10401189338</v>
          </cell>
        </row>
        <row r="57">
          <cell r="C57">
            <v>8877982299</v>
          </cell>
          <cell r="D57">
            <v>1626161455</v>
          </cell>
        </row>
        <row r="66">
          <cell r="C66">
            <v>32114400952</v>
          </cell>
          <cell r="D66">
            <v>3060263372</v>
          </cell>
        </row>
        <row r="84">
          <cell r="C84">
            <v>7146095442.7985687</v>
          </cell>
          <cell r="D84">
            <v>8864920624.5773945</v>
          </cell>
          <cell r="E84">
            <v>4964225265.7600021</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ảng tổng"/>
      <sheetName val="Sheet2"/>
      <sheetName val="06. GIA_TRI_KHOI_LUONG"/>
      <sheetName val="05. GIA_TRI_TONG_HOP"/>
      <sheetName val="03. TD_LYKHUONG_THANHTOAN"/>
      <sheetName val="DATA_VND"/>
      <sheetName val="BG"/>
    </sheetNames>
    <sheetDataSet>
      <sheetData sheetId="0" refreshError="1">
        <row r="10">
          <cell r="G10">
            <v>368079637304</v>
          </cell>
        </row>
        <row r="13">
          <cell r="S13">
            <v>24395478917.780102</v>
          </cell>
        </row>
        <row r="16">
          <cell r="S16">
            <v>20288971797.522499</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T VR Đ1"/>
      <sheetName val="TT VR Đ2"/>
      <sheetName val="Cất nóc D3"/>
      <sheetName val="Đóng nắp hầm D4"/>
      <sheetName val="KL-Gỗ"/>
      <sheetName val="Kl-XLNT"/>
      <sheetName val="Khung &amp; Hoàn thiện"/>
      <sheetName val="ĐCCN-SMC"/>
      <sheetName val="ĐCCN-VC"/>
      <sheetName val="GT TT D3 SMC"/>
      <sheetName val="ĐCCN-XLNT"/>
      <sheetName val="ĐCCN-ĐN"/>
      <sheetName val="ĐCCN-QT"/>
      <sheetName val="ĐCCN-TTN"/>
      <sheetName val="ĐCCN-Trạm điện"/>
      <sheetName val="ĐCCN-GTECH"/>
      <sheetName val="Bảng tổng"/>
      <sheetName val="KH-GNQ4"/>
      <sheetName val="Khối lượng còn được thanh toán"/>
      <sheetName val="2023.01 - Họp bank"/>
      <sheetName val="Hạn mức vay"/>
      <sheetName val="OneTruss"/>
      <sheetName val="Ardor - BTCT"/>
      <sheetName val="Ardor-Hoàn thiện"/>
      <sheetName val="SMC"/>
      <sheetName val="Vietree"/>
      <sheetName val="UKTech"/>
      <sheetName val="Quang Thuận"/>
      <sheetName val="Đại Nam"/>
      <sheetName val="XLNT-VTT"/>
      <sheetName val="TTN-Gỗ"/>
      <sheetName val="Trạm điện"/>
      <sheetName val="GTECH"/>
      <sheetName val="Máy phát điện"/>
      <sheetName val="Các hạng mục còn lại (tạm tính)"/>
      <sheetName val="GT TT D3 HLP"/>
      <sheetName val="PL D3 DT SMC"/>
      <sheetName val="PL D4 DT HLP"/>
      <sheetName val="PLD3 DT TT HLP"/>
      <sheetName val="03. TD_LYKHUONG_THANHTO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7">
          <cell r="S7">
            <v>56661051653.152397</v>
          </cell>
        </row>
      </sheetData>
      <sheetData sheetId="26"/>
      <sheetData sheetId="27"/>
      <sheetData sheetId="28"/>
      <sheetData sheetId="29">
        <row r="7">
          <cell r="S7">
            <v>1785410000</v>
          </cell>
        </row>
      </sheetData>
      <sheetData sheetId="30"/>
      <sheetData sheetId="31"/>
      <sheetData sheetId="32">
        <row r="7">
          <cell r="S7">
            <v>31184429676.242199</v>
          </cell>
        </row>
      </sheetData>
      <sheetData sheetId="33"/>
      <sheetData sheetId="34"/>
      <sheetData sheetId="35"/>
      <sheetData sheetId="36"/>
      <sheetData sheetId="37"/>
      <sheetData sheetId="38"/>
      <sheetData sheetId="39"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V. SMC"/>
      <sheetName val="IV. HLP"/>
      <sheetName val="MEP"/>
      <sheetName val="Khung &amp; Hoàn thiện"/>
      <sheetName val="PL02- DT TT HLP"/>
      <sheetName val="PL02-DT HLP D4"/>
      <sheetName val="Sheet1 (2)"/>
      <sheetName val="XT D3 HLP TT"/>
      <sheetName val="XTD3 SMC"/>
      <sheetName val="Trạm điện"/>
      <sheetName val="Cắt HĐ"/>
      <sheetName val="TT vietree"/>
      <sheetName val=" Thái Thành Nhân - gỗ "/>
      <sheetName val="Nhôm kính "/>
      <sheetName val="XLNT"/>
      <sheetName val="Thanh máy -UKT"/>
      <sheetName val=" cắt HLP"/>
      <sheetName val="Cắt SMC"/>
      <sheetName val="giảm  SMC "/>
      <sheetName val="Tăng HLP"/>
      <sheetName val="Sheet1"/>
      <sheetName val="Khu d3"/>
    </sheetNames>
    <sheetDataSet>
      <sheetData sheetId="0"/>
      <sheetData sheetId="1"/>
      <sheetData sheetId="2"/>
      <sheetData sheetId="3"/>
      <sheetData sheetId="4">
        <row r="8">
          <cell r="C8">
            <v>2013395641.95684</v>
          </cell>
          <cell r="D8">
            <v>57105314010.126404</v>
          </cell>
        </row>
        <row r="10">
          <cell r="C10">
            <v>5261752704.6448698</v>
          </cell>
          <cell r="D10">
            <v>149237454467.888</v>
          </cell>
        </row>
        <row r="40">
          <cell r="C40">
            <v>4850098897.7344704</v>
          </cell>
        </row>
        <row r="69">
          <cell r="C69">
            <v>4041749081.4454002</v>
          </cell>
        </row>
        <row r="81">
          <cell r="G81">
            <v>6.8792642943681804E-3</v>
          </cell>
        </row>
      </sheetData>
      <sheetData sheetId="5"/>
      <sheetData sheetId="6"/>
      <sheetData sheetId="7"/>
      <sheetData sheetId="8">
        <row r="38">
          <cell r="L38">
            <v>40043441505</v>
          </cell>
          <cell r="M38">
            <v>28984336370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ÌA"/>
      <sheetName val="TỔNG HƠP"/>
      <sheetName val="giá dự toán chi tiết"/>
      <sheetName val="Prelim-8"/>
      <sheetName val="ĐIỀU CHỈNH THÉP 1-7"/>
      <sheetName val="HÓA ĐƠN THÉP 1-7"/>
      <sheetName val="ĐIỀU CHỈNH THÉP 14-01"/>
      <sheetName val="ĐIỀU CHỈNH THÉP (2)"/>
      <sheetName val="HÓA ĐƠN THÉP 14-01"/>
      <sheetName val="KL DH4-NGẦM"/>
      <sheetName val="Móng hầm 2 (2 block SC)"/>
      <sheetName val="Cột hầm 1 (2 block)"/>
      <sheetName val="ĐIỀU CHỈNH BÊ TÔNG 21-05"/>
      <sheetName val="ĐIỀU CHỈNH BÊ TÔNG 22-10"/>
      <sheetName val="ĐIỀU CHỈNH BÊ TÔNG 04-08"/>
      <sheetName val="ĐIỀU CHỈNH BÊ TÔNG 31-05"/>
      <sheetName val="ĐIỀU CHỈNH THÉP 31-08"/>
      <sheetName val="ĐIỀU CHỈNH THÉP 29-07"/>
      <sheetName val="HÓA ĐƠN THÉP 24-08"/>
      <sheetName val="HÓA ĐƠN THÉP 29-07"/>
      <sheetName val="ĐIỀU CHỈNH THÉP 26-05"/>
      <sheetName val="HÓA ĐƠN THÉP 26-05"/>
      <sheetName val="ĐIỀU CHỈNH THÉP 21-05"/>
      <sheetName val="ĐIỀU CHỈNH THÉP 22-10"/>
      <sheetName val="HÓA ĐƠN THÉP 13-10"/>
      <sheetName val="Điều chỉnh giá xây 22-10"/>
      <sheetName val="HaoPhiVatTu"/>
      <sheetName val="khối lượng chi tiết phần xây"/>
      <sheetName val="HÓA ĐƠN THÉP 19-05"/>
      <sheetName val="BÌA-KL"/>
      <sheetName val="bảng tổng hợp khối lượng"/>
      <sheetName val="khối lượng chi tiết"/>
    </sheetNames>
    <sheetDataSet>
      <sheetData sheetId="0" refreshError="1"/>
      <sheetData sheetId="1" refreshError="1"/>
      <sheetData sheetId="2" refreshError="1">
        <row r="8">
          <cell r="AA8">
            <v>855011616</v>
          </cell>
          <cell r="AL8">
            <v>702184640</v>
          </cell>
        </row>
        <row r="10">
          <cell r="B10" t="str">
            <v>PHẦN SAN ĐẤT, NỐI CỌC ( 02 BLOCK )</v>
          </cell>
          <cell r="X10">
            <v>1998852286.0331559</v>
          </cell>
          <cell r="Z10">
            <v>395628032.33647615</v>
          </cell>
          <cell r="AA10">
            <v>798093996.03431594</v>
          </cell>
          <cell r="AB10">
            <v>109938147.76871392</v>
          </cell>
          <cell r="AC10">
            <v>155356824.6126456</v>
          </cell>
          <cell r="AD10">
            <v>29324463.151740968</v>
          </cell>
          <cell r="AE10">
            <v>0</v>
          </cell>
          <cell r="AL10">
            <v>97700763.618459493</v>
          </cell>
        </row>
        <row r="18">
          <cell r="B18" t="str">
            <v>PHẦN HẦM 2 ( 02 BLOCK )</v>
          </cell>
          <cell r="X18">
            <v>21464294467.689438</v>
          </cell>
          <cell r="Z18">
            <v>9222590950.90839</v>
          </cell>
          <cell r="AA18">
            <v>11731923853.846067</v>
          </cell>
          <cell r="AB18">
            <v>3188042232.0877848</v>
          </cell>
          <cell r="AC18">
            <v>0</v>
          </cell>
          <cell r="AD18">
            <v>0</v>
          </cell>
          <cell r="AE18">
            <v>0</v>
          </cell>
          <cell r="AL18">
            <v>1695510845.5049012</v>
          </cell>
        </row>
        <row r="37">
          <cell r="B37" t="str">
            <v>PHẦN HẦM 1 ( 02 BLOCK )</v>
          </cell>
          <cell r="X37">
            <v>19179106152.0056</v>
          </cell>
          <cell r="Z37">
            <v>1742732411.7408981</v>
          </cell>
          <cell r="AA37">
            <v>2662143739.8600979</v>
          </cell>
          <cell r="AB37">
            <v>6553653655.7946568</v>
          </cell>
          <cell r="AC37">
            <v>3284595455.2836266</v>
          </cell>
          <cell r="AD37">
            <v>49107590.231480002</v>
          </cell>
          <cell r="AE37">
            <v>0</v>
          </cell>
          <cell r="AL37">
            <v>0</v>
          </cell>
        </row>
        <row r="57">
          <cell r="B57" t="str">
            <v>PHẦN TẦNG TRỆT ( 02 BLOCK )</v>
          </cell>
          <cell r="X57">
            <v>13562226070.624722</v>
          </cell>
          <cell r="Z57">
            <v>0</v>
          </cell>
          <cell r="AA57">
            <v>0</v>
          </cell>
          <cell r="AB57">
            <v>4232274619.2660952</v>
          </cell>
          <cell r="AC57">
            <v>1203856698.4526622</v>
          </cell>
          <cell r="AD57">
            <v>0</v>
          </cell>
          <cell r="AE57">
            <v>0</v>
          </cell>
          <cell r="AL57">
            <v>0</v>
          </cell>
        </row>
        <row r="67">
          <cell r="B67" t="str">
            <v xml:space="preserve">CẦU THANG, RAM DỐC, WATERSTOP  </v>
          </cell>
          <cell r="X67">
            <v>710151269.82886505</v>
          </cell>
          <cell r="Z67">
            <v>0</v>
          </cell>
          <cell r="AA67">
            <v>87928900</v>
          </cell>
          <cell r="AB67">
            <v>46250200</v>
          </cell>
          <cell r="AC67">
            <v>0</v>
          </cell>
          <cell r="AD67">
            <v>0</v>
          </cell>
          <cell r="AE67">
            <v>0</v>
          </cell>
        </row>
        <row r="72">
          <cell r="AA72">
            <v>1406888669.3324001</v>
          </cell>
          <cell r="AB72">
            <v>0</v>
          </cell>
          <cell r="AC72">
            <v>43624875</v>
          </cell>
          <cell r="AD72">
            <v>0</v>
          </cell>
          <cell r="AE72">
            <v>0</v>
          </cell>
        </row>
        <row r="108">
          <cell r="B108" t="str">
            <v>PHẦN KHUNG BTCT</v>
          </cell>
          <cell r="X108">
            <v>154915537073.24994</v>
          </cell>
          <cell r="AB108">
            <v>3933624881.0906849</v>
          </cell>
          <cell r="AC108">
            <v>23049666067.997166</v>
          </cell>
          <cell r="AD108">
            <v>2197983694.7868314</v>
          </cell>
          <cell r="AL108">
            <v>19538545940.038898</v>
          </cell>
        </row>
        <row r="299">
          <cell r="B299" t="str">
            <v>CẦU THANG</v>
          </cell>
          <cell r="X299">
            <v>4194085903.25</v>
          </cell>
          <cell r="AL299">
            <v>0</v>
          </cell>
        </row>
        <row r="303">
          <cell r="B303" t="str">
            <v>PHẦN ME ÂM SÀN</v>
          </cell>
          <cell r="AC303">
            <v>471515400</v>
          </cell>
          <cell r="AD303">
            <v>121725000</v>
          </cell>
          <cell r="AL303">
            <v>423028800</v>
          </cell>
        </row>
        <row r="326">
          <cell r="AL326">
            <v>0</v>
          </cell>
        </row>
        <row r="329">
          <cell r="X329" t="e">
            <v>#REF!</v>
          </cell>
          <cell r="AL329">
            <v>0</v>
          </cell>
        </row>
        <row r="336">
          <cell r="X336" t="e">
            <v>#REF!</v>
          </cell>
        </row>
        <row r="337">
          <cell r="X337" t="e">
            <v>#REF!</v>
          </cell>
        </row>
        <row r="338">
          <cell r="AL338">
            <v>273061756.9999997</v>
          </cell>
        </row>
        <row r="339">
          <cell r="AL339">
            <v>407026448.92610133</v>
          </cell>
        </row>
      </sheetData>
      <sheetData sheetId="3" refreshError="1">
        <row r="56">
          <cell r="K56">
            <v>9964116160</v>
          </cell>
        </row>
      </sheetData>
      <sheetData sheetId="4" refreshError="1">
        <row r="24">
          <cell r="K24">
            <v>670914797.50000024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row r="7">
          <cell r="S7" t="str">
            <v>ĐỢT 11 TỪ 01/01/2023 ĐẾN 21/05/2023</v>
          </cell>
        </row>
      </sheetData>
      <sheetData sheetId="3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ÌA"/>
      <sheetName val="TỔNG HƠP"/>
      <sheetName val="Prelim-15"/>
      <sheetName val="giá dự toán chi tiết"/>
      <sheetName val="XÂY TỘ-ME ÂM SÀN"/>
      <sheetName val="Prelim-8"/>
      <sheetName val="Du Toan"/>
      <sheetName val="ME Căn hộ"/>
      <sheetName val="KHUNG-Đăng"/>
      <sheetName val="KL DH4-NGẦM"/>
      <sheetName val="KL-chi tiết Khung"/>
      <sheetName val="KL DH4-NGẦM-manh"/>
      <sheetName val="Móng hầm 2 (2 block SC)"/>
      <sheetName val="Cột hầm 1 (2 block)"/>
    </sheetNames>
    <sheetDataSet>
      <sheetData sheetId="0"/>
      <sheetData sheetId="1"/>
      <sheetData sheetId="2"/>
      <sheetData sheetId="3">
        <row r="8">
          <cell r="I8">
            <v>9964116160</v>
          </cell>
        </row>
        <row r="10">
          <cell r="I10">
            <v>1584818928.2837102</v>
          </cell>
        </row>
        <row r="18">
          <cell r="I18">
            <v>22349451771.996082</v>
          </cell>
        </row>
        <row r="37">
          <cell r="I37">
            <v>19530337034.059498</v>
          </cell>
        </row>
        <row r="57">
          <cell r="I57">
            <v>12433742550.490122</v>
          </cell>
        </row>
        <row r="67">
          <cell r="I67">
            <v>710151269.82886505</v>
          </cell>
        </row>
        <row r="96">
          <cell r="I96">
            <v>153208184429.19418</v>
          </cell>
        </row>
        <row r="287">
          <cell r="I287">
            <v>4194085903.25</v>
          </cell>
        </row>
        <row r="292">
          <cell r="I292">
            <v>3035575800</v>
          </cell>
        </row>
        <row r="294">
          <cell r="I294">
            <v>69027777875</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ÌA"/>
      <sheetName val="TỔNG HƠP"/>
      <sheetName val="giá dự toán chi tiết"/>
      <sheetName val="Prelim-8"/>
      <sheetName val="KL DH4-NGẦM"/>
      <sheetName val="Móng hầm 2 (2 block SC)"/>
      <sheetName val="Cột hầm 1 (2 block)"/>
      <sheetName val="ĐIỀU CHỈNH BÊ TÔNG 18-05"/>
      <sheetName val="Điều chỉnh giá xây 18-05"/>
      <sheetName val="HaoPhiVatTu"/>
      <sheetName val="ĐIỀU CHỈNH THÉP 21-05"/>
      <sheetName val="HÓA ĐƠN THÉP 19-05"/>
      <sheetName val="BÌA-KL"/>
      <sheetName val="bảng tổng hợp khối lượng"/>
      <sheetName val="khối lượng chi tiết"/>
    </sheetNames>
    <sheetDataSet>
      <sheetData sheetId="0"/>
      <sheetData sheetId="1">
        <row r="11">
          <cell r="S11">
            <v>230132390.78745177</v>
          </cell>
        </row>
        <row r="12">
          <cell r="S12">
            <v>929534096.96513414</v>
          </cell>
        </row>
        <row r="17">
          <cell r="S17">
            <v>2255992667.7517729</v>
          </cell>
        </row>
        <row r="21">
          <cell r="S21">
            <v>3318249800</v>
          </cell>
        </row>
        <row r="27">
          <cell r="S27">
            <v>62257111.88259495</v>
          </cell>
        </row>
        <row r="28">
          <cell r="S28">
            <v>299488141.27272719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ÌA"/>
      <sheetName val="TỔNG HƠP"/>
      <sheetName val="giá dự toán chi tiết"/>
      <sheetName val="Prelim-8"/>
      <sheetName val="KL DH4-NGẦM"/>
      <sheetName val="Móng hầm 2 (2 block SC)"/>
      <sheetName val="Cột hầm 1 (2 block)"/>
      <sheetName val="ĐIỀU CHỈNH BÊ TÔNG 23-06"/>
      <sheetName val="Điều chỉnh giá xây 04-06"/>
      <sheetName val="HaoPhiVatTu"/>
      <sheetName val="ĐIỀU CHỈNH THÉP 21-05"/>
      <sheetName val="HÓA ĐƠN THÉP 19-05"/>
      <sheetName val="BÌA-KL"/>
      <sheetName val="bảng tổng hợp khối lượng"/>
      <sheetName val="khối lượng chi tiết"/>
    </sheetNames>
    <sheetDataSet>
      <sheetData sheetId="0" refreshError="1"/>
      <sheetData sheetId="1">
        <row r="12">
          <cell r="U12">
            <v>79794673.495035946</v>
          </cell>
        </row>
        <row r="13">
          <cell r="U13">
            <v>1210805634.2200937</v>
          </cell>
        </row>
        <row r="19">
          <cell r="U19">
            <v>21445199.999999996</v>
          </cell>
        </row>
        <row r="21">
          <cell r="U21">
            <v>1853387999.9999995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ÌA"/>
      <sheetName val="TỔNG HƠP"/>
      <sheetName val="giá dự toán chi tiết"/>
      <sheetName val="Prelim-8"/>
      <sheetName val="KL DH4-NGẦM"/>
      <sheetName val="Móng hầm 2 (2 block SC)"/>
      <sheetName val="Cột hầm 1 (2 block)"/>
      <sheetName val="ĐIỀU CHỈNH BÊ TÔNG 04-06"/>
      <sheetName val="Điều chỉnh giá xây 04-06"/>
      <sheetName val="HaoPhiVatTu"/>
      <sheetName val="ĐIỀU CHỈNH THÉP 21-05"/>
      <sheetName val="HÓA ĐƠN THÉP 19-05"/>
      <sheetName val="BÌA-KL"/>
      <sheetName val="bảng tổng hợp khối lượng"/>
      <sheetName val="khối lượng chi tiết"/>
    </sheetNames>
    <sheetDataSet>
      <sheetData sheetId="0"/>
      <sheetData sheetId="1">
        <row r="17">
          <cell r="T17">
            <v>2193374848.6631269</v>
          </cell>
        </row>
        <row r="18">
          <cell r="T18">
            <v>379622797.96398735</v>
          </cell>
        </row>
        <row r="19">
          <cell r="T19">
            <v>47520900</v>
          </cell>
        </row>
        <row r="21">
          <cell r="T21">
            <v>4622913899.999999</v>
          </cell>
        </row>
        <row r="27">
          <cell r="T27">
            <v>39543757.825333111</v>
          </cell>
        </row>
        <row r="28">
          <cell r="T28">
            <v>430216309.72727275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ÌA"/>
      <sheetName val="TỔNG HƠP"/>
      <sheetName val="giá dự toán chi tiết"/>
      <sheetName val="Prelim-8"/>
      <sheetName val="ĐIỀU CHỈNH BÊ TÔNG"/>
      <sheetName val="Điều chỉnh giá xây"/>
      <sheetName val="HaoPhiVatTu"/>
      <sheetName val="ĐIỀU CHỈNH THÉP 21-05"/>
      <sheetName val="HÓA ĐƠN THÉP 19-05"/>
      <sheetName val="BÌA-KL"/>
      <sheetName val="bảng tổng hợp khối lượng"/>
      <sheetName val="khối lượng chi tiết"/>
    </sheetNames>
    <sheetDataSet>
      <sheetData sheetId="0"/>
      <sheetData sheetId="1">
        <row r="17">
          <cell r="V17">
            <v>2434556220.4784241</v>
          </cell>
        </row>
        <row r="19">
          <cell r="V19">
            <v>52118100</v>
          </cell>
        </row>
        <row r="21">
          <cell r="V21">
            <v>1875277800</v>
          </cell>
        </row>
        <row r="27">
          <cell r="V27">
            <v>25724782.907464273</v>
          </cell>
        </row>
        <row r="28">
          <cell r="V28">
            <v>109235391.81144783</v>
          </cell>
        </row>
      </sheetData>
      <sheetData sheetId="2"/>
      <sheetData sheetId="3"/>
      <sheetData sheetId="4"/>
      <sheetData sheetId="5"/>
      <sheetData sheetId="6"/>
      <sheetData sheetId="7"/>
      <sheetData sheetId="8"/>
      <sheetData sheetId="9"/>
      <sheetData sheetId="10"/>
      <sheetData sheetId="1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ÌA"/>
      <sheetName val="TỔNG HƠP"/>
      <sheetName val="giá dự toán chi tiết"/>
      <sheetName val="Prelim-8"/>
      <sheetName val="ĐIỀU CHỈNH BÊ TÔNG"/>
      <sheetName val="Điều chỉnh giá xây"/>
      <sheetName val="HaoPhiVatTu"/>
      <sheetName val="ĐIỀU CHỈNH THÉP 21-05"/>
      <sheetName val="HÓA ĐƠN THÉP 19-05"/>
      <sheetName val="BÌA-KL"/>
      <sheetName val="bảng tổng hợp khối lượng"/>
      <sheetName val="khối lượng chi tiết"/>
    </sheetNames>
    <sheetDataSet>
      <sheetData sheetId="0"/>
      <sheetData sheetId="1">
        <row r="17">
          <cell r="W17">
            <v>2255992667.7517729</v>
          </cell>
        </row>
        <row r="18">
          <cell r="W18">
            <v>0</v>
          </cell>
        </row>
        <row r="19">
          <cell r="W19">
            <v>52888500</v>
          </cell>
        </row>
        <row r="21">
          <cell r="W21">
            <v>5676469949.999999</v>
          </cell>
        </row>
        <row r="27">
          <cell r="W27">
            <v>15954870.90909089</v>
          </cell>
        </row>
        <row r="28">
          <cell r="W28">
            <v>456749096.34343433</v>
          </cell>
        </row>
      </sheetData>
      <sheetData sheetId="2"/>
      <sheetData sheetId="3"/>
      <sheetData sheetId="4"/>
      <sheetData sheetId="5"/>
      <sheetData sheetId="6"/>
      <sheetData sheetId="7"/>
      <sheetData sheetId="8"/>
      <sheetData sheetId="9"/>
      <sheetData sheetId="10"/>
      <sheetData sheetId="1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ÌA"/>
      <sheetName val="TỔNG HƠP"/>
      <sheetName val="giá dự toán chi tiết"/>
      <sheetName val="Prelim-8"/>
      <sheetName val="ĐIỀU CHỈNH BÊ TÔNG"/>
      <sheetName val="Điều chỉnh giá xây"/>
      <sheetName val="HaoPhiVatTu"/>
      <sheetName val="ĐIỀU CHỈNH THÉP 21-05"/>
      <sheetName val="HÓA ĐƠN THÉP 19-05"/>
      <sheetName val="BÌA-KL"/>
      <sheetName val="bảng tổng hợp khối lượng"/>
      <sheetName val="khối lượng chi tiết"/>
    </sheetNames>
    <sheetDataSet>
      <sheetData sheetId="0"/>
      <sheetData sheetId="1">
        <row r="17">
          <cell r="X17">
            <v>2193374848.6631269</v>
          </cell>
        </row>
        <row r="18">
          <cell r="X18">
            <v>261056522.43011189</v>
          </cell>
        </row>
        <row r="19">
          <cell r="X19">
            <v>47520900</v>
          </cell>
        </row>
        <row r="21">
          <cell r="X21">
            <v>3818998900</v>
          </cell>
        </row>
        <row r="27">
          <cell r="X27">
            <v>15604155.757575737</v>
          </cell>
        </row>
      </sheetData>
      <sheetData sheetId="2"/>
      <sheetData sheetId="3"/>
      <sheetData sheetId="4"/>
      <sheetData sheetId="5"/>
      <sheetData sheetId="6"/>
      <sheetData sheetId="7"/>
      <sheetData sheetId="8"/>
      <sheetData sheetId="9"/>
      <sheetData sheetId="10"/>
      <sheetData sheetId="1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ÌA"/>
      <sheetName val="TỔNG HƠP"/>
      <sheetName val="giá dự toán chi tiết"/>
      <sheetName val="Prelim-8"/>
      <sheetName val="ĐIỀU CHỈNH BÊ TÔNG"/>
      <sheetName val="Điều chỉnh giá xây"/>
      <sheetName val="HaoPhiVatTu"/>
      <sheetName val="ĐIỀU CHỈNH THÉP 21-05"/>
      <sheetName val="HÓA ĐƠN THÉP 19-05"/>
      <sheetName val="BÌA-KL"/>
      <sheetName val="bảng tổng hợp khối lượng"/>
      <sheetName val="khối lượng chi tiết"/>
    </sheetNames>
    <sheetDataSet>
      <sheetData sheetId="0"/>
      <sheetData sheetId="1">
        <row r="17">
          <cell r="Y17">
            <v>5653371292.6650305</v>
          </cell>
        </row>
        <row r="18">
          <cell r="Y18">
            <v>278939374.00734031</v>
          </cell>
        </row>
        <row r="19">
          <cell r="Y19">
            <v>95310900</v>
          </cell>
        </row>
        <row r="21">
          <cell r="Y21">
            <v>0</v>
          </cell>
        </row>
        <row r="27">
          <cell r="Y27">
            <v>34225157.495791249</v>
          </cell>
        </row>
      </sheetData>
      <sheetData sheetId="2"/>
      <sheetData sheetId="3"/>
      <sheetData sheetId="4"/>
      <sheetData sheetId="5"/>
      <sheetData sheetId="6"/>
      <sheetData sheetId="7"/>
      <sheetData sheetId="8"/>
      <sheetData sheetId="9"/>
      <sheetData sheetId="10"/>
      <sheetData sheetId="1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ÌA"/>
      <sheetName val="TỔNG HƠP"/>
      <sheetName val="giá dự toán chi tiết"/>
      <sheetName val="Prelim-8"/>
      <sheetName val="KL DH4-NGẦM"/>
      <sheetName val="Móng hầm 2 (2 block SC)"/>
      <sheetName val="Cột hầm 1 (2 block)"/>
      <sheetName val="ĐIỀU CHỈNH BÊ TÔNG 18-05"/>
      <sheetName val="Điều chỉnh giá xây 15-05"/>
      <sheetName val="HaoPhiVatTu"/>
      <sheetName val="ĐIỀU CHỈNH THÉP 21-05"/>
      <sheetName val="HÓA ĐƠN THÉP 19-05"/>
      <sheetName val="BÌA-KL"/>
      <sheetName val="bảng tổng hợp khối lượng"/>
      <sheetName val="khối lượng chi tiết"/>
    </sheetNames>
    <sheetDataSet>
      <sheetData sheetId="0"/>
      <sheetData sheetId="1">
        <row r="11">
          <cell r="S11">
            <v>230132390.78745177</v>
          </cell>
        </row>
        <row r="18">
          <cell r="S18">
            <v>0</v>
          </cell>
        </row>
        <row r="19">
          <cell r="S19">
            <v>52888500</v>
          </cell>
        </row>
        <row r="20">
          <cell r="S20">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ÌA"/>
      <sheetName val="TỔNG HƠP"/>
      <sheetName val="giá dự toán chi tiết"/>
      <sheetName val="Prelim-8"/>
      <sheetName val="ĐIỀU CHỈNH THÉP 1-7"/>
      <sheetName val="HÓA ĐƠN THÉP 1-7"/>
      <sheetName val="ĐIỀU CHỈNH THÉP 14-01"/>
      <sheetName val="ĐIỀU CHỈNH THÉP (2)"/>
      <sheetName val="HÓA ĐƠN THÉP 14-01"/>
      <sheetName val="KL DH4-NGẦM"/>
      <sheetName val="Móng hầm 2 (2 block SC)"/>
      <sheetName val="Cột hầm 1 (2 block)"/>
      <sheetName val="ĐIỀU CHỈNH BÊ TÔNG 21-05"/>
      <sheetName val="ĐIỀU CHỈNH BÊ TÔNG 22-10"/>
      <sheetName val="ĐIỀU CHỈNH BÊ TÔNG 04-08"/>
      <sheetName val="ĐIỀU CHỈNH BÊ TÔNG 31-05"/>
      <sheetName val="ĐIỀU CHỈNH THÉP 31-08"/>
      <sheetName val="ĐIỀU CHỈNH THÉP 29-07"/>
      <sheetName val="HÓA ĐƠN THÉP 24-08"/>
      <sheetName val="HÓA ĐƠN THÉP 29-07"/>
      <sheetName val="ĐIỀU CHỈNH THÉP 26-05"/>
      <sheetName val="HÓA ĐƠN THÉP 26-05"/>
      <sheetName val="ĐIỀU CHỈNH THÉP 21-05"/>
      <sheetName val="ĐIỀU CHỈNH THÉP 22-10"/>
      <sheetName val="HÓA ĐƠN THÉP 13-10"/>
      <sheetName val="Điều chỉnh giá xây 22-10"/>
      <sheetName val="HaoPhiVatTu"/>
      <sheetName val="khối lượng chi tiết phần xây"/>
      <sheetName val="HÓA ĐƠN THÉP 19-05"/>
      <sheetName val="BÌA-KL"/>
      <sheetName val="bảng tổng hợp khối lượng"/>
      <sheetName val="khối lượng chi tiết"/>
    </sheetNames>
    <sheetDataSet>
      <sheetData sheetId="0"/>
      <sheetData sheetId="1"/>
      <sheetData sheetId="2">
        <row r="330">
          <cell r="AM330">
            <v>4783194899.999999</v>
          </cell>
        </row>
        <row r="355">
          <cell r="AM355">
            <v>546879192.39057219</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ÌA"/>
      <sheetName val="TỔNG HƠP"/>
      <sheetName val="giá dự toán chi tiết"/>
      <sheetName val="Prelim-8"/>
      <sheetName val="KL DH4-NGẦM"/>
      <sheetName val="Móng hầm 2 (2 block SC)"/>
      <sheetName val="Cột hầm 1 (2 block)"/>
      <sheetName val="ĐIỀU CHỈNH BÊ TÔNG 23-06"/>
      <sheetName val="Điều chỉnh giá xây 04-06"/>
      <sheetName val="HaoPhiVatTu"/>
      <sheetName val="ĐIỀU CHỈNH THÉP 21-05"/>
      <sheetName val="HÓA ĐƠN THÉP 19-05"/>
      <sheetName val="BÌA-KL"/>
      <sheetName val="bảng tổng hợp khối lượng"/>
      <sheetName val="khối lượng chi tiết"/>
    </sheetNames>
    <sheetDataSet>
      <sheetData sheetId="0" refreshError="1"/>
      <sheetData sheetId="1">
        <row r="28">
          <cell r="U28">
            <v>112748956.94276094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ÌA"/>
      <sheetName val="TỔNG HƠP"/>
      <sheetName val="giá dự toán chi tiết"/>
      <sheetName val="Prelim-8"/>
      <sheetName val="ĐIỀU CHỈNH BÊ TÔNG"/>
      <sheetName val="Điều chỉnh giá xây"/>
      <sheetName val="HaoPhiVatTu"/>
      <sheetName val="ĐIỀU CHỈNH THÉP 21-05"/>
      <sheetName val="HÓA ĐƠN THÉP 19-05"/>
      <sheetName val="BÌA-KL"/>
      <sheetName val="bảng tổng hợp khối lượng"/>
      <sheetName val="khối lượng chi tiết"/>
    </sheetNames>
    <sheetDataSet>
      <sheetData sheetId="0"/>
      <sheetData sheetId="1">
        <row r="28">
          <cell r="X28">
            <v>176305421.77777767</v>
          </cell>
        </row>
      </sheetData>
      <sheetData sheetId="2"/>
      <sheetData sheetId="3"/>
      <sheetData sheetId="4"/>
      <sheetData sheetId="5"/>
      <sheetData sheetId="6"/>
      <sheetData sheetId="7"/>
      <sheetData sheetId="8"/>
      <sheetData sheetId="9"/>
      <sheetData sheetId="10"/>
      <sheetData sheetId="1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s>
    <sheetDataSet>
      <sheetData sheetId="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T T.TOAN"/>
      <sheetName val="THONG TIN"/>
      <sheetName val="DE NGHI 01"/>
      <sheetName val="DE NGHI 02"/>
      <sheetName val="THANH TOAN"/>
      <sheetName val="KHAU TRU"/>
      <sheetName val="TONG HOP"/>
      <sheetName val="GIA TRI"/>
      <sheetName val="KHOI LUONG"/>
      <sheetName val="DATA"/>
      <sheetName val="DON GIA"/>
      <sheetName val="DOC SO"/>
      <sheetName val="BIA 01"/>
      <sheetName val="BIA 02"/>
    </sheetNames>
    <sheetDataSet>
      <sheetData sheetId="0"/>
      <sheetData sheetId="1"/>
      <sheetData sheetId="2"/>
      <sheetData sheetId="3"/>
      <sheetData sheetId="4"/>
      <sheetData sheetId="5"/>
      <sheetData sheetId="6">
        <row r="18">
          <cell r="G18">
            <v>207000000</v>
          </cell>
        </row>
        <row r="27">
          <cell r="G27">
            <v>14922683.199999996</v>
          </cell>
        </row>
        <row r="28">
          <cell r="G28">
            <v>43855944.600000001</v>
          </cell>
        </row>
        <row r="29">
          <cell r="G29">
            <v>132474803.99999997</v>
          </cell>
        </row>
        <row r="33">
          <cell r="G33">
            <v>-191470393.90210855</v>
          </cell>
        </row>
        <row r="35">
          <cell r="G35">
            <v>1368730440.1590996</v>
          </cell>
        </row>
        <row r="53">
          <cell r="G53">
            <v>298479766.37799996</v>
          </cell>
        </row>
      </sheetData>
      <sheetData sheetId="7">
        <row r="284">
          <cell r="Q284">
            <v>18.373999999999999</v>
          </cell>
        </row>
      </sheetData>
      <sheetData sheetId="8"/>
      <sheetData sheetId="9"/>
      <sheetData sheetId="10"/>
      <sheetData sheetId="11"/>
      <sheetData sheetId="12"/>
      <sheetData sheetId="13"/>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T T.TOAN"/>
      <sheetName val="THONG TIN"/>
      <sheetName val="DE NGHI 01"/>
      <sheetName val="DE NGHI 02"/>
      <sheetName val="THANH TOAN"/>
      <sheetName val="KHAU TRU"/>
      <sheetName val="TONG HOP"/>
      <sheetName val="GIA TRI"/>
      <sheetName val="KHOI LUONG"/>
      <sheetName val="DATA"/>
      <sheetName val="DON GIA"/>
      <sheetName val="DOC SO"/>
      <sheetName val="BIA 01"/>
      <sheetName val="BIA 02"/>
    </sheetNames>
    <sheetDataSet>
      <sheetData sheetId="0" refreshError="1"/>
      <sheetData sheetId="1" refreshError="1"/>
      <sheetData sheetId="2" refreshError="1"/>
      <sheetData sheetId="3" refreshError="1"/>
      <sheetData sheetId="4" refreshError="1"/>
      <sheetData sheetId="5" refreshError="1"/>
      <sheetData sheetId="6" refreshError="1">
        <row r="22">
          <cell r="G22">
            <v>24356064</v>
          </cell>
        </row>
        <row r="27">
          <cell r="G27">
            <v>314623531.88</v>
          </cell>
        </row>
        <row r="28">
          <cell r="G28">
            <v>113560952.48</v>
          </cell>
        </row>
        <row r="29">
          <cell r="G29">
            <v>715487611.36931062</v>
          </cell>
        </row>
        <row r="33">
          <cell r="G33">
            <v>783434485.74200022</v>
          </cell>
        </row>
        <row r="34">
          <cell r="G34">
            <v>84242083.400000036</v>
          </cell>
        </row>
        <row r="35">
          <cell r="G35">
            <v>348333843.81861413</v>
          </cell>
        </row>
        <row r="36">
          <cell r="G36">
            <v>4555072</v>
          </cell>
        </row>
        <row r="46">
          <cell r="G46">
            <v>8511112</v>
          </cell>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T T.TOAN"/>
      <sheetName val="THONG TIN"/>
      <sheetName val="DE NGHI 01"/>
      <sheetName val="DE NGHI 02"/>
      <sheetName val="THANH TOAN"/>
      <sheetName val="KHAU TRU"/>
      <sheetName val="TONG HOP"/>
      <sheetName val="GIA TRI"/>
      <sheetName val="KHOI LUONG"/>
      <sheetName val="DATA"/>
      <sheetName val="DON GIA"/>
      <sheetName val="DOC SO"/>
      <sheetName val="BIA 01"/>
      <sheetName val="BIA 02"/>
    </sheetNames>
    <sheetDataSet>
      <sheetData sheetId="0"/>
      <sheetData sheetId="1"/>
      <sheetData sheetId="2"/>
      <sheetData sheetId="3"/>
      <sheetData sheetId="4"/>
      <sheetData sheetId="5"/>
      <sheetData sheetId="6">
        <row r="27">
          <cell r="G27">
            <v>387878859.68000001</v>
          </cell>
        </row>
        <row r="28">
          <cell r="G28">
            <v>261767436</v>
          </cell>
        </row>
        <row r="29">
          <cell r="G29">
            <v>2376540084.4796944</v>
          </cell>
        </row>
        <row r="30">
          <cell r="G30">
            <v>225174600.00000003</v>
          </cell>
        </row>
        <row r="33">
          <cell r="G33">
            <v>460227709.125</v>
          </cell>
        </row>
        <row r="34">
          <cell r="G34">
            <v>117658129.00000001</v>
          </cell>
        </row>
        <row r="35">
          <cell r="G35">
            <v>1541525934.2603719</v>
          </cell>
        </row>
      </sheetData>
      <sheetData sheetId="7"/>
      <sheetData sheetId="8"/>
      <sheetData sheetId="9"/>
      <sheetData sheetId="10"/>
      <sheetData sheetId="11"/>
      <sheetData sheetId="12"/>
      <sheetData sheetId="13"/>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T T.TOAN"/>
      <sheetName val="THONG TIN"/>
      <sheetName val="DE NGHI 01"/>
      <sheetName val="DE NGHI 02"/>
      <sheetName val="THANH TOAN"/>
      <sheetName val="KHAU TRU"/>
      <sheetName val="TONG HOP"/>
      <sheetName val="GIA TRI"/>
      <sheetName val="KHOI LUONG"/>
      <sheetName val="DATA"/>
      <sheetName val="DON GIA"/>
      <sheetName val="DOC SO"/>
      <sheetName val="BIA 01"/>
      <sheetName val="BIA 02"/>
    </sheetNames>
    <sheetDataSet>
      <sheetData sheetId="0" refreshError="1"/>
      <sheetData sheetId="1" refreshError="1"/>
      <sheetData sheetId="2" refreshError="1"/>
      <sheetData sheetId="3" refreshError="1"/>
      <sheetData sheetId="4" refreshError="1"/>
      <sheetData sheetId="5" refreshError="1"/>
      <sheetData sheetId="6" refreshError="1">
        <row r="27">
          <cell r="G27">
            <v>604966159.6608001</v>
          </cell>
        </row>
        <row r="28">
          <cell r="G28">
            <v>376288826.67000073</v>
          </cell>
        </row>
        <row r="29">
          <cell r="G29">
            <v>2015636078.0610442</v>
          </cell>
        </row>
        <row r="33">
          <cell r="G33">
            <v>375398209.88000005</v>
          </cell>
        </row>
        <row r="34">
          <cell r="G34">
            <v>144837643.60000002</v>
          </cell>
        </row>
        <row r="35">
          <cell r="G35">
            <v>428770719.94140005</v>
          </cell>
        </row>
        <row r="36">
          <cell r="G36">
            <v>7002424</v>
          </cell>
        </row>
        <row r="59">
          <cell r="G59">
            <v>19000000</v>
          </cell>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T T.TOAN"/>
      <sheetName val="THONG TIN"/>
      <sheetName val="DE NGHI 01"/>
      <sheetName val="DE NGHI 02"/>
      <sheetName val="THANH TOAN"/>
      <sheetName val="KHAU TRU"/>
      <sheetName val="TONG HOP"/>
      <sheetName val="GIA TRI"/>
      <sheetName val="KHOI LUONG"/>
      <sheetName val="DATA"/>
      <sheetName val="DON GIA"/>
      <sheetName val="DOC SO"/>
      <sheetName val="BIA 01"/>
      <sheetName val="BIA 02"/>
    </sheetNames>
    <sheetDataSet>
      <sheetData sheetId="0"/>
      <sheetData sheetId="1"/>
      <sheetData sheetId="2"/>
      <sheetData sheetId="3"/>
      <sheetData sheetId="4"/>
      <sheetData sheetId="5"/>
      <sheetData sheetId="6">
        <row r="27">
          <cell r="G27">
            <v>285645863.67800003</v>
          </cell>
        </row>
        <row r="28">
          <cell r="G28">
            <v>150226210.91</v>
          </cell>
        </row>
        <row r="29">
          <cell r="G29">
            <v>1977837787.6175199</v>
          </cell>
        </row>
        <row r="33">
          <cell r="G33">
            <v>326178709.90399998</v>
          </cell>
        </row>
        <row r="34">
          <cell r="G34">
            <v>157281297.40000001</v>
          </cell>
        </row>
        <row r="35">
          <cell r="G35">
            <v>2264717191.1717453</v>
          </cell>
        </row>
        <row r="36">
          <cell r="G36">
            <v>10213224</v>
          </cell>
        </row>
      </sheetData>
      <sheetData sheetId="7">
        <row r="275">
          <cell r="I275">
            <v>27.775999999999996</v>
          </cell>
        </row>
      </sheetData>
      <sheetData sheetId="8"/>
      <sheetData sheetId="9"/>
      <sheetData sheetId="10"/>
      <sheetData sheetId="11"/>
      <sheetData sheetId="12"/>
      <sheetData sheetId="13"/>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T T.TOAN"/>
      <sheetName val="THONG TIN"/>
      <sheetName val="DE NGHI 01"/>
      <sheetName val="DE NGHI 02"/>
      <sheetName val="THANH TOAN"/>
      <sheetName val="KHAU TRU"/>
      <sheetName val="TONG HOP"/>
      <sheetName val="GIA TRI"/>
      <sheetName val="KHOI LUONG"/>
      <sheetName val="DATA"/>
      <sheetName val="DON GIA"/>
      <sheetName val="DOC SO"/>
      <sheetName val="BIA 01"/>
      <sheetName val="BIA 02"/>
    </sheetNames>
    <sheetDataSet>
      <sheetData sheetId="0" refreshError="1"/>
      <sheetData sheetId="1" refreshError="1"/>
      <sheetData sheetId="2" refreshError="1"/>
      <sheetData sheetId="3" refreshError="1"/>
      <sheetData sheetId="4" refreshError="1"/>
      <sheetData sheetId="5" refreshError="1"/>
      <sheetData sheetId="6">
        <row r="46">
          <cell r="G46">
            <v>14742202.560000001</v>
          </cell>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T T.TOAN"/>
      <sheetName val="THONG TIN"/>
      <sheetName val="DE NGHI 01"/>
      <sheetName val="DE NGHI 02"/>
      <sheetName val="THANH TOAN"/>
      <sheetName val="KHAU TRU"/>
      <sheetName val="TONG HOP"/>
      <sheetName val="GIA TRI"/>
      <sheetName val="KHOI LUONG"/>
      <sheetName val="DOC SO"/>
      <sheetName val="BIA 01"/>
      <sheetName val="BIA 02"/>
    </sheetNames>
    <sheetDataSet>
      <sheetData sheetId="0"/>
      <sheetData sheetId="1"/>
      <sheetData sheetId="2"/>
      <sheetData sheetId="3"/>
      <sheetData sheetId="4"/>
      <sheetData sheetId="5"/>
      <sheetData sheetId="6">
        <row r="27">
          <cell r="G27">
            <v>363410108.44199997</v>
          </cell>
        </row>
        <row r="48">
          <cell r="G48">
            <v>1846788</v>
          </cell>
        </row>
      </sheetData>
      <sheetData sheetId="7">
        <row r="282">
          <cell r="H282">
            <v>71.170350000000013</v>
          </cell>
        </row>
      </sheetData>
      <sheetData sheetId="8"/>
      <sheetData sheetId="9"/>
      <sheetData sheetId="10"/>
      <sheetData sheetId="1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T T.TOAN"/>
      <sheetName val="THONG TIN"/>
      <sheetName val="DE NGHI 01"/>
      <sheetName val="DE NGHI 02"/>
      <sheetName val="THANH TOAN"/>
      <sheetName val="KHAU TRU"/>
      <sheetName val="TONG HOP"/>
      <sheetName val="GIA TRI"/>
      <sheetName val="KHOI LUONG"/>
      <sheetName val="DATA"/>
      <sheetName val="DON GIA"/>
      <sheetName val="DOC SO"/>
      <sheetName val="DINH MUC"/>
      <sheetName val="TIEN DO"/>
      <sheetName val="SAN LUONG"/>
      <sheetName val="NGAN SACH"/>
      <sheetName val="DONG TIEN"/>
      <sheetName val="BIA 01"/>
      <sheetName val="BIA 02"/>
    </sheetNames>
    <sheetDataSet>
      <sheetData sheetId="0"/>
      <sheetData sheetId="1"/>
      <sheetData sheetId="2"/>
      <sheetData sheetId="3"/>
      <sheetData sheetId="4"/>
      <sheetData sheetId="5"/>
      <sheetData sheetId="6">
        <row r="18">
          <cell r="G18">
            <v>1408270000</v>
          </cell>
        </row>
        <row r="19">
          <cell r="G19">
            <v>788900000</v>
          </cell>
        </row>
        <row r="23">
          <cell r="G23">
            <v>123929526.20999999</v>
          </cell>
        </row>
        <row r="24">
          <cell r="G24">
            <v>1962707849.4395924</v>
          </cell>
        </row>
        <row r="25">
          <cell r="G25">
            <v>1024604775.4329997</v>
          </cell>
        </row>
        <row r="26">
          <cell r="G26">
            <v>3077359299.3007703</v>
          </cell>
        </row>
        <row r="28">
          <cell r="G28">
            <v>1896297.4800000712</v>
          </cell>
        </row>
        <row r="32">
          <cell r="G32">
            <v>34342106.649999999</v>
          </cell>
        </row>
        <row r="33">
          <cell r="G33">
            <v>11169651.920000004</v>
          </cell>
        </row>
      </sheetData>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T T.TOAN"/>
      <sheetName val="THONG TIN"/>
      <sheetName val="DE NGHI 01"/>
      <sheetName val="DE NGHI 02"/>
      <sheetName val="THANH TOAN"/>
      <sheetName val="KHAU TRU"/>
      <sheetName val="TONG HOP"/>
      <sheetName val="GIA TRI"/>
      <sheetName val="KHOI LUONG"/>
      <sheetName val="DATA"/>
      <sheetName val="DON GIA"/>
      <sheetName val="DOC SO"/>
      <sheetName val="BIA 01"/>
      <sheetName val="BIA 02"/>
    </sheetNames>
    <sheetDataSet>
      <sheetData sheetId="0"/>
      <sheetData sheetId="1"/>
      <sheetData sheetId="2"/>
      <sheetData sheetId="3"/>
      <sheetData sheetId="4"/>
      <sheetData sheetId="5"/>
      <sheetData sheetId="6">
        <row r="18">
          <cell r="G18">
            <v>121440000</v>
          </cell>
        </row>
        <row r="19">
          <cell r="G19">
            <v>103500000</v>
          </cell>
        </row>
        <row r="24">
          <cell r="G24">
            <v>-9136777.8083258364</v>
          </cell>
        </row>
        <row r="25">
          <cell r="G25">
            <v>136187.40833333321</v>
          </cell>
        </row>
        <row r="26">
          <cell r="G26">
            <v>1678506.0663333349</v>
          </cell>
        </row>
        <row r="28">
          <cell r="G28">
            <v>69436410.620999977</v>
          </cell>
        </row>
        <row r="29">
          <cell r="G29">
            <v>501897989.29549968</v>
          </cell>
        </row>
        <row r="30">
          <cell r="G30">
            <v>867396697.90553999</v>
          </cell>
        </row>
        <row r="31">
          <cell r="G31">
            <v>315037641.58255446</v>
          </cell>
        </row>
        <row r="44">
          <cell r="G44">
            <v>169229370.05076241</v>
          </cell>
        </row>
        <row r="56">
          <cell r="G56">
            <v>58237500</v>
          </cell>
        </row>
      </sheetData>
      <sheetData sheetId="7"/>
      <sheetData sheetId="8"/>
      <sheetData sheetId="9"/>
      <sheetData sheetId="10"/>
      <sheetData sheetId="11"/>
      <sheetData sheetId="12"/>
      <sheetData sheetId="13"/>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T T.TOAN"/>
      <sheetName val="THONG TIN"/>
      <sheetName val="DE NGHI 01"/>
      <sheetName val="DE NGHI 02"/>
      <sheetName val="THANH TOAN"/>
      <sheetName val="KHAU TRU"/>
      <sheetName val="TONG HOP"/>
      <sheetName val="GIA TRI"/>
      <sheetName val="KHOI LUONG"/>
      <sheetName val="DATA"/>
      <sheetName val="DON GIA"/>
      <sheetName val="DOC SO"/>
      <sheetName val="BIA 01"/>
      <sheetName val="BIA 02"/>
    </sheetNames>
    <sheetDataSet>
      <sheetData sheetId="0"/>
      <sheetData sheetId="1"/>
      <sheetData sheetId="2"/>
      <sheetData sheetId="3"/>
      <sheetData sheetId="4"/>
      <sheetData sheetId="5"/>
      <sheetData sheetId="6">
        <row r="28">
          <cell r="G28">
            <v>1174873548.1194799</v>
          </cell>
        </row>
        <row r="29">
          <cell r="G29">
            <v>870752675.54299986</v>
          </cell>
        </row>
        <row r="30">
          <cell r="G30">
            <v>3149247859.4233799</v>
          </cell>
        </row>
        <row r="33">
          <cell r="G33">
            <v>13794250</v>
          </cell>
        </row>
        <row r="44">
          <cell r="G44">
            <v>302045277.26999998</v>
          </cell>
        </row>
      </sheetData>
      <sheetData sheetId="7"/>
      <sheetData sheetId="8"/>
      <sheetData sheetId="9"/>
      <sheetData sheetId="10"/>
      <sheetData sheetId="11"/>
      <sheetData sheetId="12"/>
      <sheetData sheetId="13"/>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A GIA TRI "/>
      <sheetName val="BANG GIA TRI"/>
      <sheetName val="BIA KHOI LUONG"/>
      <sheetName val="BANG KHOI LUONG 4"/>
    </sheetNames>
    <sheetDataSet>
      <sheetData sheetId="0" refreshError="1"/>
      <sheetData sheetId="1"/>
      <sheetData sheetId="2" refreshError="1"/>
      <sheetData sheetId="3">
        <row r="145">
          <cell r="B145" t="str">
            <v>Đợt 1-3: Thi công từ tầng 3 đến tầng 6 .( Đang trong giai đoạn triển khai kết nối trục đứng đạt 90% mỗi tầng )
Đợt này : 0%</v>
          </cell>
        </row>
        <row r="146">
          <cell r="J146">
            <v>0</v>
          </cell>
        </row>
        <row r="147">
          <cell r="J147">
            <v>0</v>
          </cell>
        </row>
        <row r="148">
          <cell r="J148">
            <v>0</v>
          </cell>
        </row>
        <row r="150">
          <cell r="J150">
            <v>0</v>
          </cell>
        </row>
        <row r="152">
          <cell r="B152" t="str">
            <v>Đợt 1-3: Thi công từ tầng 7 đến tầng 18.( Đang trong giai đoạn triển khai kết nối trục đứng đạt 90% mỗi tầng ).
Đơt này: Thi công từ tầng 19 đến tầng 20.( Đang trong giai đoạn triển khai kết nối trục đứng đạt 90% mỗi tầng ).
2/14*90%=12,86%</v>
          </cell>
        </row>
        <row r="153">
          <cell r="H153">
            <v>36</v>
          </cell>
          <cell r="J153">
            <v>0.12857142857142856</v>
          </cell>
        </row>
        <row r="154">
          <cell r="H154">
            <v>201.59999999999997</v>
          </cell>
          <cell r="J154">
            <v>0.12857142857142856</v>
          </cell>
        </row>
        <row r="155">
          <cell r="H155">
            <v>18</v>
          </cell>
          <cell r="J155">
            <v>0.12857142857142856</v>
          </cell>
        </row>
        <row r="156">
          <cell r="H156">
            <v>1.7999999999999998</v>
          </cell>
          <cell r="J156">
            <v>0.12857142857142856</v>
          </cell>
        </row>
        <row r="158">
          <cell r="B158" t="str">
            <v>Đợt này: Thi công từ tầng 21 đến tầng 24.( Đang trong giai đoạn triển khai kết nối trục đứng đạt 90% mỗi tầng ).
4/4*90%=90%</v>
          </cell>
        </row>
        <row r="159">
          <cell r="H159">
            <v>360</v>
          </cell>
          <cell r="J159">
            <v>0.9</v>
          </cell>
        </row>
        <row r="160">
          <cell r="H160">
            <v>36</v>
          </cell>
          <cell r="J160">
            <v>0.9</v>
          </cell>
        </row>
        <row r="161">
          <cell r="H161">
            <v>3.6</v>
          </cell>
          <cell r="J161">
            <v>0.9</v>
          </cell>
        </row>
        <row r="163">
          <cell r="B163" t="str">
            <v>Đợt 1-3: Thi công từ tầng 3 đến tầng 6 .( Đang trong giai đoạn triển khai kết nối trục đứng đạt 90% mỗi tầng )
Đợt này : 0%</v>
          </cell>
        </row>
        <row r="164">
          <cell r="J164">
            <v>0</v>
          </cell>
        </row>
        <row r="165">
          <cell r="J165">
            <v>0</v>
          </cell>
        </row>
        <row r="166">
          <cell r="J166">
            <v>0</v>
          </cell>
        </row>
        <row r="168">
          <cell r="J168">
            <v>0</v>
          </cell>
        </row>
        <row r="170">
          <cell r="B170" t="str">
            <v>Đợt này: Thi công từ tầng 7 đến tầng 18.( Đang trong giai đoạn triển khai kết nối trục đứng đạt 90% mỗi tầng ).
12/14*90%=77,14%</v>
          </cell>
        </row>
        <row r="171">
          <cell r="H171">
            <v>215.99999999999997</v>
          </cell>
          <cell r="J171">
            <v>0.77142857142857135</v>
          </cell>
        </row>
        <row r="172">
          <cell r="H172">
            <v>1209.5999999999999</v>
          </cell>
          <cell r="J172">
            <v>0.77142857142857135</v>
          </cell>
        </row>
        <row r="173">
          <cell r="H173">
            <v>107.99999999999999</v>
          </cell>
          <cell r="J173">
            <v>0.77142857142857135</v>
          </cell>
        </row>
        <row r="174">
          <cell r="H174">
            <v>10.799999999999999</v>
          </cell>
          <cell r="J174">
            <v>0.77142857142857135</v>
          </cell>
        </row>
        <row r="467">
          <cell r="J467">
            <v>0</v>
          </cell>
        </row>
        <row r="474">
          <cell r="J474">
            <v>0</v>
          </cell>
        </row>
        <row r="482">
          <cell r="J482">
            <v>0</v>
          </cell>
        </row>
        <row r="483">
          <cell r="J483">
            <v>0</v>
          </cell>
        </row>
        <row r="484">
          <cell r="J484">
            <v>0</v>
          </cell>
        </row>
        <row r="486">
          <cell r="B486" t="str">
            <v>Tháp A,B tổng cộng 144 căn A1 ( tầng 13 đến tầng 24)
Đợt 1-3: Thi công Vỏ tủ điện, hộp chờ, ống điện tầng 13 đến 18 tháp A.Mỗi tầng 8 căn . Tổng 48 căn 
Đợt này: Thi công Vỏ tủ điện, hộp chờ, ống điện tầng 19 đến 24 tháp A. Mỗi tầng 4 căn . Tổng 24 căn
(6*4)/144=16,67%</v>
          </cell>
        </row>
        <row r="487">
          <cell r="H487">
            <v>24</v>
          </cell>
          <cell r="J487">
            <v>0.16666666666666666</v>
          </cell>
        </row>
        <row r="494">
          <cell r="H494">
            <v>48</v>
          </cell>
          <cell r="J494">
            <v>0.16666666666666666</v>
          </cell>
        </row>
        <row r="502">
          <cell r="H502">
            <v>6552</v>
          </cell>
          <cell r="J502">
            <v>0.16666666666666666</v>
          </cell>
        </row>
        <row r="503">
          <cell r="H503">
            <v>1176</v>
          </cell>
          <cell r="J503">
            <v>0.16666666666666666</v>
          </cell>
        </row>
        <row r="504">
          <cell r="H504">
            <v>24</v>
          </cell>
          <cell r="J504">
            <v>0.16666666666666666</v>
          </cell>
        </row>
        <row r="506">
          <cell r="B506" t="str">
            <v>Tháp A,B tổng cộng 144 căn B ( Tầng 3 đến tầng 20)
Đợt 1-3: Thi công Vỏ tủ điện, hộp chờ, ống điện tầng 3 đến 18 tháp A.
Tổng 64 căn 
Đợt này: Thi công Vỏ tủ điện, hộp chờ, ống điện tầng 19 đến 20 tháp A. Mỗi tầng 4 căn. Tổng 8 căn
(2*4)/144=5,56%</v>
          </cell>
        </row>
        <row r="507">
          <cell r="H507">
            <v>8</v>
          </cell>
          <cell r="J507">
            <v>5.5555555555555552E-2</v>
          </cell>
        </row>
        <row r="514">
          <cell r="H514">
            <v>16</v>
          </cell>
          <cell r="J514">
            <v>5.5555555555555552E-2</v>
          </cell>
        </row>
        <row r="522">
          <cell r="H522">
            <v>1704</v>
          </cell>
          <cell r="J522">
            <v>5.5555555555555552E-2</v>
          </cell>
        </row>
        <row r="523">
          <cell r="H523">
            <v>512</v>
          </cell>
          <cell r="J523">
            <v>5.5555555555555552E-2</v>
          </cell>
        </row>
        <row r="524">
          <cell r="H524">
            <v>8</v>
          </cell>
          <cell r="J524">
            <v>5.5555555555555552E-2</v>
          </cell>
        </row>
        <row r="526">
          <cell r="B526" t="str">
            <v>Tháp A,B tổng cộng 352 căn C ( tầng 3 đến tầng 24 )
Đợt 1-3: Thi công Vỏ tủ điện, hộp chờ, ống điện tầng 3 đến 18 tháp A. Tổng 96 căn 
Đợt này: Thi công Vỏ tủ điện, hộp chờ, ống điện tầng 19 đến 24 tháp A. Mỗi tầng 8 căn C ( trong đó khấu trừ 2 căn Hoist chưa thi công  ).
Tổng 36 căn
(6*6)/352=10,23%</v>
          </cell>
        </row>
        <row r="527">
          <cell r="H527">
            <v>36</v>
          </cell>
          <cell r="J527">
            <v>0.10227272727272728</v>
          </cell>
        </row>
        <row r="534">
          <cell r="H534">
            <v>180</v>
          </cell>
          <cell r="J534">
            <v>0.10227272727272728</v>
          </cell>
        </row>
        <row r="542">
          <cell r="H542">
            <v>8784</v>
          </cell>
          <cell r="J542">
            <v>0.10227272727272728</v>
          </cell>
        </row>
        <row r="543">
          <cell r="H543">
            <v>2304</v>
          </cell>
          <cell r="J543">
            <v>0.10227272727272728</v>
          </cell>
        </row>
        <row r="544">
          <cell r="H544">
            <v>36</v>
          </cell>
          <cell r="J544">
            <v>0.10227272727272728</v>
          </cell>
        </row>
        <row r="546">
          <cell r="B546" t="str">
            <v>Tháp A,B tổng cộng 616 căn D ( tầng 3 đến tầng 24 )
Đợt 1-3: Thi công Vỏ tủ điện, hộp chờ, ống điện tầng 3 đến 18 tháp A.
Tổng 232 căn 
Đợt này: Thi công Vỏ tủ điện, hộp chờ, ống điện tầng 19 đến 24 tháp A 
( tầng 19: 16 căn ; tầng 20-24 mỗi tầng 12 căn) . Tổng 76 căn
(1*16)/616+(5*12)/616=12,34%</v>
          </cell>
        </row>
        <row r="547">
          <cell r="H547">
            <v>76.000000000000014</v>
          </cell>
          <cell r="J547">
            <v>0.12337662337662339</v>
          </cell>
        </row>
        <row r="554">
          <cell r="H554">
            <v>152.00000000000003</v>
          </cell>
          <cell r="J554">
            <v>0.12337662337662339</v>
          </cell>
        </row>
        <row r="562">
          <cell r="H562">
            <v>18620.000000000004</v>
          </cell>
          <cell r="J562">
            <v>0.12337662337662339</v>
          </cell>
        </row>
        <row r="563">
          <cell r="H563">
            <v>5396.0000000000009</v>
          </cell>
          <cell r="J563">
            <v>0.12337662337662339</v>
          </cell>
        </row>
        <row r="564">
          <cell r="H564">
            <v>76.000000000000014</v>
          </cell>
          <cell r="J564">
            <v>0.12337662337662339</v>
          </cell>
        </row>
        <row r="566">
          <cell r="B566" t="str">
            <v>Tháp A,B tổng cộng 40 căn D1( tầng 20 đến tầng 24 )
Đợt này: Thi công Vỏ tủ điện, hộp chờ, ống điện tầng 20 đến 24 tháp A
(  mỗi tầng 4 căn) 
(5*4)/40=50,00%</v>
          </cell>
        </row>
        <row r="567">
          <cell r="H567">
            <v>20</v>
          </cell>
          <cell r="J567">
            <v>0.5</v>
          </cell>
        </row>
        <row r="574">
          <cell r="H574">
            <v>40</v>
          </cell>
          <cell r="J574">
            <v>0.5</v>
          </cell>
        </row>
        <row r="582">
          <cell r="H582">
            <v>4900</v>
          </cell>
          <cell r="J582">
            <v>0.5</v>
          </cell>
        </row>
        <row r="583">
          <cell r="H583">
            <v>980</v>
          </cell>
          <cell r="J583">
            <v>0.5</v>
          </cell>
        </row>
        <row r="584">
          <cell r="H584">
            <v>20</v>
          </cell>
          <cell r="J584">
            <v>0.5</v>
          </cell>
        </row>
        <row r="907">
          <cell r="H907">
            <v>630</v>
          </cell>
          <cell r="J907">
            <v>0.25</v>
          </cell>
        </row>
        <row r="908">
          <cell r="B908" t="str">
            <v>Tổng khối lượng thi công là 24 tầng ( tầng 1 đến tầng 24 ).
Đợt 1-3: Thi công ống điện tầng 3 đến tầng 18. Tổng 16 tầng
Đợt này: Thi công ống điện tầng 19 đến tầng 24. Tổng 6 tầng
6/24=25,00%</v>
          </cell>
        </row>
        <row r="970">
          <cell r="H970">
            <v>3100</v>
          </cell>
          <cell r="J970">
            <v>0.25</v>
          </cell>
        </row>
        <row r="971">
          <cell r="B971" t="str">
            <v>Ống điện PVC D20, dày 1,4÷1,8mm.
Tổng khối lượng thi công là 24 tầng ( tầng 1 đến tầng 24 ).
Đợt 1-3: Thi công 16 tầng ( tầng 3-18 )
Đợt này: Thi công 6 tầng ( tầng 19-24 )
6/24=25,00%</v>
          </cell>
        </row>
        <row r="972">
          <cell r="H972">
            <v>495</v>
          </cell>
          <cell r="J972">
            <v>0.22500000000000001</v>
          </cell>
        </row>
        <row r="973">
          <cell r="B973" t="str">
            <v xml:space="preserve"> Máng cáp 150x50 tole dày 1,2mm.
Tổng khối lượng thi công là 24 tầng ( tầng 1 đến tầng 24 ).
Đợt 1-3: Thi công 16 tầng ( tầng 3-18 )
Đợt này: Thi công 6 tầng ( tầng 19-24 ).( Đang trong giai đoạn triển khai kết nối trục đứng đạt 90% mỗi tầng )
6/24*90%=22,50%</v>
          </cell>
        </row>
        <row r="1084">
          <cell r="H1084">
            <v>0</v>
          </cell>
          <cell r="J1084">
            <v>0</v>
          </cell>
        </row>
        <row r="1089">
          <cell r="H1089">
            <v>0</v>
          </cell>
          <cell r="J1089">
            <v>0</v>
          </cell>
        </row>
        <row r="1091">
          <cell r="B1091" t="str">
            <v>Tháp A tổng cộng 72 căn A1 ( thi công tầng 13 đến tầng 24 )
Đơt 1-3: Thi công hộp chờ, ống điện tầng 13 đến 18. Tổng 48 căn
Đợt này: Thi công hộp chờ, ống điện tầng 19 đến 24. 
 Mỗi tầng 4 căn . Tổng 24 căn
(6*4)/72= 33,33%</v>
          </cell>
        </row>
        <row r="1092">
          <cell r="H1092">
            <v>24</v>
          </cell>
          <cell r="J1092">
            <v>0.33333333333333331</v>
          </cell>
        </row>
        <row r="1097">
          <cell r="H1097">
            <v>1248</v>
          </cell>
          <cell r="J1097">
            <v>0.33333333333333331</v>
          </cell>
        </row>
        <row r="1099">
          <cell r="B1099" t="str">
            <v>Tháp A tổng cộng 72 căn B ( thi công tầng 3 đến tầng 20)
Đơt 1-3: Thi công hộp chờ, ống điện tầng 3-18 Tổng 64 căn
Đơt này: Thi công hộp chờ, ống điện tầng 19-20
 Mỗi tầng 4 căn . Tổng 8 căn
(2*4)/72= 11,11%</v>
          </cell>
        </row>
        <row r="1100">
          <cell r="H1100">
            <v>8</v>
          </cell>
          <cell r="J1100">
            <v>0.1111111111111111</v>
          </cell>
        </row>
        <row r="1105">
          <cell r="H1105">
            <v>416</v>
          </cell>
          <cell r="J1105">
            <v>0.1111111111111111</v>
          </cell>
        </row>
        <row r="1107">
          <cell r="B1107" t="str">
            <v>Tháp A tổng cộng 176 căn C( thi công tầng 3 đến tầng 24)
Đơt 1-3: Thi công hộp chờ, ống điện tầng 3-18. Tổng 96 căn
Đơt này:Thi công hộp chờ, ống điện  tầng 19 đến 24 
Mỗi tầng 8 căn ( trong đó khấu trừ 2 căn Hoist chưa thi công ).
Tổng 36 căn
(6*6)/176=20,45%</v>
          </cell>
        </row>
        <row r="1108">
          <cell r="H1108">
            <v>36</v>
          </cell>
          <cell r="J1108">
            <v>0.20454545454545456</v>
          </cell>
        </row>
        <row r="1113">
          <cell r="H1113">
            <v>1872.0000000000002</v>
          </cell>
          <cell r="J1113">
            <v>0.20454545454545456</v>
          </cell>
        </row>
        <row r="1115">
          <cell r="B1115" t="str">
            <v>Tháp A tổng cộng 308 căn D ( thi công tầng 3 đến tầng 24)
Đơt 1-3: Thi công hộp chờ, ống điện tầng 3-18. Tổng 232 căn
Đơt này:Thi công hộp chờ, ống điện tầng 19 đến 24 (Tầng 19 : 16 căn; tàng 20-24 mỗi tầng 12 căn). Tổng 76 căn 
(1*16)/308+(5*12)/308=24,68%</v>
          </cell>
        </row>
        <row r="1116">
          <cell r="H1116">
            <v>76.000000000000014</v>
          </cell>
          <cell r="J1116">
            <v>0.24675324675324678</v>
          </cell>
        </row>
        <row r="1121">
          <cell r="H1121">
            <v>4256.0000000000009</v>
          </cell>
          <cell r="J1121">
            <v>0.24675324675324678</v>
          </cell>
        </row>
        <row r="1123">
          <cell r="B1123" t="str">
            <v>Tháp A tổng cộng 20 căn D1( thi công tầng 20 đến tầng 24 )
Đơt này: Thi công hộp chờ, ống điện  tầng 20 đến 24 mỗi tầng 4 căn 
(5*4)/20=100,00%</v>
          </cell>
        </row>
        <row r="1124">
          <cell r="H1124">
            <v>20</v>
          </cell>
          <cell r="J1124">
            <v>1</v>
          </cell>
        </row>
        <row r="1129">
          <cell r="H1129">
            <v>1200</v>
          </cell>
          <cell r="J1129">
            <v>1</v>
          </cell>
        </row>
        <row r="1137">
          <cell r="H1137">
            <v>990</v>
          </cell>
          <cell r="J1137">
            <v>0.45</v>
          </cell>
        </row>
        <row r="1138">
          <cell r="B1138" t="str">
            <v>Tổng khối lượng thi công là 24 tầng ( tầng 1 đến tầng 24 ).
Đợt 1-3: Thi công máng cáp tầng 3 đến tầng 6. Tổng 4 tầng
Đợt này: Thi công máng cáp tầng 7 đến tầng 18. ( Đang trong giai đoạn triển khai kết nối trục đứng đạt 90% mỗi tầng ).Tổng 12 tầng
12/24*90%=45,00%</v>
          </cell>
        </row>
        <row r="1456">
          <cell r="B1456" t="str">
            <v>Hệ thống thoát nước mưa tháp A,B. Tổng khối lượng thi công là 50 tầng ( tầng 1 đến tầng mái tháp A,B ).
Đợt 1-3 :Thi công 15 tầng ( tầng 4-18 ) tháp A;
 Thi công 9 tầng ( tầng 4-12 ) tháp B
Đợt này :Thi công 7 tầng ( tầng 19 đến tầng mái ) tháp A;
 Thi công 6 tầng ( tầng 13-18 ) tháp B
13/50=26,00%</v>
          </cell>
        </row>
        <row r="1460">
          <cell r="H1460">
            <v>26</v>
          </cell>
          <cell r="J1460">
            <v>0.26</v>
          </cell>
        </row>
        <row r="1461">
          <cell r="H1461">
            <v>26</v>
          </cell>
          <cell r="J1461">
            <v>0.26</v>
          </cell>
        </row>
        <row r="1462">
          <cell r="H1462">
            <v>156</v>
          </cell>
          <cell r="J1462">
            <v>0.26</v>
          </cell>
        </row>
        <row r="1463">
          <cell r="H1463">
            <v>26</v>
          </cell>
          <cell r="J1463">
            <v>0.26</v>
          </cell>
        </row>
        <row r="1464">
          <cell r="H1464">
            <v>26</v>
          </cell>
          <cell r="J1464">
            <v>0.26</v>
          </cell>
        </row>
        <row r="1465">
          <cell r="H1465">
            <v>52</v>
          </cell>
          <cell r="J1465">
            <v>0.26</v>
          </cell>
        </row>
        <row r="1466">
          <cell r="H1466">
            <v>78</v>
          </cell>
          <cell r="J1466">
            <v>0.26</v>
          </cell>
        </row>
        <row r="1467">
          <cell r="H1467">
            <v>130</v>
          </cell>
          <cell r="J1467">
            <v>0.26</v>
          </cell>
        </row>
        <row r="1468">
          <cell r="H1468">
            <v>11</v>
          </cell>
          <cell r="J1468">
            <v>0.26</v>
          </cell>
        </row>
        <row r="1469">
          <cell r="H1469">
            <v>34</v>
          </cell>
          <cell r="J1469">
            <v>0.26</v>
          </cell>
        </row>
        <row r="1470">
          <cell r="H1470">
            <v>32</v>
          </cell>
          <cell r="J1470">
            <v>0.26</v>
          </cell>
        </row>
        <row r="1471">
          <cell r="H1471">
            <v>109</v>
          </cell>
          <cell r="J1471">
            <v>0.26</v>
          </cell>
        </row>
        <row r="1472">
          <cell r="H1472">
            <v>7</v>
          </cell>
          <cell r="J1472">
            <v>0.26</v>
          </cell>
        </row>
        <row r="1473">
          <cell r="H1473">
            <v>9</v>
          </cell>
          <cell r="J1473">
            <v>0.26</v>
          </cell>
        </row>
        <row r="1474">
          <cell r="H1474">
            <v>8</v>
          </cell>
          <cell r="J1474">
            <v>0.26</v>
          </cell>
        </row>
        <row r="1475">
          <cell r="H1475">
            <v>6</v>
          </cell>
          <cell r="J1475">
            <v>0.26</v>
          </cell>
        </row>
        <row r="1478">
          <cell r="H1478">
            <v>2</v>
          </cell>
          <cell r="J1478">
            <v>0.26</v>
          </cell>
        </row>
        <row r="1479">
          <cell r="H1479">
            <v>9</v>
          </cell>
          <cell r="J1479">
            <v>0.26</v>
          </cell>
        </row>
        <row r="1480">
          <cell r="H1480">
            <v>5</v>
          </cell>
          <cell r="J1480">
            <v>0.26</v>
          </cell>
        </row>
        <row r="1481">
          <cell r="H1481">
            <v>3</v>
          </cell>
          <cell r="J1481">
            <v>0.26</v>
          </cell>
        </row>
        <row r="1482">
          <cell r="H1482">
            <v>6</v>
          </cell>
          <cell r="J1482">
            <v>0.26</v>
          </cell>
        </row>
        <row r="1486">
          <cell r="H1486">
            <v>3</v>
          </cell>
          <cell r="J1486">
            <v>0.26</v>
          </cell>
        </row>
        <row r="1487">
          <cell r="H1487">
            <v>0</v>
          </cell>
          <cell r="J1487">
            <v>0</v>
          </cell>
        </row>
        <row r="1488">
          <cell r="H1488">
            <v>11</v>
          </cell>
          <cell r="J1488">
            <v>0.26</v>
          </cell>
        </row>
        <row r="1489">
          <cell r="H1489">
            <v>0</v>
          </cell>
          <cell r="J1489">
            <v>0</v>
          </cell>
        </row>
        <row r="1490">
          <cell r="H1490">
            <v>1</v>
          </cell>
          <cell r="J1490">
            <v>0.26</v>
          </cell>
        </row>
        <row r="1492">
          <cell r="H1492">
            <v>2</v>
          </cell>
          <cell r="J1492">
            <v>0.26</v>
          </cell>
        </row>
        <row r="1494">
          <cell r="H1494">
            <v>0</v>
          </cell>
          <cell r="J1494">
            <v>0</v>
          </cell>
        </row>
        <row r="1498">
          <cell r="H1498">
            <v>1</v>
          </cell>
          <cell r="J1498">
            <v>0.26</v>
          </cell>
        </row>
        <row r="1499">
          <cell r="H1499">
            <v>5</v>
          </cell>
          <cell r="J1499">
            <v>0.26</v>
          </cell>
        </row>
        <row r="1500">
          <cell r="H1500">
            <v>2</v>
          </cell>
          <cell r="J1500">
            <v>0.26</v>
          </cell>
        </row>
        <row r="1501">
          <cell r="H1501">
            <v>1</v>
          </cell>
          <cell r="J1501">
            <v>0.26</v>
          </cell>
        </row>
        <row r="1502">
          <cell r="H1502">
            <v>1</v>
          </cell>
          <cell r="J1502">
            <v>0.26</v>
          </cell>
        </row>
        <row r="1503">
          <cell r="H1503">
            <v>1</v>
          </cell>
          <cell r="J1503">
            <v>0.26</v>
          </cell>
        </row>
        <row r="1504">
          <cell r="H1504">
            <v>3</v>
          </cell>
          <cell r="J1504">
            <v>0.26</v>
          </cell>
        </row>
        <row r="1505">
          <cell r="H1505">
            <v>1</v>
          </cell>
          <cell r="J1505">
            <v>0.26</v>
          </cell>
        </row>
        <row r="1506">
          <cell r="H1506">
            <v>3</v>
          </cell>
          <cell r="J1506">
            <v>0.26</v>
          </cell>
        </row>
        <row r="1507">
          <cell r="H1507">
            <v>16</v>
          </cell>
          <cell r="J1507">
            <v>0.26</v>
          </cell>
        </row>
        <row r="1508">
          <cell r="H1508">
            <v>3</v>
          </cell>
          <cell r="J1508">
            <v>0.26</v>
          </cell>
        </row>
        <row r="1509">
          <cell r="H1509">
            <v>2</v>
          </cell>
          <cell r="J1509">
            <v>0.26</v>
          </cell>
        </row>
        <row r="1510">
          <cell r="H1510">
            <v>7</v>
          </cell>
          <cell r="J1510">
            <v>0.26</v>
          </cell>
        </row>
        <row r="1511">
          <cell r="H1511">
            <v>1</v>
          </cell>
          <cell r="J1511">
            <v>0.26</v>
          </cell>
        </row>
        <row r="1512">
          <cell r="H1512">
            <v>3</v>
          </cell>
          <cell r="J1512">
            <v>0.26</v>
          </cell>
        </row>
        <row r="1513">
          <cell r="H1513">
            <v>7</v>
          </cell>
          <cell r="J1513">
            <v>0.26</v>
          </cell>
        </row>
        <row r="1517">
          <cell r="B1517" t="str">
            <v xml:space="preserve"> Hệ thống thông hơi tháp A,B. Tổng khối lượng thi công là 50 tầng ( tầng 1 đến tầng mái tháp A,B ).
Đợt 1-3 : Thi công 18 tầng ( tầng 1-18 ) tháp A;
Thi công 10 tầng ( tầng 3-12 ) tháp B
Đợt này :Thi công 7 tầng ( tầng 19 đến tầng mái ) tháp A;
Thi công 6 tầng ( tầng 13-18 ) tháp B
13/50=26,00%</v>
          </cell>
        </row>
        <row r="1518">
          <cell r="H1518">
            <v>7</v>
          </cell>
          <cell r="J1518">
            <v>0.26</v>
          </cell>
        </row>
        <row r="1521">
          <cell r="H1521">
            <v>49.4</v>
          </cell>
          <cell r="J1521">
            <v>0.26</v>
          </cell>
        </row>
        <row r="1522">
          <cell r="H1522">
            <v>23.4</v>
          </cell>
          <cell r="J1522">
            <v>0.26</v>
          </cell>
        </row>
        <row r="1523">
          <cell r="H1523">
            <v>24.96</v>
          </cell>
          <cell r="J1523">
            <v>0.26</v>
          </cell>
        </row>
        <row r="1525">
          <cell r="H1525">
            <v>49.4</v>
          </cell>
          <cell r="J1525">
            <v>0.26</v>
          </cell>
        </row>
        <row r="1526">
          <cell r="H1526">
            <v>13</v>
          </cell>
          <cell r="J1526">
            <v>0.26</v>
          </cell>
        </row>
        <row r="1527">
          <cell r="H1527">
            <v>3</v>
          </cell>
          <cell r="J1527">
            <v>0.26</v>
          </cell>
        </row>
        <row r="1528">
          <cell r="H1528">
            <v>2</v>
          </cell>
          <cell r="J1528">
            <v>0.26</v>
          </cell>
        </row>
        <row r="1530">
          <cell r="H1530">
            <v>2</v>
          </cell>
          <cell r="J1530">
            <v>0.26</v>
          </cell>
        </row>
        <row r="1531">
          <cell r="H1531">
            <v>2</v>
          </cell>
          <cell r="J1531">
            <v>0.26</v>
          </cell>
        </row>
        <row r="1532">
          <cell r="H1532">
            <v>3</v>
          </cell>
          <cell r="J1532">
            <v>0.26</v>
          </cell>
        </row>
        <row r="1533">
          <cell r="H1533">
            <v>11</v>
          </cell>
          <cell r="J1533">
            <v>0.26</v>
          </cell>
        </row>
        <row r="1534">
          <cell r="H1534">
            <v>2</v>
          </cell>
          <cell r="J1534">
            <v>0.26</v>
          </cell>
        </row>
        <row r="1535">
          <cell r="H1535">
            <v>1</v>
          </cell>
          <cell r="J1535">
            <v>0.26</v>
          </cell>
        </row>
        <row r="1537">
          <cell r="H1537">
            <v>3</v>
          </cell>
          <cell r="J1537">
            <v>0.26</v>
          </cell>
        </row>
        <row r="1545">
          <cell r="B1545" t="str">
            <v>Hệ thống cấp nước hành lang tháp A . Tổng khối lượng thi công là 24 tầng ( tầng 1 đến tầng 24 ).
Đợt 1-3: Thi công 16 tầng ( tầng 3-18) .
Đợt này: Thi công 6 tầng ( tầng 19-24) .
6/24=25%</v>
          </cell>
        </row>
        <row r="1552">
          <cell r="H1552">
            <v>4025</v>
          </cell>
          <cell r="J1552">
            <v>0.25</v>
          </cell>
        </row>
        <row r="1561">
          <cell r="H1561">
            <v>827</v>
          </cell>
          <cell r="J1561">
            <v>0.25</v>
          </cell>
        </row>
        <row r="1567">
          <cell r="H1567">
            <v>43</v>
          </cell>
          <cell r="J1567">
            <v>0.25</v>
          </cell>
        </row>
        <row r="1582">
          <cell r="H1582">
            <v>191</v>
          </cell>
          <cell r="J1582">
            <v>0.25</v>
          </cell>
        </row>
        <row r="1595">
          <cell r="B1595" t="str">
            <v>Hệ thống thoát nước thải tháp A . Tổng khối lượng thi công là 24 tầng ( tầng 1 đến tầng 24 ).
Đợt 1-3: Thi công 21 tầng ( thoát tầng 4-24 )
Đợt này: Thi công 1 tầng ( thoát tầng 3 )
1/24=4,17%</v>
          </cell>
        </row>
        <row r="1596">
          <cell r="H1596">
            <v>87.5</v>
          </cell>
          <cell r="J1596">
            <v>4.1666666666666664E-2</v>
          </cell>
        </row>
        <row r="1597">
          <cell r="H1597">
            <v>204.16666666666666</v>
          </cell>
          <cell r="J1597">
            <v>4.1666666666666664E-2</v>
          </cell>
        </row>
        <row r="1600">
          <cell r="H1600">
            <v>2.5</v>
          </cell>
          <cell r="J1600">
            <v>4.1666666666666664E-2</v>
          </cell>
        </row>
        <row r="1601">
          <cell r="H1601">
            <v>8.3333333333333321</v>
          </cell>
          <cell r="J1601">
            <v>4.1666666666666664E-2</v>
          </cell>
        </row>
        <row r="1602">
          <cell r="H1602">
            <v>4.1666666666666661</v>
          </cell>
          <cell r="J1602">
            <v>4.1666666666666664E-2</v>
          </cell>
        </row>
        <row r="1603">
          <cell r="H1603">
            <v>8.3333333333333321</v>
          </cell>
          <cell r="J1603">
            <v>4.1666666666666664E-2</v>
          </cell>
        </row>
        <row r="1604">
          <cell r="H1604">
            <v>2</v>
          </cell>
          <cell r="J1604">
            <v>4.1666666666666664E-2</v>
          </cell>
        </row>
        <row r="1605">
          <cell r="H1605">
            <v>1</v>
          </cell>
          <cell r="J1605">
            <v>4.1666666666666664E-2</v>
          </cell>
        </row>
        <row r="1606">
          <cell r="H1606">
            <v>4</v>
          </cell>
          <cell r="J1606">
            <v>4.1666666666666664E-2</v>
          </cell>
        </row>
        <row r="1610">
          <cell r="H1610">
            <v>5</v>
          </cell>
          <cell r="J1610">
            <v>4.1666666666666664E-2</v>
          </cell>
        </row>
        <row r="1611">
          <cell r="H1611">
            <v>16</v>
          </cell>
          <cell r="J1611">
            <v>4.1666666666666664E-2</v>
          </cell>
        </row>
        <row r="1612">
          <cell r="J1612">
            <v>0</v>
          </cell>
        </row>
        <row r="1613">
          <cell r="H1613">
            <v>2</v>
          </cell>
          <cell r="J1613">
            <v>4.1666666666666664E-2</v>
          </cell>
        </row>
        <row r="1614">
          <cell r="H1614">
            <v>4</v>
          </cell>
          <cell r="J1614">
            <v>4.1666666666666664E-2</v>
          </cell>
        </row>
        <row r="1615">
          <cell r="H1615">
            <v>6</v>
          </cell>
          <cell r="J1615">
            <v>4.1666666666666664E-2</v>
          </cell>
        </row>
        <row r="1616">
          <cell r="H1616">
            <v>1</v>
          </cell>
          <cell r="J1616">
            <v>4.1666666666666664E-2</v>
          </cell>
        </row>
        <row r="1617">
          <cell r="H1617">
            <v>2</v>
          </cell>
          <cell r="J1617">
            <v>4.1666666666666664E-2</v>
          </cell>
        </row>
        <row r="1618">
          <cell r="J1618">
            <v>0</v>
          </cell>
        </row>
        <row r="1619">
          <cell r="H1619">
            <v>1</v>
          </cell>
          <cell r="J1619">
            <v>4.1666666666666664E-2</v>
          </cell>
        </row>
        <row r="1620">
          <cell r="J1620">
            <v>0</v>
          </cell>
        </row>
        <row r="1621">
          <cell r="J1621">
            <v>0</v>
          </cell>
        </row>
        <row r="1622">
          <cell r="H1622">
            <v>30</v>
          </cell>
          <cell r="J1622">
            <v>4.1666666666666664E-2</v>
          </cell>
        </row>
        <row r="1623">
          <cell r="H1623">
            <v>5</v>
          </cell>
          <cell r="J1623">
            <v>4.1666666666666664E-2</v>
          </cell>
        </row>
        <row r="1624">
          <cell r="H1624">
            <v>46</v>
          </cell>
          <cell r="J1624">
            <v>4.1666666666666664E-2</v>
          </cell>
        </row>
        <row r="1625">
          <cell r="H1625">
            <v>1</v>
          </cell>
          <cell r="J1625">
            <v>4.1666666666666664E-2</v>
          </cell>
        </row>
        <row r="1626">
          <cell r="H1626">
            <v>1</v>
          </cell>
          <cell r="J1626">
            <v>4.1666666666666664E-2</v>
          </cell>
        </row>
        <row r="1627">
          <cell r="J1627">
            <v>0</v>
          </cell>
        </row>
        <row r="1628">
          <cell r="J1628">
            <v>0</v>
          </cell>
        </row>
        <row r="1629">
          <cell r="H1629">
            <v>1</v>
          </cell>
          <cell r="J1629">
            <v>4.1666666666666664E-2</v>
          </cell>
        </row>
        <row r="1630">
          <cell r="H1630">
            <v>1</v>
          </cell>
          <cell r="J1630">
            <v>4.1666666666666664E-2</v>
          </cell>
        </row>
        <row r="1632">
          <cell r="H1632">
            <v>24</v>
          </cell>
          <cell r="J1632">
            <v>4.1666666666666664E-2</v>
          </cell>
        </row>
        <row r="1633">
          <cell r="H1633">
            <v>11</v>
          </cell>
          <cell r="J1633">
            <v>4.1666666666666664E-2</v>
          </cell>
        </row>
        <row r="1634">
          <cell r="J1634">
            <v>0</v>
          </cell>
        </row>
        <row r="1635">
          <cell r="J1635">
            <v>0</v>
          </cell>
        </row>
        <row r="1636">
          <cell r="J1636">
            <v>0</v>
          </cell>
        </row>
        <row r="1637">
          <cell r="H1637">
            <v>1</v>
          </cell>
          <cell r="J1637">
            <v>4.1666666666666664E-2</v>
          </cell>
        </row>
        <row r="1638">
          <cell r="J1638">
            <v>0</v>
          </cell>
        </row>
        <row r="1641">
          <cell r="H1641">
            <v>4</v>
          </cell>
          <cell r="J1641">
            <v>4.1666666666666664E-2</v>
          </cell>
        </row>
        <row r="1642">
          <cell r="J1642">
            <v>0</v>
          </cell>
        </row>
        <row r="1643">
          <cell r="H1643">
            <v>20</v>
          </cell>
          <cell r="J1643">
            <v>4.1666666666666664E-2</v>
          </cell>
        </row>
        <row r="1644">
          <cell r="J1644">
            <v>0</v>
          </cell>
        </row>
        <row r="1645">
          <cell r="H1645">
            <v>4</v>
          </cell>
          <cell r="J1645">
            <v>4.1666666666666664E-2</v>
          </cell>
        </row>
        <row r="1648">
          <cell r="B1648" t="str">
            <v>Hệ thống thoát nước mưa tháp A. Tổng khối lượng thi công là 24 tầng ( tầng 1 đến tầng 24 ).
Đợt 1-3: Thi công 21 tầng ( thoát tầng 4-24 )
Đợt này: Thi công 1 tầng ( thoát tầng 3 )
1/24=4,17%</v>
          </cell>
        </row>
        <row r="1649">
          <cell r="H1649">
            <v>8.3333333333333321</v>
          </cell>
          <cell r="J1649">
            <v>4.1666666666666664E-2</v>
          </cell>
        </row>
        <row r="1650">
          <cell r="H1650">
            <v>1.25</v>
          </cell>
          <cell r="J1650">
            <v>4.1666666666666664E-2</v>
          </cell>
        </row>
        <row r="1651">
          <cell r="H1651">
            <v>2.083333333333333</v>
          </cell>
          <cell r="J1651">
            <v>4.1666666666666664E-2</v>
          </cell>
        </row>
        <row r="1652">
          <cell r="H1652">
            <v>0.41666666666666663</v>
          </cell>
          <cell r="J1652">
            <v>4.1666666666666664E-2</v>
          </cell>
        </row>
        <row r="1653">
          <cell r="H1653">
            <v>5</v>
          </cell>
          <cell r="J1653">
            <v>4.1666666666666664E-2</v>
          </cell>
        </row>
        <row r="1654">
          <cell r="H1654">
            <v>25</v>
          </cell>
          <cell r="J1654">
            <v>4.1666666666666664E-2</v>
          </cell>
        </row>
        <row r="1655">
          <cell r="H1655">
            <v>2</v>
          </cell>
          <cell r="J1655">
            <v>4.1666666666666664E-2</v>
          </cell>
        </row>
        <row r="1656">
          <cell r="H1656">
            <v>4</v>
          </cell>
          <cell r="J1656">
            <v>4.1666666666666664E-2</v>
          </cell>
        </row>
        <row r="1657">
          <cell r="H1657">
            <v>3</v>
          </cell>
          <cell r="J1657">
            <v>4.1666666666666664E-2</v>
          </cell>
        </row>
        <row r="1658">
          <cell r="H1658">
            <v>2</v>
          </cell>
          <cell r="J1658">
            <v>4.1666666666666664E-2</v>
          </cell>
        </row>
        <row r="1660">
          <cell r="H1660">
            <v>1</v>
          </cell>
          <cell r="J1660">
            <v>4.1666666666666664E-2</v>
          </cell>
        </row>
        <row r="1661">
          <cell r="H1661">
            <v>0</v>
          </cell>
        </row>
        <row r="1662">
          <cell r="H1662">
            <v>0</v>
          </cell>
        </row>
        <row r="1663">
          <cell r="H1663">
            <v>0</v>
          </cell>
        </row>
        <row r="1664">
          <cell r="H1664">
            <v>0</v>
          </cell>
        </row>
        <row r="1665">
          <cell r="H1665">
            <v>1</v>
          </cell>
          <cell r="J1665">
            <v>4.1666666666666664E-2</v>
          </cell>
        </row>
        <row r="1666">
          <cell r="H1666">
            <v>0</v>
          </cell>
        </row>
        <row r="1667">
          <cell r="H1667">
            <v>0</v>
          </cell>
        </row>
        <row r="1668">
          <cell r="H1668">
            <v>1</v>
          </cell>
          <cell r="J1668">
            <v>4.1666666666666664E-2</v>
          </cell>
        </row>
        <row r="1669">
          <cell r="H1669">
            <v>0</v>
          </cell>
        </row>
        <row r="1678">
          <cell r="B1678" t="str">
            <v>Hệ thống thông hơi tháp A . Tổng khối lượng thi công là 24 tầng ( tầng 1 đến tầng 24 ).
Đợt 1-3: Thi công 21 tầng ( thoát tầng 4-24 )
Đợt này: Thi công 1 tầng ( thoát tầng 3 )
1/24=4,17%</v>
          </cell>
        </row>
        <row r="1679">
          <cell r="H1679">
            <v>75</v>
          </cell>
          <cell r="J1679">
            <v>4.1666666666666664E-2</v>
          </cell>
        </row>
        <row r="1681">
          <cell r="H1681">
            <v>45.833333333333329</v>
          </cell>
          <cell r="J1681">
            <v>4.1666666666666664E-2</v>
          </cell>
        </row>
        <row r="1683">
          <cell r="H1683">
            <v>25</v>
          </cell>
          <cell r="J1683">
            <v>4.1666666666666664E-2</v>
          </cell>
        </row>
        <row r="1684">
          <cell r="H1684">
            <v>30</v>
          </cell>
          <cell r="J1684">
            <v>4.1666666666666664E-2</v>
          </cell>
        </row>
        <row r="1685">
          <cell r="H1685">
            <v>1</v>
          </cell>
          <cell r="J1685">
            <v>4.1666666666666664E-2</v>
          </cell>
        </row>
        <row r="1686">
          <cell r="H1686">
            <v>0</v>
          </cell>
          <cell r="J1686">
            <v>4.1666666666666664E-2</v>
          </cell>
        </row>
        <row r="1687">
          <cell r="H1687">
            <v>0</v>
          </cell>
        </row>
        <row r="1688">
          <cell r="H1688">
            <v>30</v>
          </cell>
          <cell r="J1688">
            <v>4.1666666666666664E-2</v>
          </cell>
        </row>
        <row r="1689">
          <cell r="H1689">
            <v>3</v>
          </cell>
          <cell r="J1689">
            <v>4.1666666666666664E-2</v>
          </cell>
        </row>
        <row r="1690">
          <cell r="H1690">
            <v>28</v>
          </cell>
          <cell r="J1690">
            <v>4.1666666666666664E-2</v>
          </cell>
        </row>
        <row r="1691">
          <cell r="H1691">
            <v>21</v>
          </cell>
          <cell r="J1691">
            <v>4.1666666666666664E-2</v>
          </cell>
        </row>
        <row r="1695">
          <cell r="H1695">
            <v>1</v>
          </cell>
          <cell r="J1695">
            <v>4.1666666666666664E-2</v>
          </cell>
        </row>
        <row r="1702">
          <cell r="B1702" t="str">
            <v>Hệ thống cấp nước hành lang tháp B . Tổng khối lượng thi công là 24 tầng ( tầng 1 đến tầng 24 ).
 Đợt 1-3: Thi công 10 tầng ( tầng 3-12) .
 Đợt này: Thi công 6 tầng ( tầng 13-18) 
6/24=25%</v>
          </cell>
        </row>
        <row r="1709">
          <cell r="H1709">
            <v>4025</v>
          </cell>
          <cell r="J1709">
            <v>0.25</v>
          </cell>
        </row>
        <row r="1718">
          <cell r="H1718">
            <v>827</v>
          </cell>
          <cell r="J1718">
            <v>0.25</v>
          </cell>
        </row>
        <row r="1724">
          <cell r="H1724">
            <v>43</v>
          </cell>
          <cell r="J1724">
            <v>0.25</v>
          </cell>
        </row>
        <row r="1739">
          <cell r="H1739">
            <v>191</v>
          </cell>
          <cell r="J1739">
            <v>0.25</v>
          </cell>
        </row>
        <row r="1752">
          <cell r="B1752" t="str">
            <v>Hệ thống thoát nước thải tháp B. Tổng khối lượng thi công là 24 tầng ( tầng 1 đến tầng 24 ).
 Đợt 1-3: Thi công 10 tầng (  tầng 3-12 )
 Đợt 4: Thi công 6 tầng (  tầng 13-18 )
6/24=25%</v>
          </cell>
        </row>
        <row r="1753">
          <cell r="H1753">
            <v>525</v>
          </cell>
          <cell r="J1753">
            <v>0.25</v>
          </cell>
        </row>
        <row r="1754">
          <cell r="H1754">
            <v>1225</v>
          </cell>
          <cell r="J1754">
            <v>0.25</v>
          </cell>
        </row>
        <row r="1757">
          <cell r="H1757">
            <v>15</v>
          </cell>
          <cell r="J1757">
            <v>0.25</v>
          </cell>
        </row>
        <row r="1758">
          <cell r="H1758">
            <v>50</v>
          </cell>
          <cell r="J1758">
            <v>0.25</v>
          </cell>
        </row>
        <row r="1759">
          <cell r="H1759">
            <v>25</v>
          </cell>
          <cell r="J1759">
            <v>0.25</v>
          </cell>
        </row>
        <row r="1760">
          <cell r="H1760">
            <v>50</v>
          </cell>
          <cell r="J1760">
            <v>0.25</v>
          </cell>
        </row>
        <row r="1761">
          <cell r="H1761">
            <v>11</v>
          </cell>
          <cell r="J1761">
            <v>0.25</v>
          </cell>
        </row>
        <row r="1762">
          <cell r="H1762">
            <v>7</v>
          </cell>
          <cell r="J1762">
            <v>0.25</v>
          </cell>
        </row>
        <row r="1763">
          <cell r="H1763">
            <v>23</v>
          </cell>
          <cell r="J1763">
            <v>0.25</v>
          </cell>
        </row>
        <row r="1764">
          <cell r="H1764">
            <v>1</v>
          </cell>
          <cell r="J1764">
            <v>0.25</v>
          </cell>
        </row>
        <row r="1767">
          <cell r="H1767">
            <v>30</v>
          </cell>
          <cell r="J1767">
            <v>0.25</v>
          </cell>
        </row>
        <row r="1768">
          <cell r="H1768">
            <v>95</v>
          </cell>
          <cell r="J1768">
            <v>0.25</v>
          </cell>
        </row>
        <row r="1769">
          <cell r="H1769">
            <v>2</v>
          </cell>
          <cell r="J1769">
            <v>0.25</v>
          </cell>
        </row>
        <row r="1770">
          <cell r="H1770">
            <v>12</v>
          </cell>
          <cell r="J1770">
            <v>0.25</v>
          </cell>
        </row>
        <row r="1771">
          <cell r="H1771">
            <v>24</v>
          </cell>
          <cell r="J1771">
            <v>0.25</v>
          </cell>
        </row>
        <row r="1772">
          <cell r="H1772">
            <v>34</v>
          </cell>
          <cell r="J1772">
            <v>0.25</v>
          </cell>
        </row>
        <row r="1773">
          <cell r="H1773">
            <v>3</v>
          </cell>
          <cell r="J1773">
            <v>0.25</v>
          </cell>
        </row>
        <row r="1774">
          <cell r="H1774">
            <v>12</v>
          </cell>
          <cell r="J1774">
            <v>0.25</v>
          </cell>
        </row>
        <row r="1775">
          <cell r="H1775">
            <v>2</v>
          </cell>
          <cell r="J1775">
            <v>0.25</v>
          </cell>
        </row>
        <row r="1776">
          <cell r="H1776">
            <v>4</v>
          </cell>
          <cell r="J1776">
            <v>0.25</v>
          </cell>
        </row>
        <row r="1777">
          <cell r="H1777">
            <v>1</v>
          </cell>
          <cell r="J1777">
            <v>0.25</v>
          </cell>
        </row>
        <row r="1778">
          <cell r="H1778">
            <v>1</v>
          </cell>
          <cell r="J1778">
            <v>0.25</v>
          </cell>
        </row>
        <row r="1779">
          <cell r="H1779">
            <v>178</v>
          </cell>
          <cell r="J1779">
            <v>0.25</v>
          </cell>
        </row>
        <row r="1780">
          <cell r="H1780">
            <v>30</v>
          </cell>
          <cell r="J1780">
            <v>0.25</v>
          </cell>
        </row>
        <row r="1781">
          <cell r="H1781">
            <v>277</v>
          </cell>
          <cell r="J1781">
            <v>0.25</v>
          </cell>
        </row>
        <row r="1782">
          <cell r="H1782">
            <v>8</v>
          </cell>
          <cell r="J1782">
            <v>0.25</v>
          </cell>
        </row>
        <row r="1783">
          <cell r="H1783">
            <v>4</v>
          </cell>
          <cell r="J1783">
            <v>0.25</v>
          </cell>
        </row>
        <row r="1784">
          <cell r="H1784">
            <v>2</v>
          </cell>
          <cell r="J1784">
            <v>0.25</v>
          </cell>
        </row>
        <row r="1785">
          <cell r="H1785">
            <v>1</v>
          </cell>
          <cell r="J1785">
            <v>0.25</v>
          </cell>
        </row>
        <row r="1786">
          <cell r="H1786">
            <v>6</v>
          </cell>
          <cell r="J1786">
            <v>0.25</v>
          </cell>
        </row>
        <row r="1787">
          <cell r="H1787">
            <v>4</v>
          </cell>
          <cell r="J1787">
            <v>0.25</v>
          </cell>
        </row>
        <row r="1789">
          <cell r="H1789">
            <v>142</v>
          </cell>
          <cell r="J1789">
            <v>0.25</v>
          </cell>
        </row>
        <row r="1790">
          <cell r="H1790">
            <v>69</v>
          </cell>
          <cell r="J1790">
            <v>0.25</v>
          </cell>
        </row>
        <row r="1791">
          <cell r="H1791">
            <v>1</v>
          </cell>
          <cell r="J1791">
            <v>0.25</v>
          </cell>
        </row>
        <row r="1792">
          <cell r="H1792">
            <v>1</v>
          </cell>
          <cell r="J1792">
            <v>0.25</v>
          </cell>
        </row>
        <row r="1793">
          <cell r="H1793">
            <v>2</v>
          </cell>
          <cell r="J1793">
            <v>0.25</v>
          </cell>
        </row>
        <row r="1794">
          <cell r="H1794">
            <v>3</v>
          </cell>
          <cell r="J1794">
            <v>0.25</v>
          </cell>
        </row>
        <row r="1795">
          <cell r="H1795">
            <v>3</v>
          </cell>
          <cell r="J1795">
            <v>0.25</v>
          </cell>
        </row>
        <row r="1798">
          <cell r="H1798">
            <v>26</v>
          </cell>
          <cell r="J1798">
            <v>0.25</v>
          </cell>
        </row>
        <row r="1799">
          <cell r="H1799">
            <v>2</v>
          </cell>
          <cell r="J1799">
            <v>0.25</v>
          </cell>
        </row>
        <row r="1800">
          <cell r="H1800">
            <v>118</v>
          </cell>
          <cell r="J1800">
            <v>0.25</v>
          </cell>
        </row>
        <row r="1801">
          <cell r="H1801">
            <v>2</v>
          </cell>
          <cell r="J1801">
            <v>0.25</v>
          </cell>
        </row>
        <row r="1802">
          <cell r="H1802">
            <v>22</v>
          </cell>
          <cell r="J1802">
            <v>0.25</v>
          </cell>
        </row>
        <row r="1805">
          <cell r="B1805" t="str">
            <v>Hệ thống thoát nước mưa tháp B. Tổng khối lượng thi công là 24 tầng ( tầng 1 đến tầng 24 ).
 Đợt 1-3: Thi công 10 tầng (  tầng 3-12 )
 Đợt này: Thi công 6 tầng (  tầng 13-18 )
6/24=25%</v>
          </cell>
        </row>
        <row r="1806">
          <cell r="H1806">
            <v>50</v>
          </cell>
          <cell r="J1806">
            <v>0.25</v>
          </cell>
        </row>
        <row r="1807">
          <cell r="H1807">
            <v>7.5</v>
          </cell>
          <cell r="J1807">
            <v>0.25</v>
          </cell>
        </row>
        <row r="1808">
          <cell r="H1808">
            <v>12.5</v>
          </cell>
          <cell r="J1808">
            <v>0.25</v>
          </cell>
        </row>
        <row r="1809">
          <cell r="H1809">
            <v>2.5</v>
          </cell>
          <cell r="J1809">
            <v>0.25</v>
          </cell>
        </row>
        <row r="1810">
          <cell r="H1810">
            <v>30</v>
          </cell>
          <cell r="J1810">
            <v>0.25</v>
          </cell>
        </row>
        <row r="1811">
          <cell r="H1811">
            <v>149</v>
          </cell>
          <cell r="J1811">
            <v>0.25</v>
          </cell>
        </row>
        <row r="1812">
          <cell r="H1812">
            <v>12</v>
          </cell>
          <cell r="J1812">
            <v>0.25</v>
          </cell>
        </row>
        <row r="1813">
          <cell r="H1813">
            <v>24</v>
          </cell>
          <cell r="J1813">
            <v>0.25</v>
          </cell>
        </row>
        <row r="1814">
          <cell r="H1814">
            <v>21</v>
          </cell>
          <cell r="J1814">
            <v>0.25</v>
          </cell>
        </row>
        <row r="1815">
          <cell r="H1815">
            <v>11</v>
          </cell>
          <cell r="J1815">
            <v>0.25</v>
          </cell>
        </row>
        <row r="1816">
          <cell r="H1816">
            <v>1</v>
          </cell>
          <cell r="J1816">
            <v>0.25</v>
          </cell>
        </row>
        <row r="1817">
          <cell r="H1817">
            <v>4</v>
          </cell>
          <cell r="J1817">
            <v>0.25</v>
          </cell>
        </row>
        <row r="1818">
          <cell r="H1818">
            <v>2</v>
          </cell>
          <cell r="J1818">
            <v>0.25</v>
          </cell>
        </row>
        <row r="1819">
          <cell r="H1819">
            <v>1</v>
          </cell>
          <cell r="J1819">
            <v>0.25</v>
          </cell>
        </row>
        <row r="1820">
          <cell r="H1820">
            <v>2</v>
          </cell>
          <cell r="J1820">
            <v>0.25</v>
          </cell>
        </row>
        <row r="1821">
          <cell r="H1821">
            <v>1</v>
          </cell>
          <cell r="J1821">
            <v>0.25</v>
          </cell>
        </row>
        <row r="1822">
          <cell r="H1822">
            <v>6</v>
          </cell>
          <cell r="J1822">
            <v>0.25</v>
          </cell>
        </row>
        <row r="1823">
          <cell r="H1823">
            <v>0</v>
          </cell>
        </row>
        <row r="1824">
          <cell r="H1824">
            <v>2</v>
          </cell>
          <cell r="J1824">
            <v>0.25</v>
          </cell>
        </row>
        <row r="1825">
          <cell r="H1825">
            <v>6</v>
          </cell>
          <cell r="J1825">
            <v>0.25</v>
          </cell>
        </row>
        <row r="1826">
          <cell r="H1826">
            <v>2</v>
          </cell>
          <cell r="J1826">
            <v>0.25</v>
          </cell>
        </row>
        <row r="1827">
          <cell r="H1827">
            <v>1</v>
          </cell>
          <cell r="J1827">
            <v>0.25</v>
          </cell>
        </row>
        <row r="1835">
          <cell r="B1835" t="str">
            <v>Hệ thống thông hơi tháp B. Tổng khối lượng thi công là 24 tầng ( tầng 1 đến tầng 24 ).
 Đợt 1-3: Thi công 10 tầng (  tầng 3-12 )
 Đợt này: Thi công 6 tầng (  tầng 13-18 )
6/24=25%</v>
          </cell>
        </row>
        <row r="1836">
          <cell r="H1836">
            <v>450</v>
          </cell>
          <cell r="J1836">
            <v>0.25</v>
          </cell>
        </row>
        <row r="1838">
          <cell r="H1838">
            <v>275</v>
          </cell>
          <cell r="J1838">
            <v>0.25</v>
          </cell>
        </row>
        <row r="1840">
          <cell r="H1840">
            <v>150</v>
          </cell>
          <cell r="J1840">
            <v>0.25</v>
          </cell>
        </row>
        <row r="1841">
          <cell r="H1841">
            <v>181</v>
          </cell>
          <cell r="J1841">
            <v>0.25</v>
          </cell>
        </row>
        <row r="1842">
          <cell r="H1842">
            <v>7</v>
          </cell>
          <cell r="J1842">
            <v>0.25</v>
          </cell>
        </row>
        <row r="1843">
          <cell r="H1843">
            <v>2</v>
          </cell>
          <cell r="J1843">
            <v>0.25</v>
          </cell>
        </row>
        <row r="1844">
          <cell r="H1844">
            <v>0</v>
          </cell>
        </row>
        <row r="1845">
          <cell r="H1845">
            <v>181</v>
          </cell>
          <cell r="J1845">
            <v>0.25</v>
          </cell>
        </row>
        <row r="1846">
          <cell r="H1846">
            <v>17</v>
          </cell>
          <cell r="J1846">
            <v>0.25</v>
          </cell>
        </row>
        <row r="1847">
          <cell r="H1847">
            <v>167</v>
          </cell>
          <cell r="J1847">
            <v>0.25</v>
          </cell>
        </row>
        <row r="1848">
          <cell r="H1848">
            <v>123</v>
          </cell>
          <cell r="J1848">
            <v>0.25</v>
          </cell>
        </row>
        <row r="1849">
          <cell r="H1849">
            <v>0</v>
          </cell>
        </row>
        <row r="1850">
          <cell r="H1850">
            <v>0</v>
          </cell>
        </row>
        <row r="1851">
          <cell r="H1851">
            <v>1</v>
          </cell>
          <cell r="J1851">
            <v>0.25</v>
          </cell>
        </row>
        <row r="1852">
          <cell r="H1852">
            <v>4</v>
          </cell>
          <cell r="J1852">
            <v>0.25</v>
          </cell>
        </row>
        <row r="1859">
          <cell r="B1859" t="str">
            <v>Hệ thống cấp nước căn hộ tháp A . Tổng khối lượng thi công là 24 tầng ( tầng 1 đến tầng 24 ).
Đợt 1-3: Thi công 16 tầng ( tầng 3-18)
Đợt này: Thi công 6 tầng ( tầng 19-24) . Mỗi tầng 36 căn ( Thi công 34 căn; 2 căn hoist chưa thi công )
(6/24)*(34/36)=23,61%</v>
          </cell>
        </row>
        <row r="1860">
          <cell r="H1860">
            <v>6115.28</v>
          </cell>
        </row>
        <row r="1861">
          <cell r="H1861">
            <v>1570.31</v>
          </cell>
        </row>
        <row r="1862">
          <cell r="H1862">
            <v>2030.56</v>
          </cell>
        </row>
        <row r="1863">
          <cell r="H1863">
            <v>4154</v>
          </cell>
        </row>
        <row r="1864">
          <cell r="H1864">
            <v>216</v>
          </cell>
        </row>
        <row r="1865">
          <cell r="H1865">
            <v>209</v>
          </cell>
        </row>
        <row r="1866">
          <cell r="H1866">
            <v>359</v>
          </cell>
        </row>
        <row r="1867">
          <cell r="H1867">
            <v>1267</v>
          </cell>
        </row>
        <row r="1868">
          <cell r="H1868">
            <v>571</v>
          </cell>
        </row>
        <row r="1869">
          <cell r="H1869">
            <v>549</v>
          </cell>
        </row>
        <row r="1870">
          <cell r="H1870">
            <v>2229</v>
          </cell>
        </row>
        <row r="1871">
          <cell r="H1871">
            <v>918</v>
          </cell>
        </row>
        <row r="1872">
          <cell r="H1872">
            <v>200</v>
          </cell>
        </row>
        <row r="1877">
          <cell r="B1877" t="str">
            <v>Hệ thống thoát nước căn hộ tháp A . Tổng khối lượng thi công là 24 tầng ( tầng 1 đến tầng 24 ).
Đợt 1-3: Thi công 21 tầng ( thoát tầng 4-24 )
Đợt này:Thi công 1 tầng ( thoát tầng 3 )
1/24=4,17%</v>
          </cell>
        </row>
        <row r="1878">
          <cell r="H1878">
            <v>150</v>
          </cell>
          <cell r="J1878">
            <v>4.1666666666666664E-2</v>
          </cell>
        </row>
        <row r="1879">
          <cell r="H1879">
            <v>354.17</v>
          </cell>
          <cell r="J1879">
            <v>4.1666666666666664E-2</v>
          </cell>
        </row>
        <row r="1880">
          <cell r="H1880">
            <v>70.83</v>
          </cell>
          <cell r="J1880">
            <v>4.1666666666666664E-2</v>
          </cell>
        </row>
        <row r="1881">
          <cell r="H1881">
            <v>154.16999999999999</v>
          </cell>
          <cell r="J1881">
            <v>4.1666666666666664E-2</v>
          </cell>
        </row>
        <row r="1885">
          <cell r="H1885">
            <v>104</v>
          </cell>
          <cell r="J1885">
            <v>4.1666666666666664E-2</v>
          </cell>
        </row>
        <row r="1886">
          <cell r="H1886">
            <v>219</v>
          </cell>
          <cell r="J1886">
            <v>4.1666666666666664E-2</v>
          </cell>
        </row>
        <row r="1887">
          <cell r="H1887">
            <v>319</v>
          </cell>
          <cell r="J1887">
            <v>4.1666666666666664E-2</v>
          </cell>
        </row>
        <row r="1888">
          <cell r="H1888">
            <v>2</v>
          </cell>
          <cell r="J1888">
            <v>4.1666666666666664E-2</v>
          </cell>
        </row>
        <row r="1889">
          <cell r="H1889">
            <v>170</v>
          </cell>
          <cell r="J1889">
            <v>4.1666666666666664E-2</v>
          </cell>
        </row>
        <row r="1890">
          <cell r="H1890">
            <v>0</v>
          </cell>
        </row>
        <row r="1891">
          <cell r="H1891">
            <v>36</v>
          </cell>
          <cell r="J1891">
            <v>4.1666666666666664E-2</v>
          </cell>
        </row>
        <row r="1892">
          <cell r="H1892">
            <v>4</v>
          </cell>
          <cell r="J1892">
            <v>4.1666666666666664E-2</v>
          </cell>
        </row>
        <row r="1893">
          <cell r="H1893">
            <v>23</v>
          </cell>
          <cell r="J1893">
            <v>4.1666666666666664E-2</v>
          </cell>
        </row>
        <row r="1894">
          <cell r="H1894">
            <v>60</v>
          </cell>
          <cell r="J1894">
            <v>4.1666666666666664E-2</v>
          </cell>
        </row>
        <row r="1895">
          <cell r="H1895">
            <v>1</v>
          </cell>
          <cell r="J1895">
            <v>4.1666666666666664E-2</v>
          </cell>
        </row>
        <row r="1896">
          <cell r="H1896">
            <v>1</v>
          </cell>
          <cell r="J1896">
            <v>4.1666666666666664E-2</v>
          </cell>
        </row>
        <row r="1897">
          <cell r="H1897">
            <v>0</v>
          </cell>
          <cell r="J1897">
            <v>4.1666666666666664E-2</v>
          </cell>
        </row>
        <row r="1898">
          <cell r="H1898">
            <v>24</v>
          </cell>
          <cell r="J1898">
            <v>4.1666666666666664E-2</v>
          </cell>
        </row>
        <row r="1899">
          <cell r="H1899">
            <v>38</v>
          </cell>
          <cell r="J1899">
            <v>4.1666666666666664E-2</v>
          </cell>
        </row>
        <row r="1900">
          <cell r="H1900">
            <v>32</v>
          </cell>
          <cell r="J1900">
            <v>4.1666666666666664E-2</v>
          </cell>
        </row>
        <row r="1901">
          <cell r="H1901">
            <v>34</v>
          </cell>
          <cell r="J1901">
            <v>4.1666666666666664E-2</v>
          </cell>
        </row>
        <row r="1902">
          <cell r="H1902">
            <v>25</v>
          </cell>
          <cell r="J1902">
            <v>4.1666666666666664E-2</v>
          </cell>
        </row>
        <row r="1903">
          <cell r="H1903">
            <v>10</v>
          </cell>
          <cell r="J1903">
            <v>4.1666666666666664E-2</v>
          </cell>
        </row>
        <row r="1904">
          <cell r="H1904">
            <v>7</v>
          </cell>
          <cell r="J1904">
            <v>4.1666666666666664E-2</v>
          </cell>
        </row>
        <row r="1905">
          <cell r="H1905">
            <v>0</v>
          </cell>
        </row>
        <row r="1906">
          <cell r="H1906">
            <v>6</v>
          </cell>
          <cell r="J1906">
            <v>4.1666666666666664E-2</v>
          </cell>
        </row>
        <row r="1907">
          <cell r="H1907">
            <v>0</v>
          </cell>
        </row>
        <row r="1908">
          <cell r="H1908">
            <v>3</v>
          </cell>
          <cell r="J1908">
            <v>4.1666666666666664E-2</v>
          </cell>
        </row>
        <row r="1909">
          <cell r="H1909">
            <v>27</v>
          </cell>
          <cell r="J1909">
            <v>4.1666666666666664E-2</v>
          </cell>
        </row>
        <row r="1910">
          <cell r="H1910">
            <v>27</v>
          </cell>
          <cell r="J1910">
            <v>4.1666666666666664E-2</v>
          </cell>
        </row>
        <row r="1911">
          <cell r="H1911">
            <v>0</v>
          </cell>
        </row>
        <row r="1912">
          <cell r="H1912">
            <v>0</v>
          </cell>
        </row>
        <row r="1913">
          <cell r="H1913">
            <v>0</v>
          </cell>
        </row>
        <row r="1914">
          <cell r="H1914">
            <v>13</v>
          </cell>
          <cell r="J1914">
            <v>4.1666666666666664E-2</v>
          </cell>
        </row>
        <row r="1915">
          <cell r="H1915">
            <v>34</v>
          </cell>
          <cell r="J1915">
            <v>4.1666666666666664E-2</v>
          </cell>
        </row>
        <row r="1937">
          <cell r="B1937" t="str">
            <v>Hệ thống thoát nước căn hộ tháp B . Tổng khối lượng thi công là 24 tầng ( tầng 1 đến tầng 24 ).
Đợt 1-3: Thi công 10 tầng ( thoát tầng 3-12 )
Đợt này: Thi công 6 tầng ( thoát tầng 13-18 )
6/24=25,00%</v>
          </cell>
        </row>
        <row r="1938">
          <cell r="H1938">
            <v>900</v>
          </cell>
          <cell r="J1938">
            <v>0.25</v>
          </cell>
        </row>
        <row r="1939">
          <cell r="H1939">
            <v>2150</v>
          </cell>
          <cell r="J1939">
            <v>0.25</v>
          </cell>
        </row>
        <row r="1940">
          <cell r="H1940">
            <v>450</v>
          </cell>
          <cell r="J1940">
            <v>0.25</v>
          </cell>
        </row>
        <row r="1941">
          <cell r="H1941">
            <v>925</v>
          </cell>
          <cell r="J1941">
            <v>0.25</v>
          </cell>
        </row>
        <row r="1945">
          <cell r="H1945">
            <v>631</v>
          </cell>
          <cell r="J1945">
            <v>0.25</v>
          </cell>
        </row>
        <row r="1946">
          <cell r="H1946">
            <v>1321</v>
          </cell>
          <cell r="J1946">
            <v>0.25</v>
          </cell>
        </row>
        <row r="1947">
          <cell r="H1947">
            <v>1918</v>
          </cell>
          <cell r="J1947">
            <v>0.25</v>
          </cell>
        </row>
        <row r="1948">
          <cell r="H1948">
            <v>12</v>
          </cell>
          <cell r="J1948">
            <v>0.25</v>
          </cell>
        </row>
        <row r="1949">
          <cell r="H1949">
            <v>1023</v>
          </cell>
          <cell r="J1949">
            <v>0.25</v>
          </cell>
        </row>
        <row r="1950">
          <cell r="H1950">
            <v>1</v>
          </cell>
          <cell r="J1950">
            <v>0.25</v>
          </cell>
        </row>
        <row r="1951">
          <cell r="H1951">
            <v>219</v>
          </cell>
          <cell r="J1951">
            <v>0.25</v>
          </cell>
        </row>
        <row r="1952">
          <cell r="H1952">
            <v>24</v>
          </cell>
          <cell r="J1952">
            <v>0.25</v>
          </cell>
        </row>
        <row r="1953">
          <cell r="H1953">
            <v>138</v>
          </cell>
          <cell r="J1953">
            <v>0.25</v>
          </cell>
        </row>
        <row r="1954">
          <cell r="H1954">
            <v>360</v>
          </cell>
          <cell r="J1954">
            <v>0.25</v>
          </cell>
        </row>
        <row r="1955">
          <cell r="H1955">
            <v>6</v>
          </cell>
          <cell r="J1955">
            <v>0.25</v>
          </cell>
        </row>
        <row r="1956">
          <cell r="H1956">
            <v>7</v>
          </cell>
          <cell r="J1956">
            <v>0.25</v>
          </cell>
        </row>
        <row r="1957">
          <cell r="H1957">
            <v>1</v>
          </cell>
          <cell r="J1957">
            <v>0.25</v>
          </cell>
        </row>
        <row r="1958">
          <cell r="H1958">
            <v>144</v>
          </cell>
          <cell r="J1958">
            <v>0.25</v>
          </cell>
        </row>
        <row r="1959">
          <cell r="H1959">
            <v>228</v>
          </cell>
          <cell r="J1959">
            <v>0.25</v>
          </cell>
        </row>
        <row r="1960">
          <cell r="H1960">
            <v>194</v>
          </cell>
          <cell r="J1960">
            <v>0.25</v>
          </cell>
        </row>
        <row r="1961">
          <cell r="H1961">
            <v>208</v>
          </cell>
          <cell r="J1961">
            <v>0.25</v>
          </cell>
        </row>
        <row r="1962">
          <cell r="H1962">
            <v>147</v>
          </cell>
          <cell r="J1962">
            <v>0.25</v>
          </cell>
        </row>
        <row r="1963">
          <cell r="H1963">
            <v>61</v>
          </cell>
          <cell r="J1963">
            <v>0.25</v>
          </cell>
        </row>
        <row r="1964">
          <cell r="H1964">
            <v>43</v>
          </cell>
          <cell r="J1964">
            <v>0.25</v>
          </cell>
        </row>
        <row r="1965">
          <cell r="H1965">
            <v>177</v>
          </cell>
          <cell r="J1965">
            <v>0.25</v>
          </cell>
        </row>
        <row r="1966">
          <cell r="H1966">
            <v>38</v>
          </cell>
          <cell r="J1966">
            <v>0.25</v>
          </cell>
        </row>
        <row r="1967">
          <cell r="H1967">
            <v>1</v>
          </cell>
          <cell r="J1967">
            <v>0.25</v>
          </cell>
        </row>
        <row r="1968">
          <cell r="H1968">
            <v>17</v>
          </cell>
          <cell r="J1968">
            <v>0.25</v>
          </cell>
        </row>
        <row r="1969">
          <cell r="H1969">
            <v>164</v>
          </cell>
          <cell r="J1969">
            <v>0.25</v>
          </cell>
        </row>
        <row r="1970">
          <cell r="H1970">
            <v>164</v>
          </cell>
          <cell r="J1970">
            <v>0.25</v>
          </cell>
        </row>
        <row r="1971">
          <cell r="H1971">
            <v>7</v>
          </cell>
          <cell r="J1971">
            <v>0.25</v>
          </cell>
        </row>
        <row r="1972">
          <cell r="H1972">
            <v>9</v>
          </cell>
          <cell r="J1972">
            <v>0.25</v>
          </cell>
        </row>
        <row r="1973">
          <cell r="H1973">
            <v>11</v>
          </cell>
          <cell r="J1973">
            <v>0.25</v>
          </cell>
        </row>
        <row r="1974">
          <cell r="H1974">
            <v>78</v>
          </cell>
          <cell r="J1974">
            <v>0.25</v>
          </cell>
        </row>
        <row r="1975">
          <cell r="H1975">
            <v>206</v>
          </cell>
          <cell r="J1975">
            <v>0.25</v>
          </cell>
        </row>
        <row r="2024">
          <cell r="H2024">
            <v>0.05</v>
          </cell>
        </row>
        <row r="2025">
          <cell r="H2025">
            <v>0.05</v>
          </cell>
        </row>
        <row r="2033">
          <cell r="H2033">
            <v>0.05</v>
          </cell>
        </row>
        <row r="2052">
          <cell r="H2052">
            <v>0.05</v>
          </cell>
        </row>
        <row r="2061">
          <cell r="H2061">
            <v>0.05</v>
          </cell>
        </row>
        <row r="2063">
          <cell r="H2063">
            <v>0.05</v>
          </cell>
        </row>
        <row r="2067">
          <cell r="H2067">
            <v>0.05</v>
          </cell>
        </row>
        <row r="2071">
          <cell r="H2071">
            <v>0.05</v>
          </cell>
        </row>
        <row r="2074">
          <cell r="H2074">
            <v>0.05</v>
          </cell>
        </row>
        <row r="2076">
          <cell r="H2076">
            <v>0.05</v>
          </cell>
        </row>
        <row r="2077">
          <cell r="H2077">
            <v>0.05</v>
          </cell>
        </row>
      </sheetData>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A DOT 2"/>
      <sheetName val="KL TT ĐỢT 2"/>
      <sheetName val="TRANG NGOAI"/>
      <sheetName val="Sheet1"/>
    </sheetNames>
    <sheetDataSet>
      <sheetData sheetId="0" refreshError="1"/>
      <sheetData sheetId="1" refreshError="1">
        <row r="18">
          <cell r="B18" t="str">
            <v>HKH-1</v>
          </cell>
          <cell r="C18" t="str">
            <v>Ống thẳng 1900x450</v>
          </cell>
          <cell r="D18" t="str">
            <v>m²</v>
          </cell>
          <cell r="E18">
            <v>16</v>
          </cell>
        </row>
        <row r="19">
          <cell r="B19" t="str">
            <v>HKH-2</v>
          </cell>
          <cell r="C19" t="str">
            <v>Ống thẳng 1900x450</v>
          </cell>
          <cell r="D19" t="str">
            <v>m²</v>
          </cell>
          <cell r="E19">
            <v>37</v>
          </cell>
        </row>
        <row r="20">
          <cell r="B20" t="str">
            <v>HKH-3</v>
          </cell>
          <cell r="C20" t="str">
            <v>Ống thẳng 1200x450</v>
          </cell>
          <cell r="D20" t="str">
            <v>m²</v>
          </cell>
          <cell r="E20">
            <v>55</v>
          </cell>
        </row>
        <row r="21">
          <cell r="B21" t="str">
            <v>HKH-4</v>
          </cell>
          <cell r="C21" t="str">
            <v>Ống thẳng 1200x350</v>
          </cell>
          <cell r="D21" t="str">
            <v>m²</v>
          </cell>
          <cell r="E21">
            <v>24</v>
          </cell>
        </row>
        <row r="22">
          <cell r="B22" t="str">
            <v>HKH-5</v>
          </cell>
          <cell r="C22" t="str">
            <v>Ống thẳng 900x300</v>
          </cell>
          <cell r="D22" t="str">
            <v>m²</v>
          </cell>
          <cell r="E22">
            <v>42</v>
          </cell>
        </row>
        <row r="23">
          <cell r="B23" t="str">
            <v>HKH-6</v>
          </cell>
          <cell r="C23" t="str">
            <v>Ống thẳng 700x300</v>
          </cell>
          <cell r="D23" t="str">
            <v>m²</v>
          </cell>
          <cell r="E23">
            <v>6</v>
          </cell>
        </row>
        <row r="24">
          <cell r="B24" t="str">
            <v>HKH-7</v>
          </cell>
          <cell r="C24" t="str">
            <v>Co 90o 1900x450</v>
          </cell>
          <cell r="D24" t="str">
            <v>m²</v>
          </cell>
          <cell r="E24">
            <v>28</v>
          </cell>
        </row>
        <row r="25">
          <cell r="B25" t="str">
            <v>HKH-8</v>
          </cell>
          <cell r="C25" t="str">
            <v>Vuông tròn 1900x450</v>
          </cell>
          <cell r="D25" t="str">
            <v>m²</v>
          </cell>
          <cell r="E25">
            <v>8</v>
          </cell>
        </row>
        <row r="26">
          <cell r="B26" t="str">
            <v>HKH-9</v>
          </cell>
          <cell r="C26" t="str">
            <v>Nối chân 1900x450</v>
          </cell>
          <cell r="D26" t="str">
            <v>m²</v>
          </cell>
          <cell r="E26">
            <v>2</v>
          </cell>
        </row>
        <row r="27">
          <cell r="B27" t="str">
            <v>HKH-10</v>
          </cell>
          <cell r="C27" t="str">
            <v>Nối chân 1200x450</v>
          </cell>
          <cell r="D27" t="str">
            <v>m²</v>
          </cell>
          <cell r="E27">
            <v>2.5</v>
          </cell>
        </row>
        <row r="28">
          <cell r="B28" t="str">
            <v>HKH-11</v>
          </cell>
          <cell r="C28" t="str">
            <v>Nối chân 700x300</v>
          </cell>
          <cell r="D28" t="str">
            <v>m²</v>
          </cell>
          <cell r="E28">
            <v>0.5</v>
          </cell>
        </row>
        <row r="29">
          <cell r="B29" t="str">
            <v>HKH-12</v>
          </cell>
          <cell r="C29" t="str">
            <v>Giảm cấp 1200x450-1200x350</v>
          </cell>
          <cell r="D29" t="str">
            <v>m²</v>
          </cell>
          <cell r="E29">
            <v>4</v>
          </cell>
        </row>
        <row r="30">
          <cell r="B30" t="str">
            <v>HKH-13</v>
          </cell>
          <cell r="C30" t="str">
            <v>Giảm cấp 1200x450-900x300</v>
          </cell>
          <cell r="D30" t="str">
            <v>m²</v>
          </cell>
          <cell r="E30">
            <v>3</v>
          </cell>
        </row>
        <row r="31">
          <cell r="B31" t="str">
            <v>HKH-14</v>
          </cell>
          <cell r="C31" t="str">
            <v>Giảm cấp 1200x450-900x300</v>
          </cell>
          <cell r="D31" t="str">
            <v>m²</v>
          </cell>
          <cell r="E31">
            <v>1</v>
          </cell>
        </row>
        <row r="32">
          <cell r="B32" t="str">
            <v>HKH-15</v>
          </cell>
          <cell r="C32" t="str">
            <v>Box miệng gió 1000x300</v>
          </cell>
          <cell r="D32" t="str">
            <v>m²</v>
          </cell>
          <cell r="E32">
            <v>7</v>
          </cell>
        </row>
        <row r="33">
          <cell r="B33" t="str">
            <v>HKH-16</v>
          </cell>
          <cell r="C33" t="str">
            <v>Cung cấp và lắp đặt Vải bố chống cháy + Rockwood dày 25mm tỷ trọng 48 kg/m³</v>
          </cell>
          <cell r="D33" t="str">
            <v>m²</v>
          </cell>
          <cell r="E33">
            <v>134</v>
          </cell>
        </row>
        <row r="34">
          <cell r="B34" t="str">
            <v>HKH-17</v>
          </cell>
          <cell r="C34" t="str">
            <v>Cung cấp và lắp đặt Tole soi lỗ</v>
          </cell>
          <cell r="D34" t="str">
            <v>m²</v>
          </cell>
          <cell r="E34">
            <v>134</v>
          </cell>
        </row>
        <row r="35">
          <cell r="B35" t="str">
            <v>HKH-18</v>
          </cell>
          <cell r="C35" t="str">
            <v>SEAF-B2F-Z1-02</v>
          </cell>
        </row>
        <row r="36">
          <cell r="B36" t="str">
            <v>HKH-19</v>
          </cell>
          <cell r="C36" t="str">
            <v>Ống thẳng 1900x450</v>
          </cell>
          <cell r="D36" t="str">
            <v>m²</v>
          </cell>
          <cell r="E36">
            <v>16</v>
          </cell>
        </row>
        <row r="37">
          <cell r="B37" t="str">
            <v>HKH-20</v>
          </cell>
          <cell r="C37" t="str">
            <v>Ống thẳng 1900x450</v>
          </cell>
          <cell r="D37" t="str">
            <v>m²</v>
          </cell>
          <cell r="E37">
            <v>37</v>
          </cell>
        </row>
        <row r="38">
          <cell r="B38" t="str">
            <v>HKH-21</v>
          </cell>
          <cell r="C38" t="str">
            <v>Ống thẳng 1200x450</v>
          </cell>
          <cell r="D38" t="str">
            <v>m²</v>
          </cell>
          <cell r="E38">
            <v>55</v>
          </cell>
        </row>
        <row r="39">
          <cell r="B39" t="str">
            <v>HKH-22</v>
          </cell>
          <cell r="C39" t="str">
            <v>Ống thẳng 1200x350</v>
          </cell>
          <cell r="D39" t="str">
            <v>m²</v>
          </cell>
          <cell r="E39">
            <v>24</v>
          </cell>
        </row>
        <row r="40">
          <cell r="B40" t="str">
            <v>HKH-23</v>
          </cell>
          <cell r="C40" t="str">
            <v>Ống thẳng 900x300</v>
          </cell>
          <cell r="D40" t="str">
            <v>m²</v>
          </cell>
          <cell r="E40">
            <v>42</v>
          </cell>
        </row>
        <row r="41">
          <cell r="B41" t="str">
            <v>HKH-24</v>
          </cell>
          <cell r="C41" t="str">
            <v>Ống thẳng 700x300</v>
          </cell>
          <cell r="D41" t="str">
            <v>m²</v>
          </cell>
          <cell r="E41">
            <v>6</v>
          </cell>
        </row>
        <row r="42">
          <cell r="B42" t="str">
            <v>HKH-25</v>
          </cell>
          <cell r="C42" t="str">
            <v>Co 90o 1900x450</v>
          </cell>
          <cell r="D42" t="str">
            <v>m²</v>
          </cell>
          <cell r="E42">
            <v>28</v>
          </cell>
        </row>
        <row r="43">
          <cell r="B43" t="str">
            <v>HKH-26</v>
          </cell>
          <cell r="C43" t="str">
            <v>Vuông tròn 1900x450</v>
          </cell>
          <cell r="D43" t="str">
            <v>m²</v>
          </cell>
          <cell r="E43">
            <v>8</v>
          </cell>
        </row>
        <row r="44">
          <cell r="B44" t="str">
            <v>HKH-27</v>
          </cell>
          <cell r="C44" t="str">
            <v>Nối chân 1900x450</v>
          </cell>
          <cell r="D44" t="str">
            <v>m²</v>
          </cell>
          <cell r="E44">
            <v>2</v>
          </cell>
        </row>
        <row r="45">
          <cell r="B45" t="str">
            <v>HKH-28</v>
          </cell>
          <cell r="C45" t="str">
            <v>Nối chân 1200x450</v>
          </cell>
          <cell r="D45" t="str">
            <v>m²</v>
          </cell>
          <cell r="E45">
            <v>2.5</v>
          </cell>
        </row>
        <row r="46">
          <cell r="B46" t="str">
            <v>HKH-29</v>
          </cell>
          <cell r="C46" t="str">
            <v>Nối chân 700x300</v>
          </cell>
          <cell r="D46" t="str">
            <v>m²</v>
          </cell>
          <cell r="E46">
            <v>0.5</v>
          </cell>
        </row>
        <row r="47">
          <cell r="B47" t="str">
            <v>HKH-30</v>
          </cell>
          <cell r="C47" t="str">
            <v>Giảm cấp 1200x450-1200x350</v>
          </cell>
          <cell r="D47" t="str">
            <v>m²</v>
          </cell>
          <cell r="E47">
            <v>4</v>
          </cell>
        </row>
        <row r="48">
          <cell r="B48" t="str">
            <v>HKH-31</v>
          </cell>
          <cell r="C48" t="str">
            <v>Giảm cấp 1200x450-900x300</v>
          </cell>
          <cell r="D48" t="str">
            <v>m²</v>
          </cell>
          <cell r="E48">
            <v>3</v>
          </cell>
        </row>
        <row r="49">
          <cell r="B49" t="str">
            <v>HKH-32</v>
          </cell>
          <cell r="C49" t="str">
            <v>Giảm cấp 1200x450-900x300</v>
          </cell>
          <cell r="D49" t="str">
            <v>m²</v>
          </cell>
          <cell r="E49">
            <v>1</v>
          </cell>
        </row>
        <row r="50">
          <cell r="B50" t="str">
            <v>HKH-33</v>
          </cell>
          <cell r="C50" t="str">
            <v>Box miệng gió 1000x300</v>
          </cell>
          <cell r="D50" t="str">
            <v>m²</v>
          </cell>
          <cell r="E50">
            <v>7</v>
          </cell>
        </row>
        <row r="51">
          <cell r="B51" t="str">
            <v>HKH-34</v>
          </cell>
          <cell r="C51" t="str">
            <v>Cung cấp và lắp đặt Vải bố chống cháy + Rockwood dày 25mm tỷ trọng 48 kg/m³</v>
          </cell>
          <cell r="D51" t="str">
            <v>m²</v>
          </cell>
          <cell r="E51">
            <v>134</v>
          </cell>
        </row>
        <row r="52">
          <cell r="B52" t="str">
            <v>HKH-35</v>
          </cell>
          <cell r="C52" t="str">
            <v>Cung cấp và lắp đặt Tole soi lỗ</v>
          </cell>
          <cell r="D52" t="str">
            <v>m²</v>
          </cell>
          <cell r="E52">
            <v>134</v>
          </cell>
        </row>
        <row r="53">
          <cell r="B53" t="str">
            <v>HKH-36</v>
          </cell>
          <cell r="C53" t="str">
            <v>SEAF-B2F-Z2-01</v>
          </cell>
        </row>
        <row r="54">
          <cell r="B54" t="str">
            <v>HKH-37</v>
          </cell>
          <cell r="C54" t="str">
            <v>Ống thẳng 1800x450</v>
          </cell>
          <cell r="D54" t="str">
            <v>m²</v>
          </cell>
          <cell r="E54">
            <v>15</v>
          </cell>
        </row>
        <row r="55">
          <cell r="B55" t="str">
            <v>HKH-38</v>
          </cell>
          <cell r="C55" t="str">
            <v>Ống thẳng 1800x450</v>
          </cell>
          <cell r="D55" t="str">
            <v>m²</v>
          </cell>
          <cell r="E55">
            <v>42</v>
          </cell>
        </row>
        <row r="56">
          <cell r="B56" t="str">
            <v>HKH-39</v>
          </cell>
          <cell r="C56" t="str">
            <v>Ống thẳng 1800x400</v>
          </cell>
          <cell r="D56" t="str">
            <v>m²</v>
          </cell>
          <cell r="E56">
            <v>79</v>
          </cell>
        </row>
        <row r="57">
          <cell r="B57" t="str">
            <v>HKH-40</v>
          </cell>
          <cell r="C57" t="str">
            <v>Ống thẳng 1800x300</v>
          </cell>
          <cell r="D57" t="str">
            <v>m²</v>
          </cell>
          <cell r="E57">
            <v>59</v>
          </cell>
        </row>
        <row r="58">
          <cell r="B58" t="str">
            <v>HKH-41</v>
          </cell>
          <cell r="C58" t="str">
            <v>Ống thẳng 1000x300</v>
          </cell>
          <cell r="D58" t="str">
            <v>m²</v>
          </cell>
          <cell r="E58">
            <v>31</v>
          </cell>
        </row>
        <row r="59">
          <cell r="B59" t="str">
            <v>HKH-42</v>
          </cell>
          <cell r="C59" t="str">
            <v>Co 90o 1800x450</v>
          </cell>
          <cell r="D59" t="str">
            <v>m²</v>
          </cell>
          <cell r="E59">
            <v>38</v>
          </cell>
        </row>
        <row r="60">
          <cell r="B60" t="str">
            <v>HKH-43</v>
          </cell>
          <cell r="C60" t="str">
            <v>Vuông tròn 1800x450</v>
          </cell>
          <cell r="D60" t="str">
            <v>m²</v>
          </cell>
          <cell r="E60">
            <v>8</v>
          </cell>
        </row>
        <row r="61">
          <cell r="B61" t="str">
            <v>HKH-44</v>
          </cell>
          <cell r="C61" t="str">
            <v>Nối chân 1900x450</v>
          </cell>
          <cell r="D61" t="str">
            <v>m²</v>
          </cell>
          <cell r="E61">
            <v>2</v>
          </cell>
        </row>
        <row r="62">
          <cell r="B62" t="str">
            <v>HKH-45</v>
          </cell>
          <cell r="C62" t="str">
            <v>Giảm cấp 1800x450-1800x400</v>
          </cell>
          <cell r="D62" t="str">
            <v>m²</v>
          </cell>
          <cell r="E62">
            <v>5</v>
          </cell>
        </row>
        <row r="63">
          <cell r="B63" t="str">
            <v>HKH-46</v>
          </cell>
          <cell r="C63" t="str">
            <v>Giảm cấp 1800x400-1800x300</v>
          </cell>
          <cell r="D63" t="str">
            <v>m²</v>
          </cell>
          <cell r="E63">
            <v>4.5</v>
          </cell>
        </row>
        <row r="64">
          <cell r="B64" t="str">
            <v>HKH-47</v>
          </cell>
          <cell r="C64" t="str">
            <v>Giảm cấp 1800x300-1000x300</v>
          </cell>
          <cell r="D64" t="str">
            <v>m²</v>
          </cell>
          <cell r="E64">
            <v>7</v>
          </cell>
        </row>
        <row r="65">
          <cell r="B65" t="str">
            <v>HKH-48</v>
          </cell>
          <cell r="C65" t="str">
            <v>Box miệng gió 1000x300</v>
          </cell>
          <cell r="D65" t="str">
            <v>m²</v>
          </cell>
          <cell r="E65">
            <v>6</v>
          </cell>
        </row>
        <row r="66">
          <cell r="B66" t="str">
            <v>HKH-49</v>
          </cell>
          <cell r="C66" t="str">
            <v>Cung cấp và lắp đặt Vải bố chống cháy + Rockwood dày 25mm tỷ trọng 48 kg/m³</v>
          </cell>
          <cell r="D66" t="str">
            <v>m²</v>
          </cell>
          <cell r="E66">
            <v>92</v>
          </cell>
        </row>
        <row r="67">
          <cell r="B67" t="str">
            <v>HKH-50</v>
          </cell>
          <cell r="C67" t="str">
            <v>Cung cấp và lắp đặt Tole soi lỗ</v>
          </cell>
          <cell r="D67" t="str">
            <v>m²</v>
          </cell>
          <cell r="E67">
            <v>92</v>
          </cell>
        </row>
        <row r="68">
          <cell r="B68" t="str">
            <v>HKH-51</v>
          </cell>
          <cell r="C68" t="str">
            <v>SEAF-B2F-Z2-02</v>
          </cell>
        </row>
        <row r="69">
          <cell r="B69" t="str">
            <v>HKH-52</v>
          </cell>
          <cell r="C69" t="str">
            <v>Ống thẳng 1800x450</v>
          </cell>
          <cell r="D69" t="str">
            <v>m²</v>
          </cell>
          <cell r="E69">
            <v>15</v>
          </cell>
        </row>
        <row r="70">
          <cell r="B70" t="str">
            <v>HKH-53</v>
          </cell>
          <cell r="C70" t="str">
            <v>Ống thẳng 1800x450</v>
          </cell>
          <cell r="D70" t="str">
            <v>m²</v>
          </cell>
          <cell r="E70">
            <v>42</v>
          </cell>
        </row>
        <row r="71">
          <cell r="B71" t="str">
            <v>HKH-54</v>
          </cell>
          <cell r="C71" t="str">
            <v>Ống thẳng 1800x400</v>
          </cell>
          <cell r="D71" t="str">
            <v>m²</v>
          </cell>
          <cell r="E71">
            <v>79</v>
          </cell>
        </row>
        <row r="72">
          <cell r="B72" t="str">
            <v>HKH-55</v>
          </cell>
          <cell r="C72" t="str">
            <v>Ống thẳng 1800x300</v>
          </cell>
          <cell r="D72" t="str">
            <v>m²</v>
          </cell>
          <cell r="E72">
            <v>59</v>
          </cell>
        </row>
        <row r="73">
          <cell r="B73" t="str">
            <v>HKH-56</v>
          </cell>
          <cell r="C73" t="str">
            <v>Ống thẳng 1000x300</v>
          </cell>
          <cell r="D73" t="str">
            <v>m²</v>
          </cell>
          <cell r="E73">
            <v>31</v>
          </cell>
        </row>
        <row r="74">
          <cell r="B74" t="str">
            <v>HKH-57</v>
          </cell>
          <cell r="C74" t="str">
            <v>Co 90o 1800x450</v>
          </cell>
          <cell r="D74" t="str">
            <v>m²</v>
          </cell>
          <cell r="E74">
            <v>38</v>
          </cell>
        </row>
        <row r="75">
          <cell r="B75" t="str">
            <v>HKH-58</v>
          </cell>
          <cell r="C75" t="str">
            <v>Vuông tròn 1800x450</v>
          </cell>
          <cell r="D75" t="str">
            <v>m²</v>
          </cell>
          <cell r="E75">
            <v>8</v>
          </cell>
        </row>
        <row r="76">
          <cell r="B76" t="str">
            <v>HKH-59</v>
          </cell>
          <cell r="C76" t="str">
            <v>Nối chân 1900x450</v>
          </cell>
          <cell r="D76" t="str">
            <v>m²</v>
          </cell>
          <cell r="E76">
            <v>2</v>
          </cell>
        </row>
        <row r="77">
          <cell r="B77" t="str">
            <v>HKH-60</v>
          </cell>
          <cell r="C77" t="str">
            <v>Giảm cấp 1800x450-1800x400</v>
          </cell>
          <cell r="D77" t="str">
            <v>m²</v>
          </cell>
          <cell r="E77">
            <v>5</v>
          </cell>
        </row>
        <row r="78">
          <cell r="B78" t="str">
            <v>HKH-61</v>
          </cell>
          <cell r="C78" t="str">
            <v>Giảm cấp 1800x400-1800x300</v>
          </cell>
          <cell r="D78" t="str">
            <v>m²</v>
          </cell>
          <cell r="E78">
            <v>4.5</v>
          </cell>
        </row>
        <row r="79">
          <cell r="B79" t="str">
            <v>HKH-62</v>
          </cell>
          <cell r="C79" t="str">
            <v>Giảm cấp 1800x300-1000x300</v>
          </cell>
          <cell r="D79" t="str">
            <v>m²</v>
          </cell>
          <cell r="E79">
            <v>7</v>
          </cell>
        </row>
        <row r="80">
          <cell r="B80" t="str">
            <v>HKH-63</v>
          </cell>
          <cell r="C80" t="str">
            <v>Box miệng gió 1000x300</v>
          </cell>
          <cell r="D80" t="str">
            <v>m²</v>
          </cell>
          <cell r="E80">
            <v>6</v>
          </cell>
        </row>
        <row r="81">
          <cell r="B81" t="str">
            <v>HKH-64</v>
          </cell>
          <cell r="C81" t="str">
            <v>Cung cấp và lắp đặt Vải bố chống cháy + Rockwood dày 25mm tỷ trọng 48 kg/m³</v>
          </cell>
          <cell r="D81" t="str">
            <v>m²</v>
          </cell>
          <cell r="E81">
            <v>92</v>
          </cell>
        </row>
        <row r="82">
          <cell r="B82" t="str">
            <v>HKH-65</v>
          </cell>
          <cell r="C82" t="str">
            <v>Cung cấp và lắp đặt Tole soi lỗ</v>
          </cell>
          <cell r="D82" t="str">
            <v>m²</v>
          </cell>
          <cell r="E82">
            <v>92</v>
          </cell>
        </row>
        <row r="83">
          <cell r="B83" t="str">
            <v>HKH-66</v>
          </cell>
          <cell r="C83" t="str">
            <v>SEAF-B2F-Z3-01</v>
          </cell>
        </row>
        <row r="84">
          <cell r="B84" t="str">
            <v>HKH-67</v>
          </cell>
          <cell r="C84" t="str">
            <v>Ống thẳng 1900x450</v>
          </cell>
          <cell r="D84" t="str">
            <v>m²</v>
          </cell>
          <cell r="E84">
            <v>16</v>
          </cell>
        </row>
        <row r="85">
          <cell r="B85" t="str">
            <v>HKH-68</v>
          </cell>
          <cell r="C85" t="str">
            <v>Ống thẳng 1900x450</v>
          </cell>
          <cell r="D85" t="str">
            <v>m²</v>
          </cell>
          <cell r="E85">
            <v>37</v>
          </cell>
        </row>
        <row r="86">
          <cell r="B86" t="str">
            <v>HKH-69</v>
          </cell>
          <cell r="C86" t="str">
            <v>Ống thẳng 1200x450</v>
          </cell>
          <cell r="D86" t="str">
            <v>m²</v>
          </cell>
          <cell r="E86">
            <v>22</v>
          </cell>
        </row>
        <row r="87">
          <cell r="B87" t="str">
            <v>HKH-70</v>
          </cell>
          <cell r="C87" t="str">
            <v>Ống thẳng 1200x450</v>
          </cell>
          <cell r="D87" t="str">
            <v>m²</v>
          </cell>
          <cell r="E87">
            <v>29</v>
          </cell>
        </row>
        <row r="88">
          <cell r="B88" t="str">
            <v>HKH-71</v>
          </cell>
          <cell r="C88" t="str">
            <v>Ống thẳng 1200x350</v>
          </cell>
          <cell r="D88" t="str">
            <v>m²</v>
          </cell>
          <cell r="E88">
            <v>15</v>
          </cell>
        </row>
        <row r="89">
          <cell r="B89" t="str">
            <v>HKH-72</v>
          </cell>
          <cell r="C89" t="str">
            <v>Ống thẳng 900x300</v>
          </cell>
          <cell r="D89" t="str">
            <v>m²</v>
          </cell>
          <cell r="E89">
            <v>40</v>
          </cell>
        </row>
        <row r="90">
          <cell r="B90" t="str">
            <v>HKH-73</v>
          </cell>
          <cell r="C90" t="str">
            <v>Ống thẳng 700x300</v>
          </cell>
          <cell r="D90" t="str">
            <v>m²</v>
          </cell>
          <cell r="E90">
            <v>6</v>
          </cell>
        </row>
        <row r="91">
          <cell r="B91" t="str">
            <v>HKH-74</v>
          </cell>
          <cell r="C91" t="str">
            <v>Co 90o 1900x450</v>
          </cell>
          <cell r="D91" t="str">
            <v>m²</v>
          </cell>
          <cell r="E91">
            <v>28</v>
          </cell>
        </row>
        <row r="92">
          <cell r="B92" t="str">
            <v>HKH-75</v>
          </cell>
          <cell r="C92" t="str">
            <v>Vuông tròn 1900x450</v>
          </cell>
          <cell r="D92" t="str">
            <v>m²</v>
          </cell>
          <cell r="E92">
            <v>8</v>
          </cell>
        </row>
        <row r="93">
          <cell r="B93" t="str">
            <v>HKH-76</v>
          </cell>
          <cell r="C93" t="str">
            <v>Nối chân 1900x450</v>
          </cell>
          <cell r="D93" t="str">
            <v>m²</v>
          </cell>
          <cell r="E93">
            <v>3</v>
          </cell>
        </row>
        <row r="94">
          <cell r="B94" t="str">
            <v>HKH-77</v>
          </cell>
          <cell r="C94" t="str">
            <v>Nối chân 1200x450</v>
          </cell>
          <cell r="D94" t="str">
            <v>m²</v>
          </cell>
          <cell r="E94">
            <v>2</v>
          </cell>
        </row>
        <row r="95">
          <cell r="B95" t="str">
            <v>HKH-78</v>
          </cell>
          <cell r="C95" t="str">
            <v>Nối chân 700x300</v>
          </cell>
          <cell r="D95" t="str">
            <v>m²</v>
          </cell>
          <cell r="E95">
            <v>0.5</v>
          </cell>
        </row>
        <row r="96">
          <cell r="B96" t="str">
            <v>HKH-79</v>
          </cell>
          <cell r="C96" t="str">
            <v>Giảm cấp 1200x450-1200x350</v>
          </cell>
          <cell r="D96" t="str">
            <v>m²</v>
          </cell>
          <cell r="E96">
            <v>4</v>
          </cell>
        </row>
        <row r="97">
          <cell r="B97" t="str">
            <v>HKH-80</v>
          </cell>
          <cell r="C97" t="str">
            <v>Giảm cấp 1200x450-900x300</v>
          </cell>
          <cell r="D97" t="str">
            <v>m²</v>
          </cell>
          <cell r="E97">
            <v>3</v>
          </cell>
        </row>
        <row r="98">
          <cell r="B98" t="str">
            <v>HKH-81</v>
          </cell>
          <cell r="C98" t="str">
            <v>Giảm cấp 1200x450-900x300</v>
          </cell>
          <cell r="D98" t="str">
            <v>m²</v>
          </cell>
          <cell r="E98">
            <v>1</v>
          </cell>
        </row>
        <row r="99">
          <cell r="B99" t="str">
            <v>HKH-82</v>
          </cell>
          <cell r="C99" t="str">
            <v>Box miệng gió 1000x300</v>
          </cell>
          <cell r="D99" t="str">
            <v>m²</v>
          </cell>
          <cell r="E99">
            <v>7</v>
          </cell>
        </row>
        <row r="100">
          <cell r="B100" t="str">
            <v>HKH-83</v>
          </cell>
          <cell r="C100" t="str">
            <v>Cung cấp và lắp đặt Vải bố chống cháy + Rockwood dày 25mm tỷ trọng 48 kg/m³</v>
          </cell>
          <cell r="D100" t="str">
            <v>m²</v>
          </cell>
          <cell r="E100">
            <v>102</v>
          </cell>
        </row>
        <row r="101">
          <cell r="B101" t="str">
            <v>HKH-84</v>
          </cell>
          <cell r="C101" t="str">
            <v>Cung cấp và lắp đặt Tole soi lỗ</v>
          </cell>
          <cell r="D101" t="str">
            <v>m²</v>
          </cell>
          <cell r="E101">
            <v>102</v>
          </cell>
        </row>
        <row r="102">
          <cell r="B102" t="str">
            <v>HKH-85</v>
          </cell>
          <cell r="C102" t="str">
            <v>SEAF-B2F-Z3-02</v>
          </cell>
        </row>
        <row r="103">
          <cell r="B103" t="str">
            <v>HKH-86</v>
          </cell>
          <cell r="C103" t="str">
            <v>Ống thẳng 1900x450</v>
          </cell>
          <cell r="D103" t="str">
            <v>m²</v>
          </cell>
          <cell r="E103">
            <v>16</v>
          </cell>
        </row>
        <row r="104">
          <cell r="B104" t="str">
            <v>HKH-87</v>
          </cell>
          <cell r="C104" t="str">
            <v>Ống thẳng 1900x450</v>
          </cell>
          <cell r="D104" t="str">
            <v>m²</v>
          </cell>
          <cell r="E104">
            <v>37</v>
          </cell>
        </row>
        <row r="105">
          <cell r="B105" t="str">
            <v>HKH-88</v>
          </cell>
          <cell r="C105" t="str">
            <v>Ống thẳng 1200x450</v>
          </cell>
          <cell r="D105" t="str">
            <v>m²</v>
          </cell>
          <cell r="E105">
            <v>22</v>
          </cell>
        </row>
        <row r="106">
          <cell r="B106" t="str">
            <v>HKH-89</v>
          </cell>
          <cell r="C106" t="str">
            <v>Ống thẳng 1200x450</v>
          </cell>
          <cell r="D106" t="str">
            <v>m²</v>
          </cell>
          <cell r="E106">
            <v>29</v>
          </cell>
        </row>
        <row r="107">
          <cell r="B107" t="str">
            <v>HKH-90</v>
          </cell>
          <cell r="C107" t="str">
            <v>Ống thẳng 1200x350</v>
          </cell>
          <cell r="D107" t="str">
            <v>m²</v>
          </cell>
          <cell r="E107">
            <v>15</v>
          </cell>
        </row>
        <row r="108">
          <cell r="B108" t="str">
            <v>HKH-91</v>
          </cell>
          <cell r="C108" t="str">
            <v>Ống thẳng 900x300</v>
          </cell>
          <cell r="D108" t="str">
            <v>m²</v>
          </cell>
          <cell r="E108">
            <v>40</v>
          </cell>
        </row>
        <row r="109">
          <cell r="B109" t="str">
            <v>HKH-92</v>
          </cell>
          <cell r="C109" t="str">
            <v>Ống thẳng 700x300</v>
          </cell>
          <cell r="D109" t="str">
            <v>m²</v>
          </cell>
          <cell r="E109">
            <v>6</v>
          </cell>
        </row>
        <row r="110">
          <cell r="B110" t="str">
            <v>HKH-93</v>
          </cell>
          <cell r="C110" t="str">
            <v>Co 90o 1900x450</v>
          </cell>
          <cell r="D110" t="str">
            <v>m²</v>
          </cell>
          <cell r="E110">
            <v>28</v>
          </cell>
        </row>
        <row r="111">
          <cell r="B111" t="str">
            <v>HKH-94</v>
          </cell>
          <cell r="C111" t="str">
            <v>Vuông tròn 1900x450</v>
          </cell>
          <cell r="D111" t="str">
            <v>m²</v>
          </cell>
          <cell r="E111">
            <v>8</v>
          </cell>
        </row>
        <row r="112">
          <cell r="B112" t="str">
            <v>HKH-95</v>
          </cell>
          <cell r="C112" t="str">
            <v>Nối chân 1900x450</v>
          </cell>
          <cell r="D112" t="str">
            <v>m²</v>
          </cell>
          <cell r="E112">
            <v>3</v>
          </cell>
        </row>
        <row r="113">
          <cell r="B113" t="str">
            <v>HKH-96</v>
          </cell>
          <cell r="C113" t="str">
            <v>Nối chân 1200x450</v>
          </cell>
          <cell r="D113" t="str">
            <v>m²</v>
          </cell>
          <cell r="E113">
            <v>2</v>
          </cell>
        </row>
        <row r="114">
          <cell r="B114" t="str">
            <v>HKH-97</v>
          </cell>
          <cell r="C114" t="str">
            <v>Nối chân 700x300</v>
          </cell>
          <cell r="D114" t="str">
            <v>m²</v>
          </cell>
          <cell r="E114">
            <v>0.5</v>
          </cell>
        </row>
        <row r="115">
          <cell r="B115" t="str">
            <v>HKH-98</v>
          </cell>
          <cell r="C115" t="str">
            <v>Giảm cấp 1200x450-1200x350</v>
          </cell>
          <cell r="D115" t="str">
            <v>m²</v>
          </cell>
          <cell r="E115">
            <v>4</v>
          </cell>
        </row>
        <row r="116">
          <cell r="B116" t="str">
            <v>HKH-99</v>
          </cell>
          <cell r="C116" t="str">
            <v>Giảm cấp 1200x450-900x300</v>
          </cell>
          <cell r="D116" t="str">
            <v>m²</v>
          </cell>
          <cell r="E116">
            <v>3</v>
          </cell>
        </row>
        <row r="117">
          <cell r="B117" t="str">
            <v>HKH-100</v>
          </cell>
          <cell r="C117" t="str">
            <v>Giảm cấp 1200x450-900x300</v>
          </cell>
          <cell r="D117" t="str">
            <v>m²</v>
          </cell>
          <cell r="E117">
            <v>1</v>
          </cell>
        </row>
        <row r="118">
          <cell r="B118" t="str">
            <v>HKH-101</v>
          </cell>
          <cell r="C118" t="str">
            <v>Box miệng gió 1000x300</v>
          </cell>
          <cell r="D118" t="str">
            <v>m²</v>
          </cell>
          <cell r="E118">
            <v>7</v>
          </cell>
        </row>
        <row r="119">
          <cell r="B119" t="str">
            <v>HKH-102</v>
          </cell>
          <cell r="C119" t="str">
            <v>Cung cấp và lắp đặt Vải bố chống cháy + Rockwood dày 25mm tỷ trọng 48 kg/m³</v>
          </cell>
          <cell r="D119" t="str">
            <v>m²</v>
          </cell>
          <cell r="E119">
            <v>72</v>
          </cell>
        </row>
        <row r="120">
          <cell r="B120" t="str">
            <v>HKH-103</v>
          </cell>
          <cell r="C120" t="str">
            <v>Cung cấp và lắp đặt Tole soi lỗ</v>
          </cell>
          <cell r="D120" t="str">
            <v>m²</v>
          </cell>
          <cell r="E120">
            <v>72</v>
          </cell>
        </row>
        <row r="121">
          <cell r="B121" t="str">
            <v>HKH-104</v>
          </cell>
          <cell r="C121" t="str">
            <v>Vật tư phụ</v>
          </cell>
          <cell r="D121" t="str">
            <v>Lô</v>
          </cell>
          <cell r="E121">
            <v>1</v>
          </cell>
        </row>
        <row r="122">
          <cell r="B122" t="str">
            <v>HKH-105</v>
          </cell>
          <cell r="C122" t="str">
            <v>Ống gió hút khói Hầm 1</v>
          </cell>
        </row>
        <row r="123">
          <cell r="B123" t="str">
            <v>HKH-106</v>
          </cell>
          <cell r="C123" t="str">
            <v>SEAF-B1F-Z1-01</v>
          </cell>
        </row>
        <row r="124">
          <cell r="B124" t="str">
            <v>HKH-107</v>
          </cell>
          <cell r="C124" t="str">
            <v>Ống thẳng 3000x500</v>
          </cell>
          <cell r="D124" t="str">
            <v>m²</v>
          </cell>
          <cell r="E124">
            <v>12</v>
          </cell>
        </row>
        <row r="125">
          <cell r="B125" t="str">
            <v>HKH-108</v>
          </cell>
          <cell r="C125" t="str">
            <v>Ống thẳng 3000x500</v>
          </cell>
          <cell r="D125" t="str">
            <v>m²</v>
          </cell>
          <cell r="E125">
            <v>54</v>
          </cell>
        </row>
        <row r="126">
          <cell r="B126" t="str">
            <v>HKH-109</v>
          </cell>
          <cell r="C126" t="str">
            <v>Ống thẳng 2500x450</v>
          </cell>
          <cell r="D126" t="str">
            <v>m²</v>
          </cell>
          <cell r="E126">
            <v>24</v>
          </cell>
        </row>
        <row r="127">
          <cell r="B127" t="str">
            <v>HKH-110</v>
          </cell>
          <cell r="C127" t="str">
            <v>Ống thẳng 2500x450</v>
          </cell>
          <cell r="D127" t="str">
            <v>m²</v>
          </cell>
          <cell r="E127">
            <v>64</v>
          </cell>
        </row>
        <row r="128">
          <cell r="B128" t="str">
            <v>HKH-111</v>
          </cell>
          <cell r="C128" t="str">
            <v>Ống thẳng 1600x500</v>
          </cell>
          <cell r="D128" t="str">
            <v>m²</v>
          </cell>
          <cell r="E128">
            <v>23</v>
          </cell>
        </row>
        <row r="129">
          <cell r="B129" t="str">
            <v>HKH-112</v>
          </cell>
          <cell r="C129" t="str">
            <v>Ống thẳng 1600x500</v>
          </cell>
          <cell r="D129" t="str">
            <v>m²</v>
          </cell>
          <cell r="E129">
            <v>178</v>
          </cell>
        </row>
        <row r="130">
          <cell r="B130" t="str">
            <v>HKH-113</v>
          </cell>
          <cell r="C130" t="str">
            <v>Ống thẳng 1600x400</v>
          </cell>
          <cell r="D130" t="str">
            <v>m²</v>
          </cell>
          <cell r="E130">
            <v>80</v>
          </cell>
        </row>
        <row r="131">
          <cell r="B131" t="str">
            <v>HKH-114</v>
          </cell>
          <cell r="C131" t="str">
            <v>Co 90o 2500x450</v>
          </cell>
          <cell r="D131" t="str">
            <v>m²</v>
          </cell>
          <cell r="E131">
            <v>23</v>
          </cell>
        </row>
        <row r="132">
          <cell r="B132" t="str">
            <v>HKH-115</v>
          </cell>
          <cell r="C132" t="str">
            <v>Co 90o 1600x500</v>
          </cell>
          <cell r="D132" t="str">
            <v>m²</v>
          </cell>
          <cell r="E132">
            <v>32</v>
          </cell>
        </row>
        <row r="133">
          <cell r="B133" t="str">
            <v>HKH-116</v>
          </cell>
          <cell r="C133" t="str">
            <v>Vuông tròn 3000x500</v>
          </cell>
          <cell r="D133" t="str">
            <v>m²</v>
          </cell>
          <cell r="E133">
            <v>14</v>
          </cell>
        </row>
        <row r="134">
          <cell r="B134" t="str">
            <v>HKH-117</v>
          </cell>
          <cell r="C134" t="str">
            <v>Nối chân 3000x500</v>
          </cell>
          <cell r="D134" t="str">
            <v>m²</v>
          </cell>
          <cell r="E134">
            <v>5.5</v>
          </cell>
        </row>
        <row r="135">
          <cell r="B135" t="str">
            <v>HKH-118</v>
          </cell>
          <cell r="C135" t="str">
            <v>Nối chân 1600x500</v>
          </cell>
          <cell r="D135" t="str">
            <v>m²</v>
          </cell>
          <cell r="E135">
            <v>2</v>
          </cell>
        </row>
        <row r="136">
          <cell r="B136" t="str">
            <v>HKH-119</v>
          </cell>
          <cell r="C136" t="str">
            <v>Giảm cấp 3000x500-2500x450</v>
          </cell>
          <cell r="D136" t="str">
            <v>m²</v>
          </cell>
          <cell r="E136">
            <v>6</v>
          </cell>
        </row>
        <row r="137">
          <cell r="B137" t="str">
            <v>HKH-120</v>
          </cell>
          <cell r="C137" t="str">
            <v>Giảm cấp 2500x450-1600x400</v>
          </cell>
          <cell r="D137" t="str">
            <v>m²</v>
          </cell>
          <cell r="E137">
            <v>12</v>
          </cell>
        </row>
        <row r="138">
          <cell r="B138" t="str">
            <v>HKH-121</v>
          </cell>
          <cell r="C138" t="str">
            <v>Box miệng gió 1000x300</v>
          </cell>
          <cell r="D138" t="str">
            <v>m²</v>
          </cell>
          <cell r="E138">
            <v>12</v>
          </cell>
        </row>
        <row r="139">
          <cell r="B139" t="str">
            <v>HKH-122</v>
          </cell>
          <cell r="C139" t="str">
            <v>Cung cấp và lắp đặt Vải bố chống cháy + Rockwood dày 25mm tỷ trọng 48 kg/m³</v>
          </cell>
          <cell r="D139" t="str">
            <v>m²</v>
          </cell>
          <cell r="E139">
            <v>123</v>
          </cell>
        </row>
        <row r="140">
          <cell r="B140" t="str">
            <v>HKH-123</v>
          </cell>
          <cell r="C140" t="str">
            <v>Cung cấp và lắp đặt Tole soi lỗ</v>
          </cell>
          <cell r="D140" t="str">
            <v>m²</v>
          </cell>
          <cell r="E140">
            <v>123</v>
          </cell>
        </row>
        <row r="141">
          <cell r="B141" t="str">
            <v>HKH-124</v>
          </cell>
          <cell r="C141" t="str">
            <v>SEAF-B1F-Z1-02</v>
          </cell>
        </row>
        <row r="142">
          <cell r="B142" t="str">
            <v>HKH-125</v>
          </cell>
          <cell r="C142" t="str">
            <v>Ống thẳng 3000x500</v>
          </cell>
          <cell r="D142" t="str">
            <v>m²</v>
          </cell>
          <cell r="E142">
            <v>12</v>
          </cell>
        </row>
        <row r="143">
          <cell r="B143" t="str">
            <v>HKH-126</v>
          </cell>
          <cell r="C143" t="str">
            <v>Ống thẳng 3000x500</v>
          </cell>
          <cell r="D143" t="str">
            <v>m²</v>
          </cell>
          <cell r="E143">
            <v>34</v>
          </cell>
        </row>
        <row r="144">
          <cell r="B144" t="str">
            <v>HKH-127</v>
          </cell>
          <cell r="C144" t="str">
            <v>Ống thẳng 2500x500</v>
          </cell>
          <cell r="D144" t="str">
            <v>m²</v>
          </cell>
          <cell r="E144">
            <v>11</v>
          </cell>
        </row>
        <row r="145">
          <cell r="B145" t="str">
            <v>HKH-128</v>
          </cell>
          <cell r="C145" t="str">
            <v>Ống thẳng 2500x500</v>
          </cell>
          <cell r="D145" t="str">
            <v>m²</v>
          </cell>
          <cell r="E145">
            <v>165</v>
          </cell>
        </row>
        <row r="146">
          <cell r="B146" t="str">
            <v>HKH-129</v>
          </cell>
          <cell r="C146" t="str">
            <v>Ống thẳng 1200x400</v>
          </cell>
          <cell r="D146" t="str">
            <v>m²</v>
          </cell>
          <cell r="E146">
            <v>37</v>
          </cell>
        </row>
        <row r="147">
          <cell r="B147" t="str">
            <v>HKH-130</v>
          </cell>
          <cell r="C147" t="str">
            <v>Co 90o 2500x500</v>
          </cell>
          <cell r="D147" t="str">
            <v>m²</v>
          </cell>
          <cell r="E147">
            <v>47</v>
          </cell>
        </row>
        <row r="148">
          <cell r="B148" t="str">
            <v>HKH-131</v>
          </cell>
          <cell r="C148" t="str">
            <v>Vuông tròn 3000x500</v>
          </cell>
          <cell r="D148" t="str">
            <v>m²</v>
          </cell>
          <cell r="E148">
            <v>14</v>
          </cell>
        </row>
        <row r="149">
          <cell r="B149" t="str">
            <v>HKH-132</v>
          </cell>
          <cell r="C149" t="str">
            <v>Nối chân 3000x500</v>
          </cell>
          <cell r="D149" t="str">
            <v>m²</v>
          </cell>
          <cell r="E149">
            <v>5.5</v>
          </cell>
        </row>
        <row r="150">
          <cell r="B150" t="str">
            <v>HKH-133</v>
          </cell>
          <cell r="C150" t="str">
            <v>Nối chân 2500x500</v>
          </cell>
          <cell r="D150" t="str">
            <v>m²</v>
          </cell>
          <cell r="E150">
            <v>4</v>
          </cell>
        </row>
        <row r="151">
          <cell r="B151" t="str">
            <v>HKH-134</v>
          </cell>
          <cell r="C151" t="str">
            <v>Giảm cấp 3000x500-1600x400</v>
          </cell>
          <cell r="D151" t="str">
            <v>m²</v>
          </cell>
          <cell r="E151">
            <v>3</v>
          </cell>
        </row>
        <row r="152">
          <cell r="B152" t="str">
            <v>HKH-135</v>
          </cell>
          <cell r="C152" t="str">
            <v>Box miệng gió 1000x300</v>
          </cell>
          <cell r="D152" t="str">
            <v>m²</v>
          </cell>
          <cell r="E152">
            <v>8</v>
          </cell>
        </row>
        <row r="153">
          <cell r="B153" t="str">
            <v>HKH-136</v>
          </cell>
          <cell r="C153" t="str">
            <v>Cung cấp và lắp đặt Vải bố chống cháy + Rockwood dày 25mm tỷ trọng 48 kg/m³</v>
          </cell>
          <cell r="D153" t="str">
            <v>m²</v>
          </cell>
          <cell r="E153">
            <v>68</v>
          </cell>
        </row>
        <row r="154">
          <cell r="B154" t="str">
            <v>HKH-137</v>
          </cell>
          <cell r="C154" t="str">
            <v>Cung cấp và lắp đặt Tole soi lỗ</v>
          </cell>
          <cell r="D154" t="str">
            <v>m²</v>
          </cell>
          <cell r="E154">
            <v>68</v>
          </cell>
        </row>
        <row r="155">
          <cell r="B155" t="str">
            <v>HKH-138</v>
          </cell>
          <cell r="C155" t="str">
            <v>TRỤC Z-6</v>
          </cell>
        </row>
        <row r="156">
          <cell r="B156" t="str">
            <v>HKH-139</v>
          </cell>
          <cell r="C156" t="str">
            <v>Ống thẳng 2300x400</v>
          </cell>
          <cell r="D156" t="str">
            <v>m²</v>
          </cell>
          <cell r="E156">
            <v>9</v>
          </cell>
        </row>
        <row r="157">
          <cell r="B157" t="str">
            <v>HKH-140</v>
          </cell>
          <cell r="C157" t="str">
            <v>Ống thẳng 2300x400</v>
          </cell>
          <cell r="D157" t="str">
            <v>m²</v>
          </cell>
          <cell r="E157">
            <v>29</v>
          </cell>
        </row>
        <row r="158">
          <cell r="B158" t="str">
            <v>HKH-141</v>
          </cell>
          <cell r="C158" t="str">
            <v>Ống thẳng 1900x450</v>
          </cell>
          <cell r="D158" t="str">
            <v>m²</v>
          </cell>
          <cell r="E158">
            <v>94</v>
          </cell>
        </row>
        <row r="159">
          <cell r="B159" t="str">
            <v>HKH-142</v>
          </cell>
          <cell r="C159" t="str">
            <v>Co 90o 1900x450</v>
          </cell>
          <cell r="D159" t="str">
            <v>m²</v>
          </cell>
          <cell r="E159">
            <v>28</v>
          </cell>
        </row>
        <row r="160">
          <cell r="B160" t="str">
            <v>HKH-143</v>
          </cell>
          <cell r="C160" t="str">
            <v>Giảm cấp 2300x400-1900x450</v>
          </cell>
          <cell r="D160" t="str">
            <v>m²</v>
          </cell>
          <cell r="E160">
            <v>10</v>
          </cell>
        </row>
        <row r="161">
          <cell r="B161" t="str">
            <v>HKH-144</v>
          </cell>
          <cell r="C161" t="str">
            <v>SEAF-B1F-Z2-01</v>
          </cell>
        </row>
        <row r="162">
          <cell r="B162" t="str">
            <v>HKH-145</v>
          </cell>
          <cell r="C162" t="str">
            <v>Ống thẳng 3000x500</v>
          </cell>
          <cell r="D162" t="str">
            <v>m²</v>
          </cell>
          <cell r="E162">
            <v>12</v>
          </cell>
        </row>
        <row r="163">
          <cell r="B163" t="str">
            <v>HKH-146</v>
          </cell>
          <cell r="C163" t="str">
            <v>Ống thẳng 3000x500</v>
          </cell>
          <cell r="D163" t="str">
            <v>m²</v>
          </cell>
          <cell r="E163">
            <v>36</v>
          </cell>
        </row>
        <row r="164">
          <cell r="B164" t="str">
            <v>HKH-147</v>
          </cell>
          <cell r="C164" t="str">
            <v>Ống thẳng 2500x500</v>
          </cell>
          <cell r="D164" t="str">
            <v>m²</v>
          </cell>
          <cell r="E164">
            <v>18</v>
          </cell>
        </row>
        <row r="165">
          <cell r="B165" t="str">
            <v>HKH-148</v>
          </cell>
          <cell r="C165" t="str">
            <v>Ống thẳng 2500x500</v>
          </cell>
          <cell r="D165" t="str">
            <v>m²</v>
          </cell>
          <cell r="E165">
            <v>146</v>
          </cell>
        </row>
        <row r="166">
          <cell r="B166" t="str">
            <v>HKH-149</v>
          </cell>
          <cell r="C166" t="str">
            <v>Ống thẳng 1600x400</v>
          </cell>
          <cell r="D166" t="str">
            <v>m²</v>
          </cell>
          <cell r="E166">
            <v>111</v>
          </cell>
        </row>
        <row r="167">
          <cell r="B167" t="str">
            <v>HKH-150</v>
          </cell>
          <cell r="C167" t="str">
            <v>Ống thẳng 1200x350</v>
          </cell>
          <cell r="D167" t="str">
            <v>m²</v>
          </cell>
          <cell r="E167">
            <v>14</v>
          </cell>
        </row>
        <row r="168">
          <cell r="B168" t="str">
            <v>HKH-151</v>
          </cell>
          <cell r="C168" t="str">
            <v>Ống thẳng 1200x350</v>
          </cell>
          <cell r="D168" t="str">
            <v>m²</v>
          </cell>
          <cell r="E168">
            <v>22</v>
          </cell>
        </row>
        <row r="169">
          <cell r="B169" t="str">
            <v>HKH-152</v>
          </cell>
          <cell r="C169" t="str">
            <v>Co 90o 2500x500</v>
          </cell>
          <cell r="D169" t="str">
            <v>m²</v>
          </cell>
          <cell r="E169">
            <v>24</v>
          </cell>
        </row>
        <row r="170">
          <cell r="B170" t="str">
            <v>HKH-153</v>
          </cell>
          <cell r="C170" t="str">
            <v>Co 90o 2500x500</v>
          </cell>
          <cell r="D170" t="str">
            <v>m²</v>
          </cell>
          <cell r="E170">
            <v>24</v>
          </cell>
        </row>
        <row r="171">
          <cell r="B171" t="str">
            <v>HKH-154</v>
          </cell>
          <cell r="C171" t="str">
            <v>Vuông tròn 3000x500</v>
          </cell>
          <cell r="D171" t="str">
            <v>m²</v>
          </cell>
          <cell r="E171">
            <v>14</v>
          </cell>
        </row>
        <row r="172">
          <cell r="B172" t="str">
            <v>HKH-155</v>
          </cell>
          <cell r="C172" t="str">
            <v>Nối chân 3000x500</v>
          </cell>
          <cell r="D172" t="str">
            <v>m²</v>
          </cell>
          <cell r="E172">
            <v>5.5</v>
          </cell>
        </row>
        <row r="173">
          <cell r="B173" t="str">
            <v>HKH-156</v>
          </cell>
          <cell r="C173" t="str">
            <v>Nối chân 2500x500</v>
          </cell>
          <cell r="D173" t="str">
            <v>m²</v>
          </cell>
          <cell r="E173">
            <v>4</v>
          </cell>
        </row>
        <row r="174">
          <cell r="B174" t="str">
            <v>HKH-157</v>
          </cell>
          <cell r="C174" t="str">
            <v>Giảm cấp 2500x500-1600x400</v>
          </cell>
          <cell r="D174" t="str">
            <v>m²</v>
          </cell>
          <cell r="E174">
            <v>12</v>
          </cell>
        </row>
        <row r="175">
          <cell r="B175" t="str">
            <v>HKH-158</v>
          </cell>
          <cell r="C175" t="str">
            <v>Giảm cấp 3000x500-1200x350</v>
          </cell>
          <cell r="D175" t="str">
            <v>m²</v>
          </cell>
          <cell r="E175">
            <v>3</v>
          </cell>
        </row>
        <row r="176">
          <cell r="B176" t="str">
            <v>HKH-159</v>
          </cell>
          <cell r="C176" t="str">
            <v>Box miệng gió 1000x300</v>
          </cell>
          <cell r="D176" t="str">
            <v>m²</v>
          </cell>
          <cell r="E176">
            <v>11</v>
          </cell>
        </row>
        <row r="177">
          <cell r="B177" t="str">
            <v>HKH-160</v>
          </cell>
          <cell r="C177" t="str">
            <v>Cung cấp và lắp đặt Vải bố chống cháy + Rockwood dày 25mm tỷ trọng 48 kg/m³</v>
          </cell>
          <cell r="D177" t="str">
            <v>m²</v>
          </cell>
          <cell r="E177">
            <v>116</v>
          </cell>
        </row>
        <row r="178">
          <cell r="B178" t="str">
            <v>HKH-161</v>
          </cell>
          <cell r="C178" t="str">
            <v>Cung cấp và lắp đặt Tole soi lỗ</v>
          </cell>
          <cell r="D178" t="str">
            <v>m²</v>
          </cell>
          <cell r="E178">
            <v>116</v>
          </cell>
        </row>
        <row r="179">
          <cell r="B179" t="str">
            <v>HKH-162</v>
          </cell>
          <cell r="C179" t="str">
            <v>TRỤC Z-48</v>
          </cell>
        </row>
        <row r="180">
          <cell r="B180" t="str">
            <v>HKH-163</v>
          </cell>
          <cell r="C180" t="str">
            <v>Ống thẳng 2300x400</v>
          </cell>
          <cell r="D180" t="str">
            <v>m²</v>
          </cell>
          <cell r="E180">
            <v>9</v>
          </cell>
        </row>
        <row r="181">
          <cell r="B181" t="str">
            <v>HKH-164</v>
          </cell>
          <cell r="C181" t="str">
            <v>Ống thẳng 2300x400</v>
          </cell>
          <cell r="D181" t="str">
            <v>m²</v>
          </cell>
          <cell r="E181">
            <v>50</v>
          </cell>
        </row>
        <row r="182">
          <cell r="B182" t="str">
            <v>HKH-165</v>
          </cell>
          <cell r="C182" t="str">
            <v>Ống thẳng 1900x500</v>
          </cell>
          <cell r="D182" t="str">
            <v>m²</v>
          </cell>
          <cell r="E182">
            <v>52</v>
          </cell>
        </row>
        <row r="183">
          <cell r="B183" t="str">
            <v>HKH-166</v>
          </cell>
          <cell r="C183" t="str">
            <v>Co 90o 1900x500</v>
          </cell>
          <cell r="D183" t="str">
            <v>m²</v>
          </cell>
          <cell r="E183">
            <v>28</v>
          </cell>
        </row>
        <row r="184">
          <cell r="B184" t="str">
            <v>HKH-167</v>
          </cell>
          <cell r="C184" t="str">
            <v>Giảm cấp 2300x400-1900x500</v>
          </cell>
          <cell r="D184" t="str">
            <v>m²</v>
          </cell>
          <cell r="E184">
            <v>10</v>
          </cell>
        </row>
        <row r="185">
          <cell r="B185" t="str">
            <v>HKH-168</v>
          </cell>
          <cell r="C185" t="str">
            <v>Down-Up 1900x500-1900x500</v>
          </cell>
          <cell r="D185" t="str">
            <v>m²</v>
          </cell>
          <cell r="E185">
            <v>15</v>
          </cell>
        </row>
        <row r="186">
          <cell r="B186" t="str">
            <v>HKH-169</v>
          </cell>
          <cell r="C186" t="str">
            <v>SEAF-B1F-Z2-02</v>
          </cell>
        </row>
        <row r="187">
          <cell r="B187" t="str">
            <v>HKH-170</v>
          </cell>
          <cell r="C187" t="str">
            <v>Ống thẳng 3000x500</v>
          </cell>
          <cell r="D187" t="str">
            <v>m²</v>
          </cell>
          <cell r="E187">
            <v>12</v>
          </cell>
        </row>
        <row r="188">
          <cell r="B188" t="str">
            <v>HKH-171</v>
          </cell>
          <cell r="C188" t="str">
            <v>Ống thẳng 3000x500</v>
          </cell>
          <cell r="D188" t="str">
            <v>m²</v>
          </cell>
          <cell r="E188">
            <v>54</v>
          </cell>
        </row>
        <row r="189">
          <cell r="B189" t="str">
            <v>HKH-172</v>
          </cell>
          <cell r="C189" t="str">
            <v>Ống thẳng 2500x500</v>
          </cell>
          <cell r="D189" t="str">
            <v>m²</v>
          </cell>
          <cell r="E189">
            <v>24</v>
          </cell>
        </row>
        <row r="190">
          <cell r="B190" t="str">
            <v>HKH-173</v>
          </cell>
          <cell r="C190" t="str">
            <v>Ống thẳng 2500x500</v>
          </cell>
          <cell r="D190" t="str">
            <v>m²</v>
          </cell>
          <cell r="E190">
            <v>65</v>
          </cell>
        </row>
        <row r="191">
          <cell r="B191" t="str">
            <v>HKH-174</v>
          </cell>
          <cell r="C191" t="str">
            <v>Ống thẳng 1600x400</v>
          </cell>
          <cell r="D191" t="str">
            <v>m²</v>
          </cell>
          <cell r="E191">
            <v>18</v>
          </cell>
        </row>
        <row r="192">
          <cell r="B192" t="str">
            <v>HKH-175</v>
          </cell>
          <cell r="C192" t="str">
            <v>Ống thẳng 1600x400</v>
          </cell>
          <cell r="D192" t="str">
            <v>m²</v>
          </cell>
          <cell r="E192">
            <v>156</v>
          </cell>
        </row>
        <row r="193">
          <cell r="B193" t="str">
            <v>HKH-176</v>
          </cell>
          <cell r="C193" t="str">
            <v>Co 90o 2500x500</v>
          </cell>
          <cell r="D193" t="str">
            <v>m²</v>
          </cell>
          <cell r="E193">
            <v>24</v>
          </cell>
        </row>
        <row r="194">
          <cell r="B194" t="str">
            <v>HKH-177</v>
          </cell>
          <cell r="C194" t="str">
            <v>Co 90o 1600x400</v>
          </cell>
          <cell r="D194" t="str">
            <v>m²</v>
          </cell>
          <cell r="E194">
            <v>10</v>
          </cell>
        </row>
        <row r="195">
          <cell r="B195" t="str">
            <v>HKH-178</v>
          </cell>
          <cell r="C195" t="str">
            <v>Vuông tròn 3000x500</v>
          </cell>
          <cell r="D195" t="str">
            <v>m²</v>
          </cell>
          <cell r="E195">
            <v>14</v>
          </cell>
        </row>
        <row r="196">
          <cell r="B196" t="str">
            <v>HKH-179</v>
          </cell>
          <cell r="C196" t="str">
            <v>Nối chân 3000x500</v>
          </cell>
          <cell r="D196" t="str">
            <v>m²</v>
          </cell>
          <cell r="E196">
            <v>5.5</v>
          </cell>
        </row>
        <row r="197">
          <cell r="B197" t="str">
            <v>HKH-180</v>
          </cell>
          <cell r="C197" t="str">
            <v>Nối chân 1600x400</v>
          </cell>
          <cell r="D197" t="str">
            <v>m²</v>
          </cell>
          <cell r="E197">
            <v>2</v>
          </cell>
        </row>
        <row r="198">
          <cell r="B198" t="str">
            <v>HKH-181</v>
          </cell>
          <cell r="C198" t="str">
            <v>Giảm cấp 3000x500-2500x500</v>
          </cell>
          <cell r="D198" t="str">
            <v>m²</v>
          </cell>
          <cell r="E198">
            <v>6</v>
          </cell>
        </row>
        <row r="199">
          <cell r="B199" t="str">
            <v>HKH-182</v>
          </cell>
          <cell r="C199" t="str">
            <v>Giảm cấp 2500x500-1600x400</v>
          </cell>
          <cell r="D199" t="str">
            <v>m²</v>
          </cell>
          <cell r="E199">
            <v>12</v>
          </cell>
        </row>
        <row r="200">
          <cell r="B200" t="str">
            <v>HKH-183</v>
          </cell>
          <cell r="C200" t="str">
            <v>Box miệng gió 1000x300</v>
          </cell>
          <cell r="D200" t="str">
            <v>m²</v>
          </cell>
          <cell r="E200">
            <v>11</v>
          </cell>
        </row>
        <row r="201">
          <cell r="B201" t="str">
            <v>HKH-184</v>
          </cell>
          <cell r="C201" t="str">
            <v>Cung cấp và lắp đặt Vải bố chống cháy + Rockwood dày 25mm tỷ trọng 48 kg/m³</v>
          </cell>
          <cell r="D201" t="str">
            <v>m²</v>
          </cell>
          <cell r="E201">
            <v>124</v>
          </cell>
        </row>
        <row r="202">
          <cell r="B202" t="str">
            <v>HKH-185</v>
          </cell>
          <cell r="C202" t="str">
            <v>Cung cấp và lắp đặt Tole soi lỗ</v>
          </cell>
          <cell r="D202" t="str">
            <v>m²</v>
          </cell>
          <cell r="E202">
            <v>124</v>
          </cell>
        </row>
        <row r="203">
          <cell r="B203" t="str">
            <v>HKH-186</v>
          </cell>
          <cell r="C203" t="str">
            <v>SEAF-B1F-Z3-01</v>
          </cell>
        </row>
        <row r="204">
          <cell r="B204" t="str">
            <v>HKH-187</v>
          </cell>
          <cell r="C204" t="str">
            <v>Ống thẳng 3000x500</v>
          </cell>
          <cell r="D204" t="str">
            <v>m²</v>
          </cell>
          <cell r="E204">
            <v>12</v>
          </cell>
        </row>
        <row r="205">
          <cell r="B205" t="str">
            <v>HKH-188</v>
          </cell>
          <cell r="C205" t="str">
            <v>Ống thẳng 3000x500</v>
          </cell>
          <cell r="D205" t="str">
            <v>m²</v>
          </cell>
          <cell r="E205">
            <v>40</v>
          </cell>
        </row>
        <row r="206">
          <cell r="B206" t="str">
            <v>HKH-189</v>
          </cell>
          <cell r="C206" t="str">
            <v>Ống thẳng 3000x500</v>
          </cell>
          <cell r="D206" t="str">
            <v>m²</v>
          </cell>
          <cell r="E206">
            <v>108.5</v>
          </cell>
        </row>
        <row r="207">
          <cell r="B207" t="str">
            <v>HKH-190</v>
          </cell>
          <cell r="C207" t="str">
            <v>Ống thẳng 2800x450</v>
          </cell>
          <cell r="D207" t="str">
            <v>m²</v>
          </cell>
          <cell r="E207">
            <v>89</v>
          </cell>
        </row>
        <row r="208">
          <cell r="B208" t="str">
            <v>HKH-191</v>
          </cell>
          <cell r="C208" t="str">
            <v>Ống thẳng 1600x450</v>
          </cell>
          <cell r="D208" t="str">
            <v>m²</v>
          </cell>
          <cell r="E208">
            <v>81</v>
          </cell>
        </row>
        <row r="209">
          <cell r="B209" t="str">
            <v>HKH-192</v>
          </cell>
          <cell r="C209" t="str">
            <v>Co 90o 3000x500</v>
          </cell>
          <cell r="D209" t="str">
            <v>m²</v>
          </cell>
          <cell r="E209">
            <v>33</v>
          </cell>
        </row>
        <row r="210">
          <cell r="B210" t="str">
            <v>HKH-193</v>
          </cell>
          <cell r="C210" t="str">
            <v>Co 45o 2800x450</v>
          </cell>
          <cell r="D210" t="str">
            <v>m²</v>
          </cell>
          <cell r="E210">
            <v>29</v>
          </cell>
        </row>
        <row r="211">
          <cell r="B211" t="str">
            <v>HKH-194</v>
          </cell>
          <cell r="C211" t="str">
            <v>Vuông tròn 3000x500</v>
          </cell>
          <cell r="D211" t="str">
            <v>m²</v>
          </cell>
          <cell r="E211">
            <v>14</v>
          </cell>
        </row>
        <row r="212">
          <cell r="B212" t="str">
            <v>HKH-195</v>
          </cell>
          <cell r="C212" t="str">
            <v>Nối chân 3000x500</v>
          </cell>
          <cell r="D212" t="str">
            <v>m²</v>
          </cell>
          <cell r="E212">
            <v>5.5</v>
          </cell>
        </row>
        <row r="213">
          <cell r="B213" t="str">
            <v>HKH-196</v>
          </cell>
          <cell r="C213" t="str">
            <v>Giảm cấp 3000x500-2800x450</v>
          </cell>
          <cell r="D213" t="str">
            <v>m²</v>
          </cell>
          <cell r="E213">
            <v>4</v>
          </cell>
        </row>
        <row r="214">
          <cell r="B214" t="str">
            <v>HKH-197</v>
          </cell>
          <cell r="C214" t="str">
            <v>Giảm cấp 2800x450-1600x450</v>
          </cell>
          <cell r="D214" t="str">
            <v>m²</v>
          </cell>
          <cell r="E214">
            <v>13</v>
          </cell>
        </row>
        <row r="215">
          <cell r="B215" t="str">
            <v>HKH-198</v>
          </cell>
          <cell r="C215" t="str">
            <v>Cung cấp và lắp đặt Vải bố chống cháy + Rockwood dày 25mm tỷ trọng 48 kg/m³</v>
          </cell>
          <cell r="D215" t="str">
            <v>m²</v>
          </cell>
          <cell r="E215">
            <v>93</v>
          </cell>
        </row>
        <row r="216">
          <cell r="B216" t="str">
            <v>HKH-199</v>
          </cell>
          <cell r="C216" t="str">
            <v>Cung cấp và lắp đặt Tole soi lỗ</v>
          </cell>
          <cell r="D216" t="str">
            <v>m²</v>
          </cell>
          <cell r="E216">
            <v>93</v>
          </cell>
        </row>
        <row r="217">
          <cell r="B217" t="str">
            <v>HKH-200</v>
          </cell>
          <cell r="C217" t="str">
            <v>TRỤC A1-49</v>
          </cell>
        </row>
        <row r="218">
          <cell r="B218" t="str">
            <v>HKH-201</v>
          </cell>
          <cell r="C218" t="str">
            <v>Ống thẳng 2300x400</v>
          </cell>
          <cell r="D218" t="str">
            <v>m²</v>
          </cell>
          <cell r="E218">
            <v>9</v>
          </cell>
        </row>
        <row r="219">
          <cell r="B219" t="str">
            <v>HKH-202</v>
          </cell>
          <cell r="C219" t="str">
            <v>Ống thẳng 2300x400</v>
          </cell>
          <cell r="D219" t="str">
            <v>m²</v>
          </cell>
          <cell r="E219">
            <v>53</v>
          </cell>
        </row>
        <row r="220">
          <cell r="B220" t="str">
            <v>HKH-203</v>
          </cell>
          <cell r="C220" t="str">
            <v>Ống thẳng 1900x500</v>
          </cell>
          <cell r="D220" t="str">
            <v>m²</v>
          </cell>
          <cell r="E220">
            <v>54</v>
          </cell>
        </row>
        <row r="221">
          <cell r="B221" t="str">
            <v>HKH-204</v>
          </cell>
          <cell r="C221" t="str">
            <v>Co 90o 1900x450</v>
          </cell>
          <cell r="D221" t="str">
            <v>m²</v>
          </cell>
          <cell r="E221">
            <v>56</v>
          </cell>
        </row>
        <row r="222">
          <cell r="B222" t="str">
            <v>HKH-205</v>
          </cell>
          <cell r="C222" t="str">
            <v>Giảm cấp 2300x400-1900x500</v>
          </cell>
          <cell r="D222" t="str">
            <v>m²</v>
          </cell>
          <cell r="E222">
            <v>10</v>
          </cell>
        </row>
        <row r="223">
          <cell r="B223" t="str">
            <v>HKH-206</v>
          </cell>
          <cell r="C223" t="str">
            <v>Down-Up 2300x400-2300x400</v>
          </cell>
          <cell r="D223" t="str">
            <v>m²</v>
          </cell>
          <cell r="E223">
            <v>17</v>
          </cell>
        </row>
        <row r="224">
          <cell r="B224" t="str">
            <v>HKH-207</v>
          </cell>
          <cell r="C224" t="str">
            <v>SEAF-B1F-Z3-02</v>
          </cell>
        </row>
        <row r="225">
          <cell r="B225" t="str">
            <v>HKH-208</v>
          </cell>
          <cell r="C225" t="str">
            <v>Ống thẳng 3000x500</v>
          </cell>
          <cell r="D225" t="str">
            <v>m²</v>
          </cell>
          <cell r="E225">
            <v>12</v>
          </cell>
        </row>
        <row r="226">
          <cell r="B226" t="str">
            <v>HKH-209</v>
          </cell>
          <cell r="C226" t="str">
            <v>Ống thẳng 3000x500</v>
          </cell>
          <cell r="D226" t="str">
            <v>m²</v>
          </cell>
          <cell r="E226">
            <v>65</v>
          </cell>
        </row>
        <row r="227">
          <cell r="B227" t="str">
            <v>HKH-210</v>
          </cell>
          <cell r="C227" t="str">
            <v>Ống thẳng 1800x450</v>
          </cell>
          <cell r="D227" t="str">
            <v>m²</v>
          </cell>
          <cell r="E227">
            <v>327</v>
          </cell>
        </row>
        <row r="228">
          <cell r="B228" t="str">
            <v>HKH-211</v>
          </cell>
          <cell r="C228" t="str">
            <v>Co 90o 1800x450</v>
          </cell>
          <cell r="D228" t="str">
            <v>m²</v>
          </cell>
          <cell r="E228">
            <v>25.5</v>
          </cell>
        </row>
        <row r="229">
          <cell r="B229" t="str">
            <v>HKH-212</v>
          </cell>
          <cell r="C229" t="str">
            <v>Vuông tròn 3000x500</v>
          </cell>
          <cell r="D229" t="str">
            <v>m²</v>
          </cell>
          <cell r="E229">
            <v>14</v>
          </cell>
        </row>
        <row r="230">
          <cell r="B230" t="str">
            <v>HKH-213</v>
          </cell>
          <cell r="C230" t="str">
            <v>Nối chân 3000x500</v>
          </cell>
          <cell r="D230" t="str">
            <v>m²</v>
          </cell>
          <cell r="E230">
            <v>5.5</v>
          </cell>
        </row>
        <row r="231">
          <cell r="B231" t="str">
            <v>HKH-214</v>
          </cell>
          <cell r="C231" t="str">
            <v>Nối chân 1800x450</v>
          </cell>
          <cell r="D231" t="str">
            <v>m²</v>
          </cell>
          <cell r="E231">
            <v>2</v>
          </cell>
        </row>
        <row r="232">
          <cell r="B232" t="str">
            <v>HKH-215</v>
          </cell>
          <cell r="C232" t="str">
            <v>Giảm cấp 3000x500-1800x450</v>
          </cell>
          <cell r="D232" t="str">
            <v>m²</v>
          </cell>
          <cell r="E232">
            <v>3</v>
          </cell>
        </row>
        <row r="233">
          <cell r="B233" t="str">
            <v>HKH-216</v>
          </cell>
          <cell r="C233" t="str">
            <v>Box miệng gió 1000x300</v>
          </cell>
          <cell r="D233" t="str">
            <v>m²</v>
          </cell>
          <cell r="E233">
            <v>11</v>
          </cell>
        </row>
        <row r="234">
          <cell r="B234" t="str">
            <v>HKH-217</v>
          </cell>
          <cell r="C234" t="str">
            <v>Cung cấp và lắp đặt Vải bố chống cháy + Rockwood dày 25mm tỷ trọng 48 kg/m³</v>
          </cell>
          <cell r="D234" t="str">
            <v>m²</v>
          </cell>
          <cell r="E234">
            <v>87</v>
          </cell>
        </row>
        <row r="235">
          <cell r="B235" t="str">
            <v>HKH-218</v>
          </cell>
          <cell r="C235" t="str">
            <v>Cung cấp và lắp đặt Tole soi lỗ</v>
          </cell>
          <cell r="D235" t="str">
            <v>m²</v>
          </cell>
          <cell r="E235">
            <v>87</v>
          </cell>
        </row>
        <row r="236">
          <cell r="B236" t="str">
            <v>HKH-219</v>
          </cell>
          <cell r="C236" t="str">
            <v>SEAF-B1F-Z4-01</v>
          </cell>
        </row>
        <row r="237">
          <cell r="B237" t="str">
            <v>HKH-220</v>
          </cell>
          <cell r="C237" t="str">
            <v>Ống thẳng 3000x500</v>
          </cell>
          <cell r="D237" t="str">
            <v>m²</v>
          </cell>
          <cell r="E237">
            <v>12</v>
          </cell>
        </row>
        <row r="238">
          <cell r="B238" t="str">
            <v>HKH-221</v>
          </cell>
          <cell r="C238" t="str">
            <v>Ống thẳng 3000x500</v>
          </cell>
          <cell r="D238" t="str">
            <v>m²</v>
          </cell>
          <cell r="E238">
            <v>65</v>
          </cell>
        </row>
        <row r="239">
          <cell r="B239" t="str">
            <v>HKH-222</v>
          </cell>
          <cell r="C239" t="str">
            <v>Ống thẳng 1800x450</v>
          </cell>
          <cell r="D239" t="str">
            <v>m²</v>
          </cell>
          <cell r="E239">
            <v>327</v>
          </cell>
        </row>
        <row r="240">
          <cell r="B240" t="str">
            <v>HKH-223</v>
          </cell>
          <cell r="C240" t="str">
            <v>Co 90o 1800x450</v>
          </cell>
          <cell r="D240" t="str">
            <v>m²</v>
          </cell>
          <cell r="E240">
            <v>25.5</v>
          </cell>
        </row>
        <row r="241">
          <cell r="B241" t="str">
            <v>HKH-224</v>
          </cell>
          <cell r="C241" t="str">
            <v>Vuông tròn 3000x500</v>
          </cell>
          <cell r="D241" t="str">
            <v>m²</v>
          </cell>
          <cell r="E241">
            <v>14</v>
          </cell>
        </row>
        <row r="242">
          <cell r="B242" t="str">
            <v>HKH-225</v>
          </cell>
          <cell r="C242" t="str">
            <v>Nối chân 3000x500</v>
          </cell>
          <cell r="D242" t="str">
            <v>m²</v>
          </cell>
          <cell r="E242">
            <v>5.5</v>
          </cell>
        </row>
        <row r="243">
          <cell r="B243" t="str">
            <v>HKH-226</v>
          </cell>
          <cell r="C243" t="str">
            <v>Nối chân 1800x450</v>
          </cell>
          <cell r="D243" t="str">
            <v>m²</v>
          </cell>
          <cell r="E243">
            <v>2</v>
          </cell>
        </row>
        <row r="244">
          <cell r="B244" t="str">
            <v>HKH-227</v>
          </cell>
          <cell r="C244" t="str">
            <v>Giảm cấp 3000x500-1800x450</v>
          </cell>
          <cell r="D244" t="str">
            <v>m²</v>
          </cell>
          <cell r="E244">
            <v>3</v>
          </cell>
        </row>
        <row r="245">
          <cell r="B245" t="str">
            <v>HKH-228</v>
          </cell>
          <cell r="C245" t="str">
            <v>Box miệng gió 1000x300</v>
          </cell>
          <cell r="D245" t="str">
            <v>m²</v>
          </cell>
          <cell r="E245">
            <v>11</v>
          </cell>
        </row>
        <row r="246">
          <cell r="B246" t="str">
            <v>HKH-229</v>
          </cell>
          <cell r="C246" t="str">
            <v>Cung cấp và lắp đặt Vải bố chống cháy + Rockwood dày 25mm tỷ trọng 48 kg/m³</v>
          </cell>
          <cell r="D246" t="str">
            <v>m²</v>
          </cell>
          <cell r="E246">
            <v>87</v>
          </cell>
        </row>
        <row r="247">
          <cell r="B247" t="str">
            <v>HKH-230</v>
          </cell>
          <cell r="C247" t="str">
            <v>Cung cấp và lắp đặt Tole soi lỗ</v>
          </cell>
          <cell r="D247" t="str">
            <v>m²</v>
          </cell>
          <cell r="E247">
            <v>87</v>
          </cell>
        </row>
        <row r="248">
          <cell r="B248" t="str">
            <v>HKH-231</v>
          </cell>
          <cell r="C248" t="str">
            <v>SEAF-B1F-Z4-02</v>
          </cell>
        </row>
        <row r="249">
          <cell r="B249" t="str">
            <v>HKH-232</v>
          </cell>
          <cell r="C249" t="str">
            <v>Ống thẳng 3000x500</v>
          </cell>
          <cell r="D249" t="str">
            <v>m²</v>
          </cell>
          <cell r="E249">
            <v>12</v>
          </cell>
        </row>
        <row r="250">
          <cell r="B250" t="str">
            <v>HKH-233</v>
          </cell>
          <cell r="C250" t="str">
            <v>Ống thẳng 3000x500</v>
          </cell>
          <cell r="D250" t="str">
            <v>m²</v>
          </cell>
          <cell r="E250">
            <v>36</v>
          </cell>
        </row>
        <row r="251">
          <cell r="B251" t="str">
            <v>HKH-234</v>
          </cell>
          <cell r="C251" t="str">
            <v>Ống thẳng 3000x500</v>
          </cell>
          <cell r="D251" t="str">
            <v>m²</v>
          </cell>
          <cell r="E251">
            <v>110</v>
          </cell>
        </row>
        <row r="252">
          <cell r="B252" t="str">
            <v>HKH-235</v>
          </cell>
          <cell r="C252" t="str">
            <v>Ống thẳng 2800x450</v>
          </cell>
          <cell r="D252" t="str">
            <v>m²</v>
          </cell>
          <cell r="E252">
            <v>137</v>
          </cell>
        </row>
        <row r="253">
          <cell r="B253" t="str">
            <v>HKH-236</v>
          </cell>
          <cell r="C253" t="str">
            <v>Co 90o 3000x500</v>
          </cell>
          <cell r="D253" t="str">
            <v>m²</v>
          </cell>
          <cell r="E253">
            <v>33</v>
          </cell>
        </row>
        <row r="254">
          <cell r="B254" t="str">
            <v>HKH-237</v>
          </cell>
          <cell r="C254" t="str">
            <v>Co 45o 2800x450</v>
          </cell>
          <cell r="D254" t="str">
            <v>m²</v>
          </cell>
          <cell r="E254">
            <v>29</v>
          </cell>
        </row>
        <row r="255">
          <cell r="B255" t="str">
            <v>HKH-238</v>
          </cell>
          <cell r="C255" t="str">
            <v>Vuông tròn 3000x500</v>
          </cell>
          <cell r="D255" t="str">
            <v>m²</v>
          </cell>
          <cell r="E255">
            <v>14</v>
          </cell>
        </row>
        <row r="256">
          <cell r="B256" t="str">
            <v>HKH-239</v>
          </cell>
          <cell r="C256" t="str">
            <v>Nối chân 3000x500</v>
          </cell>
          <cell r="D256" t="str">
            <v>m²</v>
          </cell>
          <cell r="E256">
            <v>5</v>
          </cell>
        </row>
        <row r="257">
          <cell r="B257" t="str">
            <v>HKH-240</v>
          </cell>
          <cell r="C257" t="str">
            <v>Giảm cấp 3000x500-2800x450</v>
          </cell>
          <cell r="D257" t="str">
            <v>m²</v>
          </cell>
          <cell r="E257">
            <v>3.5</v>
          </cell>
        </row>
        <row r="258">
          <cell r="B258" t="str">
            <v>HKH-241</v>
          </cell>
          <cell r="C258" t="str">
            <v>Box miệng gió 1000x300</v>
          </cell>
          <cell r="D258" t="str">
            <v>m²</v>
          </cell>
          <cell r="E258">
            <v>11</v>
          </cell>
        </row>
        <row r="259">
          <cell r="B259" t="str">
            <v>HKH-242</v>
          </cell>
          <cell r="C259" t="str">
            <v>Cung cấp và lắp đặt Vải bố chống cháy + Rockwood dày 25mm tỷ trọng 48 kg/m³</v>
          </cell>
          <cell r="D259" t="str">
            <v>m²</v>
          </cell>
          <cell r="E259">
            <v>90</v>
          </cell>
        </row>
        <row r="260">
          <cell r="B260" t="str">
            <v>HKH-243</v>
          </cell>
          <cell r="C260" t="str">
            <v>Cung cấp và lắp đặt Tole soi lỗ</v>
          </cell>
          <cell r="D260" t="str">
            <v>m²</v>
          </cell>
          <cell r="E260">
            <v>90</v>
          </cell>
        </row>
        <row r="261">
          <cell r="B261" t="str">
            <v>HKH-244</v>
          </cell>
          <cell r="C261" t="str">
            <v>TRỤC A1-7</v>
          </cell>
        </row>
        <row r="262">
          <cell r="B262" t="str">
            <v>HKH-245</v>
          </cell>
          <cell r="C262" t="str">
            <v>Ống thẳng 2300x400</v>
          </cell>
          <cell r="D262" t="str">
            <v>m²</v>
          </cell>
          <cell r="E262">
            <v>9</v>
          </cell>
        </row>
        <row r="263">
          <cell r="B263" t="str">
            <v>HKH-246</v>
          </cell>
          <cell r="C263" t="str">
            <v>Ống thẳng 2300x400</v>
          </cell>
          <cell r="D263" t="str">
            <v>m²</v>
          </cell>
          <cell r="E263">
            <v>66</v>
          </cell>
        </row>
        <row r="264">
          <cell r="B264" t="str">
            <v>HKH-247</v>
          </cell>
          <cell r="C264" t="str">
            <v>Ống thẳng 1800x450</v>
          </cell>
          <cell r="D264" t="str">
            <v>m²</v>
          </cell>
          <cell r="E264">
            <v>69</v>
          </cell>
        </row>
        <row r="265">
          <cell r="B265" t="str">
            <v>HKH-248</v>
          </cell>
          <cell r="C265" t="str">
            <v>Co 90o 1800x450</v>
          </cell>
          <cell r="D265" t="str">
            <v>m²</v>
          </cell>
          <cell r="E265">
            <v>25</v>
          </cell>
        </row>
        <row r="266">
          <cell r="B266" t="str">
            <v>HKH-249</v>
          </cell>
          <cell r="C266" t="str">
            <v>Giảm cấp 2300x400-1800x450</v>
          </cell>
          <cell r="D266" t="str">
            <v>m²</v>
          </cell>
          <cell r="E266">
            <v>10</v>
          </cell>
        </row>
        <row r="267">
          <cell r="B267" t="str">
            <v>HKH-250</v>
          </cell>
          <cell r="C267" t="str">
            <v>Nối chân 2300x400</v>
          </cell>
          <cell r="D267" t="str">
            <v>m²</v>
          </cell>
          <cell r="E267">
            <v>3</v>
          </cell>
        </row>
        <row r="268">
          <cell r="B268" t="str">
            <v>HKH-251</v>
          </cell>
          <cell r="C268" t="str">
            <v>SEAF-B1F-Z5-01</v>
          </cell>
        </row>
        <row r="269">
          <cell r="B269" t="str">
            <v>HKH-252</v>
          </cell>
          <cell r="C269" t="str">
            <v>Ống thẳng 2200x400</v>
          </cell>
          <cell r="D269" t="str">
            <v>m²</v>
          </cell>
          <cell r="E269">
            <v>9</v>
          </cell>
        </row>
        <row r="270">
          <cell r="B270" t="str">
            <v>HKH-253</v>
          </cell>
          <cell r="C270" t="str">
            <v>Ống thẳng 2200x400</v>
          </cell>
          <cell r="D270" t="str">
            <v>m²</v>
          </cell>
          <cell r="E270">
            <v>0</v>
          </cell>
        </row>
        <row r="271">
          <cell r="B271" t="str">
            <v>HKH-254</v>
          </cell>
          <cell r="C271" t="str">
            <v>Ống thẳng 2200x400</v>
          </cell>
          <cell r="D271" t="str">
            <v>m²</v>
          </cell>
          <cell r="E271">
            <v>42</v>
          </cell>
        </row>
        <row r="272">
          <cell r="B272" t="str">
            <v>HKH-255</v>
          </cell>
          <cell r="C272" t="str">
            <v>Ống thẳng 2200x400</v>
          </cell>
          <cell r="D272" t="str">
            <v>m²</v>
          </cell>
          <cell r="E272">
            <v>68</v>
          </cell>
        </row>
        <row r="273">
          <cell r="B273" t="str">
            <v>HKH-256</v>
          </cell>
          <cell r="C273" t="str">
            <v>Ống thẳng 1600x400</v>
          </cell>
          <cell r="D273" t="str">
            <v>m²</v>
          </cell>
          <cell r="E273">
            <v>127</v>
          </cell>
        </row>
        <row r="274">
          <cell r="B274" t="str">
            <v>HKH-257</v>
          </cell>
          <cell r="C274" t="str">
            <v>Co 90o 1600x400</v>
          </cell>
          <cell r="D274" t="str">
            <v>m²</v>
          </cell>
          <cell r="E274">
            <v>10</v>
          </cell>
        </row>
        <row r="275">
          <cell r="B275" t="str">
            <v>HKH-258</v>
          </cell>
          <cell r="C275" t="str">
            <v>Co 45o 2200x400</v>
          </cell>
          <cell r="D275" t="str">
            <v>m²</v>
          </cell>
          <cell r="E275">
            <v>18</v>
          </cell>
        </row>
        <row r="276">
          <cell r="B276" t="str">
            <v>HKH-259</v>
          </cell>
          <cell r="C276" t="str">
            <v>Vuông tròn 2200x400</v>
          </cell>
          <cell r="D276" t="str">
            <v>m²</v>
          </cell>
          <cell r="E276">
            <v>9</v>
          </cell>
        </row>
        <row r="277">
          <cell r="B277" t="str">
            <v>HKH-260</v>
          </cell>
          <cell r="C277" t="str">
            <v>Nối chân 1600x400</v>
          </cell>
          <cell r="D277" t="str">
            <v>m²</v>
          </cell>
          <cell r="E277">
            <v>2</v>
          </cell>
        </row>
        <row r="278">
          <cell r="B278" t="str">
            <v>HKH-261</v>
          </cell>
          <cell r="C278" t="str">
            <v>Giảm cấp 2200x400-1600x400</v>
          </cell>
          <cell r="D278" t="str">
            <v>m²</v>
          </cell>
          <cell r="E278">
            <v>2.5</v>
          </cell>
        </row>
        <row r="279">
          <cell r="B279" t="str">
            <v>HKH-262</v>
          </cell>
          <cell r="C279" t="str">
            <v>Box miệng gió 1000x300</v>
          </cell>
          <cell r="D279" t="str">
            <v>m²</v>
          </cell>
          <cell r="E279">
            <v>4</v>
          </cell>
        </row>
        <row r="280">
          <cell r="B280" t="str">
            <v>HKH-263</v>
          </cell>
          <cell r="C280" t="str">
            <v>Cung cấp và lắp đặt Vải bố chống cháy + Rockwood dày 25mm tỷ trọng 48 kg/m³</v>
          </cell>
          <cell r="D280" t="str">
            <v>m²</v>
          </cell>
          <cell r="E280">
            <v>51</v>
          </cell>
        </row>
        <row r="281">
          <cell r="B281" t="str">
            <v>HKH-264</v>
          </cell>
          <cell r="C281" t="str">
            <v>Cung cấp và lắp đặt Tole soi lỗ</v>
          </cell>
          <cell r="D281" t="str">
            <v>m²</v>
          </cell>
          <cell r="E281">
            <v>51</v>
          </cell>
        </row>
        <row r="282">
          <cell r="B282" t="str">
            <v>HKH-265</v>
          </cell>
          <cell r="C282" t="str">
            <v>TRỤC A1-22</v>
          </cell>
        </row>
        <row r="283">
          <cell r="B283" t="str">
            <v>HKH-266</v>
          </cell>
          <cell r="C283" t="str">
            <v>Ống thẳng 2300x400</v>
          </cell>
          <cell r="D283" t="str">
            <v>m²</v>
          </cell>
          <cell r="E283">
            <v>9</v>
          </cell>
        </row>
        <row r="284">
          <cell r="B284" t="str">
            <v>HKH-267</v>
          </cell>
          <cell r="C284" t="str">
            <v>Ống thẳng 2300x400</v>
          </cell>
          <cell r="D284" t="str">
            <v>m²</v>
          </cell>
          <cell r="E284">
            <v>52</v>
          </cell>
        </row>
        <row r="285">
          <cell r="B285" t="str">
            <v>HKH-268</v>
          </cell>
          <cell r="C285" t="str">
            <v>Ống thẳng 1800x450</v>
          </cell>
          <cell r="D285" t="str">
            <v>m²</v>
          </cell>
          <cell r="E285">
            <v>64</v>
          </cell>
        </row>
        <row r="286">
          <cell r="B286" t="str">
            <v>HKH-269</v>
          </cell>
          <cell r="C286" t="str">
            <v>Co 90o 1800x450</v>
          </cell>
          <cell r="D286" t="str">
            <v>m²</v>
          </cell>
          <cell r="E286">
            <v>25</v>
          </cell>
        </row>
        <row r="287">
          <cell r="B287" t="str">
            <v>HKH-270</v>
          </cell>
          <cell r="C287" t="str">
            <v>Giảm cấp 2300x400-1800x450</v>
          </cell>
          <cell r="D287" t="str">
            <v>m²</v>
          </cell>
          <cell r="E287">
            <v>11</v>
          </cell>
        </row>
        <row r="288">
          <cell r="B288" t="str">
            <v>HKH-271</v>
          </cell>
          <cell r="C288" t="str">
            <v>Nối chân 2300x400</v>
          </cell>
          <cell r="D288" t="str">
            <v>m²</v>
          </cell>
          <cell r="E288">
            <v>3</v>
          </cell>
        </row>
        <row r="289">
          <cell r="B289" t="str">
            <v>HKH-272</v>
          </cell>
          <cell r="C289" t="str">
            <v>SEAF-B1F-Z5-02</v>
          </cell>
        </row>
        <row r="290">
          <cell r="B290" t="str">
            <v>HKH-273</v>
          </cell>
          <cell r="C290" t="str">
            <v>Ống thẳng 2200x400</v>
          </cell>
          <cell r="D290" t="str">
            <v>m²</v>
          </cell>
          <cell r="E290">
            <v>9</v>
          </cell>
        </row>
        <row r="291">
          <cell r="B291" t="str">
            <v>HKH-274</v>
          </cell>
          <cell r="C291" t="str">
            <v>Ống thẳng 2200x400</v>
          </cell>
          <cell r="D291" t="str">
            <v>m²</v>
          </cell>
          <cell r="E291">
            <v>0</v>
          </cell>
        </row>
        <row r="292">
          <cell r="B292" t="str">
            <v>HKH-275</v>
          </cell>
          <cell r="C292" t="str">
            <v>Ống thẳng 2200x400</v>
          </cell>
          <cell r="D292" t="str">
            <v>m²</v>
          </cell>
          <cell r="E292">
            <v>42</v>
          </cell>
        </row>
        <row r="293">
          <cell r="B293" t="str">
            <v>HKH-276</v>
          </cell>
          <cell r="C293" t="str">
            <v>Ống thẳng 2200x400</v>
          </cell>
          <cell r="D293" t="str">
            <v>m²</v>
          </cell>
          <cell r="E293">
            <v>68</v>
          </cell>
        </row>
        <row r="294">
          <cell r="B294" t="str">
            <v>HKH-277</v>
          </cell>
          <cell r="C294" t="str">
            <v>Ống thẳng 1600x400</v>
          </cell>
          <cell r="D294" t="str">
            <v>m²</v>
          </cell>
          <cell r="E294">
            <v>127</v>
          </cell>
        </row>
        <row r="295">
          <cell r="B295" t="str">
            <v>HKH-278</v>
          </cell>
          <cell r="C295" t="str">
            <v>Co 90o 1600x400</v>
          </cell>
          <cell r="D295" t="str">
            <v>m²</v>
          </cell>
          <cell r="E295">
            <v>10</v>
          </cell>
        </row>
        <row r="296">
          <cell r="B296" t="str">
            <v>HKH-279</v>
          </cell>
          <cell r="C296" t="str">
            <v>Co 45o 2200x400</v>
          </cell>
          <cell r="D296" t="str">
            <v>m²</v>
          </cell>
          <cell r="E296">
            <v>18</v>
          </cell>
        </row>
        <row r="297">
          <cell r="B297" t="str">
            <v>HKH-280</v>
          </cell>
          <cell r="C297" t="str">
            <v>Vuông tròn 2200x400</v>
          </cell>
          <cell r="D297" t="str">
            <v>m²</v>
          </cell>
          <cell r="E297">
            <v>9</v>
          </cell>
        </row>
        <row r="298">
          <cell r="B298" t="str">
            <v>HKH-281</v>
          </cell>
          <cell r="C298" t="str">
            <v>Nối chân 1600x400</v>
          </cell>
          <cell r="D298" t="str">
            <v>m²</v>
          </cell>
          <cell r="E298">
            <v>2</v>
          </cell>
        </row>
        <row r="299">
          <cell r="B299" t="str">
            <v>HKH-282</v>
          </cell>
          <cell r="C299" t="str">
            <v>Giảm cấp 2200x400-1600x400</v>
          </cell>
          <cell r="D299" t="str">
            <v>m²</v>
          </cell>
          <cell r="E299">
            <v>2</v>
          </cell>
        </row>
        <row r="300">
          <cell r="B300" t="str">
            <v>HKH-283</v>
          </cell>
          <cell r="C300" t="str">
            <v>Box miệng gió 1000x300</v>
          </cell>
          <cell r="D300" t="str">
            <v>m²</v>
          </cell>
          <cell r="E300">
            <v>4</v>
          </cell>
        </row>
        <row r="301">
          <cell r="B301" t="str">
            <v>HKH-284</v>
          </cell>
          <cell r="C301" t="str">
            <v>Cung cấp và lắp đặt Vải bố chống cháy + Rockwood dày 25mm tỷ trọng 48 kg/m³</v>
          </cell>
          <cell r="D301" t="str">
            <v>m²</v>
          </cell>
          <cell r="E301">
            <v>51</v>
          </cell>
        </row>
        <row r="302">
          <cell r="B302" t="str">
            <v>HKH-285</v>
          </cell>
          <cell r="C302" t="str">
            <v>Cung cấp và lắp đặt Tole soi lỗ</v>
          </cell>
          <cell r="D302" t="str">
            <v>m²</v>
          </cell>
          <cell r="E302">
            <v>51</v>
          </cell>
        </row>
        <row r="303">
          <cell r="B303" t="str">
            <v>HKH-286</v>
          </cell>
          <cell r="C303" t="str">
            <v>SEAF-B1F-Z5-03</v>
          </cell>
        </row>
        <row r="304">
          <cell r="B304" t="str">
            <v>HKH-287</v>
          </cell>
          <cell r="C304" t="str">
            <v>Ống thẳng 2200x400</v>
          </cell>
          <cell r="D304" t="str">
            <v>m²</v>
          </cell>
          <cell r="E304">
            <v>9</v>
          </cell>
        </row>
        <row r="305">
          <cell r="B305" t="str">
            <v>HKH-288</v>
          </cell>
          <cell r="C305" t="str">
            <v>Ống thẳng 2200x400</v>
          </cell>
          <cell r="D305" t="str">
            <v>m²</v>
          </cell>
          <cell r="E305">
            <v>48</v>
          </cell>
        </row>
        <row r="306">
          <cell r="B306" t="str">
            <v>HKH-289</v>
          </cell>
          <cell r="C306" t="str">
            <v>Ống thẳng 2200x400</v>
          </cell>
          <cell r="D306" t="str">
            <v>m²</v>
          </cell>
          <cell r="E306">
            <v>68</v>
          </cell>
        </row>
        <row r="307">
          <cell r="B307" t="str">
            <v>HKH-290</v>
          </cell>
          <cell r="C307" t="str">
            <v>Ống thẳng 1600x400</v>
          </cell>
          <cell r="D307" t="str">
            <v>m²</v>
          </cell>
          <cell r="E307">
            <v>98</v>
          </cell>
        </row>
        <row r="308">
          <cell r="B308" t="str">
            <v>HKH-291</v>
          </cell>
          <cell r="C308" t="str">
            <v>Co 90o 1600x400</v>
          </cell>
          <cell r="D308" t="str">
            <v>m²</v>
          </cell>
          <cell r="E308">
            <v>10</v>
          </cell>
        </row>
        <row r="309">
          <cell r="B309" t="str">
            <v>HKH-292</v>
          </cell>
          <cell r="C309" t="str">
            <v>Vuông tròn 2200x400</v>
          </cell>
          <cell r="D309" t="str">
            <v>m²</v>
          </cell>
          <cell r="E309">
            <v>9</v>
          </cell>
        </row>
        <row r="310">
          <cell r="B310" t="str">
            <v>HKH-293</v>
          </cell>
          <cell r="C310" t="str">
            <v>Nối chân 1600x400</v>
          </cell>
          <cell r="D310" t="str">
            <v>m²</v>
          </cell>
          <cell r="E310">
            <v>2</v>
          </cell>
        </row>
        <row r="311">
          <cell r="B311" t="str">
            <v>HKH-294</v>
          </cell>
          <cell r="C311" t="str">
            <v>Giảm cấp 2200x400-1600x400</v>
          </cell>
          <cell r="D311" t="str">
            <v>m²</v>
          </cell>
          <cell r="E311">
            <v>2</v>
          </cell>
        </row>
        <row r="312">
          <cell r="B312" t="str">
            <v>HKH-295</v>
          </cell>
          <cell r="C312" t="str">
            <v>Box miệng gió 1000x300</v>
          </cell>
          <cell r="D312" t="str">
            <v>m²</v>
          </cell>
          <cell r="E312">
            <v>4</v>
          </cell>
        </row>
        <row r="313">
          <cell r="B313" t="str">
            <v>HKH-296</v>
          </cell>
          <cell r="C313" t="str">
            <v>Cung cấp và lắp đặt Vải bố chống cháy + Rockwood dày 25mm tỷ trọng 48 kg/m³</v>
          </cell>
          <cell r="D313" t="str">
            <v>m²</v>
          </cell>
          <cell r="E313">
            <v>57</v>
          </cell>
        </row>
        <row r="314">
          <cell r="B314" t="str">
            <v>HKH-297</v>
          </cell>
          <cell r="C314" t="str">
            <v>Cung cấp và lắp đặt Tole soi lỗ</v>
          </cell>
          <cell r="D314" t="str">
            <v>m²</v>
          </cell>
          <cell r="E314">
            <v>57</v>
          </cell>
        </row>
        <row r="315">
          <cell r="B315" t="str">
            <v>HKH-298</v>
          </cell>
          <cell r="C315" t="str">
            <v>TRỤC Z-25</v>
          </cell>
        </row>
        <row r="316">
          <cell r="B316" t="str">
            <v>HKH-299</v>
          </cell>
          <cell r="C316" t="str">
            <v>Ống thẳng 2300x400</v>
          </cell>
          <cell r="D316" t="str">
            <v>m²</v>
          </cell>
          <cell r="E316">
            <v>9</v>
          </cell>
        </row>
        <row r="317">
          <cell r="B317" t="str">
            <v>HKH-300</v>
          </cell>
          <cell r="C317" t="str">
            <v>Ống thẳng 2300x400</v>
          </cell>
          <cell r="D317" t="str">
            <v>m²</v>
          </cell>
          <cell r="E317">
            <v>29</v>
          </cell>
        </row>
        <row r="318">
          <cell r="B318" t="str">
            <v>HKH-301</v>
          </cell>
          <cell r="C318" t="str">
            <v>Ống thẳng 1700x500</v>
          </cell>
          <cell r="D318" t="str">
            <v>m²</v>
          </cell>
          <cell r="E318">
            <v>117</v>
          </cell>
        </row>
        <row r="319">
          <cell r="B319" t="str">
            <v>HKH-302</v>
          </cell>
          <cell r="C319" t="str">
            <v>Co 90o 1700x500</v>
          </cell>
          <cell r="D319" t="str">
            <v>m²</v>
          </cell>
          <cell r="E319">
            <v>24</v>
          </cell>
        </row>
        <row r="320">
          <cell r="B320" t="str">
            <v>HKH-303</v>
          </cell>
          <cell r="C320" t="str">
            <v>Giảm cấp 2300x400-1700x500</v>
          </cell>
          <cell r="D320" t="str">
            <v>m²</v>
          </cell>
          <cell r="E320">
            <v>10</v>
          </cell>
        </row>
        <row r="321">
          <cell r="B321" t="str">
            <v>HKH-304</v>
          </cell>
          <cell r="C321" t="str">
            <v>Nối chân 2300x400</v>
          </cell>
          <cell r="D321" t="str">
            <v>m²</v>
          </cell>
          <cell r="E321">
            <v>3</v>
          </cell>
        </row>
        <row r="322">
          <cell r="B322" t="str">
            <v>HKH-305</v>
          </cell>
          <cell r="C322" t="str">
            <v>SEAF-B1F-Z5-04</v>
          </cell>
        </row>
        <row r="323">
          <cell r="B323" t="str">
            <v>HKH-306</v>
          </cell>
          <cell r="C323" t="str">
            <v>Ống thẳng 2200x400</v>
          </cell>
          <cell r="D323" t="str">
            <v>m²</v>
          </cell>
          <cell r="E323">
            <v>9</v>
          </cell>
        </row>
        <row r="324">
          <cell r="B324" t="str">
            <v>HKH-307</v>
          </cell>
          <cell r="C324" t="str">
            <v>Ống thẳng 2200x400</v>
          </cell>
          <cell r="D324" t="str">
            <v>m²</v>
          </cell>
          <cell r="E324">
            <v>48</v>
          </cell>
        </row>
        <row r="325">
          <cell r="B325" t="str">
            <v>HKH-308</v>
          </cell>
          <cell r="C325" t="str">
            <v>Ống thẳng 2200x400</v>
          </cell>
          <cell r="D325" t="str">
            <v>m²</v>
          </cell>
          <cell r="E325">
            <v>68</v>
          </cell>
        </row>
        <row r="326">
          <cell r="B326" t="str">
            <v>HKH-309</v>
          </cell>
          <cell r="C326" t="str">
            <v>Ống thẳng 1600x400</v>
          </cell>
          <cell r="D326" t="str">
            <v>m²</v>
          </cell>
          <cell r="E326">
            <v>98</v>
          </cell>
        </row>
        <row r="327">
          <cell r="B327" t="str">
            <v>HKH-310</v>
          </cell>
          <cell r="C327" t="str">
            <v>Co 90o 1600x400</v>
          </cell>
          <cell r="D327" t="str">
            <v>m²</v>
          </cell>
          <cell r="E327">
            <v>10</v>
          </cell>
        </row>
        <row r="328">
          <cell r="B328" t="str">
            <v>HKH-311</v>
          </cell>
          <cell r="C328" t="str">
            <v>Vuông tròn 2200x400</v>
          </cell>
          <cell r="D328" t="str">
            <v>m²</v>
          </cell>
          <cell r="E328">
            <v>9</v>
          </cell>
        </row>
        <row r="329">
          <cell r="B329" t="str">
            <v>HKH-312</v>
          </cell>
          <cell r="C329" t="str">
            <v>Nối chân 1600x400</v>
          </cell>
          <cell r="D329" t="str">
            <v>m²</v>
          </cell>
          <cell r="E329">
            <v>2</v>
          </cell>
        </row>
        <row r="330">
          <cell r="B330" t="str">
            <v>HKH-313</v>
          </cell>
          <cell r="C330" t="str">
            <v>Giảm cấp 2200x400-1600x400</v>
          </cell>
          <cell r="D330" t="str">
            <v>m²</v>
          </cell>
          <cell r="E330">
            <v>2</v>
          </cell>
        </row>
        <row r="331">
          <cell r="B331" t="str">
            <v>HKH-314</v>
          </cell>
          <cell r="C331" t="str">
            <v>Box miệng gió 1000x300</v>
          </cell>
          <cell r="D331" t="str">
            <v>m²</v>
          </cell>
          <cell r="E331">
            <v>4</v>
          </cell>
        </row>
        <row r="332">
          <cell r="B332" t="str">
            <v>HKH-315</v>
          </cell>
          <cell r="C332" t="str">
            <v>Cung cấp và lắp đặt Vải bố chống cháy + Rockwood dày 25mm tỷ trọng 48 kg/m³</v>
          </cell>
          <cell r="D332" t="str">
            <v>m²</v>
          </cell>
          <cell r="E332">
            <v>57</v>
          </cell>
        </row>
        <row r="333">
          <cell r="B333" t="str">
            <v>HKH-316</v>
          </cell>
          <cell r="C333" t="str">
            <v>Cung cấp và lắp đặt Tole soi lỗ</v>
          </cell>
          <cell r="D333" t="str">
            <v>m²</v>
          </cell>
          <cell r="E333">
            <v>57</v>
          </cell>
        </row>
        <row r="334">
          <cell r="B334" t="str">
            <v>HKH-317</v>
          </cell>
          <cell r="C334" t="str">
            <v>Vật tư phụ</v>
          </cell>
          <cell r="D334" t="str">
            <v>Lô</v>
          </cell>
          <cell r="E334">
            <v>1</v>
          </cell>
        </row>
        <row r="335">
          <cell r="C335" t="str">
            <v>Cấp gió tươi hầm</v>
          </cell>
        </row>
        <row r="336">
          <cell r="C336" t="str">
            <v>Ống gió tươi tầng hầm 2</v>
          </cell>
        </row>
        <row r="337">
          <cell r="C337" t="str">
            <v>FAF-B2F-Z1-01</v>
          </cell>
        </row>
        <row r="338">
          <cell r="B338" t="str">
            <v>GIOTUOI-1</v>
          </cell>
          <cell r="C338" t="str">
            <v>Ống thẳng 1800x400</v>
          </cell>
          <cell r="D338" t="str">
            <v>m²</v>
          </cell>
          <cell r="E338">
            <v>1</v>
          </cell>
        </row>
        <row r="339">
          <cell r="B339" t="str">
            <v>GIOTUOI-2</v>
          </cell>
          <cell r="C339" t="str">
            <v>Ống thẳng 1800x400</v>
          </cell>
          <cell r="D339" t="str">
            <v>m²</v>
          </cell>
          <cell r="E339">
            <v>1</v>
          </cell>
        </row>
        <row r="340">
          <cell r="B340" t="str">
            <v>GIOTUOI-3</v>
          </cell>
          <cell r="C340" t="str">
            <v>Ống thẳng 1150x350</v>
          </cell>
          <cell r="D340" t="str">
            <v>m²</v>
          </cell>
          <cell r="E340">
            <v>1</v>
          </cell>
        </row>
        <row r="341">
          <cell r="B341" t="str">
            <v>GIOTUOI-4</v>
          </cell>
          <cell r="C341" t="str">
            <v>Ống thẳng 1150x350</v>
          </cell>
          <cell r="D341" t="str">
            <v>m²</v>
          </cell>
          <cell r="E341">
            <v>1</v>
          </cell>
        </row>
        <row r="342">
          <cell r="B342" t="str">
            <v>GIOTUOI-5</v>
          </cell>
          <cell r="C342" t="str">
            <v>Ống thẳng 1150x300</v>
          </cell>
          <cell r="D342" t="str">
            <v>m²</v>
          </cell>
          <cell r="E342">
            <v>1</v>
          </cell>
        </row>
        <row r="343">
          <cell r="B343" t="str">
            <v>GIOTUOI-6</v>
          </cell>
          <cell r="C343" t="str">
            <v>Ống thẳng 1000x300</v>
          </cell>
          <cell r="D343" t="str">
            <v>m²</v>
          </cell>
          <cell r="E343">
            <v>1</v>
          </cell>
        </row>
        <row r="344">
          <cell r="B344" t="str">
            <v>GIOTUOI-7</v>
          </cell>
          <cell r="C344" t="str">
            <v>Ống thẳng 650x300</v>
          </cell>
          <cell r="D344" t="str">
            <v>m²</v>
          </cell>
          <cell r="E344">
            <v>1</v>
          </cell>
        </row>
        <row r="345">
          <cell r="B345" t="str">
            <v>GIOTUOI-8</v>
          </cell>
          <cell r="C345" t="str">
            <v>Co 90o 1800x400</v>
          </cell>
          <cell r="D345" t="str">
            <v>m²</v>
          </cell>
          <cell r="E345">
            <v>1</v>
          </cell>
        </row>
        <row r="346">
          <cell r="B346" t="str">
            <v>GIOTUOI-9</v>
          </cell>
          <cell r="C346" t="str">
            <v>Co 90o 1150x350</v>
          </cell>
          <cell r="D346" t="str">
            <v>m²</v>
          </cell>
          <cell r="E346">
            <v>2</v>
          </cell>
        </row>
        <row r="347">
          <cell r="B347" t="str">
            <v>GIOTUOI-10</v>
          </cell>
          <cell r="C347" t="str">
            <v>Co 90o 1000x300</v>
          </cell>
          <cell r="D347" t="str">
            <v>m²</v>
          </cell>
          <cell r="E347">
            <v>1</v>
          </cell>
        </row>
        <row r="348">
          <cell r="B348" t="str">
            <v>GIOTUOI-11</v>
          </cell>
          <cell r="C348" t="str">
            <v>Vuông tròn 1800x400</v>
          </cell>
          <cell r="D348" t="str">
            <v>m²</v>
          </cell>
          <cell r="E348">
            <v>2</v>
          </cell>
        </row>
        <row r="349">
          <cell r="B349" t="str">
            <v>GIOTUOI-12</v>
          </cell>
          <cell r="C349" t="str">
            <v>Nối chân 1800x400</v>
          </cell>
          <cell r="D349" t="str">
            <v>m²</v>
          </cell>
          <cell r="E349">
            <v>1</v>
          </cell>
        </row>
        <row r="350">
          <cell r="B350" t="str">
            <v>GIOTUOI-13</v>
          </cell>
          <cell r="C350" t="str">
            <v>Nối chân 1150x350</v>
          </cell>
          <cell r="D350" t="str">
            <v>m²</v>
          </cell>
          <cell r="E350">
            <v>2</v>
          </cell>
        </row>
        <row r="351">
          <cell r="B351" t="str">
            <v>GIOTUOI-14</v>
          </cell>
          <cell r="C351" t="str">
            <v>Giảm cấp 1150x350-1150x300</v>
          </cell>
          <cell r="D351" t="str">
            <v>m²</v>
          </cell>
          <cell r="E351">
            <v>1</v>
          </cell>
        </row>
        <row r="352">
          <cell r="B352" t="str">
            <v>GIOTUOI-15</v>
          </cell>
          <cell r="C352" t="str">
            <v>Giảm cấp 1150x350-1000x300</v>
          </cell>
          <cell r="D352" t="str">
            <v>m²</v>
          </cell>
          <cell r="E352">
            <v>1</v>
          </cell>
        </row>
        <row r="353">
          <cell r="B353" t="str">
            <v>GIOTUOI-16</v>
          </cell>
          <cell r="C353" t="str">
            <v>Giảm cấp 1150x300-650x300</v>
          </cell>
          <cell r="D353" t="str">
            <v>m²</v>
          </cell>
          <cell r="E353">
            <v>1</v>
          </cell>
        </row>
        <row r="354">
          <cell r="B354" t="str">
            <v>GIOTUOI-17</v>
          </cell>
          <cell r="C354" t="str">
            <v>Giảm cấp 1000x300-650x300</v>
          </cell>
          <cell r="D354" t="str">
            <v>m²</v>
          </cell>
          <cell r="E354">
            <v>1</v>
          </cell>
        </row>
        <row r="355">
          <cell r="B355" t="str">
            <v>GIOTUOI-18</v>
          </cell>
          <cell r="C355" t="str">
            <v>Box miệng gió 1000x300</v>
          </cell>
          <cell r="D355" t="str">
            <v>m²</v>
          </cell>
          <cell r="E355">
            <v>10</v>
          </cell>
        </row>
        <row r="356">
          <cell r="B356" t="str">
            <v>GIOTUOI-19</v>
          </cell>
          <cell r="C356" t="str">
            <v>Cung cấp và lắp đặt Vải bố chống cháy + Rockwood dày 25mm tỷ trọng 48 kg/m³</v>
          </cell>
          <cell r="D356" t="str">
            <v>m²</v>
          </cell>
          <cell r="E356">
            <v>56</v>
          </cell>
        </row>
        <row r="357">
          <cell r="B357" t="str">
            <v>GIOTUOI-20</v>
          </cell>
          <cell r="C357" t="str">
            <v>Cung cấp và lắp đặt Tole soi lỗ</v>
          </cell>
          <cell r="D357" t="str">
            <v>m²</v>
          </cell>
          <cell r="E357">
            <v>56</v>
          </cell>
        </row>
        <row r="358">
          <cell r="B358" t="str">
            <v>GIOTUOI-21</v>
          </cell>
          <cell r="C358" t="str">
            <v>SEAF-B2F-Z1-02</v>
          </cell>
        </row>
        <row r="359">
          <cell r="B359" t="str">
            <v>GIOTUOI-22</v>
          </cell>
          <cell r="C359" t="str">
            <v>FAF-B2F-Z1-02</v>
          </cell>
        </row>
        <row r="360">
          <cell r="B360" t="str">
            <v>GIOTUOI-23</v>
          </cell>
          <cell r="C360" t="str">
            <v>Ống thẳng 1800x400</v>
          </cell>
          <cell r="D360" t="str">
            <v>m²</v>
          </cell>
          <cell r="E360">
            <v>1</v>
          </cell>
        </row>
        <row r="361">
          <cell r="B361" t="str">
            <v>GIOTUOI-24</v>
          </cell>
          <cell r="C361" t="str">
            <v>Ống thẳng 1800x400</v>
          </cell>
          <cell r="D361" t="str">
            <v>m²</v>
          </cell>
          <cell r="E361">
            <v>1</v>
          </cell>
        </row>
        <row r="362">
          <cell r="B362" t="str">
            <v>GIOTUOI-25</v>
          </cell>
          <cell r="C362" t="str">
            <v>Ống thẳng 1150x350</v>
          </cell>
          <cell r="D362" t="str">
            <v>m²</v>
          </cell>
          <cell r="E362">
            <v>1</v>
          </cell>
        </row>
        <row r="363">
          <cell r="B363" t="str">
            <v>GIOTUOI-26</v>
          </cell>
          <cell r="C363" t="str">
            <v>Ống thẳng 1150x350</v>
          </cell>
          <cell r="D363" t="str">
            <v>m²</v>
          </cell>
          <cell r="E363">
            <v>1</v>
          </cell>
        </row>
        <row r="364">
          <cell r="B364" t="str">
            <v>GIOTUOI-27</v>
          </cell>
          <cell r="C364" t="str">
            <v>Ống thẳng 1150x300</v>
          </cell>
          <cell r="D364" t="str">
            <v>m²</v>
          </cell>
          <cell r="E364">
            <v>1</v>
          </cell>
        </row>
        <row r="365">
          <cell r="B365" t="str">
            <v>GIOTUOI-28</v>
          </cell>
          <cell r="C365" t="str">
            <v>Ống thẳng 1000x300</v>
          </cell>
          <cell r="D365" t="str">
            <v>m²</v>
          </cell>
          <cell r="E365">
            <v>1</v>
          </cell>
        </row>
        <row r="366">
          <cell r="B366" t="str">
            <v>GIOTUOI-29</v>
          </cell>
          <cell r="C366" t="str">
            <v>Ống thẳng 650x300</v>
          </cell>
          <cell r="D366" t="str">
            <v>m²</v>
          </cell>
          <cell r="E366">
            <v>1</v>
          </cell>
        </row>
        <row r="367">
          <cell r="B367" t="str">
            <v>GIOTUOI-30</v>
          </cell>
          <cell r="C367" t="str">
            <v>Co 90o 1800x400</v>
          </cell>
          <cell r="D367" t="str">
            <v>m²</v>
          </cell>
          <cell r="E367">
            <v>1</v>
          </cell>
        </row>
        <row r="368">
          <cell r="B368" t="str">
            <v>GIOTUOI-31</v>
          </cell>
          <cell r="C368" t="str">
            <v>Co 90o 1150x350</v>
          </cell>
          <cell r="D368" t="str">
            <v>m²</v>
          </cell>
          <cell r="E368">
            <v>2</v>
          </cell>
        </row>
        <row r="369">
          <cell r="B369" t="str">
            <v>GIOTUOI-32</v>
          </cell>
          <cell r="C369" t="str">
            <v>Co 90o 1000x300</v>
          </cell>
          <cell r="D369" t="str">
            <v>m²</v>
          </cell>
          <cell r="E369">
            <v>1</v>
          </cell>
        </row>
        <row r="370">
          <cell r="B370" t="str">
            <v>GIOTUOI-33</v>
          </cell>
          <cell r="C370" t="str">
            <v>Vuông tròn 1800x400</v>
          </cell>
          <cell r="D370" t="str">
            <v>m²</v>
          </cell>
          <cell r="E370">
            <v>2</v>
          </cell>
        </row>
        <row r="371">
          <cell r="B371" t="str">
            <v>GIOTUOI-34</v>
          </cell>
          <cell r="C371" t="str">
            <v>Nối chân 1800x400</v>
          </cell>
          <cell r="D371" t="str">
            <v>m²</v>
          </cell>
          <cell r="E371">
            <v>1</v>
          </cell>
        </row>
        <row r="372">
          <cell r="B372" t="str">
            <v>GIOTUOI-35</v>
          </cell>
          <cell r="C372" t="str">
            <v>Nối chân 1150x350</v>
          </cell>
          <cell r="D372" t="str">
            <v>m²</v>
          </cell>
          <cell r="E372">
            <v>2</v>
          </cell>
        </row>
        <row r="373">
          <cell r="B373" t="str">
            <v>GIOTUOI-36</v>
          </cell>
          <cell r="C373" t="str">
            <v>Giảm cấp 1150x350-1150x300</v>
          </cell>
          <cell r="D373" t="str">
            <v>m²</v>
          </cell>
          <cell r="E373">
            <v>1</v>
          </cell>
        </row>
        <row r="374">
          <cell r="B374" t="str">
            <v>GIOTUOI-37</v>
          </cell>
          <cell r="C374" t="str">
            <v>Giảm cấp 1150x350-1000x300</v>
          </cell>
          <cell r="D374" t="str">
            <v>m²</v>
          </cell>
          <cell r="E374">
            <v>1</v>
          </cell>
        </row>
        <row r="375">
          <cell r="B375" t="str">
            <v>GIOTUOI-38</v>
          </cell>
          <cell r="C375" t="str">
            <v>Giảm cấp 1150x300-650x300</v>
          </cell>
          <cell r="D375" t="str">
            <v>m²</v>
          </cell>
          <cell r="E375">
            <v>1</v>
          </cell>
        </row>
        <row r="376">
          <cell r="B376" t="str">
            <v>GIOTUOI-39</v>
          </cell>
          <cell r="C376" t="str">
            <v>Giảm cấp 1000x300-650x300</v>
          </cell>
          <cell r="D376" t="str">
            <v>m²</v>
          </cell>
          <cell r="E376">
            <v>1</v>
          </cell>
        </row>
        <row r="377">
          <cell r="B377" t="str">
            <v>GIOTUOI-40</v>
          </cell>
          <cell r="C377" t="str">
            <v>Box miệng gió 1000x300</v>
          </cell>
          <cell r="D377" t="str">
            <v>m²</v>
          </cell>
          <cell r="E377">
            <v>10</v>
          </cell>
        </row>
        <row r="378">
          <cell r="B378" t="str">
            <v>GIOTUOI-41</v>
          </cell>
          <cell r="C378" t="str">
            <v>Cung cấp và lắp đặt Vải bố chống cháy + Rockwood dày 25mm tỷ trọng 48 kg/m³</v>
          </cell>
          <cell r="D378" t="str">
            <v>m²</v>
          </cell>
          <cell r="E378">
            <v>59</v>
          </cell>
        </row>
        <row r="379">
          <cell r="B379" t="str">
            <v>GIOTUOI-42</v>
          </cell>
          <cell r="C379" t="str">
            <v>Cung cấp và lắp đặt Tole soi lỗ</v>
          </cell>
          <cell r="D379" t="str">
            <v>m²</v>
          </cell>
          <cell r="E379">
            <v>59</v>
          </cell>
        </row>
        <row r="380">
          <cell r="B380" t="str">
            <v>GIOTUOI-43</v>
          </cell>
          <cell r="C380" t="str">
            <v>FAF-B2F-Z2-01</v>
          </cell>
        </row>
        <row r="381">
          <cell r="B381" t="str">
            <v>GIOTUOI-44</v>
          </cell>
          <cell r="C381" t="str">
            <v>Ống thẳng 1400x450</v>
          </cell>
          <cell r="D381" t="str">
            <v>m²</v>
          </cell>
          <cell r="E381">
            <v>1</v>
          </cell>
        </row>
        <row r="382">
          <cell r="B382" t="str">
            <v>GIOTUOI-45</v>
          </cell>
          <cell r="C382" t="str">
            <v>Ống thẳng 1400x450</v>
          </cell>
          <cell r="D382" t="str">
            <v>m²</v>
          </cell>
          <cell r="E382">
            <v>1</v>
          </cell>
        </row>
        <row r="383">
          <cell r="B383" t="str">
            <v>GIOTUOI-46</v>
          </cell>
          <cell r="C383" t="str">
            <v>Ống thẳng 900x400</v>
          </cell>
          <cell r="D383" t="str">
            <v>m²</v>
          </cell>
          <cell r="E383">
            <v>1</v>
          </cell>
        </row>
        <row r="384">
          <cell r="B384" t="str">
            <v>GIOTUOI-47</v>
          </cell>
          <cell r="C384" t="str">
            <v>Co 90o 1400x450</v>
          </cell>
          <cell r="D384" t="str">
            <v>m²</v>
          </cell>
          <cell r="E384">
            <v>1</v>
          </cell>
        </row>
        <row r="385">
          <cell r="B385" t="str">
            <v>GIOTUOI-48</v>
          </cell>
          <cell r="C385" t="str">
            <v>Vuông tròn 1400x450</v>
          </cell>
          <cell r="D385" t="str">
            <v>m²</v>
          </cell>
          <cell r="E385">
            <v>2</v>
          </cell>
        </row>
        <row r="386">
          <cell r="B386" t="str">
            <v>GIOTUOI-49</v>
          </cell>
          <cell r="C386" t="str">
            <v>Nối chân 900x400</v>
          </cell>
          <cell r="D386" t="str">
            <v>m²</v>
          </cell>
          <cell r="E386">
            <v>2</v>
          </cell>
        </row>
        <row r="387">
          <cell r="B387" t="str">
            <v>GIOTUOI-50</v>
          </cell>
          <cell r="C387" t="str">
            <v>Box miệng gió 1000x300</v>
          </cell>
          <cell r="D387" t="str">
            <v>m²</v>
          </cell>
          <cell r="E387">
            <v>8</v>
          </cell>
        </row>
        <row r="388">
          <cell r="B388" t="str">
            <v>GIOTUOI-51</v>
          </cell>
          <cell r="C388" t="str">
            <v>Cung cấp và lắp đặt Vải bố chống cháy + Rockwood dày 25mm tỷ trọng 48 kg/m³</v>
          </cell>
          <cell r="D388" t="str">
            <v>m²</v>
          </cell>
          <cell r="E388">
            <v>44</v>
          </cell>
        </row>
        <row r="389">
          <cell r="B389" t="str">
            <v>GIOTUOI-52</v>
          </cell>
          <cell r="C389" t="str">
            <v>Cung cấp và lắp đặt Tole soi lỗ</v>
          </cell>
          <cell r="D389" t="str">
            <v>m²</v>
          </cell>
          <cell r="E389">
            <v>44</v>
          </cell>
        </row>
        <row r="390">
          <cell r="B390" t="str">
            <v>GIOTUOI-53</v>
          </cell>
          <cell r="C390" t="str">
            <v>FAF-B2F-Z2-02</v>
          </cell>
        </row>
        <row r="391">
          <cell r="B391" t="str">
            <v>GIOTUOI-54</v>
          </cell>
          <cell r="C391" t="str">
            <v>Ống thẳng 1400x450</v>
          </cell>
          <cell r="D391" t="str">
            <v>m²</v>
          </cell>
          <cell r="E391">
            <v>18</v>
          </cell>
        </row>
        <row r="392">
          <cell r="B392" t="str">
            <v>GIOTUOI-55</v>
          </cell>
          <cell r="C392" t="str">
            <v>Ống thẳng 1400x450</v>
          </cell>
          <cell r="D392" t="str">
            <v>m²</v>
          </cell>
          <cell r="E392">
            <v>27</v>
          </cell>
        </row>
        <row r="393">
          <cell r="B393" t="str">
            <v>GIOTUOI-56</v>
          </cell>
          <cell r="C393" t="str">
            <v>Ống thẳng 900x400</v>
          </cell>
          <cell r="D393" t="str">
            <v>m²</v>
          </cell>
          <cell r="E393">
            <v>37</v>
          </cell>
        </row>
        <row r="394">
          <cell r="B394" t="str">
            <v>GIOTUOI-57</v>
          </cell>
          <cell r="C394" t="str">
            <v>Co 90o 1400x450</v>
          </cell>
          <cell r="D394" t="str">
            <v>m²</v>
          </cell>
          <cell r="E394">
            <v>8</v>
          </cell>
        </row>
        <row r="395">
          <cell r="B395" t="str">
            <v>GIOTUOI-58</v>
          </cell>
          <cell r="C395" t="str">
            <v>Vuông tròn 1400x450</v>
          </cell>
          <cell r="D395" t="str">
            <v>m²</v>
          </cell>
          <cell r="E395">
            <v>7</v>
          </cell>
        </row>
        <row r="396">
          <cell r="B396" t="str">
            <v>GIOTUOI-59</v>
          </cell>
          <cell r="C396" t="str">
            <v>Nối chân 900x400</v>
          </cell>
          <cell r="D396" t="str">
            <v>m²</v>
          </cell>
          <cell r="E396">
            <v>2</v>
          </cell>
        </row>
        <row r="397">
          <cell r="B397" t="str">
            <v>GIOTUOI-60</v>
          </cell>
          <cell r="C397" t="str">
            <v>Box miệng gió 1000x300</v>
          </cell>
          <cell r="D397" t="str">
            <v>m²</v>
          </cell>
          <cell r="E397">
            <v>6</v>
          </cell>
        </row>
        <row r="398">
          <cell r="B398" t="str">
            <v>GIOTUOI-61</v>
          </cell>
          <cell r="C398" t="str">
            <v>Cung cấp và lắp đặt Vải bố chống cháy + Rockwood dày 25mm tỷ trọng 48 kg/m³</v>
          </cell>
          <cell r="D398" t="str">
            <v>m²</v>
          </cell>
          <cell r="E398">
            <v>44</v>
          </cell>
        </row>
        <row r="399">
          <cell r="B399" t="str">
            <v>GIOTUOI-62</v>
          </cell>
          <cell r="C399" t="str">
            <v>Cung cấp và lắp đặt Tole soi lỗ</v>
          </cell>
          <cell r="D399" t="str">
            <v>m²</v>
          </cell>
          <cell r="E399">
            <v>44</v>
          </cell>
        </row>
        <row r="400">
          <cell r="B400" t="str">
            <v>GIOTUOI-63</v>
          </cell>
          <cell r="C400" t="str">
            <v>FAF-B2F-Z3-01</v>
          </cell>
        </row>
        <row r="401">
          <cell r="B401" t="str">
            <v>GIOTUOI-64</v>
          </cell>
          <cell r="C401" t="str">
            <v>Ống thẳng 1800x400</v>
          </cell>
          <cell r="D401" t="str">
            <v>m²</v>
          </cell>
          <cell r="E401">
            <v>1</v>
          </cell>
        </row>
        <row r="402">
          <cell r="B402" t="str">
            <v>GIOTUOI-65</v>
          </cell>
          <cell r="C402" t="str">
            <v>Ống thẳng 1800x400</v>
          </cell>
          <cell r="D402" t="str">
            <v>m²</v>
          </cell>
          <cell r="E402">
            <v>1</v>
          </cell>
        </row>
        <row r="403">
          <cell r="B403" t="str">
            <v>GIOTUOI-66</v>
          </cell>
          <cell r="C403" t="str">
            <v>Ống thẳng 1150x350</v>
          </cell>
          <cell r="D403" t="str">
            <v>m²</v>
          </cell>
          <cell r="E403">
            <v>1</v>
          </cell>
        </row>
        <row r="404">
          <cell r="B404" t="str">
            <v>GIOTUOI-67</v>
          </cell>
          <cell r="C404" t="str">
            <v>Ống thẳng 1150x350</v>
          </cell>
          <cell r="D404" t="str">
            <v>m²</v>
          </cell>
          <cell r="E404">
            <v>1</v>
          </cell>
        </row>
        <row r="405">
          <cell r="B405" t="str">
            <v>GIOTUOI-68</v>
          </cell>
          <cell r="C405" t="str">
            <v>Ống thẳng 1150x300</v>
          </cell>
          <cell r="D405" t="str">
            <v>m²</v>
          </cell>
          <cell r="E405">
            <v>1</v>
          </cell>
        </row>
        <row r="406">
          <cell r="B406" t="str">
            <v>GIOTUOI-69</v>
          </cell>
          <cell r="C406" t="str">
            <v>Ống thẳng 1000x300</v>
          </cell>
          <cell r="D406" t="str">
            <v>m²</v>
          </cell>
          <cell r="E406">
            <v>1</v>
          </cell>
        </row>
        <row r="407">
          <cell r="B407" t="str">
            <v>GIOTUOI-70</v>
          </cell>
          <cell r="C407" t="str">
            <v>Ống thẳng 650x300</v>
          </cell>
          <cell r="D407" t="str">
            <v>m²</v>
          </cell>
          <cell r="E407">
            <v>1</v>
          </cell>
        </row>
        <row r="408">
          <cell r="B408" t="str">
            <v>GIOTUOI-71</v>
          </cell>
          <cell r="C408" t="str">
            <v>Co 90o 1800x400</v>
          </cell>
          <cell r="D408" t="str">
            <v>m²</v>
          </cell>
          <cell r="E408">
            <v>1</v>
          </cell>
        </row>
        <row r="409">
          <cell r="B409" t="str">
            <v>GIOTUOI-72</v>
          </cell>
          <cell r="C409" t="str">
            <v>Co 90o 1150x350</v>
          </cell>
          <cell r="D409" t="str">
            <v>m²</v>
          </cell>
          <cell r="E409">
            <v>1</v>
          </cell>
        </row>
        <row r="410">
          <cell r="B410" t="str">
            <v>GIOTUOI-73</v>
          </cell>
          <cell r="C410" t="str">
            <v>Co 90o 1150x350</v>
          </cell>
          <cell r="D410" t="str">
            <v>m²</v>
          </cell>
          <cell r="E410">
            <v>1</v>
          </cell>
        </row>
        <row r="411">
          <cell r="B411" t="str">
            <v>GIOTUOI-74</v>
          </cell>
          <cell r="C411" t="str">
            <v>Co 90o 1000x300</v>
          </cell>
          <cell r="D411" t="str">
            <v>m²</v>
          </cell>
          <cell r="E411">
            <v>1</v>
          </cell>
        </row>
        <row r="412">
          <cell r="B412" t="str">
            <v>GIOTUOI-75</v>
          </cell>
          <cell r="C412" t="str">
            <v>Vuông tròn 1800x400</v>
          </cell>
          <cell r="D412" t="str">
            <v>m²</v>
          </cell>
          <cell r="E412">
            <v>2</v>
          </cell>
        </row>
        <row r="413">
          <cell r="B413" t="str">
            <v>GIOTUOI-76</v>
          </cell>
          <cell r="C413" t="str">
            <v>Nối chân 1800x400</v>
          </cell>
          <cell r="D413" t="str">
            <v>m²</v>
          </cell>
          <cell r="E413">
            <v>1</v>
          </cell>
        </row>
        <row r="414">
          <cell r="B414" t="str">
            <v>GIOTUOI-77</v>
          </cell>
          <cell r="C414" t="str">
            <v>Nối chân 1150x350</v>
          </cell>
          <cell r="D414" t="str">
            <v>m²</v>
          </cell>
          <cell r="E414">
            <v>2</v>
          </cell>
        </row>
        <row r="415">
          <cell r="B415" t="str">
            <v>GIOTUOI-78</v>
          </cell>
          <cell r="C415" t="str">
            <v>Giảm cấp 1150x350-1150x300</v>
          </cell>
          <cell r="D415" t="str">
            <v>m²</v>
          </cell>
          <cell r="E415">
            <v>1</v>
          </cell>
        </row>
        <row r="416">
          <cell r="B416" t="str">
            <v>GIOTUOI-79</v>
          </cell>
          <cell r="C416" t="str">
            <v>Giảm cấp 1150x350-1000x300</v>
          </cell>
          <cell r="D416" t="str">
            <v>m²</v>
          </cell>
          <cell r="E416">
            <v>1</v>
          </cell>
        </row>
        <row r="417">
          <cell r="B417" t="str">
            <v>GIOTUOI-80</v>
          </cell>
          <cell r="C417" t="str">
            <v>Giảm cấp 1150x300-650x300</v>
          </cell>
          <cell r="D417" t="str">
            <v>m²</v>
          </cell>
          <cell r="E417">
            <v>1</v>
          </cell>
        </row>
        <row r="418">
          <cell r="B418" t="str">
            <v>GIOTUOI-81</v>
          </cell>
          <cell r="C418" t="str">
            <v>Giảm cấp 1000x300-650x300</v>
          </cell>
          <cell r="D418" t="str">
            <v>m²</v>
          </cell>
          <cell r="E418">
            <v>1</v>
          </cell>
        </row>
        <row r="419">
          <cell r="B419" t="str">
            <v>GIOTUOI-82</v>
          </cell>
          <cell r="C419" t="str">
            <v>Box miệng gió 1000x300</v>
          </cell>
          <cell r="D419" t="str">
            <v>m²</v>
          </cell>
          <cell r="E419">
            <v>10</v>
          </cell>
        </row>
        <row r="420">
          <cell r="B420" t="str">
            <v>GIOTUOI-83</v>
          </cell>
          <cell r="C420" t="str">
            <v>Cung cấp và lắp đặt Vải bố chống cháy + Rockwood dày 25mm tỷ trọng 48 kg/m³</v>
          </cell>
          <cell r="D420" t="str">
            <v>m²</v>
          </cell>
          <cell r="E420">
            <v>69</v>
          </cell>
        </row>
        <row r="421">
          <cell r="B421" t="str">
            <v>GIOTUOI-84</v>
          </cell>
          <cell r="C421" t="str">
            <v>Cung cấp và lắp đặt Tole soi lỗ</v>
          </cell>
          <cell r="D421" t="str">
            <v>m²</v>
          </cell>
          <cell r="E421">
            <v>69</v>
          </cell>
        </row>
        <row r="422">
          <cell r="B422" t="str">
            <v>GIOTUOI-85</v>
          </cell>
          <cell r="C422" t="str">
            <v>FAF-B2F-Z3-02</v>
          </cell>
        </row>
        <row r="423">
          <cell r="B423" t="str">
            <v>GIOTUOI-86</v>
          </cell>
          <cell r="C423" t="str">
            <v>Ống thẳng 1800x400</v>
          </cell>
          <cell r="D423" t="str">
            <v>m²</v>
          </cell>
          <cell r="E423">
            <v>15</v>
          </cell>
        </row>
        <row r="424">
          <cell r="B424" t="str">
            <v>GIOTUOI-87</v>
          </cell>
          <cell r="C424" t="str">
            <v>Ống thẳng 1800x400</v>
          </cell>
          <cell r="D424" t="str">
            <v>m²</v>
          </cell>
          <cell r="E424">
            <v>16</v>
          </cell>
        </row>
        <row r="425">
          <cell r="B425" t="str">
            <v>GIOTUOI-88</v>
          </cell>
          <cell r="C425" t="str">
            <v>Ống thẳng 1150x350</v>
          </cell>
          <cell r="D425" t="str">
            <v>m²</v>
          </cell>
          <cell r="E425">
            <v>27</v>
          </cell>
        </row>
        <row r="426">
          <cell r="B426" t="str">
            <v>GIOTUOI-89</v>
          </cell>
          <cell r="C426" t="str">
            <v>Ống thẳng 1150x350</v>
          </cell>
          <cell r="D426" t="str">
            <v>m²</v>
          </cell>
          <cell r="E426">
            <v>93</v>
          </cell>
        </row>
        <row r="427">
          <cell r="B427" t="str">
            <v>GIOTUOI-90</v>
          </cell>
          <cell r="C427" t="str">
            <v>Ống thẳng 1150x300</v>
          </cell>
          <cell r="D427" t="str">
            <v>m²</v>
          </cell>
          <cell r="E427">
            <v>21</v>
          </cell>
        </row>
        <row r="428">
          <cell r="B428" t="str">
            <v>GIOTUOI-91</v>
          </cell>
          <cell r="C428" t="str">
            <v>Ống thẳng 1000x300</v>
          </cell>
          <cell r="D428" t="str">
            <v>m²</v>
          </cell>
          <cell r="E428">
            <v>54</v>
          </cell>
        </row>
        <row r="429">
          <cell r="B429" t="str">
            <v>GIOTUOI-92</v>
          </cell>
          <cell r="C429" t="str">
            <v>Ống thẳng 650x300</v>
          </cell>
          <cell r="D429" t="str">
            <v>m²</v>
          </cell>
          <cell r="E429">
            <v>36</v>
          </cell>
        </row>
        <row r="430">
          <cell r="B430" t="str">
            <v>GIOTUOI-93</v>
          </cell>
          <cell r="C430" t="str">
            <v>Co 90o 1800x400</v>
          </cell>
          <cell r="D430" t="str">
            <v>m²</v>
          </cell>
          <cell r="E430">
            <v>12</v>
          </cell>
        </row>
        <row r="431">
          <cell r="B431" t="str">
            <v>GIOTUOI-94</v>
          </cell>
          <cell r="C431" t="str">
            <v>Co 90o 1150x350</v>
          </cell>
          <cell r="D431" t="str">
            <v>m²</v>
          </cell>
          <cell r="E431">
            <v>11</v>
          </cell>
        </row>
        <row r="432">
          <cell r="B432" t="str">
            <v>GIOTUOI-95</v>
          </cell>
          <cell r="C432" t="str">
            <v>Co 90o 1000x300</v>
          </cell>
          <cell r="D432" t="str">
            <v>m²</v>
          </cell>
          <cell r="E432">
            <v>4</v>
          </cell>
        </row>
        <row r="433">
          <cell r="B433" t="str">
            <v>GIOTUOI-96</v>
          </cell>
          <cell r="C433" t="str">
            <v>Vuông tròn 1800x400</v>
          </cell>
          <cell r="D433" t="str">
            <v>m²</v>
          </cell>
          <cell r="E433">
            <v>8</v>
          </cell>
        </row>
        <row r="434">
          <cell r="B434" t="str">
            <v>GIOTUOI-97</v>
          </cell>
          <cell r="C434" t="str">
            <v>Nối chân 1800x400</v>
          </cell>
          <cell r="D434" t="str">
            <v>m²</v>
          </cell>
          <cell r="E434">
            <v>2</v>
          </cell>
        </row>
        <row r="435">
          <cell r="B435" t="str">
            <v>GIOTUOI-98</v>
          </cell>
          <cell r="C435" t="str">
            <v>Nối chân 1150x350</v>
          </cell>
          <cell r="D435" t="str">
            <v>m²</v>
          </cell>
          <cell r="E435">
            <v>2</v>
          </cell>
        </row>
        <row r="436">
          <cell r="B436" t="str">
            <v>GIOTUOI-99</v>
          </cell>
          <cell r="C436" t="str">
            <v>Giảm cấp 1150x350-1150x300</v>
          </cell>
          <cell r="D436" t="str">
            <v>m²</v>
          </cell>
          <cell r="E436">
            <v>2</v>
          </cell>
        </row>
        <row r="437">
          <cell r="B437" t="str">
            <v>GIOTUOI-100</v>
          </cell>
          <cell r="C437" t="str">
            <v>Giảm cấp 1150x350-1000x300</v>
          </cell>
          <cell r="D437" t="str">
            <v>m²</v>
          </cell>
          <cell r="E437">
            <v>2</v>
          </cell>
        </row>
        <row r="438">
          <cell r="B438" t="str">
            <v>GIOTUOI-101</v>
          </cell>
          <cell r="C438" t="str">
            <v>Giảm cấp 1150x300-650x300</v>
          </cell>
          <cell r="D438" t="str">
            <v>m²</v>
          </cell>
          <cell r="E438">
            <v>2</v>
          </cell>
        </row>
        <row r="439">
          <cell r="B439" t="str">
            <v>GIOTUOI-102</v>
          </cell>
          <cell r="C439" t="str">
            <v>Giảm cấp 1000x300-650x300</v>
          </cell>
          <cell r="D439" t="str">
            <v>m²</v>
          </cell>
          <cell r="E439">
            <v>2</v>
          </cell>
        </row>
        <row r="440">
          <cell r="B440" t="str">
            <v>GIOTUOI-103</v>
          </cell>
          <cell r="C440" t="str">
            <v>Box miệng gió 1000x300</v>
          </cell>
          <cell r="D440" t="str">
            <v>m²</v>
          </cell>
          <cell r="E440">
            <v>7</v>
          </cell>
        </row>
        <row r="441">
          <cell r="B441" t="str">
            <v>GIOTUOI-104</v>
          </cell>
          <cell r="C441" t="str">
            <v>Cung cấp và lắp đặt Vải bố chống cháy + Rockwood dày 25mm tỷ trọng 48 kg/m³</v>
          </cell>
          <cell r="D441" t="str">
            <v>m²</v>
          </cell>
          <cell r="E441">
            <v>67</v>
          </cell>
        </row>
        <row r="442">
          <cell r="B442" t="str">
            <v>GIOTUOI-105</v>
          </cell>
          <cell r="C442" t="str">
            <v>Cung cấp và lắp đặt Tole soi lỗ</v>
          </cell>
          <cell r="D442" t="str">
            <v>m²</v>
          </cell>
          <cell r="E442">
            <v>67</v>
          </cell>
        </row>
        <row r="443">
          <cell r="B443" t="str">
            <v>GIOTUOI-106</v>
          </cell>
          <cell r="C443" t="str">
            <v>Vật tư phụ</v>
          </cell>
          <cell r="D443" t="str">
            <v>Lô</v>
          </cell>
          <cell r="E443">
            <v>1</v>
          </cell>
        </row>
        <row r="444">
          <cell r="B444" t="str">
            <v>GIOTUOI-107</v>
          </cell>
          <cell r="C444" t="str">
            <v>Ống gió tươi tầng hầm 1</v>
          </cell>
        </row>
        <row r="445">
          <cell r="B445" t="str">
            <v>GIOTUOI-108</v>
          </cell>
          <cell r="C445" t="str">
            <v>FAF-B1F-Z1-01</v>
          </cell>
        </row>
        <row r="446">
          <cell r="B446" t="str">
            <v>GIOTUOI-109</v>
          </cell>
          <cell r="C446" t="str">
            <v>Ống thẳng 2200x650</v>
          </cell>
          <cell r="D446" t="str">
            <v>m²</v>
          </cell>
          <cell r="E446">
            <v>10</v>
          </cell>
        </row>
        <row r="447">
          <cell r="B447" t="str">
            <v>GIOTUOI-110</v>
          </cell>
          <cell r="C447" t="str">
            <v>Ống thẳng 2500x500</v>
          </cell>
          <cell r="D447" t="str">
            <v>m²</v>
          </cell>
          <cell r="E447">
            <v>60</v>
          </cell>
        </row>
        <row r="448">
          <cell r="B448" t="str">
            <v>GIOTUOI-111</v>
          </cell>
          <cell r="C448" t="str">
            <v>Ống thẳng 2500x500</v>
          </cell>
          <cell r="D448" t="str">
            <v>m²</v>
          </cell>
          <cell r="E448">
            <v>162</v>
          </cell>
        </row>
        <row r="449">
          <cell r="B449" t="str">
            <v>GIOTUOI-112</v>
          </cell>
          <cell r="C449" t="str">
            <v>Ống thẳng 1800x500</v>
          </cell>
          <cell r="D449" t="str">
            <v>m²</v>
          </cell>
          <cell r="E449">
            <v>5</v>
          </cell>
        </row>
        <row r="450">
          <cell r="B450" t="str">
            <v>GIOTUOI-113</v>
          </cell>
          <cell r="C450" t="str">
            <v>Ống thẳng 1800x400</v>
          </cell>
          <cell r="D450" t="str">
            <v>m²</v>
          </cell>
          <cell r="E450">
            <v>1</v>
          </cell>
        </row>
        <row r="451">
          <cell r="B451" t="str">
            <v>GIOTUOI-114</v>
          </cell>
          <cell r="C451" t="str">
            <v>Co 90o 2500x500</v>
          </cell>
          <cell r="D451" t="str">
            <v>m²</v>
          </cell>
          <cell r="E451">
            <v>24</v>
          </cell>
        </row>
        <row r="452">
          <cell r="B452" t="str">
            <v>GIOTUOI-115</v>
          </cell>
          <cell r="C452" t="str">
            <v>Co 90o 2500x500</v>
          </cell>
          <cell r="D452" t="str">
            <v>m²</v>
          </cell>
          <cell r="E452">
            <v>24</v>
          </cell>
        </row>
        <row r="453">
          <cell r="B453" t="str">
            <v>GIOTUOI-116</v>
          </cell>
          <cell r="C453" t="str">
            <v>Co 90o 1800x400</v>
          </cell>
          <cell r="D453" t="str">
            <v>m²</v>
          </cell>
          <cell r="E453">
            <v>37</v>
          </cell>
        </row>
        <row r="454">
          <cell r="B454" t="str">
            <v>GIOTUOI-117</v>
          </cell>
          <cell r="C454" t="str">
            <v>Vuông tròn 2500x500</v>
          </cell>
          <cell r="D454" t="str">
            <v>m²</v>
          </cell>
          <cell r="E454">
            <v>5</v>
          </cell>
        </row>
        <row r="455">
          <cell r="B455" t="str">
            <v>GIOTUOI-118</v>
          </cell>
          <cell r="C455" t="str">
            <v>Vuông tròn 1800x500</v>
          </cell>
          <cell r="D455" t="str">
            <v>m²</v>
          </cell>
          <cell r="E455">
            <v>4</v>
          </cell>
        </row>
        <row r="456">
          <cell r="B456" t="str">
            <v>GIOTUOI-119</v>
          </cell>
          <cell r="C456" t="str">
            <v>Nối chân 1800x500</v>
          </cell>
          <cell r="D456" t="str">
            <v>m²</v>
          </cell>
          <cell r="E456">
            <v>2</v>
          </cell>
        </row>
        <row r="457">
          <cell r="B457" t="str">
            <v>GIOTUOI-120</v>
          </cell>
          <cell r="C457" t="str">
            <v>Giảm cấp 2200x400-1600x400</v>
          </cell>
          <cell r="D457" t="str">
            <v>m²</v>
          </cell>
          <cell r="E457">
            <v>13</v>
          </cell>
        </row>
        <row r="458">
          <cell r="B458" t="str">
            <v>GIOTUOI-121</v>
          </cell>
          <cell r="C458" t="str">
            <v>Box miệng gió 1000x300</v>
          </cell>
          <cell r="D458" t="str">
            <v>m²</v>
          </cell>
          <cell r="E458">
            <v>11</v>
          </cell>
        </row>
        <row r="459">
          <cell r="B459" t="str">
            <v>GIOTUOI-122</v>
          </cell>
          <cell r="C459" t="str">
            <v>Cung cấp và lắp đặt Vải bố chống cháy + Rockwood dày 25mm tỷ trọng 48 kg/m³</v>
          </cell>
          <cell r="D459" t="str">
            <v>m²</v>
          </cell>
          <cell r="E459">
            <v>100</v>
          </cell>
        </row>
        <row r="460">
          <cell r="B460" t="str">
            <v>GIOTUOI-123</v>
          </cell>
          <cell r="C460" t="str">
            <v>Cung cấp và lắp đặt Tole soi lỗ</v>
          </cell>
          <cell r="D460" t="str">
            <v>m²</v>
          </cell>
          <cell r="E460">
            <v>100</v>
          </cell>
        </row>
        <row r="461">
          <cell r="B461" t="str">
            <v>GIOTUOI-124</v>
          </cell>
          <cell r="C461" t="str">
            <v>FAF-B1F-Z1-02</v>
          </cell>
        </row>
        <row r="462">
          <cell r="B462" t="str">
            <v>GIOTUOI-125</v>
          </cell>
          <cell r="C462" t="str">
            <v>Ống thẳng 1900x500</v>
          </cell>
          <cell r="D462" t="str">
            <v>m²</v>
          </cell>
          <cell r="E462">
            <v>8</v>
          </cell>
        </row>
        <row r="463">
          <cell r="B463" t="str">
            <v>GIOTUOI-126</v>
          </cell>
          <cell r="C463" t="str">
            <v>Ống thẳng 1800x500</v>
          </cell>
          <cell r="D463" t="str">
            <v>m²</v>
          </cell>
          <cell r="E463">
            <v>0</v>
          </cell>
        </row>
        <row r="464">
          <cell r="B464" t="str">
            <v>GIOTUOI-127</v>
          </cell>
          <cell r="C464" t="str">
            <v>Ống thẳng 2500x500</v>
          </cell>
          <cell r="D464" t="str">
            <v>m²</v>
          </cell>
          <cell r="E464">
            <v>27</v>
          </cell>
        </row>
        <row r="465">
          <cell r="B465" t="str">
            <v>GIOTUOI-128</v>
          </cell>
          <cell r="C465" t="str">
            <v>Ống thẳng 1800x500</v>
          </cell>
          <cell r="D465" t="str">
            <v>m²</v>
          </cell>
          <cell r="E465">
            <v>83</v>
          </cell>
        </row>
        <row r="466">
          <cell r="B466" t="str">
            <v>GIOTUOI-129</v>
          </cell>
          <cell r="C466" t="str">
            <v>Ống thẳng 1600x500</v>
          </cell>
          <cell r="D466" t="str">
            <v>m²</v>
          </cell>
          <cell r="E466">
            <v>13</v>
          </cell>
        </row>
        <row r="467">
          <cell r="B467" t="str">
            <v>GIOTUOI-130</v>
          </cell>
          <cell r="C467" t="str">
            <v>Ống thẳng 1600x500</v>
          </cell>
          <cell r="D467" t="str">
            <v>m²</v>
          </cell>
          <cell r="E467">
            <v>100</v>
          </cell>
        </row>
        <row r="468">
          <cell r="B468" t="str">
            <v>GIOTUOI-131</v>
          </cell>
          <cell r="C468" t="str">
            <v>Co 45o 1800x500</v>
          </cell>
          <cell r="D468" t="str">
            <v>m²</v>
          </cell>
          <cell r="E468">
            <v>7</v>
          </cell>
        </row>
        <row r="469">
          <cell r="B469" t="str">
            <v>GIOTUOI-132</v>
          </cell>
          <cell r="C469" t="str">
            <v>Co 45o 1800x500</v>
          </cell>
          <cell r="D469" t="str">
            <v>m²</v>
          </cell>
          <cell r="E469">
            <v>7</v>
          </cell>
        </row>
        <row r="470">
          <cell r="B470" t="str">
            <v>GIOTUOI-133</v>
          </cell>
          <cell r="C470" t="str">
            <v>Co 45o 1600x500</v>
          </cell>
          <cell r="D470" t="str">
            <v>m²</v>
          </cell>
          <cell r="E470">
            <v>5</v>
          </cell>
        </row>
        <row r="471">
          <cell r="B471" t="str">
            <v>GIOTUOI-134</v>
          </cell>
          <cell r="C471" t="str">
            <v>Co 45o 1600x500</v>
          </cell>
          <cell r="D471" t="str">
            <v>m²</v>
          </cell>
          <cell r="E471">
            <v>5</v>
          </cell>
        </row>
        <row r="472">
          <cell r="B472" t="str">
            <v>GIOTUOI-135</v>
          </cell>
          <cell r="C472" t="str">
            <v>Vuông tròn 2500x500</v>
          </cell>
          <cell r="D472" t="str">
            <v>m²</v>
          </cell>
          <cell r="E472">
            <v>5</v>
          </cell>
        </row>
        <row r="473">
          <cell r="B473" t="str">
            <v>GIOTUOI-136</v>
          </cell>
          <cell r="C473" t="str">
            <v>Vuông tròn 1800x500</v>
          </cell>
          <cell r="D473" t="str">
            <v>m²</v>
          </cell>
          <cell r="E473">
            <v>4</v>
          </cell>
        </row>
        <row r="474">
          <cell r="B474" t="str">
            <v>GIOTUOI-137</v>
          </cell>
          <cell r="C474" t="str">
            <v>Nối chân 1600x500</v>
          </cell>
          <cell r="D474" t="str">
            <v>m²</v>
          </cell>
          <cell r="E474">
            <v>2</v>
          </cell>
        </row>
        <row r="475">
          <cell r="B475" t="str">
            <v>GIOTUOI-138</v>
          </cell>
          <cell r="C475" t="str">
            <v>Giảm cấp 2500x500-1800x500</v>
          </cell>
          <cell r="D475" t="str">
            <v>m²</v>
          </cell>
          <cell r="E475">
            <v>3</v>
          </cell>
        </row>
        <row r="476">
          <cell r="B476" t="str">
            <v>GIOTUOI-139</v>
          </cell>
          <cell r="C476" t="str">
            <v>Box miệng gió 1000x300</v>
          </cell>
          <cell r="D476" t="str">
            <v>m²</v>
          </cell>
          <cell r="E476">
            <v>11</v>
          </cell>
        </row>
        <row r="477">
          <cell r="B477" t="str">
            <v>GIOTUOI-140</v>
          </cell>
          <cell r="C477" t="str">
            <v>Cung cấp và lắp đặt Vải bố chống cháy + Rockwood dày 25mm tỷ trọng 48 kg/m³</v>
          </cell>
          <cell r="D477" t="str">
            <v>m²</v>
          </cell>
          <cell r="E477">
            <v>65</v>
          </cell>
        </row>
        <row r="478">
          <cell r="B478" t="str">
            <v>GIOTUOI-141</v>
          </cell>
          <cell r="C478" t="str">
            <v>Cung cấp và lắp đặt Tole soi lỗ</v>
          </cell>
          <cell r="D478" t="str">
            <v>m²</v>
          </cell>
          <cell r="E478">
            <v>65</v>
          </cell>
        </row>
        <row r="479">
          <cell r="B479" t="str">
            <v>GIOTUOI-142</v>
          </cell>
          <cell r="C479" t="str">
            <v>FAF-B1F-Z2-01</v>
          </cell>
        </row>
        <row r="480">
          <cell r="B480" t="str">
            <v>GIOTUOI-143</v>
          </cell>
          <cell r="C480" t="str">
            <v>Ống thẳng 2200x650</v>
          </cell>
          <cell r="D480" t="str">
            <v>m²</v>
          </cell>
          <cell r="E480">
            <v>10</v>
          </cell>
        </row>
        <row r="481">
          <cell r="B481" t="str">
            <v>GIOTUOI-144</v>
          </cell>
          <cell r="C481" t="str">
            <v>Ống thẳng 2500x500</v>
          </cell>
          <cell r="D481" t="str">
            <v>m²</v>
          </cell>
          <cell r="E481">
            <v>60</v>
          </cell>
        </row>
        <row r="482">
          <cell r="B482" t="str">
            <v>GIOTUOI-145</v>
          </cell>
          <cell r="C482" t="str">
            <v>Ống thẳng 2500x500</v>
          </cell>
          <cell r="D482" t="str">
            <v>m²</v>
          </cell>
          <cell r="E482">
            <v>162</v>
          </cell>
        </row>
        <row r="483">
          <cell r="B483" t="str">
            <v>GIOTUOI-146</v>
          </cell>
          <cell r="C483" t="str">
            <v>Ống thẳng 1800x500</v>
          </cell>
          <cell r="D483" t="str">
            <v>m²</v>
          </cell>
          <cell r="E483">
            <v>5</v>
          </cell>
        </row>
        <row r="484">
          <cell r="B484" t="str">
            <v>GIOTUOI-147</v>
          </cell>
          <cell r="C484" t="str">
            <v>Ống thẳng 1800x400</v>
          </cell>
          <cell r="D484" t="str">
            <v>m²</v>
          </cell>
          <cell r="E484">
            <v>101</v>
          </cell>
        </row>
        <row r="485">
          <cell r="B485" t="str">
            <v>GIOTUOI-148</v>
          </cell>
          <cell r="C485" t="str">
            <v>Co 90o 2500x500</v>
          </cell>
          <cell r="D485" t="str">
            <v>m²</v>
          </cell>
          <cell r="E485">
            <v>24</v>
          </cell>
        </row>
        <row r="486">
          <cell r="B486" t="str">
            <v>GIOTUOI-149</v>
          </cell>
          <cell r="C486" t="str">
            <v>Co 90o 2500x500</v>
          </cell>
          <cell r="D486" t="str">
            <v>m²</v>
          </cell>
          <cell r="E486">
            <v>24</v>
          </cell>
        </row>
        <row r="487">
          <cell r="B487" t="str">
            <v>GIOTUOI-150</v>
          </cell>
          <cell r="C487" t="str">
            <v>Co 90o 1800x400</v>
          </cell>
          <cell r="D487" t="str">
            <v>m²</v>
          </cell>
          <cell r="E487">
            <v>38</v>
          </cell>
        </row>
        <row r="488">
          <cell r="B488" t="str">
            <v>GIOTUOI-151</v>
          </cell>
          <cell r="C488" t="str">
            <v>Vuông tròn 2500x500</v>
          </cell>
          <cell r="D488" t="str">
            <v>m²</v>
          </cell>
          <cell r="E488">
            <v>5</v>
          </cell>
        </row>
        <row r="489">
          <cell r="B489" t="str">
            <v>GIOTUOI-152</v>
          </cell>
          <cell r="C489" t="str">
            <v>Vuông tròn 1800x500</v>
          </cell>
          <cell r="D489" t="str">
            <v>m²</v>
          </cell>
          <cell r="E489">
            <v>4</v>
          </cell>
        </row>
        <row r="490">
          <cell r="B490" t="str">
            <v>GIOTUOI-153</v>
          </cell>
          <cell r="C490" t="str">
            <v>Nối chân 1800x500</v>
          </cell>
          <cell r="D490" t="str">
            <v>m²</v>
          </cell>
          <cell r="E490">
            <v>2</v>
          </cell>
        </row>
        <row r="491">
          <cell r="B491" t="str">
            <v>GIOTUOI-154</v>
          </cell>
          <cell r="C491" t="str">
            <v>Giảm cấp 2200x400-1600x400</v>
          </cell>
          <cell r="D491" t="str">
            <v>m²</v>
          </cell>
          <cell r="E491">
            <v>13</v>
          </cell>
        </row>
        <row r="492">
          <cell r="B492" t="str">
            <v>GIOTUOI-155</v>
          </cell>
          <cell r="C492" t="str">
            <v>Box miệng gió 1000x300</v>
          </cell>
          <cell r="D492" t="str">
            <v>m²</v>
          </cell>
          <cell r="E492">
            <v>11</v>
          </cell>
        </row>
        <row r="493">
          <cell r="B493" t="str">
            <v>GIOTUOI-156</v>
          </cell>
          <cell r="C493" t="str">
            <v>Cung cấp và lắp đặt Vải bố chống cháy + Rockwood dày 25mm tỷ trọng 48 kg/m³</v>
          </cell>
          <cell r="D493" t="str">
            <v>m²</v>
          </cell>
          <cell r="E493">
            <v>100</v>
          </cell>
        </row>
        <row r="494">
          <cell r="B494" t="str">
            <v>GIOTUOI-157</v>
          </cell>
          <cell r="C494" t="str">
            <v>Cung cấp và lắp đặt Tole soi lỗ</v>
          </cell>
          <cell r="D494" t="str">
            <v>m²</v>
          </cell>
          <cell r="E494">
            <v>100</v>
          </cell>
        </row>
        <row r="495">
          <cell r="B495" t="str">
            <v>GIOTUOI-158</v>
          </cell>
          <cell r="C495" t="str">
            <v>FAF-B1F-Z2-02</v>
          </cell>
        </row>
        <row r="496">
          <cell r="B496" t="str">
            <v>GIOTUOI-159</v>
          </cell>
          <cell r="C496" t="str">
            <v>Ống thẳng 1900x500</v>
          </cell>
          <cell r="D496" t="str">
            <v>m²</v>
          </cell>
          <cell r="E496">
            <v>8</v>
          </cell>
        </row>
        <row r="497">
          <cell r="B497" t="str">
            <v>GIOTUOI-160</v>
          </cell>
          <cell r="C497" t="str">
            <v>Ống thẳng 1800x500</v>
          </cell>
          <cell r="D497" t="str">
            <v>m²</v>
          </cell>
          <cell r="E497">
            <v>5</v>
          </cell>
        </row>
        <row r="498">
          <cell r="B498" t="str">
            <v>GIOTUOI-161</v>
          </cell>
          <cell r="C498" t="str">
            <v>Ống thẳng 2500x500</v>
          </cell>
          <cell r="D498" t="str">
            <v>m²</v>
          </cell>
          <cell r="E498">
            <v>27</v>
          </cell>
        </row>
        <row r="499">
          <cell r="B499" t="str">
            <v>GIOTUOI-162</v>
          </cell>
          <cell r="C499" t="str">
            <v>Ống thẳng 1800x500</v>
          </cell>
          <cell r="D499" t="str">
            <v>m²</v>
          </cell>
          <cell r="E499">
            <v>83</v>
          </cell>
        </row>
        <row r="500">
          <cell r="B500" t="str">
            <v>GIOTUOI-163</v>
          </cell>
          <cell r="C500" t="str">
            <v>Ống thẳng 1600x500</v>
          </cell>
          <cell r="D500" t="str">
            <v>m²</v>
          </cell>
          <cell r="E500">
            <v>13</v>
          </cell>
        </row>
        <row r="501">
          <cell r="B501" t="str">
            <v>GIOTUOI-164</v>
          </cell>
          <cell r="C501" t="str">
            <v>Ống thẳng 1600x500</v>
          </cell>
          <cell r="D501" t="str">
            <v>m²</v>
          </cell>
          <cell r="E501">
            <v>100</v>
          </cell>
        </row>
        <row r="502">
          <cell r="B502" t="str">
            <v>GIOTUOI-165</v>
          </cell>
          <cell r="C502" t="str">
            <v>Co 45o 1800x500</v>
          </cell>
          <cell r="D502" t="str">
            <v>m²</v>
          </cell>
          <cell r="E502">
            <v>7</v>
          </cell>
        </row>
        <row r="503">
          <cell r="B503" t="str">
            <v>GIOTUOI-166</v>
          </cell>
          <cell r="C503" t="str">
            <v>Co 45o 1800x500</v>
          </cell>
          <cell r="D503" t="str">
            <v>m²</v>
          </cell>
          <cell r="E503">
            <v>7</v>
          </cell>
        </row>
        <row r="504">
          <cell r="B504" t="str">
            <v>GIOTUOI-167</v>
          </cell>
          <cell r="C504" t="str">
            <v>Co 45o 1600x500</v>
          </cell>
          <cell r="D504" t="str">
            <v>m²</v>
          </cell>
          <cell r="E504">
            <v>6</v>
          </cell>
        </row>
        <row r="505">
          <cell r="B505" t="str">
            <v>GIOTUOI-168</v>
          </cell>
          <cell r="C505" t="str">
            <v>Co 45o 1600x500</v>
          </cell>
          <cell r="D505" t="str">
            <v>m²</v>
          </cell>
          <cell r="E505">
            <v>6</v>
          </cell>
        </row>
        <row r="506">
          <cell r="B506" t="str">
            <v>GIOTUOI-169</v>
          </cell>
          <cell r="C506" t="str">
            <v>Vuông tròn 2500x500</v>
          </cell>
          <cell r="D506" t="str">
            <v>m²</v>
          </cell>
          <cell r="E506">
            <v>5</v>
          </cell>
        </row>
        <row r="507">
          <cell r="B507" t="str">
            <v>GIOTUOI-170</v>
          </cell>
          <cell r="C507" t="str">
            <v>Vuông tròn 1800x500</v>
          </cell>
          <cell r="D507" t="str">
            <v>m²</v>
          </cell>
          <cell r="E507">
            <v>4</v>
          </cell>
        </row>
        <row r="508">
          <cell r="B508" t="str">
            <v>GIOTUOI-171</v>
          </cell>
          <cell r="C508" t="str">
            <v>Nối chân 1600x500</v>
          </cell>
          <cell r="D508" t="str">
            <v>m²</v>
          </cell>
          <cell r="E508">
            <v>2</v>
          </cell>
        </row>
        <row r="509">
          <cell r="B509" t="str">
            <v>GIOTUOI-172</v>
          </cell>
          <cell r="C509" t="str">
            <v>Giảm cấp 2500x500-1800x500</v>
          </cell>
          <cell r="D509" t="str">
            <v>m²</v>
          </cell>
          <cell r="E509">
            <v>3</v>
          </cell>
        </row>
        <row r="510">
          <cell r="B510" t="str">
            <v>GIOTUOI-173</v>
          </cell>
          <cell r="C510" t="str">
            <v>Box miệng gió 1000x300</v>
          </cell>
          <cell r="D510" t="str">
            <v>m²</v>
          </cell>
          <cell r="E510">
            <v>11</v>
          </cell>
        </row>
        <row r="511">
          <cell r="B511" t="str">
            <v>GIOTUOI-174</v>
          </cell>
          <cell r="C511" t="str">
            <v>Cung cấp và lắp đặt Vải bố chống cháy + Rockwood dày 25mm tỷ trọng 48 kg/m³</v>
          </cell>
          <cell r="D511" t="str">
            <v>m²</v>
          </cell>
          <cell r="E511">
            <v>65</v>
          </cell>
        </row>
        <row r="512">
          <cell r="B512" t="str">
            <v>GIOTUOI-175</v>
          </cell>
          <cell r="C512" t="str">
            <v>Cung cấp và lắp đặt Tole soi lỗ</v>
          </cell>
          <cell r="D512" t="str">
            <v>m²</v>
          </cell>
          <cell r="E512">
            <v>65</v>
          </cell>
        </row>
        <row r="513">
          <cell r="B513" t="str">
            <v>GIOTUOI-176</v>
          </cell>
          <cell r="C513" t="str">
            <v>FAF-B1F-Z3-01</v>
          </cell>
        </row>
        <row r="514">
          <cell r="B514" t="str">
            <v>GIOTUOI-177</v>
          </cell>
          <cell r="C514" t="str">
            <v>Ống thẳng 2200x650</v>
          </cell>
          <cell r="D514" t="str">
            <v>m²</v>
          </cell>
          <cell r="E514">
            <v>10</v>
          </cell>
        </row>
        <row r="515">
          <cell r="B515" t="str">
            <v>GIOTUOI-178</v>
          </cell>
          <cell r="C515" t="str">
            <v>Ống thẳng 2500x500</v>
          </cell>
          <cell r="D515" t="str">
            <v>m²</v>
          </cell>
          <cell r="E515">
            <v>60</v>
          </cell>
        </row>
        <row r="516">
          <cell r="B516" t="str">
            <v>GIOTUOI-179</v>
          </cell>
          <cell r="C516" t="str">
            <v>Ống thẳng 2500x500</v>
          </cell>
          <cell r="D516" t="str">
            <v>m²</v>
          </cell>
          <cell r="E516">
            <v>162</v>
          </cell>
        </row>
        <row r="517">
          <cell r="B517" t="str">
            <v>GIOTUOI-180</v>
          </cell>
          <cell r="C517" t="str">
            <v>Ống thẳng 1800x500</v>
          </cell>
          <cell r="D517" t="str">
            <v>m²</v>
          </cell>
          <cell r="E517">
            <v>5</v>
          </cell>
        </row>
        <row r="518">
          <cell r="B518" t="str">
            <v>GIOTUOI-181</v>
          </cell>
          <cell r="C518" t="str">
            <v>Ống thẳng 1800x400</v>
          </cell>
          <cell r="D518" t="str">
            <v>m²</v>
          </cell>
          <cell r="E518">
            <v>101</v>
          </cell>
        </row>
        <row r="519">
          <cell r="B519" t="str">
            <v>GIOTUOI-182</v>
          </cell>
          <cell r="C519" t="str">
            <v>Co 90o 2500x500</v>
          </cell>
          <cell r="D519" t="str">
            <v>m²</v>
          </cell>
          <cell r="E519">
            <v>24</v>
          </cell>
        </row>
        <row r="520">
          <cell r="B520" t="str">
            <v>GIOTUOI-183</v>
          </cell>
          <cell r="C520" t="str">
            <v>Co 90o 2500x500</v>
          </cell>
          <cell r="D520" t="str">
            <v>m²</v>
          </cell>
          <cell r="E520">
            <v>24</v>
          </cell>
        </row>
        <row r="521">
          <cell r="B521" t="str">
            <v>GIOTUOI-184</v>
          </cell>
          <cell r="C521" t="str">
            <v>Co 90o 1800x400</v>
          </cell>
          <cell r="D521" t="str">
            <v>m²</v>
          </cell>
          <cell r="E521">
            <v>38</v>
          </cell>
        </row>
        <row r="522">
          <cell r="B522" t="str">
            <v>GIOTUOI-185</v>
          </cell>
          <cell r="C522" t="str">
            <v>Vuông tròn 2500x500</v>
          </cell>
          <cell r="D522" t="str">
            <v>m²</v>
          </cell>
          <cell r="E522">
            <v>5</v>
          </cell>
        </row>
        <row r="523">
          <cell r="B523" t="str">
            <v>GIOTUOI-186</v>
          </cell>
          <cell r="C523" t="str">
            <v>Vuông tròn 1800x500</v>
          </cell>
          <cell r="D523" t="str">
            <v>m²</v>
          </cell>
          <cell r="E523">
            <v>4</v>
          </cell>
        </row>
        <row r="524">
          <cell r="B524" t="str">
            <v>GIOTUOI-187</v>
          </cell>
          <cell r="C524" t="str">
            <v>Nối chân 1800x500</v>
          </cell>
          <cell r="D524" t="str">
            <v>m²</v>
          </cell>
          <cell r="E524">
            <v>2</v>
          </cell>
        </row>
        <row r="525">
          <cell r="B525" t="str">
            <v>GIOTUOI-188</v>
          </cell>
          <cell r="C525" t="str">
            <v>Giảm cấp 2200x400-1600x400</v>
          </cell>
          <cell r="D525" t="str">
            <v>m²</v>
          </cell>
          <cell r="E525">
            <v>7</v>
          </cell>
        </row>
        <row r="526">
          <cell r="B526" t="str">
            <v>GIOTUOI-189</v>
          </cell>
          <cell r="C526" t="str">
            <v>Box miệng gió 1000x300</v>
          </cell>
          <cell r="D526" t="str">
            <v>m²</v>
          </cell>
          <cell r="E526">
            <v>12</v>
          </cell>
        </row>
        <row r="527">
          <cell r="B527" t="str">
            <v>GIOTUOI-190</v>
          </cell>
          <cell r="C527" t="str">
            <v>Cung cấp và lắp đặt Vải bố chống cháy + Rockwood dày 25mm tỷ trọng 48 kg/m³</v>
          </cell>
          <cell r="D527" t="str">
            <v>m²</v>
          </cell>
          <cell r="E527">
            <v>100</v>
          </cell>
        </row>
        <row r="528">
          <cell r="B528" t="str">
            <v>GIOTUOI-191</v>
          </cell>
          <cell r="C528" t="str">
            <v>Cung cấp và lắp đặt Tole soi lỗ</v>
          </cell>
          <cell r="D528" t="str">
            <v>m²</v>
          </cell>
          <cell r="E528">
            <v>100</v>
          </cell>
        </row>
        <row r="529">
          <cell r="B529" t="str">
            <v>GIOTUOI-192</v>
          </cell>
          <cell r="C529" t="str">
            <v>FAF-B1F-Z3-02</v>
          </cell>
        </row>
        <row r="530">
          <cell r="B530" t="str">
            <v>GIOTUOI-193</v>
          </cell>
          <cell r="C530" t="str">
            <v>Ống thẳng 1900x500</v>
          </cell>
          <cell r="D530" t="str">
            <v>m²</v>
          </cell>
          <cell r="E530">
            <v>8</v>
          </cell>
        </row>
        <row r="531">
          <cell r="B531" t="str">
            <v>GIOTUOI-194</v>
          </cell>
          <cell r="C531" t="str">
            <v>Ống thẳng 1800x500</v>
          </cell>
          <cell r="D531" t="str">
            <v>m²</v>
          </cell>
          <cell r="E531">
            <v>0</v>
          </cell>
        </row>
        <row r="532">
          <cell r="B532" t="str">
            <v>GIOTUOI-195</v>
          </cell>
          <cell r="C532" t="str">
            <v>Ống thẳng 2500x500</v>
          </cell>
          <cell r="D532" t="str">
            <v>m²</v>
          </cell>
          <cell r="E532">
            <v>27</v>
          </cell>
        </row>
        <row r="533">
          <cell r="B533" t="str">
            <v>GIOTUOI-196</v>
          </cell>
          <cell r="C533" t="str">
            <v>Ống thẳng 1800x500</v>
          </cell>
          <cell r="D533" t="str">
            <v>m²</v>
          </cell>
          <cell r="E533">
            <v>83</v>
          </cell>
        </row>
        <row r="534">
          <cell r="B534" t="str">
            <v>GIOTUOI-197</v>
          </cell>
          <cell r="C534" t="str">
            <v>Ống thẳng 1600x500</v>
          </cell>
          <cell r="D534" t="str">
            <v>m²</v>
          </cell>
          <cell r="E534">
            <v>0</v>
          </cell>
        </row>
        <row r="535">
          <cell r="B535" t="str">
            <v>GIOTUOI-198</v>
          </cell>
          <cell r="C535" t="str">
            <v>Ống thẳng 1600x500</v>
          </cell>
          <cell r="D535" t="str">
            <v>m²</v>
          </cell>
          <cell r="E535">
            <v>0</v>
          </cell>
        </row>
        <row r="536">
          <cell r="B536" t="str">
            <v>GIOTUOI-199</v>
          </cell>
          <cell r="C536" t="str">
            <v>Co 45o 1800x500</v>
          </cell>
          <cell r="D536" t="str">
            <v>m²</v>
          </cell>
          <cell r="E536">
            <v>7</v>
          </cell>
        </row>
        <row r="537">
          <cell r="B537" t="str">
            <v>GIOTUOI-200</v>
          </cell>
          <cell r="C537" t="str">
            <v>Co 45o 1800x500</v>
          </cell>
          <cell r="D537" t="str">
            <v>m²</v>
          </cell>
          <cell r="E537">
            <v>13</v>
          </cell>
        </row>
        <row r="538">
          <cell r="B538" t="str">
            <v>GIOTUOI-201</v>
          </cell>
          <cell r="C538" t="str">
            <v>Co 45o 1600x500</v>
          </cell>
          <cell r="D538" t="str">
            <v>m²</v>
          </cell>
          <cell r="E538">
            <v>0</v>
          </cell>
        </row>
        <row r="539">
          <cell r="B539" t="str">
            <v>GIOTUOI-202</v>
          </cell>
          <cell r="C539" t="str">
            <v>Co 45o 1600x500</v>
          </cell>
          <cell r="D539" t="str">
            <v>m²</v>
          </cell>
          <cell r="E539">
            <v>0</v>
          </cell>
        </row>
        <row r="540">
          <cell r="B540" t="str">
            <v>GIOTUOI-203</v>
          </cell>
          <cell r="C540" t="str">
            <v>Vuông tròn 2500x500</v>
          </cell>
          <cell r="D540" t="str">
            <v>m²</v>
          </cell>
          <cell r="E540">
            <v>5</v>
          </cell>
        </row>
        <row r="541">
          <cell r="B541" t="str">
            <v>GIOTUOI-204</v>
          </cell>
          <cell r="C541" t="str">
            <v>Vuông tròn 1800x500</v>
          </cell>
          <cell r="D541" t="str">
            <v>m²</v>
          </cell>
          <cell r="E541">
            <v>4</v>
          </cell>
        </row>
        <row r="542">
          <cell r="B542" t="str">
            <v>GIOTUOI-205</v>
          </cell>
          <cell r="C542" t="str">
            <v>Nối chân 1600x500</v>
          </cell>
          <cell r="D542" t="str">
            <v>m²</v>
          </cell>
          <cell r="E542">
            <v>2</v>
          </cell>
        </row>
        <row r="543">
          <cell r="B543" t="str">
            <v>GIOTUOI-206</v>
          </cell>
          <cell r="C543" t="str">
            <v>Giảm cấp 2500x500-1800x500</v>
          </cell>
          <cell r="D543" t="str">
            <v>m²</v>
          </cell>
          <cell r="E543">
            <v>3</v>
          </cell>
        </row>
        <row r="544">
          <cell r="B544" t="str">
            <v>GIOTUOI-207</v>
          </cell>
          <cell r="C544" t="str">
            <v>Box miệng gió 1000x300</v>
          </cell>
          <cell r="D544" t="str">
            <v>m²</v>
          </cell>
          <cell r="E544">
            <v>11</v>
          </cell>
        </row>
        <row r="545">
          <cell r="B545" t="str">
            <v>GIOTUOI-208</v>
          </cell>
          <cell r="C545" t="str">
            <v>Cung cấp và lắp đặt Vải bố chống cháy + Rockwood dày 25mm tỷ trọng 48 kg/m³</v>
          </cell>
          <cell r="D545" t="str">
            <v>m²</v>
          </cell>
          <cell r="E545">
            <v>47</v>
          </cell>
        </row>
        <row r="546">
          <cell r="B546" t="str">
            <v>GIOTUOI-209</v>
          </cell>
          <cell r="C546" t="str">
            <v>Cung cấp và lắp đặt Tole soi lỗ</v>
          </cell>
          <cell r="D546" t="str">
            <v>m²</v>
          </cell>
          <cell r="E546">
            <v>47</v>
          </cell>
        </row>
        <row r="547">
          <cell r="B547" t="str">
            <v>GIOTUOI-210</v>
          </cell>
          <cell r="C547" t="str">
            <v>FAF-B1F-Z4-01</v>
          </cell>
        </row>
        <row r="548">
          <cell r="B548" t="str">
            <v>GIOTUOI-211</v>
          </cell>
          <cell r="C548" t="str">
            <v>Ống thẳng 1900x500</v>
          </cell>
          <cell r="D548" t="str">
            <v>m²</v>
          </cell>
          <cell r="E548">
            <v>8</v>
          </cell>
        </row>
        <row r="549">
          <cell r="B549" t="str">
            <v>GIOTUOI-212</v>
          </cell>
          <cell r="C549" t="str">
            <v>Ống thẳng 1800x500</v>
          </cell>
          <cell r="D549" t="str">
            <v>m²</v>
          </cell>
          <cell r="E549">
            <v>5</v>
          </cell>
        </row>
        <row r="550">
          <cell r="B550" t="str">
            <v>GIOTUOI-213</v>
          </cell>
          <cell r="C550" t="str">
            <v>Ống thẳng 2500x500</v>
          </cell>
          <cell r="D550" t="str">
            <v>m²</v>
          </cell>
          <cell r="E550">
            <v>27</v>
          </cell>
        </row>
        <row r="551">
          <cell r="B551" t="str">
            <v>GIOTUOI-214</v>
          </cell>
          <cell r="C551" t="str">
            <v>Ống thẳng 1800x500</v>
          </cell>
          <cell r="D551" t="str">
            <v>m²</v>
          </cell>
          <cell r="E551">
            <v>83</v>
          </cell>
        </row>
        <row r="552">
          <cell r="B552" t="str">
            <v>GIOTUOI-215</v>
          </cell>
          <cell r="C552" t="str">
            <v>Ống thẳng 1600x500</v>
          </cell>
          <cell r="D552" t="str">
            <v>m²</v>
          </cell>
          <cell r="E552">
            <v>13</v>
          </cell>
        </row>
        <row r="553">
          <cell r="B553" t="str">
            <v>GIOTUOI-216</v>
          </cell>
          <cell r="C553" t="str">
            <v>Ống thẳng 1600x500</v>
          </cell>
          <cell r="D553" t="str">
            <v>m²</v>
          </cell>
          <cell r="E553">
            <v>100</v>
          </cell>
        </row>
        <row r="554">
          <cell r="B554" t="str">
            <v>GIOTUOI-217</v>
          </cell>
          <cell r="C554" t="str">
            <v>Co 45o 1800x500</v>
          </cell>
          <cell r="D554" t="str">
            <v>m²</v>
          </cell>
          <cell r="E554">
            <v>7</v>
          </cell>
        </row>
        <row r="555">
          <cell r="B555" t="str">
            <v>GIOTUOI-218</v>
          </cell>
          <cell r="C555" t="str">
            <v>Co 45o 1800x500</v>
          </cell>
          <cell r="D555" t="str">
            <v>m²</v>
          </cell>
          <cell r="E555">
            <v>7</v>
          </cell>
        </row>
        <row r="556">
          <cell r="B556" t="str">
            <v>GIOTUOI-219</v>
          </cell>
          <cell r="C556" t="str">
            <v>Co 45o 1600x500</v>
          </cell>
          <cell r="D556" t="str">
            <v>m²</v>
          </cell>
          <cell r="E556">
            <v>0</v>
          </cell>
        </row>
        <row r="557">
          <cell r="B557" t="str">
            <v>GIOTUOI-220</v>
          </cell>
          <cell r="C557" t="str">
            <v>Co 45o 1600x500</v>
          </cell>
          <cell r="D557" t="str">
            <v>m²</v>
          </cell>
          <cell r="E557">
            <v>0</v>
          </cell>
        </row>
        <row r="558">
          <cell r="B558" t="str">
            <v>GIOTUOI-221</v>
          </cell>
          <cell r="C558" t="str">
            <v>Vuông tròn 2500x500</v>
          </cell>
          <cell r="D558" t="str">
            <v>m²</v>
          </cell>
          <cell r="E558">
            <v>5</v>
          </cell>
        </row>
        <row r="559">
          <cell r="B559" t="str">
            <v>GIOTUOI-222</v>
          </cell>
          <cell r="C559" t="str">
            <v>Vuông tròn 1800x500</v>
          </cell>
          <cell r="D559" t="str">
            <v>m²</v>
          </cell>
          <cell r="E559">
            <v>4</v>
          </cell>
        </row>
        <row r="560">
          <cell r="B560" t="str">
            <v>GIOTUOI-223</v>
          </cell>
          <cell r="C560" t="str">
            <v>Nối chân 1600x500</v>
          </cell>
          <cell r="D560" t="str">
            <v>m²</v>
          </cell>
          <cell r="E560">
            <v>2</v>
          </cell>
        </row>
        <row r="561">
          <cell r="B561" t="str">
            <v>GIOTUOI-224</v>
          </cell>
          <cell r="C561" t="str">
            <v>Giảm cấp 2500x500-1800x500</v>
          </cell>
          <cell r="D561" t="str">
            <v>m²</v>
          </cell>
          <cell r="E561">
            <v>3</v>
          </cell>
        </row>
        <row r="562">
          <cell r="B562" t="str">
            <v>GIOTUOI-225</v>
          </cell>
          <cell r="C562" t="str">
            <v>Box miệng gió 1000x300</v>
          </cell>
          <cell r="D562" t="str">
            <v>m²</v>
          </cell>
          <cell r="E562">
            <v>11</v>
          </cell>
        </row>
        <row r="563">
          <cell r="B563" t="str">
            <v>GIOTUOI-226</v>
          </cell>
          <cell r="C563" t="str">
            <v>Cung cấp và lắp đặt Vải bố chống cháy + Rockwood dày 25mm tỷ trọng 48 kg/m³</v>
          </cell>
          <cell r="D563" t="str">
            <v>m²</v>
          </cell>
          <cell r="E563">
            <v>59</v>
          </cell>
        </row>
        <row r="564">
          <cell r="B564" t="str">
            <v>GIOTUOI-227</v>
          </cell>
          <cell r="C564" t="str">
            <v>Cung cấp và lắp đặt Tole soi lỗ</v>
          </cell>
          <cell r="D564" t="str">
            <v>m²</v>
          </cell>
          <cell r="E564">
            <v>59</v>
          </cell>
        </row>
        <row r="565">
          <cell r="B565" t="str">
            <v>GIOTUOI-228</v>
          </cell>
          <cell r="C565" t="str">
            <v>FAF-B1F-Z4-02</v>
          </cell>
        </row>
        <row r="566">
          <cell r="B566" t="str">
            <v>GIOTUOI-229</v>
          </cell>
          <cell r="C566" t="str">
            <v>Ống thẳng 2200x650</v>
          </cell>
          <cell r="D566" t="str">
            <v>m²</v>
          </cell>
          <cell r="E566">
            <v>8</v>
          </cell>
        </row>
        <row r="567">
          <cell r="B567" t="str">
            <v>GIOTUOI-230</v>
          </cell>
          <cell r="C567" t="str">
            <v>Ống thẳng 2500x500</v>
          </cell>
          <cell r="D567" t="str">
            <v>m²</v>
          </cell>
          <cell r="E567">
            <v>60</v>
          </cell>
        </row>
        <row r="568">
          <cell r="B568" t="str">
            <v>GIOTUOI-231</v>
          </cell>
          <cell r="C568" t="str">
            <v>Ống thẳng 2500x500</v>
          </cell>
          <cell r="D568" t="str">
            <v>m²</v>
          </cell>
          <cell r="E568">
            <v>2</v>
          </cell>
        </row>
        <row r="569">
          <cell r="B569" t="str">
            <v>GIOTUOI-232</v>
          </cell>
          <cell r="C569" t="str">
            <v>Ống thẳng 1800x500</v>
          </cell>
          <cell r="D569" t="str">
            <v>m²</v>
          </cell>
          <cell r="E569">
            <v>5</v>
          </cell>
        </row>
        <row r="570">
          <cell r="B570" t="str">
            <v>GIOTUOI-233</v>
          </cell>
          <cell r="C570" t="str">
            <v>Ống thẳng 1800x400</v>
          </cell>
          <cell r="D570" t="str">
            <v>m²</v>
          </cell>
          <cell r="E570">
            <v>94</v>
          </cell>
        </row>
        <row r="571">
          <cell r="B571" t="str">
            <v>GIOTUOI-234</v>
          </cell>
          <cell r="C571" t="str">
            <v>Co 90o 2500x500</v>
          </cell>
          <cell r="D571" t="str">
            <v>m²</v>
          </cell>
          <cell r="E571">
            <v>24</v>
          </cell>
        </row>
        <row r="572">
          <cell r="B572" t="str">
            <v>GIOTUOI-235</v>
          </cell>
          <cell r="C572" t="str">
            <v>Co 90o 2500x500</v>
          </cell>
          <cell r="D572" t="str">
            <v>m²</v>
          </cell>
          <cell r="E572">
            <v>24</v>
          </cell>
        </row>
        <row r="573">
          <cell r="B573" t="str">
            <v>GIOTUOI-236</v>
          </cell>
          <cell r="C573" t="str">
            <v>Co 90o 1800x400</v>
          </cell>
          <cell r="D573" t="str">
            <v>m²</v>
          </cell>
          <cell r="E573">
            <v>31</v>
          </cell>
        </row>
        <row r="574">
          <cell r="B574" t="str">
            <v>GIOTUOI-237</v>
          </cell>
          <cell r="C574" t="str">
            <v>Vuông tròn 2500x500</v>
          </cell>
          <cell r="D574" t="str">
            <v>m²</v>
          </cell>
          <cell r="E574">
            <v>5</v>
          </cell>
        </row>
        <row r="575">
          <cell r="B575" t="str">
            <v>GIOTUOI-238</v>
          </cell>
          <cell r="C575" t="str">
            <v>Vuông tròn 1800x500</v>
          </cell>
          <cell r="D575" t="str">
            <v>m²</v>
          </cell>
          <cell r="E575">
            <v>4</v>
          </cell>
        </row>
        <row r="576">
          <cell r="B576" t="str">
            <v>GIOTUOI-239</v>
          </cell>
          <cell r="C576" t="str">
            <v>Nối chân 1800x500</v>
          </cell>
          <cell r="D576" t="str">
            <v>m²</v>
          </cell>
          <cell r="E576">
            <v>2</v>
          </cell>
        </row>
        <row r="577">
          <cell r="B577" t="str">
            <v>GIOTUOI-240</v>
          </cell>
          <cell r="C577" t="str">
            <v>Giảm cấp 2200x400-1600x400</v>
          </cell>
          <cell r="D577" t="str">
            <v>m²</v>
          </cell>
          <cell r="E577">
            <v>7</v>
          </cell>
        </row>
        <row r="578">
          <cell r="B578" t="str">
            <v>GIOTUOI-241</v>
          </cell>
          <cell r="C578" t="str">
            <v>Box miệng gió 1000x300</v>
          </cell>
          <cell r="D578" t="str">
            <v>m²</v>
          </cell>
          <cell r="E578">
            <v>11</v>
          </cell>
        </row>
        <row r="579">
          <cell r="B579" t="str">
            <v>GIOTUOI-242</v>
          </cell>
          <cell r="C579" t="str">
            <v>Cung cấp và lắp đặt Vải bố chống cháy + Rockwood dày 25mm tỷ trọng 48 kg/m³</v>
          </cell>
          <cell r="D579" t="str">
            <v>m²</v>
          </cell>
          <cell r="E579">
            <v>100</v>
          </cell>
        </row>
        <row r="580">
          <cell r="B580" t="str">
            <v>GIOTUOI-243</v>
          </cell>
          <cell r="C580" t="str">
            <v>Cung cấp và lắp đặt Tole soi lỗ</v>
          </cell>
          <cell r="D580" t="str">
            <v>m²</v>
          </cell>
          <cell r="E580">
            <v>100</v>
          </cell>
        </row>
        <row r="581">
          <cell r="B581" t="str">
            <v>GIOTUOI-244</v>
          </cell>
          <cell r="C581" t="str">
            <v>FAF-B1F-Z5-01</v>
          </cell>
        </row>
        <row r="582">
          <cell r="B582" t="str">
            <v>GIOTUOI-245</v>
          </cell>
          <cell r="C582" t="str">
            <v>Ống thẳng 1800x500</v>
          </cell>
          <cell r="D582" t="str">
            <v>m²</v>
          </cell>
          <cell r="E582">
            <v>8</v>
          </cell>
        </row>
        <row r="583">
          <cell r="B583" t="str">
            <v>GIOTUOI-246</v>
          </cell>
          <cell r="C583" t="str">
            <v>Ống thẳng 1800x500</v>
          </cell>
          <cell r="D583" t="str">
            <v>m²</v>
          </cell>
          <cell r="E583">
            <v>11</v>
          </cell>
        </row>
        <row r="584">
          <cell r="B584" t="str">
            <v>GIOTUOI-247</v>
          </cell>
          <cell r="C584" t="str">
            <v>Ống thẳng 1800x400</v>
          </cell>
          <cell r="D584" t="str">
            <v>m²</v>
          </cell>
          <cell r="E584">
            <v>20</v>
          </cell>
        </row>
        <row r="585">
          <cell r="B585" t="str">
            <v>GIOTUOI-248</v>
          </cell>
          <cell r="C585" t="str">
            <v>Ống thẳng 1800x400</v>
          </cell>
          <cell r="D585" t="str">
            <v>m²</v>
          </cell>
          <cell r="E585">
            <v>27</v>
          </cell>
        </row>
        <row r="586">
          <cell r="B586" t="str">
            <v>GIOTUOI-249</v>
          </cell>
          <cell r="C586" t="str">
            <v>Ống thẳng 1800x250</v>
          </cell>
          <cell r="D586" t="str">
            <v>m²</v>
          </cell>
          <cell r="E586">
            <v>42</v>
          </cell>
        </row>
        <row r="587">
          <cell r="B587" t="str">
            <v>GIOTUOI-250</v>
          </cell>
          <cell r="C587" t="str">
            <v>Co 45o 1800x500</v>
          </cell>
          <cell r="D587" t="str">
            <v>m²</v>
          </cell>
          <cell r="E587">
            <v>7</v>
          </cell>
        </row>
        <row r="588">
          <cell r="B588" t="str">
            <v>GIOTUOI-251</v>
          </cell>
          <cell r="C588" t="str">
            <v>Vuông tròn 1800x500</v>
          </cell>
          <cell r="D588" t="str">
            <v>m²</v>
          </cell>
          <cell r="E588">
            <v>4</v>
          </cell>
        </row>
        <row r="589">
          <cell r="B589" t="str">
            <v>GIOTUOI-252</v>
          </cell>
          <cell r="C589" t="str">
            <v>Vuông tròn 1800x400</v>
          </cell>
          <cell r="D589" t="str">
            <v>m²</v>
          </cell>
          <cell r="E589">
            <v>4</v>
          </cell>
        </row>
        <row r="590">
          <cell r="B590" t="str">
            <v>GIOTUOI-253</v>
          </cell>
          <cell r="C590" t="str">
            <v>Nối chân 1800x500</v>
          </cell>
          <cell r="D590" t="str">
            <v>m²</v>
          </cell>
          <cell r="E590">
            <v>2</v>
          </cell>
        </row>
        <row r="591">
          <cell r="B591" t="str">
            <v>GIOTUOI-254</v>
          </cell>
          <cell r="C591" t="str">
            <v>Giảm cấp 1800x400-1800x250</v>
          </cell>
          <cell r="D591" t="str">
            <v>m²</v>
          </cell>
          <cell r="E591">
            <v>5</v>
          </cell>
        </row>
        <row r="592">
          <cell r="B592" t="str">
            <v>GIOTUOI-255</v>
          </cell>
          <cell r="C592" t="str">
            <v>Box miệng gió 1000x300</v>
          </cell>
          <cell r="D592" t="str">
            <v>m²</v>
          </cell>
          <cell r="E592">
            <v>5</v>
          </cell>
        </row>
        <row r="593">
          <cell r="B593" t="str">
            <v>GIOTUOI-256</v>
          </cell>
          <cell r="C593" t="str">
            <v>Cung cấp và lắp đặt Vải bố chống cháy + Rockwood dày 25mm tỷ trọng 48 kg/m³</v>
          </cell>
          <cell r="D593" t="str">
            <v>m²</v>
          </cell>
          <cell r="E593">
            <v>45</v>
          </cell>
        </row>
        <row r="594">
          <cell r="B594" t="str">
            <v>GIOTUOI-257</v>
          </cell>
          <cell r="C594" t="str">
            <v>Cung cấp và lắp đặt Tole soi lỗ</v>
          </cell>
          <cell r="D594" t="str">
            <v>m²</v>
          </cell>
          <cell r="E594">
            <v>45</v>
          </cell>
        </row>
        <row r="595">
          <cell r="B595" t="str">
            <v>GIOTUOI-258</v>
          </cell>
          <cell r="C595" t="str">
            <v>FAF-B1F-Z5-02</v>
          </cell>
        </row>
        <row r="596">
          <cell r="B596" t="str">
            <v>GIOTUOI-259</v>
          </cell>
          <cell r="C596" t="str">
            <v>Ống thẳng 1800x500</v>
          </cell>
          <cell r="D596" t="str">
            <v>m²</v>
          </cell>
          <cell r="E596">
            <v>8</v>
          </cell>
        </row>
        <row r="597">
          <cell r="B597" t="str">
            <v>GIOTUOI-260</v>
          </cell>
          <cell r="C597" t="str">
            <v>Ống thẳng 1800x500</v>
          </cell>
          <cell r="D597" t="str">
            <v>m²</v>
          </cell>
          <cell r="E597">
            <v>11</v>
          </cell>
        </row>
        <row r="598">
          <cell r="B598" t="str">
            <v>GIOTUOI-261</v>
          </cell>
          <cell r="C598" t="str">
            <v>Ống thẳng 1800x400</v>
          </cell>
          <cell r="D598" t="str">
            <v>m²</v>
          </cell>
          <cell r="E598">
            <v>20</v>
          </cell>
        </row>
        <row r="599">
          <cell r="B599" t="str">
            <v>GIOTUOI-262</v>
          </cell>
          <cell r="C599" t="str">
            <v>Ống thẳng 1800x400</v>
          </cell>
          <cell r="D599" t="str">
            <v>m²</v>
          </cell>
          <cell r="E599">
            <v>27</v>
          </cell>
        </row>
        <row r="600">
          <cell r="B600" t="str">
            <v>GIOTUOI-263</v>
          </cell>
          <cell r="C600" t="str">
            <v>Ống thẳng 1800x250</v>
          </cell>
          <cell r="D600" t="str">
            <v>m²</v>
          </cell>
          <cell r="E600">
            <v>42</v>
          </cell>
        </row>
        <row r="601">
          <cell r="B601" t="str">
            <v>GIOTUOI-264</v>
          </cell>
          <cell r="C601" t="str">
            <v>Co 45o 1800x500</v>
          </cell>
          <cell r="D601" t="str">
            <v>m²</v>
          </cell>
          <cell r="E601">
            <v>7</v>
          </cell>
        </row>
        <row r="602">
          <cell r="B602" t="str">
            <v>GIOTUOI-265</v>
          </cell>
          <cell r="C602" t="str">
            <v>Vuông tròn 1800x500</v>
          </cell>
          <cell r="D602" t="str">
            <v>m²</v>
          </cell>
          <cell r="E602">
            <v>4</v>
          </cell>
        </row>
        <row r="603">
          <cell r="B603" t="str">
            <v>GIOTUOI-266</v>
          </cell>
          <cell r="C603" t="str">
            <v>Vuông tròn 1800x400</v>
          </cell>
          <cell r="D603" t="str">
            <v>m²</v>
          </cell>
          <cell r="E603">
            <v>4</v>
          </cell>
        </row>
        <row r="604">
          <cell r="B604" t="str">
            <v>GIOTUOI-267</v>
          </cell>
          <cell r="C604" t="str">
            <v>Nối chân 1800x500</v>
          </cell>
          <cell r="D604" t="str">
            <v>m²</v>
          </cell>
          <cell r="E604">
            <v>2</v>
          </cell>
        </row>
        <row r="605">
          <cell r="B605" t="str">
            <v>GIOTUOI-268</v>
          </cell>
          <cell r="C605" t="str">
            <v>Giảm cấp 1800x400-1800x250</v>
          </cell>
          <cell r="D605" t="str">
            <v>m²</v>
          </cell>
          <cell r="E605">
            <v>5</v>
          </cell>
        </row>
        <row r="606">
          <cell r="B606" t="str">
            <v>GIOTUOI-269</v>
          </cell>
          <cell r="C606" t="str">
            <v>Box miệng gió 1000x300</v>
          </cell>
          <cell r="D606" t="str">
            <v>m²</v>
          </cell>
          <cell r="E606">
            <v>5</v>
          </cell>
        </row>
        <row r="607">
          <cell r="B607" t="str">
            <v>GIOTUOI-270</v>
          </cell>
          <cell r="C607" t="str">
            <v>Cung cấp và lắp đặt Vải bố chống cháy + Rockwood dày 25mm tỷ trọng 48 kg/m³</v>
          </cell>
          <cell r="D607" t="str">
            <v>m²</v>
          </cell>
          <cell r="E607">
            <v>45</v>
          </cell>
        </row>
        <row r="608">
          <cell r="B608" t="str">
            <v>GIOTUOI-271</v>
          </cell>
          <cell r="C608" t="str">
            <v>Cung cấp và lắp đặt Tole soi lỗ</v>
          </cell>
          <cell r="D608" t="str">
            <v>m²</v>
          </cell>
          <cell r="E608">
            <v>45</v>
          </cell>
        </row>
        <row r="609">
          <cell r="B609" t="str">
            <v>GIOTUOI-272</v>
          </cell>
          <cell r="C609" t="str">
            <v>FAF-B1F-Z5-03</v>
          </cell>
        </row>
        <row r="610">
          <cell r="B610" t="str">
            <v>GIOTUOI-273</v>
          </cell>
          <cell r="C610" t="str">
            <v>Ống thẳng 1800x500</v>
          </cell>
          <cell r="D610" t="str">
            <v>m²</v>
          </cell>
          <cell r="E610">
            <v>8</v>
          </cell>
        </row>
        <row r="611">
          <cell r="B611" t="str">
            <v>GIOTUOI-274</v>
          </cell>
          <cell r="C611" t="str">
            <v>Ống thẳng 1800x500</v>
          </cell>
          <cell r="D611" t="str">
            <v>m²</v>
          </cell>
          <cell r="E611">
            <v>11</v>
          </cell>
        </row>
        <row r="612">
          <cell r="B612" t="str">
            <v>GIOTUOI-275</v>
          </cell>
          <cell r="C612" t="str">
            <v>Ống thẳng 1800x400</v>
          </cell>
          <cell r="D612" t="str">
            <v>m²</v>
          </cell>
          <cell r="E612">
            <v>20</v>
          </cell>
        </row>
        <row r="613">
          <cell r="B613" t="str">
            <v>GIOTUOI-276</v>
          </cell>
          <cell r="C613" t="str">
            <v>Ống thẳng 1800x400</v>
          </cell>
          <cell r="D613" t="str">
            <v>m²</v>
          </cell>
          <cell r="E613">
            <v>27</v>
          </cell>
        </row>
        <row r="614">
          <cell r="B614" t="str">
            <v>GIOTUOI-277</v>
          </cell>
          <cell r="C614" t="str">
            <v>Ống thẳng 1800x250</v>
          </cell>
          <cell r="D614" t="str">
            <v>m²</v>
          </cell>
          <cell r="E614">
            <v>42</v>
          </cell>
        </row>
        <row r="615">
          <cell r="B615" t="str">
            <v>GIOTUOI-278</v>
          </cell>
          <cell r="C615" t="str">
            <v>Co 45o 1800x500</v>
          </cell>
          <cell r="D615" t="str">
            <v>m²</v>
          </cell>
          <cell r="E615">
            <v>7</v>
          </cell>
        </row>
        <row r="616">
          <cell r="B616" t="str">
            <v>GIOTUOI-279</v>
          </cell>
          <cell r="C616" t="str">
            <v>Vuông tròn 1800x500</v>
          </cell>
          <cell r="D616" t="str">
            <v>m²</v>
          </cell>
          <cell r="E616">
            <v>4</v>
          </cell>
        </row>
        <row r="617">
          <cell r="B617" t="str">
            <v>GIOTUOI-280</v>
          </cell>
          <cell r="C617" t="str">
            <v>Vuông tròn 1800x400</v>
          </cell>
          <cell r="D617" t="str">
            <v>m²</v>
          </cell>
          <cell r="E617">
            <v>4</v>
          </cell>
        </row>
        <row r="618">
          <cell r="B618" t="str">
            <v>GIOTUOI-281</v>
          </cell>
          <cell r="C618" t="str">
            <v>Nối chân 1800x500</v>
          </cell>
          <cell r="D618" t="str">
            <v>m²</v>
          </cell>
          <cell r="E618">
            <v>2</v>
          </cell>
        </row>
        <row r="619">
          <cell r="B619" t="str">
            <v>GIOTUOI-282</v>
          </cell>
          <cell r="C619" t="str">
            <v>Giảm cấp 1800x400-1800x250</v>
          </cell>
          <cell r="D619" t="str">
            <v>m²</v>
          </cell>
          <cell r="E619">
            <v>5</v>
          </cell>
        </row>
        <row r="620">
          <cell r="B620" t="str">
            <v>GIOTUOI-283</v>
          </cell>
          <cell r="C620" t="str">
            <v>Box miệng gió 1000x300</v>
          </cell>
          <cell r="D620" t="str">
            <v>m²</v>
          </cell>
          <cell r="E620">
            <v>4</v>
          </cell>
        </row>
        <row r="621">
          <cell r="B621" t="str">
            <v>GIOTUOI-284</v>
          </cell>
          <cell r="C621" t="str">
            <v>Cung cấp và lắp đặt Vải bố chống cháy + Rockwood dày 25mm tỷ trọng 48 kg/m³</v>
          </cell>
          <cell r="D621" t="str">
            <v>m²</v>
          </cell>
          <cell r="E621">
            <v>45</v>
          </cell>
        </row>
        <row r="622">
          <cell r="B622" t="str">
            <v>GIOTUOI-285</v>
          </cell>
          <cell r="C622" t="str">
            <v>Cung cấp và lắp đặt Tole soi lỗ</v>
          </cell>
          <cell r="D622" t="str">
            <v>m²</v>
          </cell>
          <cell r="E622">
            <v>45</v>
          </cell>
        </row>
        <row r="623">
          <cell r="B623" t="str">
            <v>GIOTUOI-286</v>
          </cell>
          <cell r="C623" t="str">
            <v>FAF-B1F-Z5-04</v>
          </cell>
        </row>
        <row r="624">
          <cell r="B624" t="str">
            <v>GIOTUOI-287</v>
          </cell>
          <cell r="C624" t="str">
            <v>Ống thẳng 1800x500</v>
          </cell>
          <cell r="D624" t="str">
            <v>m²</v>
          </cell>
          <cell r="E624">
            <v>8</v>
          </cell>
        </row>
        <row r="625">
          <cell r="B625" t="str">
            <v>GIOTUOI-288</v>
          </cell>
          <cell r="C625" t="str">
            <v>Ống thẳng 1800x500</v>
          </cell>
          <cell r="D625" t="str">
            <v>m²</v>
          </cell>
          <cell r="E625">
            <v>11</v>
          </cell>
        </row>
        <row r="626">
          <cell r="B626" t="str">
            <v>GIOTUOI-289</v>
          </cell>
          <cell r="C626" t="str">
            <v>Ống thẳng 1800x400</v>
          </cell>
          <cell r="D626" t="str">
            <v>m²</v>
          </cell>
          <cell r="E626">
            <v>20</v>
          </cell>
        </row>
        <row r="627">
          <cell r="B627" t="str">
            <v>GIOTUOI-290</v>
          </cell>
          <cell r="C627" t="str">
            <v>Ống thẳng 1800x400</v>
          </cell>
          <cell r="D627" t="str">
            <v>m²</v>
          </cell>
          <cell r="E627">
            <v>27</v>
          </cell>
        </row>
        <row r="628">
          <cell r="B628" t="str">
            <v>GIOTUOI-291</v>
          </cell>
          <cell r="C628" t="str">
            <v>Ống thẳng 1800x250</v>
          </cell>
          <cell r="D628" t="str">
            <v>m²</v>
          </cell>
          <cell r="E628">
            <v>42</v>
          </cell>
        </row>
        <row r="629">
          <cell r="B629" t="str">
            <v>GIOTUOI-292</v>
          </cell>
          <cell r="C629" t="str">
            <v>Co 45o 1800x500</v>
          </cell>
          <cell r="D629" t="str">
            <v>m²</v>
          </cell>
          <cell r="E629">
            <v>7</v>
          </cell>
        </row>
        <row r="630">
          <cell r="B630" t="str">
            <v>GIOTUOI-293</v>
          </cell>
          <cell r="C630" t="str">
            <v>Vuông tròn 1800x500</v>
          </cell>
          <cell r="D630" t="str">
            <v>m²</v>
          </cell>
          <cell r="E630">
            <v>4</v>
          </cell>
        </row>
        <row r="631">
          <cell r="B631" t="str">
            <v>GIOTUOI-294</v>
          </cell>
          <cell r="C631" t="str">
            <v>Vuông tròn 1800x400</v>
          </cell>
          <cell r="D631" t="str">
            <v>m²</v>
          </cell>
          <cell r="E631">
            <v>4</v>
          </cell>
        </row>
        <row r="632">
          <cell r="B632" t="str">
            <v>GIOTUOI-295</v>
          </cell>
          <cell r="C632" t="str">
            <v>Nối chân 1800x500</v>
          </cell>
          <cell r="D632" t="str">
            <v>m²</v>
          </cell>
          <cell r="E632">
            <v>2</v>
          </cell>
        </row>
        <row r="633">
          <cell r="B633" t="str">
            <v>GIOTUOI-296</v>
          </cell>
          <cell r="C633" t="str">
            <v>Giảm cấp 1800x400-1800x250</v>
          </cell>
          <cell r="D633" t="str">
            <v>m²</v>
          </cell>
          <cell r="E633">
            <v>5</v>
          </cell>
        </row>
        <row r="634">
          <cell r="B634" t="str">
            <v>GIOTUOI-297</v>
          </cell>
          <cell r="C634" t="str">
            <v>Box miệng gió 1000x300</v>
          </cell>
          <cell r="D634" t="str">
            <v>m²</v>
          </cell>
          <cell r="E634">
            <v>4</v>
          </cell>
        </row>
        <row r="635">
          <cell r="B635" t="str">
            <v>GIOTUOI-298</v>
          </cell>
          <cell r="C635" t="str">
            <v>Cung cấp và lắp đặt Vải bố chống cháy + Rockwood dày 25mm tỷ trọng 48 kg/m³</v>
          </cell>
          <cell r="D635" t="str">
            <v>m²</v>
          </cell>
          <cell r="E635">
            <v>45</v>
          </cell>
        </row>
        <row r="636">
          <cell r="B636" t="str">
            <v>GIOTUOI-299</v>
          </cell>
          <cell r="C636" t="str">
            <v>Cung cấp và lắp đặt Tole soi lỗ</v>
          </cell>
          <cell r="D636" t="str">
            <v>m²</v>
          </cell>
          <cell r="E636">
            <v>45</v>
          </cell>
        </row>
        <row r="637">
          <cell r="B637" t="str">
            <v>GIOTUOI-300</v>
          </cell>
          <cell r="C637" t="str">
            <v>Vật tư phụ</v>
          </cell>
          <cell r="D637" t="str">
            <v>Lô</v>
          </cell>
          <cell r="E637">
            <v>1</v>
          </cell>
        </row>
        <row r="638">
          <cell r="C638" t="str">
            <v>Tạo áp sảnh hầm</v>
          </cell>
        </row>
        <row r="639">
          <cell r="C639" t="str">
            <v>Ống gió tăng áp sảnh thang máy tầng hầm</v>
          </cell>
        </row>
        <row r="640">
          <cell r="C640" t="str">
            <v>PAF-B1F-Z1-01</v>
          </cell>
        </row>
        <row r="641">
          <cell r="B641" t="str">
            <v>TAOAPHAM-1</v>
          </cell>
          <cell r="C641" t="str">
            <v>Ống thẳng 1000x250</v>
          </cell>
          <cell r="D641" t="str">
            <v>m²</v>
          </cell>
          <cell r="E641">
            <v>4.5</v>
          </cell>
        </row>
        <row r="642">
          <cell r="B642" t="str">
            <v>TAOAPHAM-2</v>
          </cell>
          <cell r="C642" t="str">
            <v>Ống thẳng 1000x150</v>
          </cell>
          <cell r="D642" t="str">
            <v>m²</v>
          </cell>
          <cell r="E642">
            <v>15</v>
          </cell>
        </row>
        <row r="643">
          <cell r="B643" t="str">
            <v>TAOAPHAM-3</v>
          </cell>
          <cell r="C643" t="str">
            <v>Ống thẳng 1000x150</v>
          </cell>
          <cell r="D643" t="str">
            <v>m²</v>
          </cell>
          <cell r="E643">
            <v>50</v>
          </cell>
        </row>
        <row r="644">
          <cell r="B644" t="str">
            <v>TAOAPHAM-4</v>
          </cell>
          <cell r="C644" t="str">
            <v>Ống thẳng 350x150</v>
          </cell>
          <cell r="D644" t="str">
            <v>m²</v>
          </cell>
          <cell r="E644">
            <v>13</v>
          </cell>
        </row>
        <row r="645">
          <cell r="B645" t="str">
            <v>TAOAPHAM-5</v>
          </cell>
          <cell r="C645" t="str">
            <v>Co 90o 1000x150</v>
          </cell>
          <cell r="D645" t="str">
            <v>m²</v>
          </cell>
          <cell r="E645">
            <v>4</v>
          </cell>
        </row>
        <row r="646">
          <cell r="B646" t="str">
            <v>TAOAPHAM-6</v>
          </cell>
          <cell r="C646" t="str">
            <v>Co 90o 1000x150</v>
          </cell>
          <cell r="D646" t="str">
            <v>m²</v>
          </cell>
          <cell r="E646">
            <v>4</v>
          </cell>
        </row>
        <row r="647">
          <cell r="B647" t="str">
            <v>TAOAPHAM-7</v>
          </cell>
          <cell r="C647" t="str">
            <v>Co 90o 350x150</v>
          </cell>
          <cell r="D647" t="str">
            <v>m²</v>
          </cell>
          <cell r="E647">
            <v>1</v>
          </cell>
        </row>
        <row r="648">
          <cell r="B648" t="str">
            <v>TAOAPHAM-8</v>
          </cell>
          <cell r="C648" t="str">
            <v>Vuông tròn 1000x150</v>
          </cell>
          <cell r="D648" t="str">
            <v>m²</v>
          </cell>
          <cell r="E648">
            <v>2.5</v>
          </cell>
        </row>
        <row r="649">
          <cell r="B649" t="str">
            <v>TAOAPHAM-9</v>
          </cell>
          <cell r="C649" t="str">
            <v>Giảm cấp 1000x150-350x150</v>
          </cell>
          <cell r="D649" t="str">
            <v>m²</v>
          </cell>
          <cell r="E649">
            <v>1</v>
          </cell>
        </row>
        <row r="650">
          <cell r="B650" t="str">
            <v>TAOAPHAM-10</v>
          </cell>
          <cell r="C650" t="str">
            <v>Box miệng gió 550x550</v>
          </cell>
          <cell r="D650" t="str">
            <v>m²</v>
          </cell>
          <cell r="E650">
            <v>1</v>
          </cell>
        </row>
        <row r="651">
          <cell r="B651" t="str">
            <v>TAOAPHAM-11</v>
          </cell>
          <cell r="C651" t="str">
            <v>Cung cấp và lắp đặt Vải bố chống cháy + Rockwood dày 25mm tỷ trọng 48 kg/m³</v>
          </cell>
          <cell r="D651" t="str">
            <v>m²</v>
          </cell>
          <cell r="E651">
            <v>21</v>
          </cell>
        </row>
        <row r="652">
          <cell r="B652" t="str">
            <v>TAOAPHAM-12</v>
          </cell>
          <cell r="C652" t="str">
            <v>Cung cấp và lắp đặt Tole soi lỗ</v>
          </cell>
          <cell r="D652" t="str">
            <v>m²</v>
          </cell>
          <cell r="E652">
            <v>21</v>
          </cell>
        </row>
        <row r="653">
          <cell r="B653" t="str">
            <v>TAOAPHAM-13</v>
          </cell>
          <cell r="C653" t="str">
            <v>PAF-B1F-Z2-01</v>
          </cell>
        </row>
        <row r="654">
          <cell r="B654" t="str">
            <v>TAOAPHAM-14</v>
          </cell>
          <cell r="C654" t="str">
            <v>Ống thẳng 650x150</v>
          </cell>
          <cell r="D654" t="str">
            <v>m²</v>
          </cell>
          <cell r="E654">
            <v>3</v>
          </cell>
        </row>
        <row r="655">
          <cell r="B655" t="str">
            <v>TAOAPHAM-15</v>
          </cell>
          <cell r="C655" t="str">
            <v>Ống thẳng 650x150</v>
          </cell>
          <cell r="D655" t="str">
            <v>m²</v>
          </cell>
          <cell r="E655">
            <v>5.5</v>
          </cell>
        </row>
        <row r="656">
          <cell r="B656" t="str">
            <v>TAOAPHAM-16</v>
          </cell>
          <cell r="C656" t="str">
            <v>Ống thẳng 650x150</v>
          </cell>
          <cell r="D656" t="str">
            <v>m²</v>
          </cell>
          <cell r="E656">
            <v>27</v>
          </cell>
        </row>
        <row r="657">
          <cell r="B657" t="str">
            <v>TAOAPHAM-17</v>
          </cell>
          <cell r="C657" t="str">
            <v>Co 90o 650x150</v>
          </cell>
          <cell r="D657" t="str">
            <v>m²</v>
          </cell>
          <cell r="E657">
            <v>2</v>
          </cell>
        </row>
        <row r="658">
          <cell r="B658" t="str">
            <v>TAOAPHAM-18</v>
          </cell>
          <cell r="C658" t="str">
            <v>Co 45o 650x150</v>
          </cell>
          <cell r="D658" t="str">
            <v>m²</v>
          </cell>
          <cell r="E658">
            <v>2</v>
          </cell>
        </row>
        <row r="659">
          <cell r="B659" t="str">
            <v>TAOAPHAM-19</v>
          </cell>
          <cell r="C659" t="str">
            <v>Vuông tròn 650x150</v>
          </cell>
          <cell r="D659" t="str">
            <v>m²</v>
          </cell>
          <cell r="E659">
            <v>2</v>
          </cell>
        </row>
        <row r="660">
          <cell r="B660" t="str">
            <v>TAOAPHAM-20</v>
          </cell>
          <cell r="C660" t="str">
            <v>Box miệng gió 550x550</v>
          </cell>
          <cell r="D660" t="str">
            <v>m²</v>
          </cell>
          <cell r="E660">
            <v>1</v>
          </cell>
        </row>
        <row r="661">
          <cell r="B661" t="str">
            <v>TAOAPHAM-21</v>
          </cell>
          <cell r="C661" t="str">
            <v>Cung cấp và lắp đặt Vải bố chống cháy + Rockwood dày 25mm tỷ trọng 48 kg/m³</v>
          </cell>
          <cell r="D661" t="str">
            <v>m²</v>
          </cell>
          <cell r="E661">
            <v>7</v>
          </cell>
        </row>
        <row r="662">
          <cell r="B662" t="str">
            <v>TAOAPHAM-22</v>
          </cell>
          <cell r="C662" t="str">
            <v>Cung cấp và lắp đặt Tole soi lỗ</v>
          </cell>
          <cell r="D662" t="str">
            <v>m²</v>
          </cell>
          <cell r="E662">
            <v>7</v>
          </cell>
        </row>
        <row r="663">
          <cell r="B663" t="str">
            <v>TAOAPHAM-23</v>
          </cell>
          <cell r="C663" t="str">
            <v>PAF-B1F-Z5-01</v>
          </cell>
        </row>
        <row r="664">
          <cell r="B664" t="str">
            <v>TAOAPHAM-24</v>
          </cell>
          <cell r="C664" t="str">
            <v>Ống thẳng 1000x250</v>
          </cell>
          <cell r="D664" t="str">
            <v>m²</v>
          </cell>
          <cell r="E664">
            <v>4.5</v>
          </cell>
        </row>
        <row r="665">
          <cell r="B665" t="str">
            <v>TAOAPHAM-25</v>
          </cell>
          <cell r="C665" t="str">
            <v>Ống thẳng 1000x150</v>
          </cell>
          <cell r="D665" t="str">
            <v>m²</v>
          </cell>
          <cell r="E665">
            <v>15</v>
          </cell>
        </row>
        <row r="666">
          <cell r="B666" t="str">
            <v>TAOAPHAM-26</v>
          </cell>
          <cell r="C666" t="str">
            <v>Ống thẳng 1000x150</v>
          </cell>
          <cell r="D666" t="str">
            <v>m²</v>
          </cell>
          <cell r="E666">
            <v>50</v>
          </cell>
        </row>
        <row r="667">
          <cell r="B667" t="str">
            <v>TAOAPHAM-27</v>
          </cell>
          <cell r="C667" t="str">
            <v>Ống thẳng 350x150</v>
          </cell>
          <cell r="D667" t="str">
            <v>m²</v>
          </cell>
          <cell r="E667">
            <v>13</v>
          </cell>
        </row>
        <row r="668">
          <cell r="B668" t="str">
            <v>TAOAPHAM-28</v>
          </cell>
          <cell r="C668" t="str">
            <v>Co 90o 1000x150</v>
          </cell>
          <cell r="D668" t="str">
            <v>m²</v>
          </cell>
          <cell r="E668">
            <v>4</v>
          </cell>
        </row>
        <row r="669">
          <cell r="B669" t="str">
            <v>TAOAPHAM-29</v>
          </cell>
          <cell r="C669" t="str">
            <v>Co 90o 1000x150</v>
          </cell>
          <cell r="D669" t="str">
            <v>m²</v>
          </cell>
          <cell r="E669">
            <v>4</v>
          </cell>
        </row>
        <row r="670">
          <cell r="B670" t="str">
            <v>TAOAPHAM-30</v>
          </cell>
          <cell r="C670" t="str">
            <v>Co 90o 350x150</v>
          </cell>
          <cell r="D670" t="str">
            <v>m²</v>
          </cell>
          <cell r="E670">
            <v>1</v>
          </cell>
        </row>
        <row r="671">
          <cell r="B671" t="str">
            <v>TAOAPHAM-31</v>
          </cell>
          <cell r="C671" t="str">
            <v>Vuông tròn 1000x150</v>
          </cell>
          <cell r="D671" t="str">
            <v>m²</v>
          </cell>
          <cell r="E671">
            <v>2.5</v>
          </cell>
        </row>
        <row r="672">
          <cell r="B672" t="str">
            <v>TAOAPHAM-32</v>
          </cell>
          <cell r="C672" t="str">
            <v>Giảm cấp 1000x150-350x150</v>
          </cell>
          <cell r="D672" t="str">
            <v>m²</v>
          </cell>
          <cell r="E672">
            <v>1</v>
          </cell>
        </row>
        <row r="673">
          <cell r="B673" t="str">
            <v>TAOAPHAM-33</v>
          </cell>
          <cell r="C673" t="str">
            <v>Box miệng gió 550x550</v>
          </cell>
          <cell r="D673" t="str">
            <v>m²</v>
          </cell>
          <cell r="E673">
            <v>1</v>
          </cell>
        </row>
        <row r="674">
          <cell r="B674" t="str">
            <v>TAOAPHAM-34</v>
          </cell>
          <cell r="C674" t="str">
            <v>Cung cấp và lắp đặt Vải bố chống cháy + Rockwood dày 25mm tỷ trọng 48 kg/m³</v>
          </cell>
          <cell r="D674" t="str">
            <v>m²</v>
          </cell>
          <cell r="E674">
            <v>21</v>
          </cell>
        </row>
        <row r="675">
          <cell r="B675" t="str">
            <v>TAOAPHAM-35</v>
          </cell>
          <cell r="C675" t="str">
            <v>Cung cấp và lắp đặt Tole soi lỗ</v>
          </cell>
          <cell r="D675" t="str">
            <v>m²</v>
          </cell>
          <cell r="E675">
            <v>21</v>
          </cell>
        </row>
        <row r="676">
          <cell r="B676" t="str">
            <v>TAOAPHAM-36</v>
          </cell>
          <cell r="C676" t="str">
            <v>PAF-B1F-Z6-01</v>
          </cell>
        </row>
        <row r="677">
          <cell r="B677" t="str">
            <v>TAOAPHAM-37</v>
          </cell>
          <cell r="C677" t="str">
            <v>Ống thẳng 650x150</v>
          </cell>
          <cell r="D677" t="str">
            <v>m²</v>
          </cell>
          <cell r="E677">
            <v>3</v>
          </cell>
        </row>
        <row r="678">
          <cell r="B678" t="str">
            <v>TAOAPHAM-38</v>
          </cell>
          <cell r="C678" t="str">
            <v>Ống thẳng 650x150</v>
          </cell>
          <cell r="D678" t="str">
            <v>m²</v>
          </cell>
          <cell r="E678">
            <v>5.5</v>
          </cell>
        </row>
        <row r="679">
          <cell r="B679" t="str">
            <v>TAOAPHAM-39</v>
          </cell>
          <cell r="C679" t="str">
            <v>Ống thẳng 650x150</v>
          </cell>
          <cell r="D679" t="str">
            <v>m²</v>
          </cell>
          <cell r="E679">
            <v>27</v>
          </cell>
        </row>
        <row r="680">
          <cell r="B680" t="str">
            <v>TAOAPHAM-40</v>
          </cell>
          <cell r="C680" t="str">
            <v>Co 90o 650x150</v>
          </cell>
          <cell r="D680" t="str">
            <v>m²</v>
          </cell>
          <cell r="E680">
            <v>2</v>
          </cell>
        </row>
        <row r="681">
          <cell r="B681" t="str">
            <v>TAOAPHAM-41</v>
          </cell>
          <cell r="C681" t="str">
            <v>Co 45o 650x150</v>
          </cell>
          <cell r="D681" t="str">
            <v>m²</v>
          </cell>
          <cell r="E681">
            <v>2</v>
          </cell>
        </row>
        <row r="682">
          <cell r="B682" t="str">
            <v>TAOAPHAM-42</v>
          </cell>
          <cell r="C682" t="str">
            <v>Vuông tròn 650x150</v>
          </cell>
          <cell r="D682" t="str">
            <v>m²</v>
          </cell>
          <cell r="E682">
            <v>2</v>
          </cell>
        </row>
        <row r="683">
          <cell r="B683" t="str">
            <v>TAOAPHAM-43</v>
          </cell>
          <cell r="C683" t="str">
            <v>Box miệng gió 550x550</v>
          </cell>
          <cell r="D683" t="str">
            <v>m²</v>
          </cell>
          <cell r="E683">
            <v>1</v>
          </cell>
        </row>
        <row r="684">
          <cell r="B684" t="str">
            <v>TAOAPHAM-44</v>
          </cell>
          <cell r="C684" t="str">
            <v>Cung cấp và lắp đặt Vải bố chống cháy + Rockwood dày 25mm tỷ trọng 48 kg/m³</v>
          </cell>
          <cell r="D684" t="str">
            <v>m²</v>
          </cell>
          <cell r="E684">
            <v>7</v>
          </cell>
        </row>
        <row r="685">
          <cell r="B685" t="str">
            <v>TAOAPHAM-45</v>
          </cell>
          <cell r="C685" t="str">
            <v>Cung cấp và lắp đặt Tole soi lỗ</v>
          </cell>
          <cell r="D685" t="str">
            <v>m²</v>
          </cell>
          <cell r="E685">
            <v>7</v>
          </cell>
        </row>
        <row r="686">
          <cell r="B686" t="str">
            <v>TAOAPHAM-46</v>
          </cell>
          <cell r="C686" t="str">
            <v>Vật tư phụ</v>
          </cell>
          <cell r="D686" t="str">
            <v>Lô</v>
          </cell>
          <cell r="E686">
            <v>1</v>
          </cell>
        </row>
        <row r="687">
          <cell r="C687" t="str">
            <v>Hút mùi hầm</v>
          </cell>
        </row>
        <row r="688">
          <cell r="C688" t="str">
            <v>Ống gió hút mùi phòng kỹ thuật tầng hầm</v>
          </cell>
        </row>
        <row r="689">
          <cell r="C689" t="str">
            <v>Hầm 1</v>
          </cell>
        </row>
        <row r="690">
          <cell r="C690" t="str">
            <v>Hệ thống hút khói Hầm 1</v>
          </cell>
        </row>
        <row r="691">
          <cell r="C691" t="str">
            <v>EAF-B1F-Z1-01</v>
          </cell>
        </row>
        <row r="692">
          <cell r="B692" t="str">
            <v>HUTMUIHAM-1</v>
          </cell>
          <cell r="C692" t="str">
            <v>Ống thẳng 850x250</v>
          </cell>
          <cell r="D692" t="str">
            <v>m²</v>
          </cell>
          <cell r="E692">
            <v>13</v>
          </cell>
        </row>
        <row r="693">
          <cell r="B693" t="str">
            <v>HUTMUIHAM-2</v>
          </cell>
          <cell r="C693" t="str">
            <v>Ống thẳng 850x250</v>
          </cell>
          <cell r="D693" t="str">
            <v>m²</v>
          </cell>
          <cell r="E693">
            <v>16</v>
          </cell>
        </row>
        <row r="694">
          <cell r="B694" t="str">
            <v>HUTMUIHAM-3</v>
          </cell>
          <cell r="C694" t="str">
            <v>Co 90o 850x250</v>
          </cell>
          <cell r="D694" t="str">
            <v>m²</v>
          </cell>
          <cell r="E694">
            <v>3</v>
          </cell>
        </row>
        <row r="695">
          <cell r="B695" t="str">
            <v>HUTMUIHAM-4</v>
          </cell>
          <cell r="C695" t="str">
            <v>Co 90o 850x250</v>
          </cell>
          <cell r="D695" t="str">
            <v>m²</v>
          </cell>
          <cell r="E695">
            <v>3</v>
          </cell>
        </row>
        <row r="696">
          <cell r="B696" t="str">
            <v>HUTMUIHAM-5</v>
          </cell>
          <cell r="C696" t="str">
            <v>Vuông tròn 850x250</v>
          </cell>
          <cell r="D696" t="str">
            <v>m²</v>
          </cell>
          <cell r="E696">
            <v>2</v>
          </cell>
        </row>
        <row r="697">
          <cell r="B697" t="str">
            <v>HUTMUIHAM-6</v>
          </cell>
          <cell r="C697" t="str">
            <v>Nối chân 850x250</v>
          </cell>
          <cell r="D697" t="str">
            <v>m²</v>
          </cell>
          <cell r="E697">
            <v>2</v>
          </cell>
        </row>
        <row r="698">
          <cell r="B698" t="str">
            <v>HUTMUIHAM-7</v>
          </cell>
          <cell r="C698" t="str">
            <v>Box miệng gió 550x550</v>
          </cell>
          <cell r="D698" t="str">
            <v>m²</v>
          </cell>
          <cell r="E698">
            <v>1</v>
          </cell>
        </row>
        <row r="699">
          <cell r="B699" t="str">
            <v>HUTMUIHAM-8</v>
          </cell>
          <cell r="C699" t="str">
            <v>Box EAL 2500x300</v>
          </cell>
          <cell r="D699" t="str">
            <v>m²</v>
          </cell>
          <cell r="E699">
            <v>1</v>
          </cell>
        </row>
        <row r="700">
          <cell r="B700" t="str">
            <v>HUTMUIHAM-9</v>
          </cell>
          <cell r="C700" t="str">
            <v>Cung cấp và lắp đặt Vải bố chống cháy + Rockwood dày 25mm tỷ trọng 48 kg/m³</v>
          </cell>
          <cell r="D700" t="str">
            <v>m²</v>
          </cell>
          <cell r="E700">
            <v>21</v>
          </cell>
        </row>
        <row r="701">
          <cell r="B701" t="str">
            <v>HUTMUIHAM-10</v>
          </cell>
          <cell r="C701" t="str">
            <v>Cung cấp và lắp đặt Tole soi lỗ</v>
          </cell>
          <cell r="D701" t="str">
            <v>m²</v>
          </cell>
          <cell r="E701">
            <v>21</v>
          </cell>
        </row>
        <row r="702">
          <cell r="B702" t="str">
            <v>HUTMUIHAM-11</v>
          </cell>
          <cell r="C702" t="str">
            <v>EAF-B1F-Z1-02</v>
          </cell>
        </row>
        <row r="703">
          <cell r="B703" t="str">
            <v>HUTMUIHAM-12</v>
          </cell>
          <cell r="C703" t="str">
            <v>Ống thẳng 300x200</v>
          </cell>
          <cell r="D703" t="str">
            <v>m²</v>
          </cell>
          <cell r="E703">
            <v>8</v>
          </cell>
        </row>
        <row r="704">
          <cell r="B704" t="str">
            <v>HUTMUIHAM-13</v>
          </cell>
          <cell r="C704" t="str">
            <v>Vuông tròn 300x200</v>
          </cell>
          <cell r="D704" t="str">
            <v>m²</v>
          </cell>
          <cell r="E704">
            <v>0.5</v>
          </cell>
        </row>
        <row r="705">
          <cell r="B705" t="str">
            <v>HUTMUIHAM-14</v>
          </cell>
          <cell r="C705" t="str">
            <v>Box EAL 2500x300</v>
          </cell>
          <cell r="D705" t="str">
            <v>m²</v>
          </cell>
          <cell r="E705">
            <v>1</v>
          </cell>
        </row>
        <row r="706">
          <cell r="B706" t="str">
            <v>HUTMUIHAM-15</v>
          </cell>
          <cell r="C706" t="str">
            <v>Box miệng gió 550x550</v>
          </cell>
          <cell r="D706" t="str">
            <v>m²</v>
          </cell>
          <cell r="E706">
            <v>0.5</v>
          </cell>
        </row>
        <row r="707">
          <cell r="B707" t="str">
            <v>HUTMUIHAM-16</v>
          </cell>
          <cell r="C707" t="str">
            <v>Cung cấp và lắp đặt Vải bố chống cháy + Rockwood dày 25mm tỷ trọng 48 kg/m³</v>
          </cell>
          <cell r="D707" t="str">
            <v>m²</v>
          </cell>
          <cell r="E707">
            <v>9</v>
          </cell>
        </row>
        <row r="708">
          <cell r="B708" t="str">
            <v>HUTMUIHAM-17</v>
          </cell>
          <cell r="C708" t="str">
            <v>Cung cấp và lắp đặt Tole soi lỗ</v>
          </cell>
          <cell r="D708" t="str">
            <v>m²</v>
          </cell>
          <cell r="E708">
            <v>9</v>
          </cell>
        </row>
        <row r="709">
          <cell r="B709" t="str">
            <v>HUTMUIHAM-18</v>
          </cell>
          <cell r="C709" t="str">
            <v>EAF-B1F-Z1-03</v>
          </cell>
        </row>
        <row r="710">
          <cell r="B710" t="str">
            <v>HUTMUIHAM-19</v>
          </cell>
          <cell r="C710" t="str">
            <v>Ống thẳng 300x200</v>
          </cell>
          <cell r="D710" t="str">
            <v>m²</v>
          </cell>
          <cell r="E710">
            <v>8</v>
          </cell>
        </row>
        <row r="711">
          <cell r="B711" t="str">
            <v>HUTMUIHAM-20</v>
          </cell>
          <cell r="C711" t="str">
            <v>Vuông tròn 300x200</v>
          </cell>
          <cell r="D711" t="str">
            <v>m²</v>
          </cell>
          <cell r="E711">
            <v>0.5</v>
          </cell>
        </row>
        <row r="712">
          <cell r="B712" t="str">
            <v>HUTMUIHAM-21</v>
          </cell>
          <cell r="C712" t="str">
            <v>Giảm cấp 300x200-400x300</v>
          </cell>
          <cell r="D712" t="str">
            <v>m²</v>
          </cell>
          <cell r="E712">
            <v>0.6</v>
          </cell>
        </row>
        <row r="713">
          <cell r="B713" t="str">
            <v>HUTMUIHAM-22</v>
          </cell>
          <cell r="C713" t="str">
            <v>Box miệng gió 550x550</v>
          </cell>
          <cell r="D713" t="str">
            <v>m²</v>
          </cell>
          <cell r="E713">
            <v>0.5</v>
          </cell>
        </row>
        <row r="714">
          <cell r="B714" t="str">
            <v>HUTMUIHAM-23</v>
          </cell>
          <cell r="C714" t="str">
            <v>Cung cấp và lắp đặt Vải bố chống cháy + Rockwood dày 25mm tỷ trọng 48 kg/m³</v>
          </cell>
          <cell r="D714" t="str">
            <v>m²</v>
          </cell>
          <cell r="E714">
            <v>8</v>
          </cell>
        </row>
        <row r="715">
          <cell r="B715" t="str">
            <v>HUTMUIHAM-24</v>
          </cell>
          <cell r="C715" t="str">
            <v>Cung cấp và lắp đặt Tole soi lỗ</v>
          </cell>
          <cell r="D715" t="str">
            <v>m²</v>
          </cell>
          <cell r="E715">
            <v>8</v>
          </cell>
        </row>
        <row r="716">
          <cell r="B716" t="str">
            <v>HUTMUIHAM-25</v>
          </cell>
          <cell r="C716" t="str">
            <v>EAF-B1F-Z1-04</v>
          </cell>
        </row>
        <row r="717">
          <cell r="B717" t="str">
            <v>HUTMUIHAM-26</v>
          </cell>
          <cell r="C717" t="str">
            <v>Ống thẳng 400x250</v>
          </cell>
          <cell r="D717" t="str">
            <v>m²</v>
          </cell>
          <cell r="E717">
            <v>5</v>
          </cell>
        </row>
        <row r="718">
          <cell r="B718" t="str">
            <v>HUTMUIHAM-27</v>
          </cell>
          <cell r="C718" t="str">
            <v>Vuông tròn 400x250</v>
          </cell>
          <cell r="D718" t="str">
            <v>m²</v>
          </cell>
          <cell r="E718">
            <v>0.5</v>
          </cell>
        </row>
        <row r="719">
          <cell r="B719" t="str">
            <v>HUTMUIHAM-28</v>
          </cell>
          <cell r="C719" t="str">
            <v>Giảm cấp 300x200-400x300</v>
          </cell>
          <cell r="D719" t="str">
            <v>m²</v>
          </cell>
          <cell r="E719">
            <v>1</v>
          </cell>
        </row>
        <row r="720">
          <cell r="B720" t="str">
            <v>HUTMUIHAM-29</v>
          </cell>
          <cell r="C720" t="str">
            <v>Box miệng gió 550x550</v>
          </cell>
          <cell r="D720" t="str">
            <v>m²</v>
          </cell>
          <cell r="E720">
            <v>0.5</v>
          </cell>
        </row>
        <row r="721">
          <cell r="B721" t="str">
            <v>HUTMUIHAM-30</v>
          </cell>
          <cell r="C721" t="str">
            <v>Cung cấp và lắp đặt Vải bố chống cháy + Rockwood dày 25mm tỷ trọng 48 kg/m³</v>
          </cell>
          <cell r="D721" t="str">
            <v>m²</v>
          </cell>
          <cell r="E721">
            <v>6</v>
          </cell>
        </row>
        <row r="722">
          <cell r="B722" t="str">
            <v>HUTMUIHAM-31</v>
          </cell>
          <cell r="C722" t="str">
            <v>Cung cấp và lắp đặt Tole soi lỗ</v>
          </cell>
          <cell r="D722" t="str">
            <v>m²</v>
          </cell>
          <cell r="E722">
            <v>6</v>
          </cell>
        </row>
        <row r="723">
          <cell r="B723" t="str">
            <v>HUTMUIHAM-32</v>
          </cell>
          <cell r="C723" t="str">
            <v>EAF-B1F-Z1-05</v>
          </cell>
        </row>
        <row r="724">
          <cell r="B724" t="str">
            <v>HUTMUIHAM-33</v>
          </cell>
          <cell r="C724" t="str">
            <v>Ống thẳng 700x200</v>
          </cell>
          <cell r="D724" t="str">
            <v>m²</v>
          </cell>
          <cell r="E724">
            <v>11</v>
          </cell>
        </row>
        <row r="725">
          <cell r="B725" t="str">
            <v>HUTMUIHAM-34</v>
          </cell>
          <cell r="C725" t="str">
            <v>Vuông tròn 700x200</v>
          </cell>
          <cell r="D725" t="str">
            <v>m²</v>
          </cell>
          <cell r="E725">
            <v>1</v>
          </cell>
        </row>
        <row r="726">
          <cell r="B726" t="str">
            <v>HUTMUIHAM-35</v>
          </cell>
          <cell r="C726" t="str">
            <v>Giảm cấp 1200x300-700x200</v>
          </cell>
          <cell r="D726" t="str">
            <v>m²</v>
          </cell>
          <cell r="E726">
            <v>2</v>
          </cell>
        </row>
        <row r="727">
          <cell r="B727" t="str">
            <v>HUTMUIHAM-36</v>
          </cell>
          <cell r="C727" t="str">
            <v>Box miệng gió 550x550</v>
          </cell>
          <cell r="D727" t="str">
            <v>m²</v>
          </cell>
          <cell r="E727">
            <v>1</v>
          </cell>
        </row>
        <row r="728">
          <cell r="B728" t="str">
            <v>HUTMUIHAM-37</v>
          </cell>
          <cell r="C728" t="str">
            <v>Cung cấp và lắp đặt Vải bố chống cháy + Rockwood dày 25mm tỷ trọng 48 kg/m³</v>
          </cell>
          <cell r="D728" t="str">
            <v>m²</v>
          </cell>
          <cell r="E728">
            <v>14</v>
          </cell>
        </row>
        <row r="729">
          <cell r="B729" t="str">
            <v>HUTMUIHAM-38</v>
          </cell>
          <cell r="C729" t="str">
            <v>Cung cấp và lắp đặt Tole soi lỗ</v>
          </cell>
          <cell r="D729" t="str">
            <v>m²</v>
          </cell>
          <cell r="E729">
            <v>14</v>
          </cell>
        </row>
        <row r="730">
          <cell r="B730" t="str">
            <v>HUTMUIHAM-39</v>
          </cell>
          <cell r="C730" t="str">
            <v>EAF-B1F-Z1-07</v>
          </cell>
        </row>
        <row r="731">
          <cell r="B731" t="str">
            <v>HUTMUIHAM-40</v>
          </cell>
          <cell r="C731" t="str">
            <v>Ống thẳng 850x250</v>
          </cell>
          <cell r="D731" t="str">
            <v>m²</v>
          </cell>
          <cell r="E731">
            <v>9</v>
          </cell>
        </row>
        <row r="732">
          <cell r="B732" t="str">
            <v>HUTMUIHAM-41</v>
          </cell>
          <cell r="C732" t="str">
            <v>Ống thẳng 850x250</v>
          </cell>
          <cell r="D732" t="str">
            <v>m²</v>
          </cell>
          <cell r="E732">
            <v>18</v>
          </cell>
        </row>
        <row r="733">
          <cell r="B733" t="str">
            <v>HUTMUIHAM-42</v>
          </cell>
          <cell r="C733" t="str">
            <v>Vuông tròn 850x250</v>
          </cell>
          <cell r="D733" t="str">
            <v>m²</v>
          </cell>
          <cell r="E733">
            <v>2</v>
          </cell>
        </row>
        <row r="734">
          <cell r="B734" t="str">
            <v>HUTMUIHAM-43</v>
          </cell>
          <cell r="C734" t="str">
            <v>Nối chân 850x250</v>
          </cell>
          <cell r="D734" t="str">
            <v>m²</v>
          </cell>
          <cell r="E734">
            <v>1.5</v>
          </cell>
        </row>
        <row r="735">
          <cell r="B735" t="str">
            <v>HUTMUIHAM-44</v>
          </cell>
          <cell r="C735" t="str">
            <v>Box miệng gió 550x550</v>
          </cell>
          <cell r="D735" t="str">
            <v>m²</v>
          </cell>
          <cell r="E735">
            <v>1</v>
          </cell>
        </row>
        <row r="736">
          <cell r="B736" t="str">
            <v>HUTMUIHAM-45</v>
          </cell>
          <cell r="C736" t="str">
            <v>Box EAL 2500x300</v>
          </cell>
          <cell r="D736" t="str">
            <v>m²</v>
          </cell>
          <cell r="E736">
            <v>1</v>
          </cell>
        </row>
        <row r="737">
          <cell r="B737" t="str">
            <v>HUTMUIHAM-46</v>
          </cell>
          <cell r="C737" t="str">
            <v>Cung cấp và lắp đặt Vải bố chống cháy + Rockwood dày 25mm tỷ trọng 48 kg/m³</v>
          </cell>
          <cell r="D737" t="str">
            <v>m²</v>
          </cell>
          <cell r="E737">
            <v>13</v>
          </cell>
        </row>
        <row r="738">
          <cell r="B738" t="str">
            <v>HUTMUIHAM-47</v>
          </cell>
          <cell r="C738" t="str">
            <v>Cung cấp và lắp đặt Tole soi lỗ</v>
          </cell>
          <cell r="D738" t="str">
            <v>m²</v>
          </cell>
          <cell r="E738">
            <v>13</v>
          </cell>
        </row>
        <row r="739">
          <cell r="B739" t="str">
            <v>HUTMUIHAM-48</v>
          </cell>
          <cell r="C739" t="str">
            <v>EAF-B1F-Z1-08</v>
          </cell>
        </row>
        <row r="740">
          <cell r="B740" t="str">
            <v>HUTMUIHAM-49</v>
          </cell>
          <cell r="C740" t="str">
            <v>Ống thẳng 300x200</v>
          </cell>
          <cell r="D740" t="str">
            <v>m²</v>
          </cell>
          <cell r="E740">
            <v>2.5</v>
          </cell>
        </row>
        <row r="741">
          <cell r="B741" t="str">
            <v>HUTMUIHAM-50</v>
          </cell>
          <cell r="C741" t="str">
            <v>Vuông tròn 300x200</v>
          </cell>
          <cell r="D741" t="str">
            <v>m²</v>
          </cell>
          <cell r="E741">
            <v>0.5</v>
          </cell>
        </row>
        <row r="742">
          <cell r="B742" t="str">
            <v>HUTMUIHAM-51</v>
          </cell>
          <cell r="C742" t="str">
            <v>Nối chân 300x200</v>
          </cell>
          <cell r="D742" t="str">
            <v>m²</v>
          </cell>
          <cell r="E742">
            <v>0.5</v>
          </cell>
        </row>
        <row r="743">
          <cell r="B743" t="str">
            <v>HUTMUIHAM-52</v>
          </cell>
          <cell r="C743" t="str">
            <v>Box miệng gió 550x550</v>
          </cell>
          <cell r="D743" t="str">
            <v>m²</v>
          </cell>
          <cell r="E743">
            <v>0.5</v>
          </cell>
        </row>
        <row r="744">
          <cell r="B744" t="str">
            <v>HUTMUIHAM-53</v>
          </cell>
          <cell r="C744" t="str">
            <v>Cung cấp và lắp đặt Vải bố chống cháy + Rockwood dày 25mm tỷ trọng 48 kg/m³</v>
          </cell>
          <cell r="D744" t="str">
            <v>m²</v>
          </cell>
          <cell r="E744">
            <v>4</v>
          </cell>
        </row>
        <row r="745">
          <cell r="B745" t="str">
            <v>HUTMUIHAM-54</v>
          </cell>
          <cell r="C745" t="str">
            <v>Cung cấp và lắp đặt Tole soi lỗ</v>
          </cell>
          <cell r="D745" t="str">
            <v>m²</v>
          </cell>
          <cell r="E745">
            <v>4</v>
          </cell>
        </row>
        <row r="746">
          <cell r="B746" t="str">
            <v>HUTMUIHAM-55</v>
          </cell>
          <cell r="C746" t="str">
            <v>EAF-B1F-Z1-09</v>
          </cell>
        </row>
        <row r="747">
          <cell r="B747" t="str">
            <v>HUTMUIHAM-56</v>
          </cell>
          <cell r="C747" t="str">
            <v>Ống thẳng 600x250</v>
          </cell>
          <cell r="D747" t="str">
            <v>m²</v>
          </cell>
          <cell r="E747">
            <v>6</v>
          </cell>
        </row>
        <row r="748">
          <cell r="B748" t="str">
            <v>HUTMUIHAM-57</v>
          </cell>
          <cell r="C748" t="str">
            <v>Ống thẳng 600x250</v>
          </cell>
          <cell r="D748" t="str">
            <v>m²</v>
          </cell>
          <cell r="E748">
            <v>14</v>
          </cell>
        </row>
        <row r="749">
          <cell r="B749" t="str">
            <v>HUTMUIHAM-58</v>
          </cell>
          <cell r="C749" t="str">
            <v>Vuông tròn 600x250</v>
          </cell>
          <cell r="D749" t="str">
            <v>m²</v>
          </cell>
          <cell r="E749">
            <v>2</v>
          </cell>
        </row>
        <row r="750">
          <cell r="B750" t="str">
            <v>HUTMUIHAM-59</v>
          </cell>
          <cell r="C750" t="str">
            <v>Box miệng gió 550x550</v>
          </cell>
          <cell r="D750" t="str">
            <v>m²</v>
          </cell>
          <cell r="E750">
            <v>1</v>
          </cell>
        </row>
        <row r="751">
          <cell r="B751" t="str">
            <v>HUTMUIHAM-60</v>
          </cell>
          <cell r="C751" t="str">
            <v>Cung cấp và lắp đặt Vải bố chống cháy + Rockwood dày 25mm tỷ trọng 48 kg/m³</v>
          </cell>
          <cell r="D751" t="str">
            <v>m²</v>
          </cell>
          <cell r="E751">
            <v>8</v>
          </cell>
        </row>
        <row r="752">
          <cell r="B752" t="str">
            <v>HUTMUIHAM-61</v>
          </cell>
          <cell r="C752" t="str">
            <v>Cung cấp và lắp đặt Tole soi lỗ</v>
          </cell>
          <cell r="D752" t="str">
            <v>m²</v>
          </cell>
          <cell r="E752">
            <v>8</v>
          </cell>
        </row>
        <row r="753">
          <cell r="B753" t="str">
            <v>HUTMUIHAM-62</v>
          </cell>
          <cell r="C753" t="str">
            <v>EAF-B1F-Z1-11</v>
          </cell>
        </row>
        <row r="754">
          <cell r="B754" t="str">
            <v>HUTMUIHAM-63</v>
          </cell>
          <cell r="C754" t="str">
            <v>Ống thẳng 600x250</v>
          </cell>
          <cell r="D754" t="str">
            <v>m²</v>
          </cell>
          <cell r="E754">
            <v>6</v>
          </cell>
        </row>
        <row r="755">
          <cell r="B755" t="str">
            <v>HUTMUIHAM-64</v>
          </cell>
          <cell r="C755" t="str">
            <v>Ống thẳng 600x250</v>
          </cell>
          <cell r="D755" t="str">
            <v>m²</v>
          </cell>
          <cell r="E755">
            <v>6</v>
          </cell>
        </row>
        <row r="756">
          <cell r="B756" t="str">
            <v>HUTMUIHAM-65</v>
          </cell>
          <cell r="C756" t="str">
            <v>Vuông tròn 600x250</v>
          </cell>
          <cell r="D756" t="str">
            <v>m²</v>
          </cell>
          <cell r="E756">
            <v>2</v>
          </cell>
        </row>
        <row r="757">
          <cell r="B757" t="str">
            <v>HUTMUIHAM-66</v>
          </cell>
          <cell r="C757" t="str">
            <v>Co 90o 600x250</v>
          </cell>
          <cell r="D757" t="str">
            <v>m²</v>
          </cell>
          <cell r="E757">
            <v>2</v>
          </cell>
        </row>
        <row r="758">
          <cell r="B758" t="str">
            <v>HUTMUIHAM-67</v>
          </cell>
          <cell r="C758" t="str">
            <v>Giảm cấp 1500x300-600x250</v>
          </cell>
          <cell r="D758" t="str">
            <v>m²</v>
          </cell>
          <cell r="E758">
            <v>2</v>
          </cell>
        </row>
        <row r="759">
          <cell r="B759" t="str">
            <v>HUTMUIHAM-68</v>
          </cell>
          <cell r="C759" t="str">
            <v>Box miệng gió 550x550</v>
          </cell>
          <cell r="D759" t="str">
            <v>m²</v>
          </cell>
          <cell r="E759">
            <v>1</v>
          </cell>
        </row>
        <row r="760">
          <cell r="B760" t="str">
            <v>HUTMUIHAM-69</v>
          </cell>
          <cell r="C760" t="str">
            <v>Cung cấp và lắp đặt Vải bố chống cháy + Rockwood dày 25mm tỷ trọng 48 kg/m³</v>
          </cell>
          <cell r="D760" t="str">
            <v>m²</v>
          </cell>
          <cell r="E760">
            <v>11</v>
          </cell>
        </row>
        <row r="761">
          <cell r="B761" t="str">
            <v>HUTMUIHAM-70</v>
          </cell>
          <cell r="C761" t="str">
            <v>Cung cấp và lắp đặt Tole soi lỗ</v>
          </cell>
          <cell r="D761" t="str">
            <v>m²</v>
          </cell>
          <cell r="E761">
            <v>11</v>
          </cell>
        </row>
        <row r="762">
          <cell r="B762" t="str">
            <v>HUTMUIHAM-71</v>
          </cell>
          <cell r="C762" t="str">
            <v>Vật tư phụ</v>
          </cell>
          <cell r="D762" t="str">
            <v>Lô</v>
          </cell>
          <cell r="E762">
            <v>1</v>
          </cell>
        </row>
        <row r="763">
          <cell r="C763" t="str">
            <v>Hút khói hành lang</v>
          </cell>
        </row>
        <row r="764">
          <cell r="C764" t="str">
            <v>Ống gió hút khói Hành Lang Tháp A</v>
          </cell>
        </row>
        <row r="765">
          <cell r="C765" t="str">
            <v>TẦNG 3-24</v>
          </cell>
        </row>
        <row r="766">
          <cell r="C766" t="str">
            <v xml:space="preserve"> -Tháp A tổng cộng: 22 tầng (từ tầng 3-24 là: 22 tầng).
+ Đã thi công: Ống hút khói hàng lang... Từ tầng 13 đến 18 (trục 9-22/F-G, trục 9-22/T-U): Tổng cộng 6 tầng
+ Tổng thực hiện: (6/22)*100%=27.27%</v>
          </cell>
        </row>
        <row r="767">
          <cell r="B767" t="str">
            <v>HKHL-1</v>
          </cell>
          <cell r="C767" t="str">
            <v>Ống thẳng 900x350</v>
          </cell>
          <cell r="D767" t="str">
            <v>m²</v>
          </cell>
          <cell r="E767">
            <v>176</v>
          </cell>
          <cell r="F767">
            <v>0.45454545454545453</v>
          </cell>
          <cell r="G767">
            <v>0.72727272727272729</v>
          </cell>
          <cell r="H767">
            <v>80</v>
          </cell>
          <cell r="I767">
            <v>48</v>
          </cell>
          <cell r="J767">
            <v>128</v>
          </cell>
          <cell r="K767">
            <v>0.27272727272727271</v>
          </cell>
        </row>
        <row r="768">
          <cell r="B768" t="str">
            <v>HKHL-2</v>
          </cell>
          <cell r="C768" t="str">
            <v>Ống thẳng 700x250</v>
          </cell>
          <cell r="D768" t="str">
            <v>m²</v>
          </cell>
          <cell r="E768">
            <v>1530</v>
          </cell>
          <cell r="F768">
            <v>0.45454545454545453</v>
          </cell>
          <cell r="G768">
            <v>0.72727272727272729</v>
          </cell>
          <cell r="H768">
            <v>695.45454545454538</v>
          </cell>
          <cell r="I768">
            <v>417.27272727272725</v>
          </cell>
          <cell r="J768">
            <v>1112.7272727272725</v>
          </cell>
          <cell r="K768">
            <v>0.27272727272727271</v>
          </cell>
        </row>
        <row r="769">
          <cell r="B769" t="str">
            <v>HKHL-3</v>
          </cell>
          <cell r="C769" t="str">
            <v>Nối chân 900x350</v>
          </cell>
          <cell r="D769" t="str">
            <v>m²</v>
          </cell>
          <cell r="E769">
            <v>27</v>
          </cell>
          <cell r="F769">
            <v>0.45454545454545453</v>
          </cell>
          <cell r="G769">
            <v>0.72727272727272729</v>
          </cell>
          <cell r="H769">
            <v>12.272727272727272</v>
          </cell>
          <cell r="I769">
            <v>7.3636363636363633</v>
          </cell>
          <cell r="J769">
            <v>19.636363636363633</v>
          </cell>
          <cell r="K769">
            <v>0.27272727272727271</v>
          </cell>
        </row>
        <row r="770">
          <cell r="B770" t="str">
            <v>HKHL-4</v>
          </cell>
          <cell r="C770" t="str">
            <v>Nối chân 700x250</v>
          </cell>
          <cell r="D770" t="str">
            <v>m²</v>
          </cell>
          <cell r="E770">
            <v>16</v>
          </cell>
          <cell r="F770">
            <v>0.45454545454545453</v>
          </cell>
          <cell r="G770">
            <v>0.72727272727272729</v>
          </cell>
          <cell r="H770">
            <v>7.2727272727272725</v>
          </cell>
          <cell r="I770">
            <v>4.3636363636363633</v>
          </cell>
          <cell r="J770">
            <v>11.636363636363637</v>
          </cell>
          <cell r="K770">
            <v>0.27272727272727271</v>
          </cell>
        </row>
        <row r="771">
          <cell r="B771" t="str">
            <v>HKHL-5</v>
          </cell>
          <cell r="C771" t="str">
            <v>Box miệng gió 550x550</v>
          </cell>
          <cell r="D771" t="str">
            <v>m²</v>
          </cell>
          <cell r="E771">
            <v>15</v>
          </cell>
          <cell r="F771">
            <v>0</v>
          </cell>
          <cell r="H771">
            <v>0</v>
          </cell>
          <cell r="I771">
            <v>0</v>
          </cell>
          <cell r="J771">
            <v>0</v>
          </cell>
        </row>
        <row r="772">
          <cell r="B772" t="str">
            <v>HKHL-6</v>
          </cell>
          <cell r="C772" t="str">
            <v>TẦNG 25</v>
          </cell>
          <cell r="I772">
            <v>0</v>
          </cell>
          <cell r="J772">
            <v>0</v>
          </cell>
        </row>
        <row r="773">
          <cell r="B773" t="str">
            <v>HKHL-7</v>
          </cell>
          <cell r="C773" t="str">
            <v>Ống thẳng 1600x350</v>
          </cell>
          <cell r="D773" t="str">
            <v>m²</v>
          </cell>
          <cell r="E773">
            <v>19</v>
          </cell>
          <cell r="F773">
            <v>0</v>
          </cell>
          <cell r="H773">
            <v>0</v>
          </cell>
          <cell r="I773">
            <v>0</v>
          </cell>
          <cell r="J773">
            <v>0</v>
          </cell>
        </row>
        <row r="774">
          <cell r="B774" t="str">
            <v>HKHL-8</v>
          </cell>
          <cell r="C774" t="str">
            <v>Co 90o 1600x350</v>
          </cell>
          <cell r="D774" t="str">
            <v>m²</v>
          </cell>
          <cell r="E774">
            <v>20</v>
          </cell>
          <cell r="F774">
            <v>0</v>
          </cell>
          <cell r="H774">
            <v>0</v>
          </cell>
          <cell r="I774">
            <v>0</v>
          </cell>
          <cell r="J774">
            <v>0</v>
          </cell>
        </row>
        <row r="775">
          <cell r="B775" t="str">
            <v>HKHL-9</v>
          </cell>
          <cell r="C775" t="str">
            <v>Vuông tròn 1600x350</v>
          </cell>
          <cell r="D775" t="str">
            <v>m²</v>
          </cell>
          <cell r="E775">
            <v>15</v>
          </cell>
          <cell r="F775">
            <v>0</v>
          </cell>
          <cell r="H775">
            <v>0</v>
          </cell>
          <cell r="I775">
            <v>0</v>
          </cell>
          <cell r="J775">
            <v>0</v>
          </cell>
        </row>
        <row r="776">
          <cell r="B776" t="str">
            <v>HKHL-10</v>
          </cell>
          <cell r="C776" t="str">
            <v>TRỤC ĐỨNG</v>
          </cell>
          <cell r="I776">
            <v>0</v>
          </cell>
          <cell r="J776">
            <v>0</v>
          </cell>
        </row>
        <row r="777">
          <cell r="B777" t="str">
            <v>HKHL-11</v>
          </cell>
          <cell r="C777" t="str">
            <v>Ống thẳng 1600x350</v>
          </cell>
          <cell r="D777" t="str">
            <v>m²</v>
          </cell>
          <cell r="E777">
            <v>90</v>
          </cell>
          <cell r="F777">
            <v>0</v>
          </cell>
          <cell r="H777">
            <v>0</v>
          </cell>
          <cell r="I777">
            <v>0</v>
          </cell>
          <cell r="J777">
            <v>0</v>
          </cell>
        </row>
        <row r="778">
          <cell r="B778" t="str">
            <v>HKHL-12</v>
          </cell>
          <cell r="C778" t="str">
            <v>Cung cấp và lắp đặt Vải bố chống cháy + Rockwood dày 25mm tỷ trọng 48 kg/m³</v>
          </cell>
          <cell r="D778" t="str">
            <v>m²</v>
          </cell>
          <cell r="E778">
            <v>34</v>
          </cell>
          <cell r="F778">
            <v>0</v>
          </cell>
          <cell r="H778">
            <v>0</v>
          </cell>
          <cell r="I778">
            <v>0</v>
          </cell>
          <cell r="J778">
            <v>0</v>
          </cell>
        </row>
        <row r="779">
          <cell r="B779" t="str">
            <v>HKHL-13</v>
          </cell>
          <cell r="C779" t="str">
            <v>Cung cấp và lắp đặt Tole soi lỗ</v>
          </cell>
          <cell r="D779" t="str">
            <v>m²</v>
          </cell>
          <cell r="E779">
            <v>34</v>
          </cell>
          <cell r="F779">
            <v>0</v>
          </cell>
          <cell r="H779">
            <v>0</v>
          </cell>
          <cell r="I779">
            <v>0</v>
          </cell>
          <cell r="J779">
            <v>0</v>
          </cell>
        </row>
        <row r="780">
          <cell r="B780" t="str">
            <v>HKHL-14</v>
          </cell>
          <cell r="C780" t="str">
            <v>Vật tư phụ</v>
          </cell>
          <cell r="D780" t="str">
            <v>Lô</v>
          </cell>
          <cell r="E780">
            <v>1</v>
          </cell>
          <cell r="F780">
            <v>0</v>
          </cell>
          <cell r="H780">
            <v>0</v>
          </cell>
          <cell r="I780">
            <v>0</v>
          </cell>
          <cell r="J780">
            <v>0</v>
          </cell>
        </row>
        <row r="781">
          <cell r="B781" t="str">
            <v>HKHL-15</v>
          </cell>
          <cell r="C781" t="str">
            <v>Ống gió hút khói Hành Lang Tháp B</v>
          </cell>
          <cell r="I781">
            <v>0</v>
          </cell>
          <cell r="J781">
            <v>0</v>
          </cell>
        </row>
        <row r="782">
          <cell r="B782" t="str">
            <v>HKHL-16</v>
          </cell>
          <cell r="C782" t="str">
            <v>TẦNG 3-24</v>
          </cell>
          <cell r="F782">
            <v>0</v>
          </cell>
          <cell r="H782">
            <v>0</v>
          </cell>
          <cell r="I782">
            <v>0</v>
          </cell>
          <cell r="J782">
            <v>0</v>
          </cell>
        </row>
        <row r="783">
          <cell r="B783" t="str">
            <v>HKHL-17</v>
          </cell>
          <cell r="C783" t="str">
            <v>Ống thẳng 900x350</v>
          </cell>
          <cell r="D783" t="str">
            <v>m²</v>
          </cell>
          <cell r="E783">
            <v>176</v>
          </cell>
          <cell r="F783">
            <v>0</v>
          </cell>
          <cell r="H783">
            <v>0</v>
          </cell>
          <cell r="I783">
            <v>0</v>
          </cell>
          <cell r="J783">
            <v>0</v>
          </cell>
        </row>
        <row r="784">
          <cell r="B784" t="str">
            <v>HKHL-18</v>
          </cell>
          <cell r="C784" t="str">
            <v>Ống thẳng 700x250</v>
          </cell>
          <cell r="D784" t="str">
            <v>m²</v>
          </cell>
          <cell r="E784">
            <v>1530</v>
          </cell>
          <cell r="F784">
            <v>0</v>
          </cell>
          <cell r="H784">
            <v>0</v>
          </cell>
          <cell r="I784">
            <v>0</v>
          </cell>
          <cell r="J784">
            <v>0</v>
          </cell>
        </row>
        <row r="785">
          <cell r="B785" t="str">
            <v>HKHL-19</v>
          </cell>
          <cell r="C785" t="str">
            <v>Nối chân 900x350</v>
          </cell>
          <cell r="D785" t="str">
            <v>m²</v>
          </cell>
          <cell r="E785">
            <v>27</v>
          </cell>
          <cell r="F785">
            <v>0</v>
          </cell>
          <cell r="H785">
            <v>0</v>
          </cell>
          <cell r="I785">
            <v>0</v>
          </cell>
          <cell r="J785">
            <v>0</v>
          </cell>
        </row>
        <row r="786">
          <cell r="B786" t="str">
            <v>HKHL-20</v>
          </cell>
          <cell r="C786" t="str">
            <v>Nối chân 700x250</v>
          </cell>
          <cell r="D786" t="str">
            <v>m²</v>
          </cell>
          <cell r="E786">
            <v>16</v>
          </cell>
          <cell r="F786">
            <v>0</v>
          </cell>
          <cell r="H786">
            <v>0</v>
          </cell>
          <cell r="I786">
            <v>0</v>
          </cell>
          <cell r="J786">
            <v>0</v>
          </cell>
        </row>
        <row r="787">
          <cell r="B787" t="str">
            <v>HKHL-21</v>
          </cell>
          <cell r="C787" t="str">
            <v>Box miệng gió 550x550</v>
          </cell>
          <cell r="D787" t="str">
            <v>m²</v>
          </cell>
          <cell r="E787">
            <v>15</v>
          </cell>
          <cell r="F787">
            <v>0</v>
          </cell>
          <cell r="H787">
            <v>0</v>
          </cell>
          <cell r="I787">
            <v>0</v>
          </cell>
          <cell r="J787">
            <v>0</v>
          </cell>
        </row>
        <row r="788">
          <cell r="B788" t="str">
            <v>HKHL-22</v>
          </cell>
          <cell r="C788" t="str">
            <v>TẦNG 25</v>
          </cell>
          <cell r="I788">
            <v>0</v>
          </cell>
          <cell r="J788">
            <v>0</v>
          </cell>
        </row>
        <row r="789">
          <cell r="B789" t="str">
            <v>HKHL-23</v>
          </cell>
          <cell r="C789" t="str">
            <v>Ống thẳng 1600x350</v>
          </cell>
          <cell r="D789" t="str">
            <v>m²</v>
          </cell>
          <cell r="E789">
            <v>19</v>
          </cell>
          <cell r="F789">
            <v>0</v>
          </cell>
          <cell r="H789">
            <v>0</v>
          </cell>
          <cell r="I789">
            <v>0</v>
          </cell>
          <cell r="J789">
            <v>0</v>
          </cell>
        </row>
        <row r="790">
          <cell r="B790" t="str">
            <v>HKHL-24</v>
          </cell>
          <cell r="C790" t="str">
            <v>Co 90o 1600x350</v>
          </cell>
          <cell r="D790" t="str">
            <v>m²</v>
          </cell>
          <cell r="E790">
            <v>20</v>
          </cell>
          <cell r="F790">
            <v>0</v>
          </cell>
          <cell r="H790">
            <v>0</v>
          </cell>
          <cell r="I790">
            <v>0</v>
          </cell>
          <cell r="J790">
            <v>0</v>
          </cell>
        </row>
        <row r="791">
          <cell r="B791" t="str">
            <v>HKHL-25</v>
          </cell>
          <cell r="C791" t="str">
            <v>Vuông tròn 1600x350</v>
          </cell>
          <cell r="D791" t="str">
            <v>m²</v>
          </cell>
          <cell r="E791">
            <v>15</v>
          </cell>
          <cell r="F791">
            <v>0</v>
          </cell>
          <cell r="H791">
            <v>0</v>
          </cell>
          <cell r="I791">
            <v>0</v>
          </cell>
          <cell r="J791">
            <v>0</v>
          </cell>
        </row>
        <row r="792">
          <cell r="B792" t="str">
            <v>HKHL-26</v>
          </cell>
          <cell r="C792" t="str">
            <v>TRỤC ĐỨNG</v>
          </cell>
        </row>
        <row r="793">
          <cell r="B793" t="str">
            <v>HKHL-27</v>
          </cell>
          <cell r="C793" t="str">
            <v>Ống thẳng 1600x350</v>
          </cell>
          <cell r="D793" t="str">
            <v>m²</v>
          </cell>
          <cell r="E793">
            <v>90</v>
          </cell>
          <cell r="F793">
            <v>0</v>
          </cell>
          <cell r="H793">
            <v>0</v>
          </cell>
          <cell r="I793">
            <v>0</v>
          </cell>
          <cell r="J793">
            <v>0</v>
          </cell>
        </row>
        <row r="794">
          <cell r="B794" t="str">
            <v>HKHL-28</v>
          </cell>
          <cell r="C794" t="str">
            <v>Cung cấp và lắp đặt Vải bố chống cháy + Rockwood dày 25mm tỷ trọng 48 kg/m³</v>
          </cell>
          <cell r="D794" t="str">
            <v>m²</v>
          </cell>
          <cell r="E794">
            <v>34</v>
          </cell>
          <cell r="F794">
            <v>0</v>
          </cell>
          <cell r="H794">
            <v>0</v>
          </cell>
          <cell r="I794">
            <v>0</v>
          </cell>
          <cell r="J794">
            <v>0</v>
          </cell>
        </row>
        <row r="795">
          <cell r="B795" t="str">
            <v>HKHL-29</v>
          </cell>
          <cell r="C795" t="str">
            <v>Cung cấp và lắp đặt Tole soi lỗ</v>
          </cell>
          <cell r="D795" t="str">
            <v>m²</v>
          </cell>
          <cell r="E795">
            <v>34</v>
          </cell>
          <cell r="F795">
            <v>0</v>
          </cell>
          <cell r="H795">
            <v>0</v>
          </cell>
          <cell r="I795">
            <v>0</v>
          </cell>
          <cell r="J795">
            <v>0</v>
          </cell>
        </row>
        <row r="796">
          <cell r="B796" t="str">
            <v>HKHL-30</v>
          </cell>
          <cell r="C796" t="str">
            <v>Vật tư phụ</v>
          </cell>
          <cell r="D796" t="str">
            <v>Lô</v>
          </cell>
          <cell r="E796">
            <v>1</v>
          </cell>
          <cell r="F796">
            <v>0</v>
          </cell>
          <cell r="H796">
            <v>0</v>
          </cell>
          <cell r="I796">
            <v>0</v>
          </cell>
          <cell r="J796">
            <v>0</v>
          </cell>
        </row>
        <row r="797">
          <cell r="C797" t="str">
            <v>Hút khói TMDV</v>
          </cell>
        </row>
        <row r="798">
          <cell r="C798" t="str">
            <v>Tháp A</v>
          </cell>
        </row>
        <row r="799">
          <cell r="C799" t="str">
            <v>TẦNG 3</v>
          </cell>
        </row>
        <row r="800">
          <cell r="B800" t="str">
            <v>HK-TMDV-1</v>
          </cell>
          <cell r="C800" t="str">
            <v>Box miệng gió 550x550</v>
          </cell>
        </row>
        <row r="801">
          <cell r="B801" t="str">
            <v>HK-TMDV-2</v>
          </cell>
          <cell r="C801" t="str">
            <v>TẦNG 4</v>
          </cell>
        </row>
        <row r="802">
          <cell r="B802" t="str">
            <v>HK-TMDV-3</v>
          </cell>
          <cell r="C802" t="str">
            <v>Box miệng gió 550x550</v>
          </cell>
        </row>
        <row r="803">
          <cell r="B803" t="str">
            <v>HK-TMDV-4</v>
          </cell>
          <cell r="C803" t="str">
            <v>TẦNG 5</v>
          </cell>
        </row>
        <row r="804">
          <cell r="B804" t="str">
            <v>HK-TMDV-5</v>
          </cell>
          <cell r="C804" t="str">
            <v>Box miệng gió 550x550</v>
          </cell>
        </row>
        <row r="805">
          <cell r="B805" t="str">
            <v>HK-TMDV-6</v>
          </cell>
          <cell r="C805" t="str">
            <v>TẦNG 6</v>
          </cell>
        </row>
        <row r="806">
          <cell r="B806" t="str">
            <v>HK-TMDV-7</v>
          </cell>
          <cell r="C806" t="str">
            <v>Box miệng gió 550x550</v>
          </cell>
        </row>
        <row r="807">
          <cell r="B807" t="str">
            <v>HK-TMDV-8</v>
          </cell>
          <cell r="C807" t="str">
            <v>TẦNG 7</v>
          </cell>
        </row>
        <row r="808">
          <cell r="B808" t="str">
            <v>HK-TMDV-9</v>
          </cell>
          <cell r="C808" t="str">
            <v>Ống thẳng 850x350</v>
          </cell>
        </row>
        <row r="809">
          <cell r="B809" t="str">
            <v>HK-TMDV-10</v>
          </cell>
          <cell r="C809" t="str">
            <v>Co 90o 850x350</v>
          </cell>
        </row>
        <row r="810">
          <cell r="B810" t="str">
            <v>HK-TMDV-11</v>
          </cell>
          <cell r="C810" t="str">
            <v>Co 45o 850x350</v>
          </cell>
        </row>
        <row r="811">
          <cell r="B811" t="str">
            <v>HK-TMDV-12</v>
          </cell>
          <cell r="C811" t="str">
            <v>Vuông tròn 850x350</v>
          </cell>
        </row>
        <row r="812">
          <cell r="B812" t="str">
            <v>HK-TMDV-13</v>
          </cell>
          <cell r="C812" t="str">
            <v>Giảm cấp 2400x500-850x350</v>
          </cell>
        </row>
        <row r="813">
          <cell r="B813" t="str">
            <v>HK-TMDV-14</v>
          </cell>
          <cell r="C813" t="str">
            <v>Giảm cấp 1300x500-850x350</v>
          </cell>
        </row>
        <row r="814">
          <cell r="B814" t="str">
            <v>HK-TMDV-15</v>
          </cell>
          <cell r="C814" t="str">
            <v>Box miệng gió 550x550</v>
          </cell>
        </row>
        <row r="815">
          <cell r="B815" t="str">
            <v>HK-TMDV-16</v>
          </cell>
          <cell r="C815" t="str">
            <v>TRỤC ĐỨNG TẦNG 3-7</v>
          </cell>
        </row>
        <row r="816">
          <cell r="B816" t="str">
            <v>HK-TMDV-17</v>
          </cell>
          <cell r="C816" t="str">
            <v>Ống thẳng 850x350</v>
          </cell>
        </row>
        <row r="817">
          <cell r="B817" t="str">
            <v>HK-TMDV-18</v>
          </cell>
          <cell r="C817" t="str">
            <v>Vật tư phụ</v>
          </cell>
        </row>
        <row r="818">
          <cell r="B818" t="str">
            <v>HK-TMDV-19</v>
          </cell>
          <cell r="C818" t="str">
            <v>Tháp B</v>
          </cell>
        </row>
        <row r="819">
          <cell r="B819" t="str">
            <v>HK-TMDV-20</v>
          </cell>
          <cell r="C819" t="str">
            <v>TẦNG 3</v>
          </cell>
        </row>
        <row r="820">
          <cell r="B820" t="str">
            <v>HK-TMDV-21</v>
          </cell>
          <cell r="C820" t="str">
            <v>Box miệng gió 550x550</v>
          </cell>
        </row>
        <row r="821">
          <cell r="B821" t="str">
            <v>HK-TMDV-22</v>
          </cell>
          <cell r="C821" t="str">
            <v>TẦNG 4</v>
          </cell>
        </row>
        <row r="822">
          <cell r="B822" t="str">
            <v>HK-TMDV-23</v>
          </cell>
          <cell r="C822" t="str">
            <v>Box miệng gió 550x550</v>
          </cell>
        </row>
        <row r="823">
          <cell r="B823" t="str">
            <v>HK-TMDV-24</v>
          </cell>
          <cell r="C823" t="str">
            <v>TẦNG 5</v>
          </cell>
        </row>
        <row r="824">
          <cell r="B824" t="str">
            <v>HK-TMDV-25</v>
          </cell>
          <cell r="C824" t="str">
            <v>Box miệng gió 550x550</v>
          </cell>
        </row>
        <row r="825">
          <cell r="B825" t="str">
            <v>HK-TMDV-26</v>
          </cell>
          <cell r="C825" t="str">
            <v>TẦNG 6</v>
          </cell>
        </row>
        <row r="826">
          <cell r="B826" t="str">
            <v>HK-TMDV-27</v>
          </cell>
          <cell r="C826" t="str">
            <v>Box miệng gió 550x550</v>
          </cell>
        </row>
        <row r="827">
          <cell r="B827" t="str">
            <v>HK-TMDV-28</v>
          </cell>
          <cell r="C827" t="str">
            <v>TẦNG 7</v>
          </cell>
        </row>
        <row r="828">
          <cell r="B828" t="str">
            <v>HK-TMDV-29</v>
          </cell>
          <cell r="C828" t="str">
            <v>Ống thẳng 850x350</v>
          </cell>
        </row>
        <row r="829">
          <cell r="B829" t="str">
            <v>HK-TMDV-30</v>
          </cell>
          <cell r="C829" t="str">
            <v>Co 90o 850x350</v>
          </cell>
        </row>
        <row r="830">
          <cell r="B830" t="str">
            <v>HK-TMDV-31</v>
          </cell>
          <cell r="C830" t="str">
            <v>Co 45o 850x350</v>
          </cell>
        </row>
        <row r="831">
          <cell r="B831" t="str">
            <v>HK-TMDV-32</v>
          </cell>
          <cell r="C831" t="str">
            <v>Vuông tròn 850x350</v>
          </cell>
        </row>
        <row r="832">
          <cell r="B832" t="str">
            <v>HK-TMDV-33</v>
          </cell>
          <cell r="C832" t="str">
            <v>Giảm cấp 2400x500-850x350</v>
          </cell>
        </row>
        <row r="833">
          <cell r="B833" t="str">
            <v>HK-TMDV-34</v>
          </cell>
          <cell r="C833" t="str">
            <v>Giảm cấp 1300x500-850x350</v>
          </cell>
        </row>
        <row r="834">
          <cell r="B834" t="str">
            <v>HK-TMDV-35</v>
          </cell>
          <cell r="C834" t="str">
            <v>Box miệng gió 550x550</v>
          </cell>
        </row>
        <row r="835">
          <cell r="B835" t="str">
            <v>HK-TMDV-36</v>
          </cell>
          <cell r="C835" t="str">
            <v>TRỤC ĐỨNG TẦNG 3-7</v>
          </cell>
        </row>
        <row r="836">
          <cell r="B836" t="str">
            <v>HK-TMDV-37</v>
          </cell>
          <cell r="C836" t="str">
            <v>Ống thẳng 850x350</v>
          </cell>
        </row>
        <row r="837">
          <cell r="B837" t="str">
            <v>HK-TMDV-38</v>
          </cell>
          <cell r="C837" t="str">
            <v>Vật tư phụ</v>
          </cell>
        </row>
        <row r="838">
          <cell r="C838" t="str">
            <v>Hút mùi phòng kỹ thuật</v>
          </cell>
        </row>
        <row r="839">
          <cell r="C839" t="str">
            <v>Tháp A</v>
          </cell>
        </row>
        <row r="840">
          <cell r="C840" t="str">
            <v>TẦNG 7</v>
          </cell>
        </row>
        <row r="841">
          <cell r="B841" t="str">
            <v>HM-PKT-1</v>
          </cell>
          <cell r="C841" t="str">
            <v>Ống thẳng 850x350</v>
          </cell>
        </row>
        <row r="842">
          <cell r="B842" t="str">
            <v>HM-PKT-2</v>
          </cell>
          <cell r="C842" t="str">
            <v>Co 90o 850x350</v>
          </cell>
        </row>
        <row r="843">
          <cell r="B843" t="str">
            <v>HM-PKT-3</v>
          </cell>
          <cell r="C843" t="str">
            <v>Vuông tròn 850x350</v>
          </cell>
        </row>
        <row r="844">
          <cell r="B844" t="str">
            <v>HM-PKT-4</v>
          </cell>
          <cell r="C844" t="str">
            <v>Giảm cấp 1100x500-850x350</v>
          </cell>
        </row>
        <row r="845">
          <cell r="B845" t="str">
            <v>HM-PKT-5</v>
          </cell>
          <cell r="C845" t="str">
            <v>Box miệng gió 550x550</v>
          </cell>
        </row>
        <row r="846">
          <cell r="B846" t="str">
            <v>HM-PKT-6</v>
          </cell>
          <cell r="C846" t="str">
            <v>Vật tư phụ</v>
          </cell>
        </row>
        <row r="847">
          <cell r="B847" t="str">
            <v>HM-PKT-7</v>
          </cell>
          <cell r="C847" t="str">
            <v>Tháp B</v>
          </cell>
        </row>
        <row r="848">
          <cell r="B848" t="str">
            <v>HM-PKT-8</v>
          </cell>
          <cell r="C848" t="str">
            <v>TẦNG 7</v>
          </cell>
        </row>
        <row r="849">
          <cell r="B849" t="str">
            <v>HM-PKT-9</v>
          </cell>
          <cell r="C849" t="str">
            <v>Ống thẳng 850x350</v>
          </cell>
        </row>
        <row r="850">
          <cell r="B850" t="str">
            <v>HM-PKT-10</v>
          </cell>
          <cell r="C850" t="str">
            <v>Co 90o 850x350</v>
          </cell>
        </row>
        <row r="851">
          <cell r="B851" t="str">
            <v>HM-PKT-11</v>
          </cell>
          <cell r="C851" t="str">
            <v>Vuông tròn 850x350</v>
          </cell>
        </row>
        <row r="852">
          <cell r="B852" t="str">
            <v>HM-PKT-12</v>
          </cell>
          <cell r="C852" t="str">
            <v>Giảm cấp 1100x500-850x350</v>
          </cell>
        </row>
        <row r="853">
          <cell r="B853" t="str">
            <v>HM-PKT-13</v>
          </cell>
          <cell r="C853" t="str">
            <v>Box miệng gió 550x550</v>
          </cell>
        </row>
        <row r="854">
          <cell r="B854" t="str">
            <v>HM-PKT-14</v>
          </cell>
          <cell r="C854" t="str">
            <v>Vật tư phụ</v>
          </cell>
        </row>
        <row r="855">
          <cell r="C855" t="str">
            <v>Hút mùi phòng rác</v>
          </cell>
        </row>
        <row r="856">
          <cell r="C856" t="str">
            <v>Tháp A</v>
          </cell>
        </row>
        <row r="857">
          <cell r="C857" t="str">
            <v>TẦNG 8</v>
          </cell>
        </row>
        <row r="858">
          <cell r="B858" t="str">
            <v>HMPR-1</v>
          </cell>
          <cell r="C858" t="str">
            <v>Ống thẳng 200x200</v>
          </cell>
          <cell r="D858" t="str">
            <v>m²</v>
          </cell>
          <cell r="E858">
            <v>2</v>
          </cell>
          <cell r="F858">
            <v>0</v>
          </cell>
          <cell r="H858">
            <v>0</v>
          </cell>
          <cell r="I858">
            <v>0</v>
          </cell>
          <cell r="J858">
            <v>0</v>
          </cell>
        </row>
        <row r="859">
          <cell r="B859" t="str">
            <v>HMPR-2</v>
          </cell>
          <cell r="C859" t="str">
            <v>Ống thẳng 200x200</v>
          </cell>
          <cell r="D859" t="str">
            <v>m²</v>
          </cell>
          <cell r="E859">
            <v>5</v>
          </cell>
          <cell r="F859">
            <v>0</v>
          </cell>
          <cell r="H859">
            <v>0</v>
          </cell>
          <cell r="I859">
            <v>0</v>
          </cell>
          <cell r="J859">
            <v>0</v>
          </cell>
        </row>
        <row r="860">
          <cell r="B860" t="str">
            <v>HMPR-3</v>
          </cell>
          <cell r="C860" t="str">
            <v>Ống thẳng 600x300</v>
          </cell>
          <cell r="D860" t="str">
            <v>m²</v>
          </cell>
          <cell r="E860">
            <v>10</v>
          </cell>
          <cell r="F860">
            <v>0</v>
          </cell>
          <cell r="H860">
            <v>0</v>
          </cell>
          <cell r="I860">
            <v>0</v>
          </cell>
          <cell r="J860">
            <v>0</v>
          </cell>
        </row>
        <row r="861">
          <cell r="B861" t="str">
            <v>HMPR-4</v>
          </cell>
          <cell r="C861" t="str">
            <v>Co 90o 200x200</v>
          </cell>
          <cell r="D861" t="str">
            <v>m²</v>
          </cell>
          <cell r="E861">
            <v>0.5</v>
          </cell>
          <cell r="F861">
            <v>0</v>
          </cell>
          <cell r="H861">
            <v>0</v>
          </cell>
          <cell r="I861">
            <v>0</v>
          </cell>
          <cell r="J861">
            <v>0</v>
          </cell>
        </row>
        <row r="862">
          <cell r="B862" t="str">
            <v>HMPR-5</v>
          </cell>
          <cell r="C862" t="str">
            <v>Vuông tròn 200x200</v>
          </cell>
          <cell r="D862" t="str">
            <v>m²</v>
          </cell>
          <cell r="E862">
            <v>0.5</v>
          </cell>
          <cell r="F862">
            <v>0</v>
          </cell>
          <cell r="H862">
            <v>0</v>
          </cell>
          <cell r="I862">
            <v>0</v>
          </cell>
          <cell r="J862">
            <v>0</v>
          </cell>
        </row>
        <row r="863">
          <cell r="B863" t="str">
            <v>HMPR-6</v>
          </cell>
          <cell r="C863" t="str">
            <v>Nối chân 200x200</v>
          </cell>
          <cell r="D863" t="str">
            <v>m²</v>
          </cell>
          <cell r="E863">
            <v>0.2</v>
          </cell>
          <cell r="F863">
            <v>0</v>
          </cell>
          <cell r="H863">
            <v>0</v>
          </cell>
          <cell r="I863">
            <v>0</v>
          </cell>
          <cell r="J863">
            <v>0</v>
          </cell>
        </row>
        <row r="864">
          <cell r="B864" t="str">
            <v>HMPR-7</v>
          </cell>
          <cell r="C864" t="str">
            <v>Box miệng gió 200x200</v>
          </cell>
          <cell r="D864" t="str">
            <v>m²</v>
          </cell>
          <cell r="E864">
            <v>0.5</v>
          </cell>
          <cell r="F864">
            <v>0</v>
          </cell>
          <cell r="H864">
            <v>0</v>
          </cell>
          <cell r="I864">
            <v>0</v>
          </cell>
          <cell r="J864">
            <v>0</v>
          </cell>
        </row>
        <row r="865">
          <cell r="B865" t="str">
            <v>HMPR-8</v>
          </cell>
          <cell r="C865" t="str">
            <v>TRỤC HÚT RÁC TẦNG 1-25</v>
          </cell>
        </row>
        <row r="866">
          <cell r="C866" t="str">
            <v xml:space="preserve"> -Tháp A tổng cộng: 25 tầng.
+ Đã thi công: Ống hút mùi phòng rác... Từ tầng 13 đến 18 (trục 8-9/G-H, trục 8-9/S-T): Tổng cộng 6 tầng
+ Tổng thực hiện: (6/25)*100%=24%</v>
          </cell>
        </row>
        <row r="867">
          <cell r="B867" t="str">
            <v>HMPR-9</v>
          </cell>
          <cell r="C867" t="str">
            <v>Ống thẳng 150x100</v>
          </cell>
          <cell r="D867" t="str">
            <v>m²</v>
          </cell>
          <cell r="E867">
            <v>3</v>
          </cell>
          <cell r="F867">
            <v>0.4</v>
          </cell>
          <cell r="G867">
            <v>0.64</v>
          </cell>
          <cell r="H867">
            <v>1.2000000000000002</v>
          </cell>
          <cell r="I867">
            <v>0.72</v>
          </cell>
          <cell r="J867">
            <v>1.9200000000000002</v>
          </cell>
          <cell r="K867">
            <v>0.24</v>
          </cell>
        </row>
        <row r="868">
          <cell r="B868" t="str">
            <v>HMPR-10</v>
          </cell>
          <cell r="C868" t="str">
            <v>Nối chân 150x100</v>
          </cell>
          <cell r="D868" t="str">
            <v>m²</v>
          </cell>
          <cell r="E868">
            <v>4</v>
          </cell>
          <cell r="F868">
            <v>0.4</v>
          </cell>
          <cell r="G868">
            <v>0.64</v>
          </cell>
          <cell r="H868">
            <v>1.6</v>
          </cell>
          <cell r="I868">
            <v>0.96</v>
          </cell>
          <cell r="J868">
            <v>2.56</v>
          </cell>
          <cell r="K868">
            <v>0.24</v>
          </cell>
        </row>
        <row r="869">
          <cell r="B869" t="str">
            <v>HMPR-11</v>
          </cell>
          <cell r="C869" t="str">
            <v>Ống thẳng 550x350</v>
          </cell>
          <cell r="D869" t="str">
            <v>m²</v>
          </cell>
          <cell r="E869">
            <v>289</v>
          </cell>
          <cell r="F869">
            <v>0.4</v>
          </cell>
          <cell r="G869">
            <v>0.64</v>
          </cell>
          <cell r="H869">
            <v>115.60000000000001</v>
          </cell>
          <cell r="I869">
            <v>69.36</v>
          </cell>
          <cell r="J869">
            <v>184.96</v>
          </cell>
          <cell r="K869">
            <v>0.24</v>
          </cell>
        </row>
        <row r="870">
          <cell r="B870" t="str">
            <v>HMPR-12</v>
          </cell>
          <cell r="C870" t="str">
            <v>TẦNG MÁI</v>
          </cell>
        </row>
        <row r="871">
          <cell r="B871" t="str">
            <v>HMPR-13</v>
          </cell>
          <cell r="C871" t="str">
            <v>Ống thẳng 550x350</v>
          </cell>
          <cell r="D871" t="str">
            <v>m²</v>
          </cell>
          <cell r="E871">
            <v>4</v>
          </cell>
          <cell r="F871">
            <v>0</v>
          </cell>
          <cell r="H871">
            <v>0</v>
          </cell>
          <cell r="I871">
            <v>0</v>
          </cell>
          <cell r="J871">
            <v>0</v>
          </cell>
        </row>
        <row r="872">
          <cell r="B872" t="str">
            <v>HMPR-14</v>
          </cell>
          <cell r="C872" t="str">
            <v>Co 90o 550x350</v>
          </cell>
          <cell r="D872" t="str">
            <v>m²</v>
          </cell>
          <cell r="E872">
            <v>3</v>
          </cell>
          <cell r="F872">
            <v>0</v>
          </cell>
          <cell r="H872">
            <v>0</v>
          </cell>
          <cell r="I872">
            <v>0</v>
          </cell>
          <cell r="J872">
            <v>0</v>
          </cell>
        </row>
        <row r="873">
          <cell r="B873" t="str">
            <v>HMPR-15</v>
          </cell>
          <cell r="C873" t="str">
            <v>Vuông tròn 550x350</v>
          </cell>
          <cell r="D873" t="str">
            <v>m²</v>
          </cell>
          <cell r="E873">
            <v>2</v>
          </cell>
          <cell r="F873">
            <v>0</v>
          </cell>
          <cell r="H873">
            <v>0</v>
          </cell>
          <cell r="I873">
            <v>0</v>
          </cell>
          <cell r="J873">
            <v>0</v>
          </cell>
        </row>
        <row r="874">
          <cell r="B874" t="str">
            <v>HMPR-16</v>
          </cell>
          <cell r="C874" t="str">
            <v>Cung cấp và lắp đặt Vải bố chống cháy + Rockwood dày 25mm tỷ trọng 48 kg/m³</v>
          </cell>
          <cell r="D874" t="str">
            <v>m²</v>
          </cell>
          <cell r="E874">
            <v>2</v>
          </cell>
          <cell r="F874">
            <v>0</v>
          </cell>
          <cell r="H874">
            <v>0</v>
          </cell>
          <cell r="I874">
            <v>0</v>
          </cell>
          <cell r="J874">
            <v>0</v>
          </cell>
        </row>
        <row r="875">
          <cell r="B875" t="str">
            <v>HMPR-17</v>
          </cell>
          <cell r="C875" t="str">
            <v>Cung cấp và lắp đặt Tole soi lỗ</v>
          </cell>
          <cell r="D875" t="str">
            <v>m²</v>
          </cell>
          <cell r="E875">
            <v>2</v>
          </cell>
          <cell r="F875">
            <v>0</v>
          </cell>
          <cell r="H875">
            <v>0</v>
          </cell>
          <cell r="I875">
            <v>0</v>
          </cell>
          <cell r="J875">
            <v>0</v>
          </cell>
        </row>
        <row r="876">
          <cell r="B876" t="str">
            <v>HMPR-18</v>
          </cell>
          <cell r="C876" t="str">
            <v>Vật tư phụ</v>
          </cell>
          <cell r="D876" t="str">
            <v>Lô</v>
          </cell>
          <cell r="E876">
            <v>1</v>
          </cell>
          <cell r="F876">
            <v>0</v>
          </cell>
          <cell r="H876">
            <v>0</v>
          </cell>
          <cell r="I876">
            <v>0</v>
          </cell>
          <cell r="J876">
            <v>0</v>
          </cell>
        </row>
        <row r="877">
          <cell r="B877" t="str">
            <v>HMPR-19</v>
          </cell>
          <cell r="C877" t="str">
            <v>Tháp B</v>
          </cell>
          <cell r="I877">
            <v>0</v>
          </cell>
          <cell r="J877">
            <v>0</v>
          </cell>
        </row>
        <row r="878">
          <cell r="B878" t="str">
            <v>HMPR-20</v>
          </cell>
          <cell r="C878" t="str">
            <v>TẦNG 8</v>
          </cell>
          <cell r="I878">
            <v>0</v>
          </cell>
          <cell r="J878">
            <v>0</v>
          </cell>
        </row>
        <row r="879">
          <cell r="B879" t="str">
            <v>HMPR-21</v>
          </cell>
          <cell r="C879" t="str">
            <v>Ống thẳng 200x200</v>
          </cell>
          <cell r="D879" t="str">
            <v>m²</v>
          </cell>
          <cell r="E879">
            <v>2</v>
          </cell>
          <cell r="F879">
            <v>0</v>
          </cell>
          <cell r="H879">
            <v>0</v>
          </cell>
          <cell r="I879">
            <v>0</v>
          </cell>
          <cell r="J879">
            <v>0</v>
          </cell>
        </row>
        <row r="880">
          <cell r="B880" t="str">
            <v>HMPR-22</v>
          </cell>
          <cell r="C880" t="str">
            <v>Ống thẳng 200x200</v>
          </cell>
          <cell r="D880" t="str">
            <v>m²</v>
          </cell>
          <cell r="E880">
            <v>5</v>
          </cell>
          <cell r="F880">
            <v>0</v>
          </cell>
          <cell r="H880">
            <v>0</v>
          </cell>
          <cell r="I880">
            <v>0</v>
          </cell>
          <cell r="J880">
            <v>0</v>
          </cell>
        </row>
        <row r="881">
          <cell r="B881" t="str">
            <v>HMPR-23</v>
          </cell>
          <cell r="C881" t="str">
            <v>Ống thẳng 600x300</v>
          </cell>
          <cell r="D881" t="str">
            <v>m²</v>
          </cell>
          <cell r="E881">
            <v>10</v>
          </cell>
          <cell r="F881">
            <v>0</v>
          </cell>
          <cell r="H881">
            <v>0</v>
          </cell>
          <cell r="I881">
            <v>0</v>
          </cell>
          <cell r="J881">
            <v>0</v>
          </cell>
        </row>
        <row r="882">
          <cell r="B882" t="str">
            <v>HMPR-24</v>
          </cell>
          <cell r="C882" t="str">
            <v>Co 90o 200x200</v>
          </cell>
          <cell r="D882" t="str">
            <v>m²</v>
          </cell>
          <cell r="E882">
            <v>0.5</v>
          </cell>
          <cell r="F882">
            <v>0</v>
          </cell>
          <cell r="H882">
            <v>0</v>
          </cell>
          <cell r="I882">
            <v>0</v>
          </cell>
          <cell r="J882">
            <v>0</v>
          </cell>
        </row>
        <row r="883">
          <cell r="B883" t="str">
            <v>HMPR-25</v>
          </cell>
          <cell r="C883" t="str">
            <v>Vuông tròn 200x200</v>
          </cell>
          <cell r="D883" t="str">
            <v>m²</v>
          </cell>
          <cell r="E883">
            <v>0.5</v>
          </cell>
          <cell r="F883">
            <v>0</v>
          </cell>
          <cell r="H883">
            <v>0</v>
          </cell>
          <cell r="I883">
            <v>0</v>
          </cell>
          <cell r="J883">
            <v>0</v>
          </cell>
        </row>
        <row r="884">
          <cell r="B884" t="str">
            <v>HMPR-26</v>
          </cell>
          <cell r="C884" t="str">
            <v>Nối chân 200x200</v>
          </cell>
          <cell r="D884" t="str">
            <v>m²</v>
          </cell>
          <cell r="E884">
            <v>0.2</v>
          </cell>
          <cell r="F884">
            <v>0</v>
          </cell>
          <cell r="H884">
            <v>0</v>
          </cell>
          <cell r="I884">
            <v>0</v>
          </cell>
          <cell r="J884">
            <v>0</v>
          </cell>
        </row>
        <row r="885">
          <cell r="B885" t="str">
            <v>HMPR-27</v>
          </cell>
          <cell r="C885" t="str">
            <v>Box miệng gió 200x200</v>
          </cell>
          <cell r="D885" t="str">
            <v>m²</v>
          </cell>
          <cell r="E885">
            <v>0.5</v>
          </cell>
          <cell r="F885">
            <v>0</v>
          </cell>
          <cell r="H885">
            <v>0</v>
          </cell>
          <cell r="I885">
            <v>0</v>
          </cell>
          <cell r="J885">
            <v>0</v>
          </cell>
        </row>
        <row r="886">
          <cell r="B886" t="str">
            <v>HMPR-28</v>
          </cell>
          <cell r="C886" t="str">
            <v>TRỤC HÚT RÁC TẦNG 1-25</v>
          </cell>
          <cell r="I886">
            <v>0</v>
          </cell>
          <cell r="J886">
            <v>0</v>
          </cell>
        </row>
        <row r="887">
          <cell r="B887" t="str">
            <v>HMPR-29</v>
          </cell>
          <cell r="C887" t="str">
            <v>Ống thẳng 150x100</v>
          </cell>
          <cell r="D887" t="str">
            <v>m²</v>
          </cell>
          <cell r="E887">
            <v>3</v>
          </cell>
          <cell r="F887">
            <v>0</v>
          </cell>
          <cell r="H887">
            <v>0</v>
          </cell>
          <cell r="I887">
            <v>0</v>
          </cell>
          <cell r="J887">
            <v>0</v>
          </cell>
        </row>
        <row r="888">
          <cell r="B888" t="str">
            <v>HMPR-30</v>
          </cell>
          <cell r="C888" t="str">
            <v>Nối chân 150x100</v>
          </cell>
          <cell r="D888" t="str">
            <v>m²</v>
          </cell>
          <cell r="E888">
            <v>4</v>
          </cell>
          <cell r="F888">
            <v>0</v>
          </cell>
          <cell r="H888">
            <v>0</v>
          </cell>
          <cell r="I888">
            <v>0</v>
          </cell>
          <cell r="J888">
            <v>0</v>
          </cell>
        </row>
        <row r="889">
          <cell r="B889" t="str">
            <v>HMPR-31</v>
          </cell>
          <cell r="C889" t="str">
            <v>Ống thẳng 550x350</v>
          </cell>
          <cell r="D889" t="str">
            <v>m²</v>
          </cell>
          <cell r="E889">
            <v>289</v>
          </cell>
          <cell r="F889">
            <v>0</v>
          </cell>
          <cell r="H889">
            <v>0</v>
          </cell>
          <cell r="I889">
            <v>0</v>
          </cell>
          <cell r="J889">
            <v>0</v>
          </cell>
        </row>
        <row r="890">
          <cell r="B890" t="str">
            <v>HMPR-32</v>
          </cell>
          <cell r="C890" t="str">
            <v>TẦNG MÁI</v>
          </cell>
          <cell r="I890">
            <v>0</v>
          </cell>
          <cell r="J890">
            <v>0</v>
          </cell>
        </row>
        <row r="891">
          <cell r="B891" t="str">
            <v>HMPR-33</v>
          </cell>
          <cell r="C891" t="str">
            <v>Ống thẳng 550x350</v>
          </cell>
          <cell r="D891" t="str">
            <v>m²</v>
          </cell>
          <cell r="E891">
            <v>4</v>
          </cell>
          <cell r="F891">
            <v>0</v>
          </cell>
          <cell r="H891">
            <v>0</v>
          </cell>
          <cell r="I891">
            <v>0</v>
          </cell>
          <cell r="J891">
            <v>0</v>
          </cell>
        </row>
        <row r="892">
          <cell r="B892" t="str">
            <v>HMPR-34</v>
          </cell>
          <cell r="C892" t="str">
            <v>Co 90o 550x350</v>
          </cell>
          <cell r="D892" t="str">
            <v>m²</v>
          </cell>
          <cell r="E892">
            <v>3</v>
          </cell>
          <cell r="F892">
            <v>0</v>
          </cell>
          <cell r="H892">
            <v>0</v>
          </cell>
          <cell r="I892">
            <v>0</v>
          </cell>
          <cell r="J892">
            <v>0</v>
          </cell>
        </row>
        <row r="893">
          <cell r="B893" t="str">
            <v>HMPR-35</v>
          </cell>
          <cell r="C893" t="str">
            <v>Vuông tròn 550x350</v>
          </cell>
          <cell r="D893" t="str">
            <v>m²</v>
          </cell>
          <cell r="E893">
            <v>2</v>
          </cell>
          <cell r="F893">
            <v>0</v>
          </cell>
          <cell r="H893">
            <v>0</v>
          </cell>
          <cell r="I893">
            <v>0</v>
          </cell>
          <cell r="J893">
            <v>0</v>
          </cell>
        </row>
        <row r="894">
          <cell r="B894" t="str">
            <v>HMPR-36</v>
          </cell>
          <cell r="C894" t="str">
            <v>Cung cấp và lắp đặt Vải bố chống cháy + Rockwood dày 25mm tỷ trọng 48 kg/m³</v>
          </cell>
          <cell r="D894" t="str">
            <v>m²</v>
          </cell>
          <cell r="E894">
            <v>2</v>
          </cell>
          <cell r="F894">
            <v>0</v>
          </cell>
          <cell r="H894">
            <v>0</v>
          </cell>
          <cell r="I894">
            <v>0</v>
          </cell>
          <cell r="J894">
            <v>0</v>
          </cell>
        </row>
        <row r="895">
          <cell r="B895" t="str">
            <v>HMPR-37</v>
          </cell>
          <cell r="C895" t="str">
            <v>Cung cấp và lắp đặt Tole soi lỗ</v>
          </cell>
          <cell r="D895" t="str">
            <v>m²</v>
          </cell>
          <cell r="E895">
            <v>2</v>
          </cell>
          <cell r="F895">
            <v>0</v>
          </cell>
          <cell r="H895">
            <v>0</v>
          </cell>
          <cell r="I895">
            <v>0</v>
          </cell>
          <cell r="J895">
            <v>0</v>
          </cell>
        </row>
        <row r="896">
          <cell r="B896" t="str">
            <v>HMPR-38</v>
          </cell>
          <cell r="C896" t="str">
            <v>Vật tư phụ</v>
          </cell>
          <cell r="D896" t="str">
            <v>Lô</v>
          </cell>
          <cell r="E896">
            <v>1</v>
          </cell>
          <cell r="F896">
            <v>0</v>
          </cell>
          <cell r="H896">
            <v>0</v>
          </cell>
          <cell r="I896">
            <v>0</v>
          </cell>
          <cell r="J896">
            <v>0</v>
          </cell>
        </row>
        <row r="897">
          <cell r="C897" t="str">
            <v>Tạo áp thang bộ, thang máy</v>
          </cell>
          <cell r="I897">
            <v>0</v>
          </cell>
          <cell r="J897">
            <v>0</v>
          </cell>
        </row>
        <row r="898">
          <cell r="C898" t="str">
            <v>Tháp A</v>
          </cell>
          <cell r="I898">
            <v>0</v>
          </cell>
          <cell r="J898">
            <v>0</v>
          </cell>
        </row>
        <row r="899">
          <cell r="C899" t="str">
            <v>TẦNG HẦM 2-TẦNG 8</v>
          </cell>
          <cell r="I899">
            <v>0</v>
          </cell>
          <cell r="J899">
            <v>0</v>
          </cell>
        </row>
        <row r="900">
          <cell r="B900" t="str">
            <v>TA-1</v>
          </cell>
          <cell r="C900" t="str">
            <v>Box miệng gió 550x550</v>
          </cell>
          <cell r="D900" t="str">
            <v>m²</v>
          </cell>
          <cell r="E900">
            <v>7</v>
          </cell>
          <cell r="I900">
            <v>0</v>
          </cell>
          <cell r="J900">
            <v>0</v>
          </cell>
        </row>
        <row r="901">
          <cell r="B901" t="str">
            <v>TA-2</v>
          </cell>
          <cell r="C901" t="str">
            <v>TẦNG 7</v>
          </cell>
          <cell r="I901">
            <v>0</v>
          </cell>
          <cell r="J901">
            <v>0</v>
          </cell>
        </row>
        <row r="902">
          <cell r="B902" t="str">
            <v>TA-3</v>
          </cell>
          <cell r="C902" t="str">
            <v>Ống thẳng 1050x550</v>
          </cell>
          <cell r="D902" t="str">
            <v>m²</v>
          </cell>
          <cell r="E902">
            <v>30</v>
          </cell>
          <cell r="I902">
            <v>0</v>
          </cell>
          <cell r="J902">
            <v>0</v>
          </cell>
        </row>
        <row r="903">
          <cell r="B903" t="str">
            <v>TA-4</v>
          </cell>
          <cell r="C903" t="str">
            <v>Co 90o 1050x550</v>
          </cell>
          <cell r="D903" t="str">
            <v>m²</v>
          </cell>
          <cell r="E903">
            <v>15</v>
          </cell>
          <cell r="I903">
            <v>0</v>
          </cell>
          <cell r="J903">
            <v>0</v>
          </cell>
        </row>
        <row r="904">
          <cell r="B904" t="str">
            <v>TA-5</v>
          </cell>
          <cell r="C904" t="str">
            <v>Vuông tròn 1050x500</v>
          </cell>
          <cell r="D904" t="str">
            <v>m²</v>
          </cell>
          <cell r="E904">
            <v>13</v>
          </cell>
          <cell r="I904">
            <v>0</v>
          </cell>
          <cell r="J904">
            <v>0</v>
          </cell>
        </row>
        <row r="905">
          <cell r="B905" t="str">
            <v>TA-6</v>
          </cell>
          <cell r="C905" t="str">
            <v>TẦNG 8M</v>
          </cell>
          <cell r="I905">
            <v>0</v>
          </cell>
          <cell r="J905">
            <v>0</v>
          </cell>
        </row>
        <row r="906">
          <cell r="B906" t="str">
            <v>TA-7</v>
          </cell>
          <cell r="C906" t="str">
            <v>Ống thẳng 1400x800</v>
          </cell>
          <cell r="D906" t="str">
            <v>m²</v>
          </cell>
          <cell r="E906">
            <v>20</v>
          </cell>
          <cell r="I906">
            <v>0</v>
          </cell>
          <cell r="J906">
            <v>0</v>
          </cell>
        </row>
        <row r="907">
          <cell r="B907" t="str">
            <v>TA-8</v>
          </cell>
          <cell r="C907" t="str">
            <v>Ống thẳng 1000x800</v>
          </cell>
          <cell r="D907" t="str">
            <v>m²</v>
          </cell>
          <cell r="E907">
            <v>7</v>
          </cell>
          <cell r="I907">
            <v>0</v>
          </cell>
          <cell r="J907">
            <v>0</v>
          </cell>
        </row>
        <row r="908">
          <cell r="B908" t="str">
            <v>TA-9</v>
          </cell>
          <cell r="C908" t="str">
            <v>Ống thẳng 600x200</v>
          </cell>
          <cell r="D908" t="str">
            <v>m²</v>
          </cell>
          <cell r="E908">
            <v>7</v>
          </cell>
          <cell r="I908">
            <v>0</v>
          </cell>
          <cell r="J908">
            <v>0</v>
          </cell>
        </row>
        <row r="909">
          <cell r="B909" t="str">
            <v>TA-10</v>
          </cell>
          <cell r="C909" t="str">
            <v>Co 90o 1400x800</v>
          </cell>
          <cell r="D909" t="str">
            <v>m²</v>
          </cell>
          <cell r="E909">
            <v>39</v>
          </cell>
          <cell r="I909">
            <v>0</v>
          </cell>
          <cell r="J909">
            <v>0</v>
          </cell>
        </row>
        <row r="910">
          <cell r="B910" t="str">
            <v>TA-11</v>
          </cell>
          <cell r="C910" t="str">
            <v>Co 90o 600x200</v>
          </cell>
          <cell r="D910" t="str">
            <v>m²</v>
          </cell>
          <cell r="E910">
            <v>3</v>
          </cell>
          <cell r="I910">
            <v>0</v>
          </cell>
          <cell r="J910">
            <v>0</v>
          </cell>
        </row>
        <row r="911">
          <cell r="B911" t="str">
            <v>TA-12</v>
          </cell>
          <cell r="C911" t="str">
            <v>Vuông tròn 1400x800</v>
          </cell>
          <cell r="D911" t="str">
            <v>m²</v>
          </cell>
          <cell r="E911">
            <v>8</v>
          </cell>
          <cell r="I911">
            <v>0</v>
          </cell>
          <cell r="J911">
            <v>0</v>
          </cell>
        </row>
        <row r="912">
          <cell r="B912" t="str">
            <v>TA-13</v>
          </cell>
          <cell r="C912" t="str">
            <v>Vuông tròn 1000x800</v>
          </cell>
          <cell r="D912" t="str">
            <v>m²</v>
          </cell>
          <cell r="E912">
            <v>2.5</v>
          </cell>
          <cell r="I912">
            <v>0</v>
          </cell>
          <cell r="J912">
            <v>0</v>
          </cell>
        </row>
        <row r="913">
          <cell r="B913" t="str">
            <v>TA-14</v>
          </cell>
          <cell r="C913" t="str">
            <v>Nối chân 1400x800</v>
          </cell>
          <cell r="D913" t="str">
            <v>m²</v>
          </cell>
          <cell r="E913">
            <v>3</v>
          </cell>
          <cell r="I913">
            <v>0</v>
          </cell>
          <cell r="J913">
            <v>0</v>
          </cell>
        </row>
        <row r="914">
          <cell r="B914" t="str">
            <v>TA-15</v>
          </cell>
          <cell r="C914" t="str">
            <v>Nối chân 1000x800</v>
          </cell>
          <cell r="D914" t="str">
            <v>m²</v>
          </cell>
          <cell r="E914">
            <v>2</v>
          </cell>
          <cell r="I914">
            <v>0</v>
          </cell>
          <cell r="J914">
            <v>0</v>
          </cell>
        </row>
        <row r="915">
          <cell r="B915" t="str">
            <v>TA-16</v>
          </cell>
          <cell r="C915" t="str">
            <v>Nối chân 600x200</v>
          </cell>
          <cell r="D915" t="str">
            <v>m²</v>
          </cell>
          <cell r="E915">
            <v>0.5</v>
          </cell>
          <cell r="I915">
            <v>0</v>
          </cell>
          <cell r="J915">
            <v>0</v>
          </cell>
        </row>
        <row r="916">
          <cell r="B916" t="str">
            <v>TA-17</v>
          </cell>
          <cell r="C916" t="str">
            <v>TẦNG 25</v>
          </cell>
          <cell r="I916">
            <v>0</v>
          </cell>
          <cell r="J916">
            <v>0</v>
          </cell>
        </row>
        <row r="917">
          <cell r="B917" t="str">
            <v>TA-18</v>
          </cell>
          <cell r="C917" t="str">
            <v>Ống thẳng 1600x800</v>
          </cell>
          <cell r="D917" t="str">
            <v>m²</v>
          </cell>
          <cell r="E917">
            <v>226</v>
          </cell>
          <cell r="I917">
            <v>0</v>
          </cell>
          <cell r="J917">
            <v>0</v>
          </cell>
        </row>
        <row r="918">
          <cell r="B918" t="str">
            <v>TA-19</v>
          </cell>
          <cell r="C918" t="str">
            <v>Ống thẳng 1600x800</v>
          </cell>
          <cell r="D918" t="str">
            <v>m²</v>
          </cell>
          <cell r="E918">
            <v>0</v>
          </cell>
          <cell r="I918">
            <v>0</v>
          </cell>
          <cell r="J918">
            <v>0</v>
          </cell>
        </row>
        <row r="919">
          <cell r="B919" t="str">
            <v>TA-20</v>
          </cell>
          <cell r="C919" t="str">
            <v>Vuông tròn 1600x800</v>
          </cell>
          <cell r="D919" t="str">
            <v>m²</v>
          </cell>
          <cell r="E919">
            <v>33</v>
          </cell>
          <cell r="I919">
            <v>0</v>
          </cell>
          <cell r="J919">
            <v>0</v>
          </cell>
        </row>
        <row r="920">
          <cell r="B920" t="str">
            <v>TA-21</v>
          </cell>
          <cell r="C920" t="str">
            <v>Nối chân 1600x800</v>
          </cell>
          <cell r="D920" t="str">
            <v>m²</v>
          </cell>
          <cell r="E920">
            <v>8</v>
          </cell>
          <cell r="I920">
            <v>0</v>
          </cell>
          <cell r="J920">
            <v>0</v>
          </cell>
        </row>
        <row r="921">
          <cell r="B921" t="str">
            <v>TA-22</v>
          </cell>
          <cell r="C921" t="str">
            <v>TẦNG MÁI</v>
          </cell>
          <cell r="I921">
            <v>0</v>
          </cell>
          <cell r="J921">
            <v>0</v>
          </cell>
        </row>
        <row r="922">
          <cell r="B922" t="str">
            <v>TA-23</v>
          </cell>
          <cell r="C922" t="str">
            <v>Ống thẳng 1600x800</v>
          </cell>
          <cell r="D922" t="str">
            <v>m²</v>
          </cell>
          <cell r="E922">
            <v>142</v>
          </cell>
          <cell r="I922">
            <v>0</v>
          </cell>
          <cell r="J922">
            <v>0</v>
          </cell>
        </row>
        <row r="923">
          <cell r="B923" t="str">
            <v>TA-24</v>
          </cell>
          <cell r="C923" t="str">
            <v>Ống thẳng 1600x800</v>
          </cell>
          <cell r="D923" t="str">
            <v>m²</v>
          </cell>
          <cell r="E923">
            <v>0</v>
          </cell>
          <cell r="I923">
            <v>0</v>
          </cell>
          <cell r="J923">
            <v>0</v>
          </cell>
        </row>
        <row r="924">
          <cell r="B924" t="str">
            <v>TA-25</v>
          </cell>
          <cell r="C924" t="str">
            <v>Vuông tròn 1600x800</v>
          </cell>
          <cell r="D924" t="str">
            <v>m²</v>
          </cell>
          <cell r="E924">
            <v>33</v>
          </cell>
          <cell r="I924">
            <v>0</v>
          </cell>
          <cell r="J924">
            <v>0</v>
          </cell>
        </row>
        <row r="925">
          <cell r="B925" t="str">
            <v>TA-26</v>
          </cell>
          <cell r="C925" t="str">
            <v>Nối chân 1600x800</v>
          </cell>
          <cell r="D925" t="str">
            <v>m²</v>
          </cell>
          <cell r="E925">
            <v>8</v>
          </cell>
          <cell r="I925">
            <v>0</v>
          </cell>
          <cell r="J925">
            <v>0</v>
          </cell>
        </row>
        <row r="926">
          <cell r="B926" t="str">
            <v>TA-27</v>
          </cell>
          <cell r="C926" t="str">
            <v>TRỤC ĐỨNG</v>
          </cell>
          <cell r="I926">
            <v>0</v>
          </cell>
          <cell r="J926">
            <v>0</v>
          </cell>
        </row>
        <row r="927">
          <cell r="B927" t="str">
            <v>TA-28</v>
          </cell>
          <cell r="C927" t="str">
            <v>Ống thẳng 1700x550</v>
          </cell>
          <cell r="D927" t="str">
            <v>m²</v>
          </cell>
          <cell r="E927">
            <v>27</v>
          </cell>
          <cell r="F927" t="str">
            <v>Tole 1 mặt</v>
          </cell>
          <cell r="I927">
            <v>0</v>
          </cell>
          <cell r="J927">
            <v>0</v>
          </cell>
        </row>
        <row r="928">
          <cell r="B928" t="str">
            <v>TA-29</v>
          </cell>
          <cell r="C928" t="str">
            <v>Ống thẳng 1700x400</v>
          </cell>
          <cell r="D928" t="str">
            <v>m²</v>
          </cell>
          <cell r="E928">
            <v>16</v>
          </cell>
          <cell r="F928" t="str">
            <v>Tole 1 mặt</v>
          </cell>
          <cell r="I928">
            <v>0</v>
          </cell>
          <cell r="J928">
            <v>0</v>
          </cell>
        </row>
        <row r="929">
          <cell r="B929" t="str">
            <v>TA-30</v>
          </cell>
          <cell r="C929" t="str">
            <v>Ống thẳng 1000x400</v>
          </cell>
          <cell r="D929" t="str">
            <v>m²</v>
          </cell>
          <cell r="E929">
            <v>11</v>
          </cell>
          <cell r="F929" t="str">
            <v>Tole 1 mặt</v>
          </cell>
          <cell r="I929">
            <v>0</v>
          </cell>
          <cell r="J929">
            <v>0</v>
          </cell>
        </row>
        <row r="930">
          <cell r="B930" t="str">
            <v>TA-31</v>
          </cell>
          <cell r="C930" t="str">
            <v>Vật tư phụ</v>
          </cell>
          <cell r="D930" t="str">
            <v>Lô</v>
          </cell>
          <cell r="E930">
            <v>1</v>
          </cell>
          <cell r="I930">
            <v>0</v>
          </cell>
          <cell r="J930">
            <v>0</v>
          </cell>
        </row>
        <row r="931">
          <cell r="B931" t="str">
            <v>TA-32</v>
          </cell>
          <cell r="C931" t="str">
            <v>Tháp B</v>
          </cell>
          <cell r="I931">
            <v>0</v>
          </cell>
          <cell r="J931">
            <v>0</v>
          </cell>
        </row>
        <row r="932">
          <cell r="B932" t="str">
            <v>TA-33</v>
          </cell>
          <cell r="C932" t="str">
            <v>TẦNG HẦM 2-TẦNG 8</v>
          </cell>
          <cell r="I932">
            <v>0</v>
          </cell>
          <cell r="J932">
            <v>0</v>
          </cell>
        </row>
        <row r="933">
          <cell r="B933" t="str">
            <v>TA-34</v>
          </cell>
          <cell r="C933" t="str">
            <v>Box miệng gió 550x550</v>
          </cell>
          <cell r="D933" t="str">
            <v>m²</v>
          </cell>
          <cell r="E933">
            <v>7</v>
          </cell>
          <cell r="I933">
            <v>0</v>
          </cell>
          <cell r="J933">
            <v>0</v>
          </cell>
        </row>
        <row r="934">
          <cell r="B934" t="str">
            <v>TA-35</v>
          </cell>
          <cell r="C934" t="str">
            <v>TẦNG 7</v>
          </cell>
          <cell r="I934">
            <v>0</v>
          </cell>
          <cell r="J934">
            <v>0</v>
          </cell>
        </row>
        <row r="935">
          <cell r="B935" t="str">
            <v>TA-36</v>
          </cell>
          <cell r="C935" t="str">
            <v>Ống thẳng 1050x550</v>
          </cell>
          <cell r="D935" t="str">
            <v>m²</v>
          </cell>
          <cell r="E935">
            <v>30</v>
          </cell>
          <cell r="I935">
            <v>0</v>
          </cell>
          <cell r="J935">
            <v>0</v>
          </cell>
        </row>
        <row r="936">
          <cell r="B936" t="str">
            <v>TA-37</v>
          </cell>
          <cell r="C936" t="str">
            <v>Co 90o 1050x550</v>
          </cell>
          <cell r="D936" t="str">
            <v>m²</v>
          </cell>
          <cell r="E936">
            <v>15</v>
          </cell>
          <cell r="I936">
            <v>0</v>
          </cell>
          <cell r="J936">
            <v>0</v>
          </cell>
        </row>
        <row r="937">
          <cell r="B937" t="str">
            <v>TA-38</v>
          </cell>
          <cell r="C937" t="str">
            <v>Vuông tròn 1050x500</v>
          </cell>
          <cell r="D937" t="str">
            <v>m²</v>
          </cell>
          <cell r="E937">
            <v>13</v>
          </cell>
          <cell r="I937">
            <v>0</v>
          </cell>
          <cell r="J937">
            <v>0</v>
          </cell>
        </row>
        <row r="938">
          <cell r="B938" t="str">
            <v>TA-39</v>
          </cell>
          <cell r="C938" t="str">
            <v>TẦNG 8M</v>
          </cell>
          <cell r="I938">
            <v>0</v>
          </cell>
          <cell r="J938">
            <v>0</v>
          </cell>
        </row>
        <row r="939">
          <cell r="B939" t="str">
            <v>TA-40</v>
          </cell>
          <cell r="C939" t="str">
            <v>Ống thẳng 1400x800</v>
          </cell>
          <cell r="D939" t="str">
            <v>m²</v>
          </cell>
          <cell r="E939">
            <v>20</v>
          </cell>
          <cell r="I939">
            <v>0</v>
          </cell>
          <cell r="J939">
            <v>0</v>
          </cell>
        </row>
        <row r="940">
          <cell r="B940" t="str">
            <v>TA-41</v>
          </cell>
          <cell r="C940" t="str">
            <v>Ống thẳng 1000x800</v>
          </cell>
          <cell r="D940" t="str">
            <v>m²</v>
          </cell>
          <cell r="E940">
            <v>7</v>
          </cell>
          <cell r="I940">
            <v>0</v>
          </cell>
          <cell r="J940">
            <v>0</v>
          </cell>
        </row>
        <row r="941">
          <cell r="B941" t="str">
            <v>TA-42</v>
          </cell>
          <cell r="C941" t="str">
            <v>Ống thẳng 600x200</v>
          </cell>
          <cell r="D941" t="str">
            <v>m²</v>
          </cell>
          <cell r="E941">
            <v>7</v>
          </cell>
          <cell r="I941">
            <v>0</v>
          </cell>
          <cell r="J941">
            <v>0</v>
          </cell>
        </row>
        <row r="942">
          <cell r="B942" t="str">
            <v>TA-43</v>
          </cell>
          <cell r="C942" t="str">
            <v>Co 90o 1400x800</v>
          </cell>
          <cell r="D942" t="str">
            <v>m²</v>
          </cell>
          <cell r="E942">
            <v>39</v>
          </cell>
          <cell r="I942">
            <v>0</v>
          </cell>
          <cell r="J942">
            <v>0</v>
          </cell>
        </row>
        <row r="943">
          <cell r="B943" t="str">
            <v>TA-44</v>
          </cell>
          <cell r="C943" t="str">
            <v>Co 90o 600x200</v>
          </cell>
          <cell r="D943" t="str">
            <v>m²</v>
          </cell>
          <cell r="E943">
            <v>3</v>
          </cell>
          <cell r="I943">
            <v>0</v>
          </cell>
          <cell r="J943">
            <v>0</v>
          </cell>
        </row>
        <row r="944">
          <cell r="B944" t="str">
            <v>TA-45</v>
          </cell>
          <cell r="C944" t="str">
            <v>Vuông tròn 1400x800</v>
          </cell>
          <cell r="D944" t="str">
            <v>m²</v>
          </cell>
          <cell r="E944">
            <v>8</v>
          </cell>
          <cell r="I944">
            <v>0</v>
          </cell>
          <cell r="J944">
            <v>0</v>
          </cell>
        </row>
        <row r="945">
          <cell r="B945" t="str">
            <v>TA-46</v>
          </cell>
          <cell r="C945" t="str">
            <v>Vuông tròn 1000x800</v>
          </cell>
          <cell r="D945" t="str">
            <v>m²</v>
          </cell>
          <cell r="E945">
            <v>2.5</v>
          </cell>
          <cell r="I945">
            <v>0</v>
          </cell>
          <cell r="J945">
            <v>0</v>
          </cell>
        </row>
        <row r="946">
          <cell r="B946" t="str">
            <v>TA-47</v>
          </cell>
          <cell r="C946" t="str">
            <v>Nối chân 1400x800</v>
          </cell>
          <cell r="D946" t="str">
            <v>m²</v>
          </cell>
          <cell r="E946">
            <v>3</v>
          </cell>
          <cell r="I946">
            <v>0</v>
          </cell>
          <cell r="J946">
            <v>0</v>
          </cell>
        </row>
        <row r="947">
          <cell r="B947" t="str">
            <v>TA-48</v>
          </cell>
          <cell r="C947" t="str">
            <v>Nối chân 1000x800</v>
          </cell>
          <cell r="D947" t="str">
            <v>m²</v>
          </cell>
          <cell r="E947">
            <v>2</v>
          </cell>
          <cell r="I947">
            <v>0</v>
          </cell>
          <cell r="J947">
            <v>0</v>
          </cell>
        </row>
        <row r="948">
          <cell r="B948" t="str">
            <v>TA-49</v>
          </cell>
          <cell r="C948" t="str">
            <v>Nối chân 600x200</v>
          </cell>
          <cell r="D948" t="str">
            <v>m²</v>
          </cell>
          <cell r="E948">
            <v>0.5</v>
          </cell>
          <cell r="I948">
            <v>0</v>
          </cell>
          <cell r="J948">
            <v>0</v>
          </cell>
        </row>
        <row r="949">
          <cell r="B949" t="str">
            <v>TA-50</v>
          </cell>
          <cell r="C949" t="str">
            <v>TẦNG 25</v>
          </cell>
          <cell r="I949">
            <v>0</v>
          </cell>
          <cell r="J949">
            <v>0</v>
          </cell>
        </row>
        <row r="950">
          <cell r="B950" t="str">
            <v>TA-51</v>
          </cell>
          <cell r="C950" t="str">
            <v>Ống thẳng 1600x800</v>
          </cell>
          <cell r="D950" t="str">
            <v>m²</v>
          </cell>
          <cell r="E950">
            <v>226</v>
          </cell>
          <cell r="I950">
            <v>0</v>
          </cell>
          <cell r="J950">
            <v>0</v>
          </cell>
        </row>
        <row r="951">
          <cell r="B951" t="str">
            <v>TA-52</v>
          </cell>
          <cell r="C951" t="str">
            <v>Ống thẳng 1600x800</v>
          </cell>
          <cell r="D951" t="str">
            <v>m²</v>
          </cell>
          <cell r="E951">
            <v>0</v>
          </cell>
          <cell r="I951">
            <v>0</v>
          </cell>
          <cell r="J951">
            <v>0</v>
          </cell>
        </row>
        <row r="952">
          <cell r="B952" t="str">
            <v>TA-53</v>
          </cell>
          <cell r="C952" t="str">
            <v>Vuông tròn 1600x800</v>
          </cell>
          <cell r="D952" t="str">
            <v>m²</v>
          </cell>
          <cell r="E952">
            <v>33</v>
          </cell>
          <cell r="I952">
            <v>0</v>
          </cell>
          <cell r="J952">
            <v>0</v>
          </cell>
        </row>
        <row r="953">
          <cell r="B953" t="str">
            <v>TA-54</v>
          </cell>
          <cell r="C953" t="str">
            <v>Nối chân 1600x800</v>
          </cell>
          <cell r="D953" t="str">
            <v>m²</v>
          </cell>
          <cell r="E953">
            <v>8</v>
          </cell>
          <cell r="I953">
            <v>0</v>
          </cell>
          <cell r="J953">
            <v>0</v>
          </cell>
        </row>
        <row r="954">
          <cell r="B954" t="str">
            <v>TA-55</v>
          </cell>
          <cell r="C954" t="str">
            <v>TẦNG MÁI</v>
          </cell>
          <cell r="I954">
            <v>0</v>
          </cell>
          <cell r="J954">
            <v>0</v>
          </cell>
        </row>
        <row r="955">
          <cell r="B955" t="str">
            <v>TA-56</v>
          </cell>
          <cell r="C955" t="str">
            <v>Ống thẳng 1600x800</v>
          </cell>
          <cell r="D955" t="str">
            <v>m²</v>
          </cell>
          <cell r="E955">
            <v>142</v>
          </cell>
          <cell r="I955">
            <v>0</v>
          </cell>
          <cell r="J955">
            <v>0</v>
          </cell>
        </row>
        <row r="956">
          <cell r="B956" t="str">
            <v>TA-57</v>
          </cell>
          <cell r="C956" t="str">
            <v>Ống thẳng 1600x800</v>
          </cell>
          <cell r="D956" t="str">
            <v>m²</v>
          </cell>
          <cell r="E956">
            <v>0</v>
          </cell>
          <cell r="I956">
            <v>0</v>
          </cell>
          <cell r="J956">
            <v>0</v>
          </cell>
        </row>
        <row r="957">
          <cell r="B957" t="str">
            <v>TA-58</v>
          </cell>
          <cell r="C957" t="str">
            <v>Vuông tròn 1600x800</v>
          </cell>
          <cell r="D957" t="str">
            <v>m²</v>
          </cell>
          <cell r="E957">
            <v>33</v>
          </cell>
          <cell r="I957">
            <v>0</v>
          </cell>
          <cell r="J957">
            <v>0</v>
          </cell>
        </row>
        <row r="958">
          <cell r="B958" t="str">
            <v>TA-59</v>
          </cell>
          <cell r="C958" t="str">
            <v>Nối chân 1600x800</v>
          </cell>
          <cell r="D958" t="str">
            <v>m²</v>
          </cell>
          <cell r="E958">
            <v>8</v>
          </cell>
          <cell r="I958">
            <v>0</v>
          </cell>
          <cell r="J958">
            <v>0</v>
          </cell>
        </row>
        <row r="959">
          <cell r="B959" t="str">
            <v>TA-60</v>
          </cell>
          <cell r="C959" t="str">
            <v>TRỤC ĐỨNG</v>
          </cell>
          <cell r="I959">
            <v>0</v>
          </cell>
          <cell r="J959">
            <v>0</v>
          </cell>
        </row>
        <row r="960">
          <cell r="B960" t="str">
            <v>TA-61</v>
          </cell>
          <cell r="C960" t="str">
            <v>Ống thẳng 1700x550</v>
          </cell>
          <cell r="D960" t="str">
            <v>m²</v>
          </cell>
          <cell r="E960">
            <v>27</v>
          </cell>
          <cell r="F960" t="str">
            <v>Tole 1 mặt</v>
          </cell>
          <cell r="I960">
            <v>0</v>
          </cell>
          <cell r="J960">
            <v>0</v>
          </cell>
        </row>
        <row r="961">
          <cell r="B961" t="str">
            <v>TA-62</v>
          </cell>
          <cell r="C961" t="str">
            <v>Ống thẳng 1700x400</v>
          </cell>
          <cell r="D961" t="str">
            <v>m²</v>
          </cell>
          <cell r="E961">
            <v>16</v>
          </cell>
          <cell r="F961" t="str">
            <v>Tole 1 mặt</v>
          </cell>
          <cell r="I961">
            <v>0</v>
          </cell>
          <cell r="J961">
            <v>0</v>
          </cell>
        </row>
        <row r="962">
          <cell r="B962" t="str">
            <v>TA-63</v>
          </cell>
          <cell r="C962" t="str">
            <v>Ống thẳng 1000x400</v>
          </cell>
          <cell r="D962" t="str">
            <v>m²</v>
          </cell>
          <cell r="E962">
            <v>11</v>
          </cell>
          <cell r="F962" t="str">
            <v>Tole 1 mặt</v>
          </cell>
          <cell r="I962">
            <v>0</v>
          </cell>
          <cell r="J962">
            <v>0</v>
          </cell>
        </row>
        <row r="963">
          <cell r="B963" t="str">
            <v>TA-64</v>
          </cell>
          <cell r="C963" t="str">
            <v>Vật tư phụ</v>
          </cell>
          <cell r="D963" t="str">
            <v>Lô</v>
          </cell>
          <cell r="E963">
            <v>1</v>
          </cell>
          <cell r="I963">
            <v>0</v>
          </cell>
          <cell r="J963">
            <v>0</v>
          </cell>
        </row>
        <row r="964">
          <cell r="C964" t="str">
            <v>Thiết bị ACMV</v>
          </cell>
          <cell r="I964">
            <v>0</v>
          </cell>
          <cell r="J964">
            <v>0</v>
          </cell>
        </row>
        <row r="965">
          <cell r="C965" t="str">
            <v xml:space="preserve">PHẦN HẦM </v>
          </cell>
          <cell r="I965">
            <v>0</v>
          </cell>
          <cell r="J965">
            <v>0</v>
          </cell>
        </row>
        <row r="966">
          <cell r="C966" t="str">
            <v>Hệ thống thông gió</v>
          </cell>
          <cell r="I966">
            <v>0</v>
          </cell>
          <cell r="J966">
            <v>0</v>
          </cell>
        </row>
        <row r="967">
          <cell r="C967" t="str">
            <v>Thiết bị chính</v>
          </cell>
          <cell r="I967">
            <v>0</v>
          </cell>
          <cell r="J967">
            <v>0</v>
          </cell>
        </row>
        <row r="968">
          <cell r="C968" t="str">
            <v>Hệ thống hút khói</v>
          </cell>
          <cell r="I968">
            <v>0</v>
          </cell>
          <cell r="J968">
            <v>0</v>
          </cell>
        </row>
        <row r="969">
          <cell r="B969" t="str">
            <v>ACMV-1</v>
          </cell>
          <cell r="C969" t="str">
            <v>Quạt hướng trục Q=14250-9500L/s@787-350Pa, chống cháy 250°C trong 2h</v>
          </cell>
          <cell r="D969" t="str">
            <v>cái</v>
          </cell>
          <cell r="E969">
            <v>2</v>
          </cell>
          <cell r="I969">
            <v>0</v>
          </cell>
          <cell r="J969">
            <v>0</v>
          </cell>
        </row>
        <row r="970">
          <cell r="B970" t="str">
            <v>ACMV-2</v>
          </cell>
          <cell r="C970" t="str">
            <v>Quạt hướng trục Q=13500-9000L/s@787-350Pa, chống cháy 250°C trong 2h</v>
          </cell>
          <cell r="D970" t="str">
            <v>cái</v>
          </cell>
          <cell r="E970">
            <v>2</v>
          </cell>
          <cell r="I970">
            <v>0</v>
          </cell>
          <cell r="J970">
            <v>0</v>
          </cell>
        </row>
        <row r="971">
          <cell r="B971" t="str">
            <v>ACMV-3</v>
          </cell>
          <cell r="C971" t="str">
            <v>Quạt hướng trục Q=15000-10000L/s@787-350Pa, chống cháy 250°C trong 2h</v>
          </cell>
          <cell r="D971" t="str">
            <v>cái</v>
          </cell>
          <cell r="E971">
            <v>4</v>
          </cell>
          <cell r="I971">
            <v>0</v>
          </cell>
          <cell r="J971">
            <v>0</v>
          </cell>
        </row>
        <row r="972">
          <cell r="B972" t="str">
            <v>ACMV-4</v>
          </cell>
          <cell r="C972" t="str">
            <v>Quạt hướng trục Q=7500-5000L/s@787-350Pa, chống cháy 250°C trong 2h</v>
          </cell>
          <cell r="D972" t="str">
            <v>cái</v>
          </cell>
          <cell r="E972">
            <v>4</v>
          </cell>
          <cell r="I972">
            <v>0</v>
          </cell>
          <cell r="J972">
            <v>0</v>
          </cell>
        </row>
        <row r="973">
          <cell r="B973" t="str">
            <v>ACMV-5</v>
          </cell>
          <cell r="C973" t="str">
            <v>Quạt hướng trục Q=8625-5750L/s@787-350Pa, chống cháy 250°C trong 2h</v>
          </cell>
          <cell r="D973" t="str">
            <v>cái</v>
          </cell>
          <cell r="E973">
            <v>2</v>
          </cell>
          <cell r="I973">
            <v>0</v>
          </cell>
          <cell r="J973">
            <v>0</v>
          </cell>
        </row>
        <row r="974">
          <cell r="B974" t="str">
            <v>ACMV-6</v>
          </cell>
          <cell r="C974" t="str">
            <v>Quạt hướng trục Q=7350-4900L/s@787-350Pa, chống cháy 250°C trong 2h</v>
          </cell>
          <cell r="D974" t="str">
            <v>cái</v>
          </cell>
          <cell r="E974">
            <v>2</v>
          </cell>
          <cell r="I974">
            <v>0</v>
          </cell>
          <cell r="J974">
            <v>0</v>
          </cell>
        </row>
        <row r="975">
          <cell r="B975" t="str">
            <v>ACMV-7</v>
          </cell>
          <cell r="C975" t="str">
            <v>Quạt hướng trục Q=7875-5250L/s@787-350Pa, chống cháy 250°C trong 2h</v>
          </cell>
          <cell r="D975" t="str">
            <v>cái</v>
          </cell>
          <cell r="E975">
            <v>2</v>
          </cell>
          <cell r="I975">
            <v>0</v>
          </cell>
          <cell r="J975">
            <v>0</v>
          </cell>
        </row>
        <row r="976">
          <cell r="B976" t="str">
            <v>ACMV-8</v>
          </cell>
          <cell r="C976" t="str">
            <v>Hệ thống tăng áp</v>
          </cell>
          <cell r="I976">
            <v>0</v>
          </cell>
          <cell r="J976">
            <v>0</v>
          </cell>
        </row>
        <row r="977">
          <cell r="B977" t="str">
            <v>ACMV-9</v>
          </cell>
          <cell r="C977" t="str">
            <v>Quạt hướng trục Q=600L/s@500Pa, chống cháy 250°C trong 2h</v>
          </cell>
          <cell r="D977" t="str">
            <v>cái</v>
          </cell>
          <cell r="E977">
            <v>2</v>
          </cell>
          <cell r="I977">
            <v>0</v>
          </cell>
          <cell r="J977">
            <v>0</v>
          </cell>
        </row>
        <row r="978">
          <cell r="B978" t="str">
            <v>ACMV-10</v>
          </cell>
          <cell r="C978" t="str">
            <v>Quạt hướng trục Q=400L/s@500Pa, chống cháy 250°C trong 2h</v>
          </cell>
          <cell r="D978" t="str">
            <v>cái</v>
          </cell>
          <cell r="E978">
            <v>2</v>
          </cell>
          <cell r="I978">
            <v>0</v>
          </cell>
          <cell r="J978">
            <v>0</v>
          </cell>
        </row>
        <row r="979">
          <cell r="B979" t="str">
            <v>ACMV-11</v>
          </cell>
          <cell r="C979" t="str">
            <v>Hệ thống cấp gió tươi</v>
          </cell>
          <cell r="I979">
            <v>0</v>
          </cell>
          <cell r="J979">
            <v>0</v>
          </cell>
        </row>
        <row r="980">
          <cell r="B980" t="str">
            <v>ACMV-12</v>
          </cell>
          <cell r="C980" t="str">
            <v>Quạt hướng trục Q=9500L/s@400Pa</v>
          </cell>
          <cell r="D980" t="str">
            <v>cái</v>
          </cell>
          <cell r="E980">
            <v>2</v>
          </cell>
          <cell r="I980">
            <v>0</v>
          </cell>
          <cell r="J980">
            <v>0</v>
          </cell>
        </row>
        <row r="981">
          <cell r="B981" t="str">
            <v>ACMV-13</v>
          </cell>
          <cell r="C981" t="str">
            <v>Quạt hướng trục Q=9000L/s@400Pa</v>
          </cell>
          <cell r="D981" t="str">
            <v>cái</v>
          </cell>
          <cell r="E981">
            <v>2</v>
          </cell>
          <cell r="I981">
            <v>0</v>
          </cell>
          <cell r="J981">
            <v>0</v>
          </cell>
        </row>
        <row r="982">
          <cell r="B982" t="str">
            <v>ACMV-14</v>
          </cell>
          <cell r="C982" t="str">
            <v>Quạt hướng trục Q=10000L/s@400Pa</v>
          </cell>
          <cell r="D982" t="str">
            <v>cái</v>
          </cell>
          <cell r="E982">
            <v>4</v>
          </cell>
          <cell r="I982">
            <v>0</v>
          </cell>
          <cell r="J982">
            <v>0</v>
          </cell>
        </row>
        <row r="983">
          <cell r="B983" t="str">
            <v>ACMV-15</v>
          </cell>
          <cell r="C983" t="str">
            <v>Quạt hướng trục Q=5000L/s@400Pa</v>
          </cell>
          <cell r="D983" t="str">
            <v>cái</v>
          </cell>
          <cell r="E983">
            <v>4</v>
          </cell>
          <cell r="I983">
            <v>0</v>
          </cell>
          <cell r="J983">
            <v>0</v>
          </cell>
        </row>
        <row r="984">
          <cell r="B984" t="str">
            <v>ACMV-16</v>
          </cell>
          <cell r="C984" t="str">
            <v>Quạt hướng trục Q=5750L/s@400Pa</v>
          </cell>
          <cell r="D984" t="str">
            <v>cái</v>
          </cell>
          <cell r="E984">
            <v>2</v>
          </cell>
          <cell r="I984">
            <v>0</v>
          </cell>
          <cell r="J984">
            <v>0</v>
          </cell>
        </row>
        <row r="985">
          <cell r="B985" t="str">
            <v>ACMV-17</v>
          </cell>
          <cell r="C985" t="str">
            <v>Quạt hướng trục Q=4950L/s@400Pa</v>
          </cell>
          <cell r="D985" t="str">
            <v>cái</v>
          </cell>
          <cell r="E985">
            <v>2</v>
          </cell>
          <cell r="I985">
            <v>0</v>
          </cell>
          <cell r="J985">
            <v>0</v>
          </cell>
        </row>
        <row r="986">
          <cell r="B986" t="str">
            <v>ACMV-18</v>
          </cell>
          <cell r="C986" t="str">
            <v>Quạt hướng trục Q=5250L/s@400Pa</v>
          </cell>
          <cell r="D986" t="str">
            <v>cái</v>
          </cell>
          <cell r="E986">
            <v>2</v>
          </cell>
          <cell r="I986">
            <v>0</v>
          </cell>
          <cell r="J986">
            <v>0</v>
          </cell>
        </row>
        <row r="987">
          <cell r="B987" t="str">
            <v>ACMV-19</v>
          </cell>
          <cell r="C987" t="str">
            <v>Hệ thống hút mùi</v>
          </cell>
          <cell r="I987">
            <v>0</v>
          </cell>
          <cell r="J987">
            <v>0</v>
          </cell>
        </row>
        <row r="988">
          <cell r="B988" t="str">
            <v>ACMV-20</v>
          </cell>
          <cell r="C988" t="str">
            <v>Quạt hướng trục Q=1180L/s@150Pa</v>
          </cell>
          <cell r="D988" t="str">
            <v>cái</v>
          </cell>
          <cell r="E988">
            <v>2</v>
          </cell>
          <cell r="I988">
            <v>0</v>
          </cell>
          <cell r="J988">
            <v>0</v>
          </cell>
        </row>
        <row r="989">
          <cell r="B989" t="str">
            <v>ACMV-21</v>
          </cell>
          <cell r="C989" t="str">
            <v>Quạt hướng trục Q=225L/s@150Pa</v>
          </cell>
          <cell r="D989" t="str">
            <v>cái</v>
          </cell>
          <cell r="E989">
            <v>2</v>
          </cell>
          <cell r="I989">
            <v>0</v>
          </cell>
          <cell r="J989">
            <v>0</v>
          </cell>
        </row>
        <row r="990">
          <cell r="B990" t="str">
            <v>ACMV-22</v>
          </cell>
          <cell r="C990" t="str">
            <v>Quạt hướng trục Q=390L/s@150Pa</v>
          </cell>
          <cell r="D990" t="str">
            <v>cái</v>
          </cell>
          <cell r="E990">
            <v>1</v>
          </cell>
          <cell r="I990">
            <v>0</v>
          </cell>
          <cell r="J990">
            <v>0</v>
          </cell>
        </row>
        <row r="991">
          <cell r="B991" t="str">
            <v>ACMV-23</v>
          </cell>
          <cell r="C991" t="str">
            <v>Quạt hướng trục Q=660L/s@150Pa</v>
          </cell>
          <cell r="D991" t="str">
            <v>cái</v>
          </cell>
          <cell r="E991">
            <v>1</v>
          </cell>
          <cell r="I991">
            <v>0</v>
          </cell>
          <cell r="J991">
            <v>0</v>
          </cell>
        </row>
        <row r="992">
          <cell r="B992" t="str">
            <v>ACMV-24</v>
          </cell>
          <cell r="C992" t="str">
            <v>Quạt hướng trục Q=200L/s@150Pa</v>
          </cell>
          <cell r="D992" t="str">
            <v>cái</v>
          </cell>
          <cell r="E992">
            <v>1</v>
          </cell>
          <cell r="I992">
            <v>0</v>
          </cell>
          <cell r="J992">
            <v>0</v>
          </cell>
        </row>
        <row r="993">
          <cell r="B993" t="str">
            <v>ACMV-25</v>
          </cell>
          <cell r="C993" t="str">
            <v>Quạt hướng trục Q=790L/s@150Pa</v>
          </cell>
          <cell r="D993" t="str">
            <v>cái</v>
          </cell>
          <cell r="E993">
            <v>1</v>
          </cell>
          <cell r="I993">
            <v>0</v>
          </cell>
          <cell r="J993">
            <v>0</v>
          </cell>
        </row>
        <row r="994">
          <cell r="B994" t="str">
            <v>ACMV-26</v>
          </cell>
          <cell r="C994" t="str">
            <v>Quạt hướng trục Q=860L/s@150Pa</v>
          </cell>
          <cell r="D994" t="str">
            <v>cái</v>
          </cell>
          <cell r="E994">
            <v>1</v>
          </cell>
          <cell r="I994">
            <v>0</v>
          </cell>
          <cell r="J994">
            <v>0</v>
          </cell>
        </row>
        <row r="995">
          <cell r="B995" t="str">
            <v>ACMV-27</v>
          </cell>
          <cell r="C995" t="str">
            <v>Quạt gắn tường Q=225L/s@50Pa</v>
          </cell>
          <cell r="D995" t="str">
            <v>cái</v>
          </cell>
          <cell r="E995">
            <v>1</v>
          </cell>
          <cell r="I995">
            <v>0</v>
          </cell>
          <cell r="J995">
            <v>0</v>
          </cell>
        </row>
        <row r="996">
          <cell r="B996" t="str">
            <v>ACMV-28</v>
          </cell>
          <cell r="C996" t="str">
            <v>Quạt gắn tường Q=200L/s@50Pa</v>
          </cell>
          <cell r="D996" t="str">
            <v>cái</v>
          </cell>
          <cell r="E996">
            <v>1</v>
          </cell>
          <cell r="I996">
            <v>0</v>
          </cell>
          <cell r="J996">
            <v>0</v>
          </cell>
        </row>
        <row r="997">
          <cell r="B997" t="str">
            <v>ACMV-29</v>
          </cell>
          <cell r="C997" t="str">
            <v>Quạt gắn tường Q=700L/s@50Pa</v>
          </cell>
          <cell r="D997" t="str">
            <v>cái</v>
          </cell>
          <cell r="E997">
            <v>4</v>
          </cell>
          <cell r="I997">
            <v>0</v>
          </cell>
          <cell r="J997">
            <v>0</v>
          </cell>
        </row>
        <row r="998">
          <cell r="B998" t="str">
            <v>ACMV-30</v>
          </cell>
          <cell r="C998" t="str">
            <v>Quạt gắn tường Q=280L/s@50Pa</v>
          </cell>
          <cell r="D998" t="str">
            <v>cái</v>
          </cell>
          <cell r="E998">
            <v>1</v>
          </cell>
          <cell r="I998">
            <v>0</v>
          </cell>
          <cell r="J998">
            <v>0</v>
          </cell>
        </row>
        <row r="999">
          <cell r="B999" t="str">
            <v>ACMV-31</v>
          </cell>
          <cell r="C999" t="str">
            <v>Quạt gắn tường Q=320L/s@50Pa</v>
          </cell>
          <cell r="D999" t="str">
            <v>cái</v>
          </cell>
          <cell r="E999">
            <v>1</v>
          </cell>
          <cell r="I999">
            <v>0</v>
          </cell>
          <cell r="J999">
            <v>0</v>
          </cell>
        </row>
        <row r="1000">
          <cell r="B1000" t="str">
            <v>ACMV-32</v>
          </cell>
          <cell r="C1000" t="str">
            <v>Vật tư phụ</v>
          </cell>
          <cell r="D1000" t="str">
            <v>lô</v>
          </cell>
          <cell r="E1000">
            <v>1</v>
          </cell>
          <cell r="I1000">
            <v>0</v>
          </cell>
          <cell r="J1000">
            <v>0</v>
          </cell>
        </row>
        <row r="1001">
          <cell r="B1001" t="str">
            <v>ACMV-33</v>
          </cell>
          <cell r="I1001">
            <v>0</v>
          </cell>
          <cell r="J1001">
            <v>0</v>
          </cell>
        </row>
        <row r="1002">
          <cell r="B1002" t="str">
            <v>ACMV-34</v>
          </cell>
          <cell r="C1002" t="str">
            <v>Cửa gió, miệng gió, van gió, lưới chắn côn trùng, cảm biến</v>
          </cell>
          <cell r="I1002">
            <v>0</v>
          </cell>
          <cell r="J1002">
            <v>0</v>
          </cell>
        </row>
        <row r="1003">
          <cell r="B1003" t="str">
            <v>ACMV-35</v>
          </cell>
          <cell r="C1003" t="str">
            <v>Hệ thống hút khói</v>
          </cell>
          <cell r="I1003">
            <v>0</v>
          </cell>
          <cell r="J1003">
            <v>0</v>
          </cell>
        </row>
        <row r="1004">
          <cell r="B1004" t="str">
            <v>ACMV-36</v>
          </cell>
          <cell r="C1004" t="str">
            <v>Miệng gió SEAG 1000x300+OBD</v>
          </cell>
          <cell r="D1004" t="str">
            <v>cái</v>
          </cell>
          <cell r="E1004">
            <v>199</v>
          </cell>
          <cell r="F1004" t="str">
            <v>Kích thước cổ</v>
          </cell>
          <cell r="I1004">
            <v>0</v>
          </cell>
          <cell r="J1004">
            <v>0</v>
          </cell>
        </row>
        <row r="1005">
          <cell r="B1005" t="str">
            <v>ACMV-37</v>
          </cell>
          <cell r="C1005" t="str">
            <v>Van gió một chiều NRD 1800x450</v>
          </cell>
          <cell r="D1005" t="str">
            <v>cái</v>
          </cell>
          <cell r="E1005">
            <v>2</v>
          </cell>
          <cell r="I1005">
            <v>0</v>
          </cell>
          <cell r="J1005">
            <v>0</v>
          </cell>
        </row>
        <row r="1006">
          <cell r="B1006" t="str">
            <v>ACMV-38</v>
          </cell>
          <cell r="C1006" t="str">
            <v>Van gió một chiều NRD 1900x450</v>
          </cell>
          <cell r="D1006" t="str">
            <v>cái</v>
          </cell>
          <cell r="E1006">
            <v>2</v>
          </cell>
          <cell r="I1006">
            <v>0</v>
          </cell>
          <cell r="J1006">
            <v>0</v>
          </cell>
        </row>
        <row r="1007">
          <cell r="B1007" t="str">
            <v>ACMV-39</v>
          </cell>
          <cell r="C1007" t="str">
            <v>Van gió một chiều NRD 1900x500</v>
          </cell>
          <cell r="D1007" t="str">
            <v>cái</v>
          </cell>
          <cell r="E1007">
            <v>2</v>
          </cell>
          <cell r="I1007">
            <v>0</v>
          </cell>
          <cell r="J1007">
            <v>0</v>
          </cell>
        </row>
        <row r="1008">
          <cell r="B1008" t="str">
            <v>ACMV-40</v>
          </cell>
          <cell r="C1008" t="str">
            <v>Van gió một chiều NRD 2200x400</v>
          </cell>
          <cell r="D1008" t="str">
            <v>cái</v>
          </cell>
          <cell r="E1008">
            <v>4</v>
          </cell>
          <cell r="I1008">
            <v>0</v>
          </cell>
          <cell r="J1008">
            <v>0</v>
          </cell>
        </row>
        <row r="1009">
          <cell r="B1009" t="str">
            <v>ACMV-41</v>
          </cell>
          <cell r="C1009" t="str">
            <v>Van gió một chiều NRD 2300x400</v>
          </cell>
          <cell r="D1009" t="str">
            <v>cái</v>
          </cell>
          <cell r="E1009">
            <v>6</v>
          </cell>
          <cell r="I1009">
            <v>0</v>
          </cell>
          <cell r="J1009">
            <v>0</v>
          </cell>
        </row>
        <row r="1010">
          <cell r="B1010" t="str">
            <v>ACMV-42</v>
          </cell>
          <cell r="C1010" t="str">
            <v>Van gió một chiều NRD 2500x500</v>
          </cell>
          <cell r="D1010" t="str">
            <v>cái</v>
          </cell>
          <cell r="E1010">
            <v>1</v>
          </cell>
          <cell r="I1010">
            <v>0</v>
          </cell>
          <cell r="J1010">
            <v>0</v>
          </cell>
        </row>
        <row r="1011">
          <cell r="B1011" t="str">
            <v>ACMV-43</v>
          </cell>
          <cell r="C1011" t="str">
            <v>Van gió một chiều NRD 3000x500</v>
          </cell>
          <cell r="D1011" t="str">
            <v>cái</v>
          </cell>
          <cell r="E1011">
            <v>6</v>
          </cell>
          <cell r="I1011">
            <v>0</v>
          </cell>
          <cell r="J1011">
            <v>0</v>
          </cell>
        </row>
        <row r="1012">
          <cell r="B1012" t="str">
            <v>ACMV-44</v>
          </cell>
          <cell r="C1012" t="str">
            <v>Hộp tiêu âm: 2400x2400x2200</v>
          </cell>
          <cell r="D1012" t="str">
            <v>cái</v>
          </cell>
          <cell r="E1012">
            <v>18</v>
          </cell>
          <cell r="I1012">
            <v>0</v>
          </cell>
          <cell r="J1012">
            <v>0</v>
          </cell>
        </row>
        <row r="1013">
          <cell r="B1013" t="str">
            <v>ACMV-45</v>
          </cell>
          <cell r="C1013" t="str">
            <v>Hệ thống tăng áp</v>
          </cell>
          <cell r="I1013">
            <v>0</v>
          </cell>
          <cell r="J1013">
            <v>0</v>
          </cell>
        </row>
        <row r="1014">
          <cell r="B1014" t="str">
            <v>ACMV-46</v>
          </cell>
          <cell r="C1014" t="str">
            <v>Miệng gió PAG 600x600+OBD</v>
          </cell>
          <cell r="D1014" t="str">
            <v>cái</v>
          </cell>
          <cell r="E1014">
            <v>12</v>
          </cell>
          <cell r="F1014" t="str">
            <v>Kích thước cổ</v>
          </cell>
          <cell r="I1014">
            <v>0</v>
          </cell>
          <cell r="J1014">
            <v>0</v>
          </cell>
        </row>
        <row r="1015">
          <cell r="B1015" t="str">
            <v>ACMV-47</v>
          </cell>
          <cell r="C1015" t="str">
            <v>Miệng gió PAG 550x550+OBD</v>
          </cell>
          <cell r="D1015" t="str">
            <v>cái</v>
          </cell>
          <cell r="E1015">
            <v>6</v>
          </cell>
          <cell r="F1015" t="str">
            <v>Kích thước cổ</v>
          </cell>
          <cell r="I1015">
            <v>0</v>
          </cell>
          <cell r="J1015">
            <v>0</v>
          </cell>
        </row>
        <row r="1016">
          <cell r="B1016" t="str">
            <v>ACMV-48</v>
          </cell>
          <cell r="C1016" t="str">
            <v>Van xả áp PRD 1000x250+OBD</v>
          </cell>
          <cell r="D1016" t="str">
            <v>cái</v>
          </cell>
          <cell r="E1016">
            <v>4</v>
          </cell>
          <cell r="I1016">
            <v>0</v>
          </cell>
          <cell r="J1016">
            <v>0</v>
          </cell>
        </row>
        <row r="1017">
          <cell r="B1017" t="str">
            <v>ACMV-49</v>
          </cell>
          <cell r="C1017" t="str">
            <v>Hệ thống cấp gió tươi</v>
          </cell>
          <cell r="I1017">
            <v>0</v>
          </cell>
          <cell r="J1017">
            <v>0</v>
          </cell>
        </row>
        <row r="1018">
          <cell r="B1018" t="str">
            <v>ACMV-50</v>
          </cell>
          <cell r="C1018" t="str">
            <v>Miệng gió FAG 1000x300+OBD</v>
          </cell>
          <cell r="D1018" t="str">
            <v>cái</v>
          </cell>
          <cell r="E1018">
            <v>199</v>
          </cell>
          <cell r="F1018" t="str">
            <v>Kích thước cổ</v>
          </cell>
          <cell r="I1018">
            <v>0</v>
          </cell>
          <cell r="J1018">
            <v>0</v>
          </cell>
        </row>
        <row r="1019">
          <cell r="B1019" t="str">
            <v>ACMV-51</v>
          </cell>
          <cell r="C1019" t="str">
            <v>Van ngăn lửa FD 1400x450</v>
          </cell>
          <cell r="D1019" t="str">
            <v>cái</v>
          </cell>
          <cell r="E1019">
            <v>4</v>
          </cell>
          <cell r="I1019">
            <v>0</v>
          </cell>
          <cell r="J1019">
            <v>0</v>
          </cell>
        </row>
        <row r="1020">
          <cell r="B1020" t="str">
            <v>ACMV-52</v>
          </cell>
          <cell r="C1020" t="str">
            <v>Van ngăn lửa FD 1800x400</v>
          </cell>
          <cell r="D1020" t="str">
            <v>cái</v>
          </cell>
          <cell r="E1020">
            <v>6</v>
          </cell>
          <cell r="I1020">
            <v>0</v>
          </cell>
          <cell r="J1020">
            <v>0</v>
          </cell>
        </row>
        <row r="1021">
          <cell r="B1021" t="str">
            <v>ACMV-53</v>
          </cell>
          <cell r="C1021" t="str">
            <v>Van ngăn lửa FD 1800x500</v>
          </cell>
          <cell r="D1021" t="str">
            <v>cái</v>
          </cell>
          <cell r="E1021">
            <v>3</v>
          </cell>
          <cell r="I1021">
            <v>0</v>
          </cell>
          <cell r="J1021">
            <v>0</v>
          </cell>
        </row>
        <row r="1022">
          <cell r="B1022" t="str">
            <v>ACMV-54</v>
          </cell>
          <cell r="C1022" t="str">
            <v>Van ngăn lửa FD 1900x450</v>
          </cell>
          <cell r="D1022" t="str">
            <v>cái</v>
          </cell>
          <cell r="E1022">
            <v>1</v>
          </cell>
          <cell r="I1022">
            <v>0</v>
          </cell>
          <cell r="J1022">
            <v>0</v>
          </cell>
        </row>
        <row r="1023">
          <cell r="B1023" t="str">
            <v>ACMV-55</v>
          </cell>
          <cell r="C1023" t="str">
            <v>Van ngăn lửa FD 2500x500</v>
          </cell>
          <cell r="D1023" t="str">
            <v>cái</v>
          </cell>
          <cell r="E1023">
            <v>6</v>
          </cell>
          <cell r="I1023">
            <v>0</v>
          </cell>
          <cell r="J1023">
            <v>0</v>
          </cell>
        </row>
        <row r="1024">
          <cell r="B1024" t="str">
            <v>ACMV-56</v>
          </cell>
          <cell r="C1024" t="str">
            <v>Van gió một chiều NRD 1400x450</v>
          </cell>
          <cell r="D1024" t="str">
            <v>cái</v>
          </cell>
          <cell r="E1024">
            <v>1</v>
          </cell>
          <cell r="I1024">
            <v>0</v>
          </cell>
          <cell r="J1024">
            <v>0</v>
          </cell>
        </row>
        <row r="1025">
          <cell r="B1025" t="str">
            <v>ACMV-57</v>
          </cell>
          <cell r="C1025" t="str">
            <v>Van gió một chiều NRD 1800x500</v>
          </cell>
          <cell r="D1025" t="str">
            <v>cái</v>
          </cell>
          <cell r="E1025">
            <v>6</v>
          </cell>
          <cell r="I1025">
            <v>0</v>
          </cell>
          <cell r="J1025">
            <v>0</v>
          </cell>
        </row>
        <row r="1026">
          <cell r="B1026" t="str">
            <v>ACMV-58</v>
          </cell>
          <cell r="C1026" t="str">
            <v>Van gió một chiều NRD 1900x450</v>
          </cell>
          <cell r="D1026" t="str">
            <v>cái</v>
          </cell>
          <cell r="E1026">
            <v>6</v>
          </cell>
          <cell r="I1026">
            <v>0</v>
          </cell>
          <cell r="J1026">
            <v>0</v>
          </cell>
        </row>
        <row r="1027">
          <cell r="B1027" t="str">
            <v>ACMV-59</v>
          </cell>
          <cell r="C1027" t="str">
            <v>Van gió một chiều NRD 2500x500</v>
          </cell>
          <cell r="D1027" t="str">
            <v>cái</v>
          </cell>
          <cell r="E1027">
            <v>1</v>
          </cell>
          <cell r="I1027">
            <v>0</v>
          </cell>
          <cell r="J1027">
            <v>0</v>
          </cell>
        </row>
        <row r="1028">
          <cell r="B1028" t="str">
            <v>ACMV-60</v>
          </cell>
          <cell r="C1028" t="str">
            <v>Hộp tiêu âm: 2300x2300x2400</v>
          </cell>
          <cell r="D1028" t="str">
            <v>cái</v>
          </cell>
          <cell r="E1028">
            <v>10</v>
          </cell>
          <cell r="I1028">
            <v>0</v>
          </cell>
          <cell r="J1028">
            <v>0</v>
          </cell>
        </row>
        <row r="1029">
          <cell r="B1029" t="str">
            <v>ACMV-61</v>
          </cell>
          <cell r="C1029" t="str">
            <v>Hộp tiêu âm: 2400x2400x2200</v>
          </cell>
          <cell r="D1029" t="str">
            <v>cái</v>
          </cell>
          <cell r="E1029">
            <v>8</v>
          </cell>
          <cell r="I1029">
            <v>0</v>
          </cell>
          <cell r="J1029">
            <v>0</v>
          </cell>
        </row>
        <row r="1030">
          <cell r="B1030" t="str">
            <v>ACMV-62</v>
          </cell>
          <cell r="C1030" t="str">
            <v>Van ngăn lửa FD 2600x550</v>
          </cell>
          <cell r="D1030" t="str">
            <v>cái</v>
          </cell>
          <cell r="E1030">
            <v>1</v>
          </cell>
          <cell r="I1030">
            <v>0</v>
          </cell>
          <cell r="J1030">
            <v>0</v>
          </cell>
        </row>
        <row r="1031">
          <cell r="B1031" t="str">
            <v>ACMV-63</v>
          </cell>
          <cell r="C1031" t="str">
            <v>Van gió một chiều NRD 1800x400</v>
          </cell>
          <cell r="D1031" t="str">
            <v>cái</v>
          </cell>
          <cell r="E1031">
            <v>3</v>
          </cell>
          <cell r="I1031">
            <v>0</v>
          </cell>
          <cell r="J1031">
            <v>0</v>
          </cell>
        </row>
        <row r="1032">
          <cell r="B1032" t="str">
            <v>ACMV-64</v>
          </cell>
          <cell r="C1032" t="str">
            <v>Hệ thống hút mùi</v>
          </cell>
          <cell r="I1032">
            <v>0</v>
          </cell>
          <cell r="J1032">
            <v>0</v>
          </cell>
        </row>
        <row r="1033">
          <cell r="B1033" t="str">
            <v>ACMV-65</v>
          </cell>
          <cell r="C1033" t="str">
            <v>Miệng gió EAG 550x550+OBD</v>
          </cell>
          <cell r="D1033" t="str">
            <v>cái</v>
          </cell>
          <cell r="E1033">
            <v>25</v>
          </cell>
          <cell r="F1033" t="str">
            <v>Kích thước cổ</v>
          </cell>
          <cell r="I1033">
            <v>0</v>
          </cell>
          <cell r="J1033">
            <v>0</v>
          </cell>
        </row>
        <row r="1034">
          <cell r="B1034" t="str">
            <v>ACMV-66</v>
          </cell>
          <cell r="C1034" t="str">
            <v>Louver trong nhà EAL 400x300+LCCT</v>
          </cell>
          <cell r="D1034" t="str">
            <v>cái</v>
          </cell>
          <cell r="E1034">
            <v>1</v>
          </cell>
          <cell r="I1034">
            <v>0</v>
          </cell>
          <cell r="J1034">
            <v>0</v>
          </cell>
        </row>
        <row r="1035">
          <cell r="B1035" t="str">
            <v>ACMV-67</v>
          </cell>
          <cell r="C1035" t="str">
            <v>Louver trong nhà EAL 700x300+LCCT</v>
          </cell>
          <cell r="D1035" t="str">
            <v>cái</v>
          </cell>
          <cell r="E1035">
            <v>1</v>
          </cell>
          <cell r="I1035">
            <v>0</v>
          </cell>
          <cell r="J1035">
            <v>0</v>
          </cell>
        </row>
        <row r="1036">
          <cell r="B1036" t="str">
            <v>ACMV-68</v>
          </cell>
          <cell r="C1036" t="str">
            <v>Louver trong nhà EAL 1200x300+LCCT</v>
          </cell>
          <cell r="D1036" t="str">
            <v>cái</v>
          </cell>
          <cell r="E1036">
            <v>1</v>
          </cell>
          <cell r="I1036">
            <v>0</v>
          </cell>
          <cell r="J1036">
            <v>0</v>
          </cell>
        </row>
        <row r="1037">
          <cell r="B1037" t="str">
            <v>ACMV-69</v>
          </cell>
          <cell r="C1037" t="str">
            <v>Louver trong nhà EAL 1500x300+LCCT</v>
          </cell>
          <cell r="D1037" t="str">
            <v>cái</v>
          </cell>
          <cell r="E1037">
            <v>2</v>
          </cell>
          <cell r="I1037">
            <v>0</v>
          </cell>
          <cell r="J1037">
            <v>0</v>
          </cell>
        </row>
        <row r="1038">
          <cell r="B1038" t="str">
            <v>ACMV-70</v>
          </cell>
          <cell r="C1038" t="str">
            <v>Louver trong nhà EAL 2500x300+LCCT</v>
          </cell>
          <cell r="D1038" t="str">
            <v>cái</v>
          </cell>
          <cell r="E1038">
            <v>2</v>
          </cell>
          <cell r="I1038">
            <v>0</v>
          </cell>
          <cell r="J1038">
            <v>0</v>
          </cell>
        </row>
        <row r="1039">
          <cell r="B1039" t="str">
            <v>ACMV-71</v>
          </cell>
          <cell r="C1039" t="str">
            <v>Louver trong nhà FAL 400x300+LCCT</v>
          </cell>
          <cell r="D1039" t="str">
            <v>cái</v>
          </cell>
          <cell r="E1039">
            <v>5</v>
          </cell>
          <cell r="I1039">
            <v>0</v>
          </cell>
          <cell r="J1039">
            <v>0</v>
          </cell>
        </row>
        <row r="1040">
          <cell r="B1040" t="str">
            <v>ACMV-72</v>
          </cell>
          <cell r="C1040" t="str">
            <v>Louver trong nhà FAL 600x300+LCCT</v>
          </cell>
          <cell r="D1040" t="str">
            <v>cái</v>
          </cell>
          <cell r="E1040">
            <v>2</v>
          </cell>
          <cell r="I1040">
            <v>0</v>
          </cell>
          <cell r="J1040">
            <v>0</v>
          </cell>
        </row>
        <row r="1041">
          <cell r="B1041" t="str">
            <v>ACMV-73</v>
          </cell>
          <cell r="C1041" t="str">
            <v>Louver trong nhà FAL 700x300+LCCT</v>
          </cell>
          <cell r="D1041" t="str">
            <v>cái</v>
          </cell>
          <cell r="E1041">
            <v>1</v>
          </cell>
          <cell r="I1041">
            <v>0</v>
          </cell>
          <cell r="J1041">
            <v>0</v>
          </cell>
        </row>
        <row r="1042">
          <cell r="B1042" t="str">
            <v>ACMV-74</v>
          </cell>
          <cell r="C1042" t="str">
            <v>Louver trong nhà FAL 1200x300+LCCT</v>
          </cell>
          <cell r="D1042" t="str">
            <v>cái</v>
          </cell>
          <cell r="E1042">
            <v>1</v>
          </cell>
          <cell r="I1042">
            <v>0</v>
          </cell>
          <cell r="J1042">
            <v>0</v>
          </cell>
        </row>
        <row r="1043">
          <cell r="B1043" t="str">
            <v>ACMV-75</v>
          </cell>
          <cell r="C1043" t="str">
            <v>Louver trong nhà FAL 1500x300+LCCT</v>
          </cell>
          <cell r="D1043" t="str">
            <v>cái</v>
          </cell>
          <cell r="E1043">
            <v>2</v>
          </cell>
          <cell r="I1043">
            <v>0</v>
          </cell>
          <cell r="J1043">
            <v>0</v>
          </cell>
        </row>
        <row r="1044">
          <cell r="B1044" t="str">
            <v>ACMV-76</v>
          </cell>
          <cell r="C1044" t="str">
            <v>Louver trong nhà FAL 2000x300+LCCT</v>
          </cell>
          <cell r="D1044" t="str">
            <v>cái</v>
          </cell>
          <cell r="E1044">
            <v>2</v>
          </cell>
          <cell r="I1044">
            <v>0</v>
          </cell>
          <cell r="J1044">
            <v>0</v>
          </cell>
        </row>
        <row r="1045">
          <cell r="B1045" t="str">
            <v>ACMV-77</v>
          </cell>
          <cell r="C1045" t="str">
            <v>Louver trong nhà EAL 2400x500+LCCT</v>
          </cell>
          <cell r="D1045" t="str">
            <v>cái</v>
          </cell>
          <cell r="E1045">
            <v>4</v>
          </cell>
          <cell r="I1045">
            <v>0</v>
          </cell>
          <cell r="J1045">
            <v>0</v>
          </cell>
        </row>
        <row r="1046">
          <cell r="B1046" t="str">
            <v>ACMV-78</v>
          </cell>
          <cell r="C1046" t="str">
            <v>Louver trong nhà FAL 2400x500+LCCT</v>
          </cell>
          <cell r="D1046" t="str">
            <v>cái</v>
          </cell>
          <cell r="E1046">
            <v>4</v>
          </cell>
          <cell r="I1046">
            <v>0</v>
          </cell>
          <cell r="J1046">
            <v>0</v>
          </cell>
        </row>
        <row r="1047">
          <cell r="B1047" t="str">
            <v>ACMV-79</v>
          </cell>
          <cell r="C1047" t="str">
            <v>Van ngăn lửa FD 600x300</v>
          </cell>
          <cell r="D1047" t="str">
            <v>cái</v>
          </cell>
          <cell r="E1047">
            <v>2</v>
          </cell>
          <cell r="I1047">
            <v>0</v>
          </cell>
          <cell r="J1047">
            <v>0</v>
          </cell>
        </row>
        <row r="1048">
          <cell r="B1048" t="str">
            <v>ACMV-80</v>
          </cell>
          <cell r="C1048" t="str">
            <v>Van ngăn lửa FD 150x100</v>
          </cell>
          <cell r="D1048" t="str">
            <v>cái</v>
          </cell>
          <cell r="E1048">
            <v>12</v>
          </cell>
          <cell r="I1048">
            <v>0</v>
          </cell>
          <cell r="J1048">
            <v>0</v>
          </cell>
        </row>
        <row r="1049">
          <cell r="B1049" t="str">
            <v>ACMV-81</v>
          </cell>
          <cell r="C1049" t="str">
            <v>Van ngăn lửa FD 400x300</v>
          </cell>
          <cell r="D1049" t="str">
            <v>cái</v>
          </cell>
          <cell r="E1049">
            <v>5</v>
          </cell>
          <cell r="I1049">
            <v>0</v>
          </cell>
          <cell r="J1049">
            <v>0</v>
          </cell>
        </row>
        <row r="1050">
          <cell r="B1050" t="str">
            <v>ACMV-82</v>
          </cell>
          <cell r="C1050" t="str">
            <v>Van ngăn lửa FD 700x300</v>
          </cell>
          <cell r="D1050" t="str">
            <v>cái</v>
          </cell>
          <cell r="E1050">
            <v>1</v>
          </cell>
          <cell r="I1050">
            <v>0</v>
          </cell>
          <cell r="J1050">
            <v>0</v>
          </cell>
        </row>
        <row r="1051">
          <cell r="B1051" t="str">
            <v>ACMV-83</v>
          </cell>
          <cell r="C1051" t="str">
            <v>Van ngăn lửa FD 1200x300</v>
          </cell>
          <cell r="D1051" t="str">
            <v>cái</v>
          </cell>
          <cell r="E1051">
            <v>1</v>
          </cell>
          <cell r="I1051">
            <v>0</v>
          </cell>
          <cell r="J1051">
            <v>0</v>
          </cell>
        </row>
        <row r="1052">
          <cell r="B1052" t="str">
            <v>ACMV-84</v>
          </cell>
          <cell r="C1052" t="str">
            <v>Van ngăn lửa FD 1500x300</v>
          </cell>
          <cell r="D1052" t="str">
            <v>cái</v>
          </cell>
          <cell r="E1052">
            <v>2</v>
          </cell>
          <cell r="I1052">
            <v>0</v>
          </cell>
          <cell r="J1052">
            <v>0</v>
          </cell>
        </row>
        <row r="1053">
          <cell r="B1053" t="str">
            <v>ACMV-85</v>
          </cell>
          <cell r="C1053" t="str">
            <v>Van ngăn lửa FD 2000x300</v>
          </cell>
          <cell r="D1053" t="str">
            <v>cái</v>
          </cell>
          <cell r="E1053">
            <v>2</v>
          </cell>
          <cell r="I1053">
            <v>0</v>
          </cell>
          <cell r="J1053">
            <v>0</v>
          </cell>
        </row>
        <row r="1054">
          <cell r="B1054" t="str">
            <v>ACMV-86</v>
          </cell>
          <cell r="C1054" t="str">
            <v>Van gió chỉnh lưu lượng VCD 150x100</v>
          </cell>
          <cell r="D1054" t="str">
            <v>cái</v>
          </cell>
          <cell r="E1054">
            <v>12</v>
          </cell>
          <cell r="I1054">
            <v>0</v>
          </cell>
          <cell r="J1054">
            <v>0</v>
          </cell>
        </row>
        <row r="1055">
          <cell r="B1055" t="str">
            <v>ACMV-87</v>
          </cell>
          <cell r="C1055" t="str">
            <v>Vật tư phụ</v>
          </cell>
          <cell r="D1055" t="str">
            <v>lô</v>
          </cell>
          <cell r="E1055">
            <v>1</v>
          </cell>
          <cell r="I1055">
            <v>0</v>
          </cell>
          <cell r="J1055">
            <v>0</v>
          </cell>
        </row>
        <row r="1056">
          <cell r="B1056" t="str">
            <v>ACMV-88</v>
          </cell>
          <cell r="I1056">
            <v>0</v>
          </cell>
          <cell r="J1056">
            <v>0</v>
          </cell>
        </row>
        <row r="1057">
          <cell r="B1057" t="str">
            <v>ACMV-89</v>
          </cell>
          <cell r="C1057" t="str">
            <v>Hệ thống điều khiển</v>
          </cell>
          <cell r="I1057">
            <v>0</v>
          </cell>
          <cell r="J1057">
            <v>0</v>
          </cell>
        </row>
        <row r="1058">
          <cell r="B1058" t="str">
            <v>ACMV-90</v>
          </cell>
          <cell r="C1058" t="str">
            <v>Tủ điều khiển</v>
          </cell>
          <cell r="D1058" t="str">
            <v>cái</v>
          </cell>
          <cell r="E1058">
            <v>8</v>
          </cell>
          <cell r="I1058">
            <v>0</v>
          </cell>
          <cell r="J1058">
            <v>0</v>
          </cell>
        </row>
        <row r="1059">
          <cell r="B1059" t="str">
            <v>ACMV-91</v>
          </cell>
          <cell r="C1059" t="str">
            <v>Cảm biến CO</v>
          </cell>
          <cell r="D1059" t="str">
            <v>cái</v>
          </cell>
          <cell r="E1059">
            <v>32</v>
          </cell>
          <cell r="I1059">
            <v>0</v>
          </cell>
          <cell r="J1059">
            <v>0</v>
          </cell>
        </row>
        <row r="1060">
          <cell r="B1060" t="str">
            <v>ACMV-92</v>
          </cell>
          <cell r="C1060" t="str">
            <v>Cảm biến chênh áp</v>
          </cell>
          <cell r="D1060" t="str">
            <v>cái</v>
          </cell>
          <cell r="E1060">
            <v>4</v>
          </cell>
          <cell r="I1060">
            <v>0</v>
          </cell>
          <cell r="J1060">
            <v>0</v>
          </cell>
        </row>
        <row r="1061">
          <cell r="B1061" t="str">
            <v>ACMV-93</v>
          </cell>
          <cell r="C1061" t="str">
            <v>Dây điều khiển cảm biến CO AWG 18 2P</v>
          </cell>
          <cell r="D1061" t="str">
            <v>m</v>
          </cell>
          <cell r="E1061">
            <v>1700</v>
          </cell>
          <cell r="I1061">
            <v>0</v>
          </cell>
          <cell r="J1061">
            <v>0</v>
          </cell>
        </row>
        <row r="1062">
          <cell r="B1062" t="str">
            <v>ACMV-94</v>
          </cell>
          <cell r="C1062" t="str">
            <v>Dây điều khiển cảm biến chênh áp 3x1Cx1.5mm2 Cu/FR</v>
          </cell>
          <cell r="D1062" t="str">
            <v>m</v>
          </cell>
          <cell r="E1062">
            <v>400</v>
          </cell>
          <cell r="I1062">
            <v>0</v>
          </cell>
          <cell r="J1062">
            <v>0</v>
          </cell>
        </row>
        <row r="1063">
          <cell r="B1063" t="str">
            <v>ACMV-95</v>
          </cell>
          <cell r="C1063" t="str">
            <v>Dây điều khiển quạt 4x2C 1.5mm2 Cu/FR</v>
          </cell>
          <cell r="D1063" t="str">
            <v>m</v>
          </cell>
          <cell r="E1063">
            <v>1200</v>
          </cell>
          <cell r="I1063">
            <v>0</v>
          </cell>
          <cell r="J1063">
            <v>0</v>
          </cell>
        </row>
        <row r="1064">
          <cell r="B1064" t="str">
            <v>ACMV-96</v>
          </cell>
          <cell r="C1064" t="str">
            <v>Ống PVC D16</v>
          </cell>
          <cell r="D1064" t="str">
            <v>m</v>
          </cell>
          <cell r="E1064">
            <v>2844</v>
          </cell>
          <cell r="I1064">
            <v>0</v>
          </cell>
          <cell r="J1064">
            <v>0</v>
          </cell>
        </row>
        <row r="1065">
          <cell r="B1065" t="str">
            <v>ACMV-97</v>
          </cell>
          <cell r="C1065" t="str">
            <v>Vật tư phụ</v>
          </cell>
          <cell r="D1065" t="str">
            <v>lô</v>
          </cell>
          <cell r="E1065">
            <v>1</v>
          </cell>
          <cell r="I1065">
            <v>0</v>
          </cell>
          <cell r="J1065">
            <v>0</v>
          </cell>
        </row>
        <row r="1066">
          <cell r="B1066" t="str">
            <v>ACMV-98</v>
          </cell>
          <cell r="C1066" t="str">
            <v>Màn hình HMI 7"</v>
          </cell>
          <cell r="D1066" t="str">
            <v>cái</v>
          </cell>
          <cell r="E1066">
            <v>3</v>
          </cell>
          <cell r="I1066">
            <v>0</v>
          </cell>
          <cell r="J1066">
            <v>0</v>
          </cell>
        </row>
        <row r="1067">
          <cell r="B1067" t="str">
            <v>ACMV-99</v>
          </cell>
          <cell r="C1067" t="str">
            <v>Switch 8 Port</v>
          </cell>
          <cell r="D1067" t="str">
            <v>Asia</v>
          </cell>
          <cell r="E1067">
            <v>3</v>
          </cell>
          <cell r="I1067">
            <v>0</v>
          </cell>
          <cell r="J1067">
            <v>0</v>
          </cell>
        </row>
        <row r="1068">
          <cell r="B1068" t="str">
            <v>ACMV-100</v>
          </cell>
          <cell r="I1068">
            <v>0</v>
          </cell>
          <cell r="J1068">
            <v>0</v>
          </cell>
        </row>
        <row r="1069">
          <cell r="B1069" t="str">
            <v>ACMV-101</v>
          </cell>
          <cell r="C1069" t="str">
            <v>Khu vực chung khu TMDV</v>
          </cell>
          <cell r="I1069">
            <v>0</v>
          </cell>
          <cell r="J1069">
            <v>0</v>
          </cell>
        </row>
        <row r="1070">
          <cell r="B1070" t="str">
            <v>ACMV-102</v>
          </cell>
          <cell r="C1070" t="str">
            <v>Thiết bị chính</v>
          </cell>
          <cell r="I1070">
            <v>0</v>
          </cell>
          <cell r="J1070">
            <v>0</v>
          </cell>
        </row>
        <row r="1071">
          <cell r="B1071" t="str">
            <v>ACMV-103</v>
          </cell>
          <cell r="C1071" t="str">
            <v>Hệ thống hút khói</v>
          </cell>
          <cell r="I1071">
            <v>0</v>
          </cell>
          <cell r="J1071">
            <v>0</v>
          </cell>
        </row>
        <row r="1072">
          <cell r="B1072" t="str">
            <v>ACMV-104</v>
          </cell>
          <cell r="C1072" t="str">
            <v>Quạt hướng trục Q=2100L/s@1000Pa, chống cháy 250°C trong 2h</v>
          </cell>
          <cell r="D1072" t="str">
            <v>cái</v>
          </cell>
          <cell r="E1072">
            <v>4</v>
          </cell>
          <cell r="I1072">
            <v>0</v>
          </cell>
          <cell r="J1072">
            <v>0</v>
          </cell>
        </row>
        <row r="1073">
          <cell r="B1073" t="str">
            <v>ACMV-105</v>
          </cell>
          <cell r="C1073" t="str">
            <v>Hệ thống hút mùi</v>
          </cell>
          <cell r="I1073">
            <v>0</v>
          </cell>
          <cell r="J1073">
            <v>0</v>
          </cell>
        </row>
        <row r="1074">
          <cell r="B1074" t="str">
            <v>ACMV-106</v>
          </cell>
          <cell r="C1074" t="str">
            <v>Quạt hướng trục Q=1750L/s@1500Pa</v>
          </cell>
          <cell r="D1074" t="str">
            <v>cái</v>
          </cell>
          <cell r="E1074">
            <v>2</v>
          </cell>
          <cell r="I1074">
            <v>0</v>
          </cell>
          <cell r="J1074">
            <v>0</v>
          </cell>
        </row>
        <row r="1075">
          <cell r="B1075" t="str">
            <v>ACMV-107</v>
          </cell>
          <cell r="C1075" t="str">
            <v>Vật tư phụ</v>
          </cell>
          <cell r="D1075" t="str">
            <v>lô</v>
          </cell>
          <cell r="E1075">
            <v>1</v>
          </cell>
          <cell r="I1075">
            <v>0</v>
          </cell>
          <cell r="J1075">
            <v>0</v>
          </cell>
        </row>
        <row r="1076">
          <cell r="B1076" t="str">
            <v>ACMV-108</v>
          </cell>
          <cell r="C1076" t="str">
            <v>Van và miệng gió</v>
          </cell>
          <cell r="I1076">
            <v>0</v>
          </cell>
          <cell r="J1076">
            <v>0</v>
          </cell>
        </row>
        <row r="1077">
          <cell r="B1077" t="str">
            <v>ACMV-109</v>
          </cell>
          <cell r="C1077" t="str">
            <v>Hệ thống hút khói</v>
          </cell>
          <cell r="I1077">
            <v>0</v>
          </cell>
          <cell r="J1077">
            <v>0</v>
          </cell>
        </row>
        <row r="1078">
          <cell r="B1078" t="str">
            <v>ACMV-110</v>
          </cell>
          <cell r="C1078" t="str">
            <v>Miệng gió SEAG 550x550+OBD</v>
          </cell>
          <cell r="D1078" t="str">
            <v>cái</v>
          </cell>
          <cell r="E1078">
            <v>20</v>
          </cell>
          <cell r="F1078" t="str">
            <v>Kích thước cổ</v>
          </cell>
          <cell r="I1078">
            <v>0</v>
          </cell>
          <cell r="J1078">
            <v>0</v>
          </cell>
        </row>
        <row r="1079">
          <cell r="B1079" t="str">
            <v>ACMV-111</v>
          </cell>
          <cell r="C1079" t="str">
            <v>Van chặn lửa có gắn động cơ MFD 600x300</v>
          </cell>
          <cell r="D1079" t="str">
            <v>cái</v>
          </cell>
          <cell r="E1079">
            <v>20</v>
          </cell>
          <cell r="I1079">
            <v>0</v>
          </cell>
          <cell r="J1079">
            <v>0</v>
          </cell>
        </row>
        <row r="1080">
          <cell r="B1080" t="str">
            <v>ACMV-112</v>
          </cell>
          <cell r="C1080" t="str">
            <v>Hệ thống hút mùi</v>
          </cell>
          <cell r="I1080">
            <v>0</v>
          </cell>
          <cell r="J1080">
            <v>0</v>
          </cell>
        </row>
        <row r="1081">
          <cell r="B1081" t="str">
            <v>ACMV-113</v>
          </cell>
          <cell r="C1081" t="str">
            <v>Miệng gió EAG 200x200+OBD</v>
          </cell>
          <cell r="D1081" t="str">
            <v>cái</v>
          </cell>
          <cell r="E1081">
            <v>6</v>
          </cell>
          <cell r="F1081" t="str">
            <v>Kích thước cổ</v>
          </cell>
          <cell r="I1081">
            <v>0</v>
          </cell>
          <cell r="J1081">
            <v>0</v>
          </cell>
        </row>
        <row r="1082">
          <cell r="B1082" t="str">
            <v>ACMV-114</v>
          </cell>
          <cell r="C1082" t="str">
            <v>Miệng gió EAG 550x550+OBD</v>
          </cell>
          <cell r="D1082" t="str">
            <v>cái</v>
          </cell>
          <cell r="E1082">
            <v>10</v>
          </cell>
          <cell r="F1082" t="str">
            <v>Kích thước cổ</v>
          </cell>
          <cell r="I1082">
            <v>0</v>
          </cell>
          <cell r="J1082">
            <v>0</v>
          </cell>
        </row>
        <row r="1083">
          <cell r="B1083" t="str">
            <v>ACMV-115</v>
          </cell>
          <cell r="C1083" t="str">
            <v>Louver trong nhà EAL 600x300+LCCT</v>
          </cell>
          <cell r="D1083" t="str">
            <v>cái</v>
          </cell>
          <cell r="E1083">
            <v>2</v>
          </cell>
          <cell r="I1083">
            <v>0</v>
          </cell>
          <cell r="J1083">
            <v>0</v>
          </cell>
        </row>
        <row r="1084">
          <cell r="B1084" t="str">
            <v>ACMV-116</v>
          </cell>
          <cell r="C1084" t="str">
            <v>Van gió một chiều NRD 850x350</v>
          </cell>
          <cell r="D1084" t="str">
            <v>cái</v>
          </cell>
          <cell r="E1084">
            <v>2</v>
          </cell>
          <cell r="I1084">
            <v>0</v>
          </cell>
          <cell r="J1084">
            <v>0</v>
          </cell>
        </row>
        <row r="1085">
          <cell r="B1085" t="str">
            <v>ACMV-117</v>
          </cell>
          <cell r="C1085" t="str">
            <v>Vật tư phụ</v>
          </cell>
          <cell r="D1085" t="str">
            <v>lô</v>
          </cell>
          <cell r="E1085">
            <v>1</v>
          </cell>
          <cell r="I1085">
            <v>0</v>
          </cell>
          <cell r="J1085">
            <v>0</v>
          </cell>
        </row>
        <row r="1086">
          <cell r="B1086" t="str">
            <v>ACMV-118</v>
          </cell>
          <cell r="C1086" t="str">
            <v>Hệ thống điều khiển</v>
          </cell>
          <cell r="I1086">
            <v>0</v>
          </cell>
          <cell r="J1086">
            <v>0</v>
          </cell>
        </row>
        <row r="1087">
          <cell r="B1087" t="str">
            <v>ACMV-119</v>
          </cell>
          <cell r="C1087" t="str">
            <v>Tủ điều khiển quạt</v>
          </cell>
          <cell r="D1087" t="str">
            <v>cái</v>
          </cell>
          <cell r="E1087">
            <v>2</v>
          </cell>
          <cell r="I1087">
            <v>0</v>
          </cell>
          <cell r="J1087">
            <v>0</v>
          </cell>
        </row>
        <row r="1088">
          <cell r="B1088" t="str">
            <v>ACMV-120</v>
          </cell>
          <cell r="C1088" t="str">
            <v>Tủ điều khiển quạt</v>
          </cell>
          <cell r="D1088" t="str">
            <v>cái</v>
          </cell>
          <cell r="E1088">
            <v>2</v>
          </cell>
          <cell r="I1088">
            <v>0</v>
          </cell>
          <cell r="J1088">
            <v>0</v>
          </cell>
        </row>
        <row r="1089">
          <cell r="B1089" t="str">
            <v>ACMV-121</v>
          </cell>
          <cell r="C1089" t="str">
            <v>Rơ le box cho MFD</v>
          </cell>
          <cell r="D1089" t="str">
            <v>cái</v>
          </cell>
          <cell r="E1089">
            <v>20</v>
          </cell>
          <cell r="I1089">
            <v>0</v>
          </cell>
          <cell r="J1089">
            <v>0</v>
          </cell>
        </row>
        <row r="1090">
          <cell r="B1090" t="str">
            <v>ACMV-122</v>
          </cell>
          <cell r="C1090" t="str">
            <v>Dây điều khiển quạt 2x1C 1.5mm2 Cu/PVC-FR</v>
          </cell>
          <cell r="D1090" t="str">
            <v>m</v>
          </cell>
          <cell r="E1090">
            <v>400</v>
          </cell>
          <cell r="I1090">
            <v>0</v>
          </cell>
          <cell r="J1090">
            <v>0</v>
          </cell>
        </row>
        <row r="1091">
          <cell r="B1091" t="str">
            <v>ACMV-123</v>
          </cell>
          <cell r="C1091" t="str">
            <v>Dây điều khiển MFD 3x1C 1.5mm2 Cu/PVC-FR</v>
          </cell>
          <cell r="D1091" t="str">
            <v>m</v>
          </cell>
          <cell r="E1091">
            <v>800</v>
          </cell>
          <cell r="I1091">
            <v>0</v>
          </cell>
          <cell r="J1091">
            <v>0</v>
          </cell>
        </row>
        <row r="1092">
          <cell r="B1092" t="str">
            <v>ACMV-124</v>
          </cell>
          <cell r="C1092" t="str">
            <v>Ống PVC D16</v>
          </cell>
          <cell r="D1092" t="str">
            <v>m</v>
          </cell>
          <cell r="E1092">
            <v>1200</v>
          </cell>
          <cell r="I1092">
            <v>0</v>
          </cell>
          <cell r="J1092">
            <v>0</v>
          </cell>
        </row>
        <row r="1093">
          <cell r="B1093" t="str">
            <v>ACMV-125</v>
          </cell>
          <cell r="C1093" t="str">
            <v>Vật tư phụ</v>
          </cell>
          <cell r="D1093" t="str">
            <v>lô</v>
          </cell>
          <cell r="E1093">
            <v>1</v>
          </cell>
          <cell r="I1093">
            <v>0</v>
          </cell>
          <cell r="J1093">
            <v>0</v>
          </cell>
        </row>
        <row r="1094">
          <cell r="B1094" t="str">
            <v>ACMV-126</v>
          </cell>
          <cell r="C1094" t="str">
            <v>Khu podium và khối tháp</v>
          </cell>
          <cell r="I1094">
            <v>0</v>
          </cell>
          <cell r="J1094">
            <v>0</v>
          </cell>
        </row>
        <row r="1095">
          <cell r="B1095" t="str">
            <v>ACMV-127</v>
          </cell>
          <cell r="C1095" t="str">
            <v>Thiết bị chính</v>
          </cell>
          <cell r="I1095">
            <v>0</v>
          </cell>
          <cell r="J1095">
            <v>0</v>
          </cell>
        </row>
        <row r="1096">
          <cell r="B1096" t="str">
            <v>ACMV-128</v>
          </cell>
          <cell r="C1096" t="str">
            <v>Hệ thống hút khói</v>
          </cell>
          <cell r="I1096">
            <v>0</v>
          </cell>
          <cell r="J1096">
            <v>0</v>
          </cell>
        </row>
        <row r="1097">
          <cell r="B1097" t="str">
            <v>ACMV-129</v>
          </cell>
          <cell r="C1097" t="str">
            <v>Quạt hướng trục Q=4000L/s@1200Pa, chống cháy 250°C trong 2h</v>
          </cell>
          <cell r="D1097" t="str">
            <v>cái</v>
          </cell>
          <cell r="E1097">
            <v>4</v>
          </cell>
          <cell r="I1097">
            <v>0</v>
          </cell>
          <cell r="J1097">
            <v>0</v>
          </cell>
        </row>
        <row r="1098">
          <cell r="B1098" t="str">
            <v>ACMV-130</v>
          </cell>
          <cell r="C1098" t="str">
            <v>Hệ thống tăng áp</v>
          </cell>
          <cell r="I1098">
            <v>0</v>
          </cell>
          <cell r="J1098">
            <v>0</v>
          </cell>
        </row>
        <row r="1099">
          <cell r="B1099" t="str">
            <v>ACMV-131</v>
          </cell>
          <cell r="C1099" t="str">
            <v>Quạt hướng trục Q=7200L/s@600Pa, chống cháy 250°C trong 2h</v>
          </cell>
          <cell r="D1099" t="str">
            <v>cái</v>
          </cell>
          <cell r="E1099">
            <v>4</v>
          </cell>
          <cell r="I1099">
            <v>0</v>
          </cell>
          <cell r="J1099">
            <v>0</v>
          </cell>
        </row>
        <row r="1100">
          <cell r="B1100" t="str">
            <v>ACMV-132</v>
          </cell>
          <cell r="C1100" t="str">
            <v>Quạt hướng trục Q=11600L/s@600Pa, chống cháy 250°C trong 2h</v>
          </cell>
          <cell r="D1100" t="str">
            <v>cái</v>
          </cell>
          <cell r="E1100">
            <v>4</v>
          </cell>
          <cell r="I1100">
            <v>0</v>
          </cell>
          <cell r="J1100">
            <v>0</v>
          </cell>
        </row>
        <row r="1101">
          <cell r="B1101" t="str">
            <v>ACMV-133</v>
          </cell>
          <cell r="C1101" t="str">
            <v>Quạt hướng trục Q=14000L/s@700Pa, chống cháy 250°C trong 2h</v>
          </cell>
          <cell r="D1101" t="str">
            <v>cái</v>
          </cell>
          <cell r="E1101">
            <v>16</v>
          </cell>
          <cell r="I1101">
            <v>0</v>
          </cell>
          <cell r="J1101">
            <v>0</v>
          </cell>
        </row>
        <row r="1102">
          <cell r="B1102" t="str">
            <v>ACMV-134</v>
          </cell>
          <cell r="C1102" t="str">
            <v>Hệ thống cấp gió tươi</v>
          </cell>
          <cell r="I1102">
            <v>0</v>
          </cell>
          <cell r="J1102">
            <v>0</v>
          </cell>
        </row>
        <row r="1103">
          <cell r="B1103" t="str">
            <v>ACMV-135</v>
          </cell>
          <cell r="C1103" t="str">
            <v>Quạt hướng trục Q=550L/s@200Pa</v>
          </cell>
          <cell r="D1103" t="str">
            <v>cái</v>
          </cell>
          <cell r="E1103">
            <v>4</v>
          </cell>
          <cell r="I1103">
            <v>0</v>
          </cell>
          <cell r="J1103">
            <v>0</v>
          </cell>
        </row>
        <row r="1104">
          <cell r="B1104" t="str">
            <v>ACMV-136</v>
          </cell>
          <cell r="C1104" t="str">
            <v>Hệ thống hút mùi</v>
          </cell>
          <cell r="I1104">
            <v>0</v>
          </cell>
          <cell r="J1104">
            <v>0</v>
          </cell>
        </row>
        <row r="1105">
          <cell r="B1105" t="str">
            <v>ACMV-137</v>
          </cell>
          <cell r="C1105" t="str">
            <v>Quạt hướng trục Q=150L/s@150Pa</v>
          </cell>
          <cell r="D1105" t="str">
            <v>cái</v>
          </cell>
          <cell r="E1105">
            <v>2</v>
          </cell>
          <cell r="I1105">
            <v>0</v>
          </cell>
          <cell r="J1105">
            <v>0</v>
          </cell>
        </row>
        <row r="1106">
          <cell r="B1106" t="str">
            <v>ACMV-138</v>
          </cell>
          <cell r="C1106" t="str">
            <v>Quạt hướng trục Q=1010L/s@400Pa</v>
          </cell>
          <cell r="D1106" t="str">
            <v>cái</v>
          </cell>
          <cell r="E1106">
            <v>4</v>
          </cell>
          <cell r="I1106">
            <v>0</v>
          </cell>
          <cell r="J1106">
            <v>0</v>
          </cell>
        </row>
        <row r="1107">
          <cell r="B1107" t="str">
            <v>ACMV-139</v>
          </cell>
          <cell r="C1107" t="str">
            <v>Vật tư phụ</v>
          </cell>
          <cell r="D1107" t="str">
            <v>lô</v>
          </cell>
          <cell r="E1107">
            <v>1</v>
          </cell>
          <cell r="I1107">
            <v>0</v>
          </cell>
          <cell r="J1107">
            <v>0</v>
          </cell>
        </row>
        <row r="1108">
          <cell r="B1108" t="str">
            <v>ACMV-140</v>
          </cell>
          <cell r="I1108">
            <v>0</v>
          </cell>
          <cell r="J1108">
            <v>0</v>
          </cell>
        </row>
        <row r="1109">
          <cell r="B1109" t="str">
            <v>ACMV-141</v>
          </cell>
          <cell r="C1109" t="str">
            <v>Cửa gió, miệng gió, van gió, lưới chắn côn trùng, cảm biến</v>
          </cell>
          <cell r="I1109">
            <v>0</v>
          </cell>
          <cell r="J1109">
            <v>0</v>
          </cell>
        </row>
        <row r="1110">
          <cell r="B1110" t="str">
            <v>ACMV-142</v>
          </cell>
          <cell r="C1110" t="str">
            <v>Hệ thống hút khói</v>
          </cell>
          <cell r="I1110">
            <v>0</v>
          </cell>
          <cell r="J1110">
            <v>0</v>
          </cell>
        </row>
        <row r="1111">
          <cell r="B1111" t="str">
            <v>ACMV-143</v>
          </cell>
          <cell r="C1111" t="str">
            <v>Miệng gió SEAG 550x550</v>
          </cell>
          <cell r="D1111" t="str">
            <v>cái</v>
          </cell>
          <cell r="E1111">
            <v>176</v>
          </cell>
          <cell r="F1111" t="str">
            <v>Kích thước cổ</v>
          </cell>
          <cell r="I1111">
            <v>0</v>
          </cell>
          <cell r="J1111">
            <v>0</v>
          </cell>
        </row>
        <row r="1112">
          <cell r="B1112" t="str">
            <v>ACMV-144</v>
          </cell>
          <cell r="C1112" t="str">
            <v>Van gió chỉnh lưu lượng VCD 700x250</v>
          </cell>
          <cell r="D1112" t="str">
            <v>cái</v>
          </cell>
          <cell r="E1112">
            <v>176</v>
          </cell>
          <cell r="I1112">
            <v>0</v>
          </cell>
          <cell r="J1112">
            <v>0</v>
          </cell>
        </row>
        <row r="1113">
          <cell r="B1113" t="str">
            <v>ACMV-145</v>
          </cell>
          <cell r="C1113" t="str">
            <v>Van chặn lửa có gắn động cơ MFD 900x300</v>
          </cell>
          <cell r="D1113" t="str">
            <v>cái</v>
          </cell>
          <cell r="E1113">
            <v>88</v>
          </cell>
          <cell r="I1113">
            <v>0</v>
          </cell>
          <cell r="J1113">
            <v>0</v>
          </cell>
        </row>
        <row r="1114">
          <cell r="B1114" t="str">
            <v>ACMV-146</v>
          </cell>
          <cell r="C1114" t="str">
            <v>Hệ thống tăng áp</v>
          </cell>
          <cell r="I1114">
            <v>0</v>
          </cell>
          <cell r="J1114">
            <v>0</v>
          </cell>
        </row>
        <row r="1115">
          <cell r="B1115" t="str">
            <v>ACMV-147</v>
          </cell>
          <cell r="C1115" t="str">
            <v>Miệng gió PAG 600x600+OBD</v>
          </cell>
          <cell r="D1115" t="str">
            <v>cái</v>
          </cell>
          <cell r="E1115">
            <v>88</v>
          </cell>
          <cell r="F1115" t="str">
            <v>Kích thước cổ</v>
          </cell>
          <cell r="I1115">
            <v>0</v>
          </cell>
          <cell r="J1115">
            <v>0</v>
          </cell>
        </row>
        <row r="1116">
          <cell r="B1116" t="str">
            <v>ACMV-148</v>
          </cell>
          <cell r="C1116" t="str">
            <v>Van gió có gắn động cơ MD 1000x800</v>
          </cell>
          <cell r="D1116" t="str">
            <v>cái</v>
          </cell>
          <cell r="E1116">
            <v>4</v>
          </cell>
          <cell r="F1116" t="str">
            <v>Bao gồm động cơ</v>
          </cell>
          <cell r="I1116">
            <v>0</v>
          </cell>
          <cell r="J1116">
            <v>0</v>
          </cell>
        </row>
        <row r="1117">
          <cell r="B1117" t="str">
            <v>ACMV-149</v>
          </cell>
          <cell r="C1117" t="str">
            <v>Van gió có gắn động cơ MD 1600x800</v>
          </cell>
          <cell r="D1117" t="str">
            <v>cái</v>
          </cell>
          <cell r="E1117">
            <v>16</v>
          </cell>
          <cell r="F1117" t="str">
            <v>Bao gồm động cơ</v>
          </cell>
          <cell r="I1117">
            <v>0</v>
          </cell>
          <cell r="J1117">
            <v>0</v>
          </cell>
        </row>
        <row r="1118">
          <cell r="B1118" t="str">
            <v>ACMV-150</v>
          </cell>
          <cell r="C1118" t="str">
            <v>Van gió một chiều NRD 600x200</v>
          </cell>
          <cell r="D1118" t="str">
            <v>cái</v>
          </cell>
          <cell r="E1118">
            <v>4</v>
          </cell>
          <cell r="I1118">
            <v>0</v>
          </cell>
          <cell r="J1118">
            <v>0</v>
          </cell>
        </row>
        <row r="1119">
          <cell r="B1119" t="str">
            <v>ACMV-151</v>
          </cell>
          <cell r="C1119" t="str">
            <v>Van gió một chiều NRD 1400x800</v>
          </cell>
          <cell r="D1119" t="str">
            <v>cái</v>
          </cell>
          <cell r="E1119">
            <v>4</v>
          </cell>
          <cell r="I1119">
            <v>0</v>
          </cell>
          <cell r="J1119">
            <v>0</v>
          </cell>
        </row>
        <row r="1120">
          <cell r="B1120" t="str">
            <v>ACMV-152</v>
          </cell>
          <cell r="C1120" t="str">
            <v>Hệ thống hút mùi</v>
          </cell>
          <cell r="I1120">
            <v>0</v>
          </cell>
          <cell r="J1120">
            <v>0</v>
          </cell>
        </row>
        <row r="1121">
          <cell r="B1121" t="str">
            <v>ACMV-153</v>
          </cell>
          <cell r="C1121" t="str">
            <v>Van ngăn lửa FD 150x100</v>
          </cell>
          <cell r="D1121" t="str">
            <v>cái</v>
          </cell>
          <cell r="E1121">
            <v>92</v>
          </cell>
          <cell r="I1121">
            <v>0</v>
          </cell>
          <cell r="J1121">
            <v>0</v>
          </cell>
        </row>
        <row r="1122">
          <cell r="B1122" t="str">
            <v>ACMV-154</v>
          </cell>
          <cell r="C1122" t="str">
            <v>Van gió chỉnh lưu lượng VCD 150x100</v>
          </cell>
          <cell r="D1122" t="str">
            <v>cái</v>
          </cell>
          <cell r="E1122">
            <v>92</v>
          </cell>
          <cell r="I1122">
            <v>0</v>
          </cell>
          <cell r="J1122">
            <v>0</v>
          </cell>
        </row>
        <row r="1123">
          <cell r="B1123" t="str">
            <v>ACMV-155</v>
          </cell>
          <cell r="C1123" t="str">
            <v>Vật tư phụ</v>
          </cell>
          <cell r="D1123" t="str">
            <v>lô</v>
          </cell>
          <cell r="E1123">
            <v>1</v>
          </cell>
          <cell r="I1123">
            <v>0</v>
          </cell>
          <cell r="J1123">
            <v>0</v>
          </cell>
        </row>
        <row r="1124">
          <cell r="B1124" t="str">
            <v>ACMV-156</v>
          </cell>
          <cell r="I1124">
            <v>0</v>
          </cell>
          <cell r="J1124">
            <v>0</v>
          </cell>
        </row>
        <row r="1125">
          <cell r="B1125" t="str">
            <v>ACMV-157</v>
          </cell>
          <cell r="C1125" t="str">
            <v>Hệ thống điều khiển</v>
          </cell>
          <cell r="I1125">
            <v>0</v>
          </cell>
          <cell r="J1125">
            <v>0</v>
          </cell>
        </row>
        <row r="1126">
          <cell r="B1126" t="str">
            <v>ACMV-158</v>
          </cell>
          <cell r="C1126" t="str">
            <v>Tủ điều khiển quạt</v>
          </cell>
          <cell r="D1126" t="str">
            <v>cái</v>
          </cell>
          <cell r="E1126">
            <v>4</v>
          </cell>
          <cell r="I1126">
            <v>0</v>
          </cell>
          <cell r="J1126">
            <v>0</v>
          </cell>
        </row>
        <row r="1127">
          <cell r="B1127" t="str">
            <v>ACMV-159</v>
          </cell>
          <cell r="C1127" t="str">
            <v>Rơ le box cho MFD</v>
          </cell>
          <cell r="D1127" t="str">
            <v>cái</v>
          </cell>
          <cell r="E1127">
            <v>88</v>
          </cell>
          <cell r="I1127">
            <v>0</v>
          </cell>
          <cell r="J1127">
            <v>0</v>
          </cell>
        </row>
        <row r="1128">
          <cell r="B1128" t="str">
            <v>ACMV-160</v>
          </cell>
          <cell r="C1128" t="str">
            <v>Cảm biến chênh áp (OP)</v>
          </cell>
          <cell r="D1128" t="str">
            <v>cái</v>
          </cell>
          <cell r="E1128">
            <v>64</v>
          </cell>
          <cell r="I1128">
            <v>0</v>
          </cell>
          <cell r="J1128">
            <v>0</v>
          </cell>
        </row>
        <row r="1129">
          <cell r="B1129" t="str">
            <v>ACMV-161</v>
          </cell>
          <cell r="C1129" t="str">
            <v>Cảm biến khói</v>
          </cell>
          <cell r="D1129" t="str">
            <v>cái</v>
          </cell>
          <cell r="E1129">
            <v>28</v>
          </cell>
          <cell r="I1129">
            <v>0</v>
          </cell>
          <cell r="J1129">
            <v>0</v>
          </cell>
        </row>
        <row r="1130">
          <cell r="B1130" t="str">
            <v>ACMV-162</v>
          </cell>
          <cell r="C1130" t="str">
            <v>Dây điều khiển cảm biến chênh áp 3x1C 1.5mm2 Cu/PVC-FR</v>
          </cell>
          <cell r="D1130" t="str">
            <v>m</v>
          </cell>
          <cell r="E1130">
            <v>1440</v>
          </cell>
          <cell r="I1130">
            <v>0</v>
          </cell>
          <cell r="J1130">
            <v>0</v>
          </cell>
        </row>
        <row r="1131">
          <cell r="B1131" t="str">
            <v>ACMV-163</v>
          </cell>
          <cell r="C1131" t="str">
            <v>Dây điều khiển cảm biến khói 2x1C 1.5mm2 Cu/PVC-FR</v>
          </cell>
          <cell r="D1131" t="str">
            <v>m</v>
          </cell>
          <cell r="E1131">
            <v>400</v>
          </cell>
          <cell r="I1131">
            <v>0</v>
          </cell>
          <cell r="J1131">
            <v>0</v>
          </cell>
        </row>
        <row r="1132">
          <cell r="B1132" t="str">
            <v>ACMV-164</v>
          </cell>
          <cell r="C1132" t="str">
            <v>Dây điều khiển quạt 2x1C 1.5mm2 Cu/PVC-FR</v>
          </cell>
          <cell r="D1132" t="str">
            <v>m</v>
          </cell>
          <cell r="E1132">
            <v>400</v>
          </cell>
          <cell r="I1132">
            <v>0</v>
          </cell>
          <cell r="J1132">
            <v>0</v>
          </cell>
        </row>
        <row r="1133">
          <cell r="B1133" t="str">
            <v>ACMV-165</v>
          </cell>
          <cell r="C1133" t="str">
            <v>Dây điều khiển MFD 3x1C 1.5mm2 Cu/PVC-FR</v>
          </cell>
          <cell r="D1133" t="str">
            <v>m</v>
          </cell>
          <cell r="E1133">
            <v>400</v>
          </cell>
          <cell r="I1133">
            <v>0</v>
          </cell>
          <cell r="J1133">
            <v>0</v>
          </cell>
        </row>
        <row r="1134">
          <cell r="B1134" t="str">
            <v>ACMV-166</v>
          </cell>
          <cell r="C1134" t="str">
            <v>Ống PVC D16</v>
          </cell>
          <cell r="D1134" t="str">
            <v>m</v>
          </cell>
          <cell r="E1134">
            <v>2640</v>
          </cell>
          <cell r="I1134">
            <v>0</v>
          </cell>
          <cell r="J1134">
            <v>0</v>
          </cell>
        </row>
        <row r="1135">
          <cell r="B1135" t="str">
            <v>ACMV-167</v>
          </cell>
          <cell r="C1135" t="str">
            <v>Vật tư phụ và phụ kiện</v>
          </cell>
          <cell r="D1135" t="str">
            <v>lô</v>
          </cell>
          <cell r="E1135">
            <v>1</v>
          </cell>
          <cell r="I1135">
            <v>0</v>
          </cell>
          <cell r="J1135">
            <v>0</v>
          </cell>
        </row>
        <row r="1136">
          <cell r="C1136" t="str">
            <v>Ống đồng</v>
          </cell>
          <cell r="I1136">
            <v>0</v>
          </cell>
          <cell r="J1136">
            <v>0</v>
          </cell>
        </row>
        <row r="1137">
          <cell r="C1137" t="str">
            <v>THƯƠNG MẠI DỊCH VỤ THÁP A</v>
          </cell>
          <cell r="I1137">
            <v>0</v>
          </cell>
          <cell r="J1137">
            <v>0</v>
          </cell>
        </row>
        <row r="1138">
          <cell r="C1138" t="str">
            <v>HỆ THỐNG ĐHKK</v>
          </cell>
          <cell r="I1138">
            <v>0</v>
          </cell>
          <cell r="J1138">
            <v>0</v>
          </cell>
        </row>
        <row r="1139">
          <cell r="C1139" t="str">
            <v>Hệ thống ống gas + cách nhiệt dày 13</v>
          </cell>
          <cell r="I1139">
            <v>0</v>
          </cell>
          <cell r="J1139">
            <v>0</v>
          </cell>
        </row>
        <row r="1140">
          <cell r="B1140" t="str">
            <v>ĐHKK-1</v>
          </cell>
          <cell r="C1140" t="str">
            <v>Ống đồng 6.4mm, dày 0.81mm</v>
          </cell>
          <cell r="D1140" t="str">
            <v>m</v>
          </cell>
          <cell r="E1140">
            <v>884</v>
          </cell>
          <cell r="F1140">
            <v>0</v>
          </cell>
          <cell r="H1140">
            <v>0</v>
          </cell>
          <cell r="I1140">
            <v>0</v>
          </cell>
          <cell r="J1140">
            <v>0</v>
          </cell>
        </row>
        <row r="1141">
          <cell r="B1141" t="str">
            <v>ĐHKK-2</v>
          </cell>
          <cell r="C1141" t="str">
            <v>Ống đồng 9.5mm, dày 0.81mm</v>
          </cell>
          <cell r="D1141" t="str">
            <v>m</v>
          </cell>
          <cell r="E1141">
            <v>461</v>
          </cell>
          <cell r="F1141">
            <v>0</v>
          </cell>
          <cell r="H1141">
            <v>0</v>
          </cell>
          <cell r="I1141">
            <v>0</v>
          </cell>
          <cell r="J1141">
            <v>0</v>
          </cell>
        </row>
        <row r="1142">
          <cell r="B1142" t="str">
            <v>ĐHKK-3</v>
          </cell>
          <cell r="C1142" t="str">
            <v>Ống đồng 12.7mm, dày 0.81mm</v>
          </cell>
          <cell r="D1142" t="str">
            <v>m</v>
          </cell>
          <cell r="E1142">
            <v>852</v>
          </cell>
          <cell r="F1142">
            <v>0</v>
          </cell>
          <cell r="H1142">
            <v>0</v>
          </cell>
          <cell r="I1142">
            <v>0</v>
          </cell>
          <cell r="J1142">
            <v>0</v>
          </cell>
        </row>
        <row r="1143">
          <cell r="B1143" t="str">
            <v>ĐHKK-4</v>
          </cell>
          <cell r="C1143" t="str">
            <v>Ống đồng 15.9mm, dày 1.02mm</v>
          </cell>
          <cell r="D1143" t="str">
            <v>m</v>
          </cell>
          <cell r="E1143">
            <v>429</v>
          </cell>
          <cell r="F1143">
            <v>0</v>
          </cell>
          <cell r="H1143">
            <v>0</v>
          </cell>
          <cell r="I1143">
            <v>0</v>
          </cell>
          <cell r="J1143">
            <v>0</v>
          </cell>
        </row>
        <row r="1144">
          <cell r="B1144" t="str">
            <v>ĐHKK-5</v>
          </cell>
          <cell r="C1144" t="str">
            <v>Hệ thống nước ngưng + cách nhiệt dày 10</v>
          </cell>
          <cell r="I1144">
            <v>0</v>
          </cell>
          <cell r="J1144">
            <v>0</v>
          </cell>
        </row>
        <row r="1145">
          <cell r="B1145" t="str">
            <v>ĐHKK-6</v>
          </cell>
          <cell r="C1145" t="str">
            <v>Ống uPVC D21, PN6</v>
          </cell>
          <cell r="D1145" t="str">
            <v>m</v>
          </cell>
          <cell r="E1145">
            <v>872</v>
          </cell>
          <cell r="F1145">
            <v>0</v>
          </cell>
          <cell r="H1145">
            <v>0</v>
          </cell>
          <cell r="I1145">
            <v>0</v>
          </cell>
          <cell r="J1145">
            <v>0</v>
          </cell>
        </row>
        <row r="1146">
          <cell r="B1146" t="str">
            <v>ĐHKK-7</v>
          </cell>
          <cell r="C1146" t="str">
            <v>Hệ thống điều khiển</v>
          </cell>
          <cell r="I1146">
            <v>0</v>
          </cell>
          <cell r="J1146">
            <v>0</v>
          </cell>
        </row>
        <row r="1147">
          <cell r="B1147" t="str">
            <v>ĐHKK-8</v>
          </cell>
          <cell r="C1147" t="str">
            <v>CV 4x1Cx2.5mm2</v>
          </cell>
          <cell r="D1147" t="str">
            <v>m</v>
          </cell>
          <cell r="E1147">
            <v>1312</v>
          </cell>
          <cell r="F1147">
            <v>0</v>
          </cell>
          <cell r="H1147">
            <v>0</v>
          </cell>
          <cell r="I1147">
            <v>0</v>
          </cell>
          <cell r="J1147">
            <v>0</v>
          </cell>
        </row>
        <row r="1148">
          <cell r="B1148" t="str">
            <v>ĐHKK-9</v>
          </cell>
          <cell r="C1148" t="str">
            <v>Ống luồn mềm D20</v>
          </cell>
          <cell r="D1148" t="str">
            <v>m</v>
          </cell>
          <cell r="E1148">
            <v>1312</v>
          </cell>
          <cell r="F1148">
            <v>0</v>
          </cell>
          <cell r="H1148">
            <v>0</v>
          </cell>
          <cell r="I1148">
            <v>0</v>
          </cell>
          <cell r="J1148">
            <v>0</v>
          </cell>
        </row>
        <row r="1149">
          <cell r="B1149" t="str">
            <v>ĐHKK-10</v>
          </cell>
          <cell r="C1149" t="str">
            <v>HỆ THỐNG THÔNG GIÓ</v>
          </cell>
          <cell r="I1149">
            <v>0</v>
          </cell>
          <cell r="J1149">
            <v>0</v>
          </cell>
        </row>
        <row r="1150">
          <cell r="B1150" t="str">
            <v>ĐHKK-11</v>
          </cell>
          <cell r="C1150" t="str">
            <v>Quạt gắn trần 25L/s@50Pa</v>
          </cell>
          <cell r="D1150" t="str">
            <v>bộ</v>
          </cell>
          <cell r="E1150">
            <v>111</v>
          </cell>
          <cell r="F1150">
            <v>0</v>
          </cell>
          <cell r="H1150">
            <v>0</v>
          </cell>
          <cell r="I1150">
            <v>0</v>
          </cell>
          <cell r="J1150">
            <v>0</v>
          </cell>
        </row>
        <row r="1151">
          <cell r="B1151" t="str">
            <v>ĐHKK-12</v>
          </cell>
          <cell r="C1151" t="str">
            <v>Ống gió mềm</v>
          </cell>
          <cell r="D1151" t="str">
            <v>m</v>
          </cell>
          <cell r="E1151">
            <v>654</v>
          </cell>
          <cell r="F1151">
            <v>0</v>
          </cell>
          <cell r="H1151">
            <v>0</v>
          </cell>
          <cell r="I1151">
            <v>0</v>
          </cell>
          <cell r="J1151">
            <v>0</v>
          </cell>
        </row>
        <row r="1152">
          <cell r="B1152" t="str">
            <v>ĐHKK-13</v>
          </cell>
          <cell r="C1152" t="str">
            <v>Vật tư phụ</v>
          </cell>
          <cell r="D1152" t="str">
            <v>lô</v>
          </cell>
          <cell r="E1152">
            <v>110</v>
          </cell>
          <cell r="F1152">
            <v>0</v>
          </cell>
          <cell r="H1152">
            <v>0</v>
          </cell>
          <cell r="I1152">
            <v>0</v>
          </cell>
          <cell r="J1152">
            <v>0</v>
          </cell>
        </row>
        <row r="1153">
          <cell r="B1153" t="str">
            <v>ĐHKK-14</v>
          </cell>
          <cell r="C1153" t="str">
            <v>CĂN HỘ THÁP A</v>
          </cell>
        </row>
        <row r="1154">
          <cell r="B1154" t="str">
            <v>ĐHKK-15</v>
          </cell>
          <cell r="C1154" t="str">
            <v>HỆ THỐNG ĐHKK</v>
          </cell>
        </row>
        <row r="1155">
          <cell r="C1155" t="str">
            <v xml:space="preserve"> -Tháp A tổng cộng: 728 căn hộ
+ Đã thi công: Ống gas, Ống nước ngưng. Dây điều khiển, Cách nhiệt..(trục 1-26/A-K, trục 1-26/P-Z): 
Từ tầng 13 đến 18 (216 căn hộ _ có 12 căn hoist chưa thi công),
Tổng cộng 336 căn hộ: ((216 - 12 (căn Hoist)  = 204).
+ Tổng thực hiện: (204/728)*100%=28.02%</v>
          </cell>
        </row>
        <row r="1156">
          <cell r="B1156" t="str">
            <v>ĐHKK-16</v>
          </cell>
          <cell r="C1156" t="str">
            <v>Hệ thống ống gas + cách nhiệt dày 13</v>
          </cell>
        </row>
        <row r="1157">
          <cell r="B1157" t="str">
            <v>ĐHKK-17</v>
          </cell>
          <cell r="C1157" t="str">
            <v>Ống đồng 6.4mm, dày 0.81mm</v>
          </cell>
          <cell r="D1157" t="str">
            <v>m</v>
          </cell>
          <cell r="E1157">
            <v>8992</v>
          </cell>
          <cell r="F1157">
            <v>0.43406593406593408</v>
          </cell>
          <cell r="G1157">
            <v>0.71426593406593408</v>
          </cell>
          <cell r="H1157">
            <v>3903.1208791208792</v>
          </cell>
          <cell r="I1157">
            <v>2519.5583999999999</v>
          </cell>
          <cell r="J1157">
            <v>6422.6792791208791</v>
          </cell>
          <cell r="K1157">
            <v>0.2802</v>
          </cell>
        </row>
        <row r="1158">
          <cell r="B1158" t="str">
            <v>ĐHKK-18</v>
          </cell>
          <cell r="C1158" t="str">
            <v>Ống đồng 9.5mm, dày 0.81mm</v>
          </cell>
          <cell r="D1158" t="str">
            <v>m</v>
          </cell>
          <cell r="E1158">
            <v>8992</v>
          </cell>
          <cell r="F1158">
            <v>0.43406593406593408</v>
          </cell>
          <cell r="G1158">
            <v>0.71426593406593408</v>
          </cell>
          <cell r="H1158">
            <v>3903.1208791208792</v>
          </cell>
          <cell r="I1158">
            <v>2519.5583999999999</v>
          </cell>
          <cell r="J1158">
            <v>6422.6792791208791</v>
          </cell>
          <cell r="K1158">
            <v>0.2802</v>
          </cell>
        </row>
        <row r="1159">
          <cell r="B1159" t="str">
            <v>ĐHKK-19</v>
          </cell>
          <cell r="C1159" t="str">
            <v>Hệ thống nước ngưng + cách nhiệt dày 10</v>
          </cell>
        </row>
        <row r="1160">
          <cell r="B1160" t="str">
            <v>ĐHKK-20</v>
          </cell>
          <cell r="C1160" t="str">
            <v>Ống uPVC D21, PN6</v>
          </cell>
          <cell r="D1160" t="str">
            <v>m</v>
          </cell>
          <cell r="E1160">
            <v>7744</v>
          </cell>
          <cell r="F1160">
            <v>0.43406593406593408</v>
          </cell>
          <cell r="G1160">
            <v>0.71426593406593408</v>
          </cell>
          <cell r="H1160">
            <v>3361.4065934065934</v>
          </cell>
          <cell r="I1160">
            <v>2169.8688000000002</v>
          </cell>
          <cell r="J1160">
            <v>5531.2753934065931</v>
          </cell>
          <cell r="K1160">
            <v>0.2802</v>
          </cell>
        </row>
        <row r="1161">
          <cell r="B1161" t="str">
            <v>ĐHKK-21</v>
          </cell>
          <cell r="C1161" t="str">
            <v>Hệ thống điều khiển</v>
          </cell>
        </row>
        <row r="1162">
          <cell r="B1162" t="str">
            <v>ĐHKK-22</v>
          </cell>
          <cell r="C1162" t="str">
            <v>CV 4x1Cx2.5mm2</v>
          </cell>
          <cell r="D1162" t="str">
            <v>m</v>
          </cell>
          <cell r="E1162">
            <v>8992</v>
          </cell>
          <cell r="F1162">
            <v>0.43406593406593408</v>
          </cell>
          <cell r="G1162">
            <v>0.71426593406593408</v>
          </cell>
          <cell r="H1162">
            <v>3903.1208791208792</v>
          </cell>
          <cell r="I1162">
            <v>2519.5583999999999</v>
          </cell>
          <cell r="J1162">
            <v>6422.6792791208791</v>
          </cell>
          <cell r="K1162">
            <v>0.2802</v>
          </cell>
        </row>
        <row r="1163">
          <cell r="B1163" t="str">
            <v>ĐHKK-23</v>
          </cell>
          <cell r="C1163" t="str">
            <v>Ống luồn mềm D20</v>
          </cell>
          <cell r="D1163" t="str">
            <v>m</v>
          </cell>
          <cell r="E1163">
            <v>8992</v>
          </cell>
          <cell r="F1163">
            <v>0.43406593406593408</v>
          </cell>
          <cell r="G1163">
            <v>0.71426593406593408</v>
          </cell>
          <cell r="H1163">
            <v>3903.1208791208792</v>
          </cell>
          <cell r="I1163">
            <v>2519.5583999999999</v>
          </cell>
          <cell r="J1163">
            <v>6422.6792791208791</v>
          </cell>
          <cell r="K1163">
            <v>0.2802</v>
          </cell>
        </row>
        <row r="1164">
          <cell r="B1164" t="str">
            <v>ĐHKK-24</v>
          </cell>
          <cell r="C1164" t="str">
            <v>HỆ THỐNG THÔNG GIÓ</v>
          </cell>
        </row>
        <row r="1165">
          <cell r="B1165" t="str">
            <v>ĐHKK-25</v>
          </cell>
          <cell r="C1165" t="str">
            <v>Quạt gắn trần 25L/s@50Pa</v>
          </cell>
          <cell r="D1165" t="str">
            <v>bộ</v>
          </cell>
          <cell r="E1165">
            <v>1456</v>
          </cell>
          <cell r="F1165">
            <v>0</v>
          </cell>
          <cell r="H1165">
            <v>0</v>
          </cell>
          <cell r="I1165">
            <v>0</v>
          </cell>
          <cell r="J1165">
            <v>0</v>
          </cell>
        </row>
        <row r="1166">
          <cell r="B1166" t="str">
            <v>ĐHKK-26</v>
          </cell>
          <cell r="C1166" t="str">
            <v>Ống gió mềm</v>
          </cell>
          <cell r="D1166" t="str">
            <v>m</v>
          </cell>
          <cell r="E1166">
            <v>5640</v>
          </cell>
          <cell r="F1166">
            <v>0</v>
          </cell>
          <cell r="H1166">
            <v>0</v>
          </cell>
          <cell r="I1166">
            <v>0</v>
          </cell>
          <cell r="J1166">
            <v>0</v>
          </cell>
        </row>
        <row r="1167">
          <cell r="B1167" t="str">
            <v>ĐHKK-27</v>
          </cell>
          <cell r="C1167" t="str">
            <v>Vật tư phụ</v>
          </cell>
          <cell r="D1167" t="str">
            <v>lô</v>
          </cell>
          <cell r="E1167">
            <v>728</v>
          </cell>
          <cell r="F1167">
            <v>0</v>
          </cell>
          <cell r="H1167">
            <v>0</v>
          </cell>
          <cell r="I1167">
            <v>0</v>
          </cell>
          <cell r="J1167">
            <v>0</v>
          </cell>
        </row>
        <row r="1168">
          <cell r="B1168" t="str">
            <v>ĐHKK-28</v>
          </cell>
          <cell r="C1168" t="str">
            <v>THƯƠNG MẠI DỊCH VỤ THÁP B</v>
          </cell>
          <cell r="I1168">
            <v>0</v>
          </cell>
          <cell r="J1168">
            <v>0</v>
          </cell>
        </row>
        <row r="1169">
          <cell r="B1169" t="str">
            <v>ĐHKK-29</v>
          </cell>
          <cell r="C1169" t="str">
            <v>HỆ THỐNG ĐHKK</v>
          </cell>
          <cell r="I1169">
            <v>0</v>
          </cell>
          <cell r="J1169">
            <v>0</v>
          </cell>
        </row>
        <row r="1170">
          <cell r="B1170" t="str">
            <v>ĐHKK-30</v>
          </cell>
          <cell r="C1170" t="str">
            <v>Hệ thống ống gas + cách nhiệt dày 13</v>
          </cell>
          <cell r="I1170">
            <v>0</v>
          </cell>
          <cell r="J1170">
            <v>0</v>
          </cell>
        </row>
        <row r="1171">
          <cell r="B1171" t="str">
            <v>ĐHKK-31</v>
          </cell>
          <cell r="C1171" t="str">
            <v>Ống đồng 6.4mm, dày 0.81mm</v>
          </cell>
          <cell r="D1171" t="str">
            <v>m</v>
          </cell>
          <cell r="E1171">
            <v>884</v>
          </cell>
          <cell r="F1171">
            <v>0</v>
          </cell>
          <cell r="H1171">
            <v>0</v>
          </cell>
          <cell r="I1171">
            <v>0</v>
          </cell>
          <cell r="J1171">
            <v>0</v>
          </cell>
        </row>
        <row r="1172">
          <cell r="B1172" t="str">
            <v>ĐHKK-32</v>
          </cell>
          <cell r="C1172" t="str">
            <v>Ống đồng 9.5mm, dày 0.81mm</v>
          </cell>
          <cell r="D1172" t="str">
            <v>m</v>
          </cell>
          <cell r="E1172">
            <v>461</v>
          </cell>
          <cell r="F1172">
            <v>0</v>
          </cell>
          <cell r="H1172">
            <v>0</v>
          </cell>
          <cell r="I1172">
            <v>0</v>
          </cell>
          <cell r="J1172">
            <v>0</v>
          </cell>
        </row>
        <row r="1173">
          <cell r="B1173" t="str">
            <v>ĐHKK-33</v>
          </cell>
          <cell r="C1173" t="str">
            <v>Ống đồng 12.7mm, dày 0.81mm</v>
          </cell>
          <cell r="D1173" t="str">
            <v>m</v>
          </cell>
          <cell r="E1173">
            <v>852</v>
          </cell>
          <cell r="F1173">
            <v>0</v>
          </cell>
          <cell r="H1173">
            <v>0</v>
          </cell>
          <cell r="I1173">
            <v>0</v>
          </cell>
          <cell r="J1173">
            <v>0</v>
          </cell>
        </row>
        <row r="1174">
          <cell r="B1174" t="str">
            <v>ĐHKK-34</v>
          </cell>
          <cell r="C1174" t="str">
            <v>Ống đồng 15.9mm, dày 1.02mm</v>
          </cell>
          <cell r="D1174" t="str">
            <v>m</v>
          </cell>
          <cell r="E1174">
            <v>429</v>
          </cell>
          <cell r="F1174">
            <v>0</v>
          </cell>
          <cell r="H1174">
            <v>0</v>
          </cell>
          <cell r="I1174">
            <v>0</v>
          </cell>
          <cell r="J1174">
            <v>0</v>
          </cell>
        </row>
        <row r="1175">
          <cell r="B1175" t="str">
            <v>ĐHKK-35</v>
          </cell>
          <cell r="C1175" t="str">
            <v>Hệ thống nước ngưng + cách nhiệt dày 10</v>
          </cell>
          <cell r="I1175">
            <v>0</v>
          </cell>
          <cell r="J1175">
            <v>0</v>
          </cell>
        </row>
        <row r="1176">
          <cell r="B1176" t="str">
            <v>ĐHKK-36</v>
          </cell>
          <cell r="C1176" t="str">
            <v>Ống uPVC D21, PN6</v>
          </cell>
          <cell r="D1176" t="str">
            <v>m</v>
          </cell>
          <cell r="E1176">
            <v>872</v>
          </cell>
          <cell r="F1176">
            <v>0</v>
          </cell>
          <cell r="H1176">
            <v>0</v>
          </cell>
          <cell r="I1176">
            <v>0</v>
          </cell>
          <cell r="J1176">
            <v>0</v>
          </cell>
        </row>
        <row r="1177">
          <cell r="B1177" t="str">
            <v>ĐHKK-37</v>
          </cell>
          <cell r="C1177" t="str">
            <v>Hệ thống điều khiển</v>
          </cell>
          <cell r="I1177">
            <v>0</v>
          </cell>
          <cell r="J1177">
            <v>0</v>
          </cell>
        </row>
        <row r="1178">
          <cell r="B1178" t="str">
            <v>ĐHKK-38</v>
          </cell>
          <cell r="C1178" t="str">
            <v>CV 4x1Cx2.5mm2</v>
          </cell>
          <cell r="D1178" t="str">
            <v>m</v>
          </cell>
          <cell r="E1178">
            <v>1312</v>
          </cell>
          <cell r="F1178">
            <v>0</v>
          </cell>
          <cell r="H1178">
            <v>0</v>
          </cell>
          <cell r="I1178">
            <v>0</v>
          </cell>
          <cell r="J1178">
            <v>0</v>
          </cell>
        </row>
        <row r="1179">
          <cell r="B1179" t="str">
            <v>ĐHKK-39</v>
          </cell>
          <cell r="C1179" t="str">
            <v>Ống luồn mềm D20</v>
          </cell>
          <cell r="D1179" t="str">
            <v>m</v>
          </cell>
          <cell r="E1179">
            <v>1312</v>
          </cell>
          <cell r="F1179">
            <v>0</v>
          </cell>
          <cell r="H1179">
            <v>0</v>
          </cell>
          <cell r="I1179">
            <v>0</v>
          </cell>
          <cell r="J1179">
            <v>0</v>
          </cell>
        </row>
        <row r="1180">
          <cell r="B1180" t="str">
            <v>ĐHKK-40</v>
          </cell>
          <cell r="C1180" t="str">
            <v>HỆ THỐNG THÔNG GIÓ</v>
          </cell>
          <cell r="I1180">
            <v>0</v>
          </cell>
          <cell r="J1180">
            <v>0</v>
          </cell>
        </row>
        <row r="1181">
          <cell r="B1181" t="str">
            <v>ĐHKK-41</v>
          </cell>
          <cell r="C1181" t="str">
            <v>Quạt gắn trần 25L/s@50Pa</v>
          </cell>
          <cell r="D1181" t="str">
            <v>bộ</v>
          </cell>
          <cell r="E1181">
            <v>111</v>
          </cell>
          <cell r="F1181">
            <v>0</v>
          </cell>
          <cell r="H1181">
            <v>0</v>
          </cell>
          <cell r="I1181">
            <v>0</v>
          </cell>
          <cell r="J1181">
            <v>0</v>
          </cell>
        </row>
        <row r="1182">
          <cell r="B1182" t="str">
            <v>ĐHKK-42</v>
          </cell>
          <cell r="C1182" t="str">
            <v>Ống gió mềm</v>
          </cell>
          <cell r="D1182" t="str">
            <v>m</v>
          </cell>
          <cell r="E1182">
            <v>654</v>
          </cell>
          <cell r="F1182">
            <v>0</v>
          </cell>
          <cell r="H1182">
            <v>0</v>
          </cell>
          <cell r="I1182">
            <v>0</v>
          </cell>
          <cell r="J1182">
            <v>0</v>
          </cell>
        </row>
        <row r="1183">
          <cell r="B1183" t="str">
            <v>ĐHKK-43</v>
          </cell>
          <cell r="C1183" t="str">
            <v>Vật tư phụ</v>
          </cell>
          <cell r="D1183" t="str">
            <v>lô</v>
          </cell>
          <cell r="E1183">
            <v>110</v>
          </cell>
          <cell r="F1183">
            <v>0</v>
          </cell>
          <cell r="H1183">
            <v>0</v>
          </cell>
          <cell r="I1183">
            <v>0</v>
          </cell>
          <cell r="J1183">
            <v>0</v>
          </cell>
        </row>
        <row r="1184">
          <cell r="B1184" t="str">
            <v>ĐHKK-44</v>
          </cell>
          <cell r="C1184" t="str">
            <v>CĂN HỘ THÁP B</v>
          </cell>
          <cell r="I1184">
            <v>0</v>
          </cell>
          <cell r="J1184">
            <v>0</v>
          </cell>
        </row>
        <row r="1185">
          <cell r="B1185" t="str">
            <v>ĐHKK-45</v>
          </cell>
          <cell r="C1185" t="str">
            <v>HỆ THỐNG ĐHKK</v>
          </cell>
          <cell r="I1185">
            <v>0</v>
          </cell>
          <cell r="J1185">
            <v>0</v>
          </cell>
        </row>
        <row r="1186">
          <cell r="B1186" t="str">
            <v>ĐHKK-46</v>
          </cell>
          <cell r="C1186" t="str">
            <v>Hệ thống ống gas + cách nhiệt dày 13</v>
          </cell>
          <cell r="I1186">
            <v>0</v>
          </cell>
          <cell r="J1186">
            <v>0</v>
          </cell>
        </row>
        <row r="1187">
          <cell r="B1187" t="str">
            <v>ĐHKK-47</v>
          </cell>
          <cell r="C1187" t="str">
            <v>Ống đồng 6.4mm, dày 0.81mm</v>
          </cell>
          <cell r="D1187" t="str">
            <v>m</v>
          </cell>
          <cell r="E1187">
            <v>8992</v>
          </cell>
          <cell r="F1187">
            <v>0</v>
          </cell>
          <cell r="H1187">
            <v>0</v>
          </cell>
          <cell r="I1187">
            <v>0</v>
          </cell>
          <cell r="J1187">
            <v>0</v>
          </cell>
        </row>
        <row r="1188">
          <cell r="B1188" t="str">
            <v>ĐHKK-48</v>
          </cell>
          <cell r="C1188" t="str">
            <v>Ống đồng 9.5mm, dày 0.81mm</v>
          </cell>
          <cell r="D1188" t="str">
            <v>m</v>
          </cell>
          <cell r="E1188">
            <v>8992</v>
          </cell>
          <cell r="F1188">
            <v>0</v>
          </cell>
          <cell r="H1188">
            <v>0</v>
          </cell>
          <cell r="I1188">
            <v>0</v>
          </cell>
          <cell r="J1188">
            <v>0</v>
          </cell>
        </row>
        <row r="1189">
          <cell r="B1189" t="str">
            <v>ĐHKK-49</v>
          </cell>
          <cell r="C1189" t="str">
            <v>Hệ thống nước ngưng + cách nhiệt dày 10</v>
          </cell>
          <cell r="I1189">
            <v>0</v>
          </cell>
          <cell r="J1189">
            <v>0</v>
          </cell>
        </row>
        <row r="1190">
          <cell r="B1190" t="str">
            <v>ĐHKK-50</v>
          </cell>
          <cell r="C1190" t="str">
            <v>Ống uPVC D21, PN6</v>
          </cell>
          <cell r="D1190" t="str">
            <v>m</v>
          </cell>
          <cell r="E1190">
            <v>7744</v>
          </cell>
          <cell r="F1190">
            <v>0</v>
          </cell>
          <cell r="H1190">
            <v>0</v>
          </cell>
          <cell r="I1190">
            <v>0</v>
          </cell>
          <cell r="J1190">
            <v>0</v>
          </cell>
        </row>
        <row r="1191">
          <cell r="B1191" t="str">
            <v>ĐHKK-51</v>
          </cell>
          <cell r="C1191" t="str">
            <v>Hệ thống điều khiển</v>
          </cell>
          <cell r="I1191">
            <v>0</v>
          </cell>
          <cell r="J1191">
            <v>0</v>
          </cell>
        </row>
        <row r="1192">
          <cell r="B1192" t="str">
            <v>ĐHKK-52</v>
          </cell>
          <cell r="C1192" t="str">
            <v>CV 4x1Cx2.5mm2</v>
          </cell>
          <cell r="D1192" t="str">
            <v>m</v>
          </cell>
          <cell r="E1192">
            <v>8992</v>
          </cell>
          <cell r="F1192">
            <v>0</v>
          </cell>
          <cell r="H1192">
            <v>0</v>
          </cell>
          <cell r="I1192">
            <v>0</v>
          </cell>
          <cell r="J1192">
            <v>0</v>
          </cell>
        </row>
        <row r="1193">
          <cell r="B1193" t="str">
            <v>ĐHKK-53</v>
          </cell>
          <cell r="C1193" t="str">
            <v>Ống luồn mềm D20</v>
          </cell>
          <cell r="D1193" t="str">
            <v>m</v>
          </cell>
          <cell r="E1193">
            <v>8992</v>
          </cell>
          <cell r="F1193">
            <v>0</v>
          </cell>
          <cell r="H1193">
            <v>0</v>
          </cell>
          <cell r="I1193">
            <v>0</v>
          </cell>
          <cell r="J1193">
            <v>0</v>
          </cell>
        </row>
        <row r="1194">
          <cell r="B1194" t="str">
            <v>ĐHKK-54</v>
          </cell>
          <cell r="C1194" t="str">
            <v>HỆ THỐNG THÔNG GIÓ</v>
          </cell>
          <cell r="I1194">
            <v>0</v>
          </cell>
          <cell r="J1194">
            <v>0</v>
          </cell>
        </row>
        <row r="1195">
          <cell r="B1195" t="str">
            <v>ĐHKK-55</v>
          </cell>
          <cell r="C1195" t="str">
            <v>Quạt gắn trần 25L/s@50Pa</v>
          </cell>
          <cell r="D1195" t="str">
            <v>bộ</v>
          </cell>
          <cell r="E1195">
            <v>1456</v>
          </cell>
          <cell r="F1195">
            <v>0</v>
          </cell>
          <cell r="H1195">
            <v>0</v>
          </cell>
          <cell r="I1195">
            <v>0</v>
          </cell>
          <cell r="J1195">
            <v>0</v>
          </cell>
        </row>
        <row r="1196">
          <cell r="B1196" t="str">
            <v>ĐHKK-56</v>
          </cell>
          <cell r="C1196" t="str">
            <v>Ống gió mềm</v>
          </cell>
          <cell r="D1196" t="str">
            <v>m</v>
          </cell>
          <cell r="E1196">
            <v>5640</v>
          </cell>
          <cell r="F1196">
            <v>0</v>
          </cell>
          <cell r="H1196">
            <v>0</v>
          </cell>
          <cell r="I1196">
            <v>0</v>
          </cell>
          <cell r="J1196">
            <v>0</v>
          </cell>
        </row>
        <row r="1197">
          <cell r="B1197" t="str">
            <v>ĐHKK-57</v>
          </cell>
          <cell r="C1197" t="str">
            <v>Vật tư phụ</v>
          </cell>
          <cell r="D1197" t="str">
            <v>lô</v>
          </cell>
          <cell r="E1197">
            <v>728</v>
          </cell>
          <cell r="F1197">
            <v>0</v>
          </cell>
          <cell r="H1197">
            <v>0</v>
          </cell>
          <cell r="I1197">
            <v>0</v>
          </cell>
          <cell r="J1197">
            <v>0</v>
          </cell>
        </row>
        <row r="1198">
          <cell r="C1198" t="str">
            <v>Tủ điện và cấp nguồn</v>
          </cell>
          <cell r="I1198">
            <v>0</v>
          </cell>
          <cell r="J1198">
            <v>0</v>
          </cell>
        </row>
        <row r="1199">
          <cell r="C1199" t="str">
            <v>TỦ ĐIỆN CẤP NGUỒN ĐỘNG LỰC CHO QUẠT</v>
          </cell>
          <cell r="I1199">
            <v>0</v>
          </cell>
          <cell r="J1199">
            <v>0</v>
          </cell>
        </row>
        <row r="1200">
          <cell r="B1200" t="str">
            <v>TĐ-1</v>
          </cell>
          <cell r="C1200" t="str">
            <v>Tủ điện MCCP-A.FFMV-B2F</v>
          </cell>
          <cell r="D1200" t="str">
            <v>Tủ</v>
          </cell>
          <cell r="E1200">
            <v>1</v>
          </cell>
          <cell r="I1200">
            <v>0</v>
          </cell>
          <cell r="J1200">
            <v>0</v>
          </cell>
        </row>
        <row r="1201">
          <cell r="B1201" t="str">
            <v>TĐ-2</v>
          </cell>
          <cell r="C1201" t="str">
            <v>Busbar, wire, support, installation Labour + Accessories</v>
          </cell>
          <cell r="D1201" t="str">
            <v>lot</v>
          </cell>
          <cell r="E1201">
            <v>1</v>
          </cell>
          <cell r="I1201">
            <v>0</v>
          </cell>
          <cell r="J1201">
            <v>0</v>
          </cell>
        </row>
        <row r="1202">
          <cell r="B1202" t="str">
            <v>TĐ-3</v>
          </cell>
          <cell r="C1202" t="str">
            <v>Metal enclosure T1.5mm, Powder Coating RAL 7035, IP42</v>
          </cell>
          <cell r="D1202" t="str">
            <v>lot</v>
          </cell>
          <cell r="E1202">
            <v>1</v>
          </cell>
          <cell r="I1202">
            <v>0</v>
          </cell>
          <cell r="J1202">
            <v>0</v>
          </cell>
        </row>
        <row r="1203">
          <cell r="B1203" t="str">
            <v>TĐ-4</v>
          </cell>
          <cell r="C1203" t="str">
            <v>Incoming</v>
          </cell>
          <cell r="I1203">
            <v>0</v>
          </cell>
          <cell r="J1203">
            <v>0</v>
          </cell>
        </row>
        <row r="1204">
          <cell r="B1204" t="str">
            <v>TĐ-5</v>
          </cell>
          <cell r="C1204" t="str">
            <v>Indicator Light (Red)</v>
          </cell>
          <cell r="D1204" t="str">
            <v>ea</v>
          </cell>
          <cell r="E1204">
            <v>1</v>
          </cell>
          <cell r="I1204">
            <v>0</v>
          </cell>
          <cell r="J1204">
            <v>0</v>
          </cell>
        </row>
        <row r="1205">
          <cell r="B1205" t="str">
            <v>TĐ-6</v>
          </cell>
          <cell r="C1205" t="str">
            <v>Indicator Light (Yellow)</v>
          </cell>
          <cell r="D1205" t="str">
            <v>ea</v>
          </cell>
          <cell r="E1205">
            <v>1</v>
          </cell>
          <cell r="I1205">
            <v>0</v>
          </cell>
          <cell r="J1205">
            <v>0</v>
          </cell>
        </row>
        <row r="1206">
          <cell r="B1206" t="str">
            <v>TĐ-7</v>
          </cell>
          <cell r="C1206" t="str">
            <v>Indicator Light (Blue)</v>
          </cell>
          <cell r="D1206" t="str">
            <v>ea</v>
          </cell>
          <cell r="E1206">
            <v>1</v>
          </cell>
          <cell r="I1206">
            <v>0</v>
          </cell>
          <cell r="J1206">
            <v>0</v>
          </cell>
        </row>
        <row r="1207">
          <cell r="B1207" t="str">
            <v>TĐ-8</v>
          </cell>
          <cell r="C1207" t="str">
            <v>Fuse 2A~5A</v>
          </cell>
          <cell r="D1207" t="str">
            <v>set</v>
          </cell>
          <cell r="E1207">
            <v>3</v>
          </cell>
          <cell r="I1207">
            <v>0</v>
          </cell>
          <cell r="J1207">
            <v>0</v>
          </cell>
        </row>
        <row r="1208">
          <cell r="B1208" t="str">
            <v>TĐ-9</v>
          </cell>
          <cell r="C1208" t="str">
            <v>MCT 200/5A, Class 1, 5VA</v>
          </cell>
          <cell r="D1208" t="str">
            <v>pcs</v>
          </cell>
          <cell r="E1208">
            <v>3</v>
          </cell>
          <cell r="I1208">
            <v>0</v>
          </cell>
          <cell r="J1208">
            <v>0</v>
          </cell>
        </row>
        <row r="1209">
          <cell r="B1209" t="str">
            <v>TĐ-10</v>
          </cell>
          <cell r="C1209" t="str">
            <v>(0….A) Ammeter + AS</v>
          </cell>
          <cell r="D1209" t="str">
            <v>set</v>
          </cell>
          <cell r="E1209">
            <v>1</v>
          </cell>
          <cell r="I1209">
            <v>0</v>
          </cell>
          <cell r="J1209">
            <v>0</v>
          </cell>
        </row>
        <row r="1210">
          <cell r="B1210" t="str">
            <v>TĐ-11</v>
          </cell>
          <cell r="C1210" t="str">
            <v>(0-500) Voltmeter + VS</v>
          </cell>
          <cell r="D1210" t="str">
            <v>set</v>
          </cell>
          <cell r="E1210">
            <v>1</v>
          </cell>
          <cell r="I1210">
            <v>0</v>
          </cell>
          <cell r="J1210">
            <v>0</v>
          </cell>
        </row>
        <row r="1211">
          <cell r="B1211" t="str">
            <v>TĐ-12</v>
          </cell>
          <cell r="C1211" t="str">
            <v>250AF/200AT MCCB 3P 36kA</v>
          </cell>
          <cell r="D1211" t="str">
            <v>ea</v>
          </cell>
          <cell r="E1211">
            <v>1</v>
          </cell>
          <cell r="I1211">
            <v>0</v>
          </cell>
          <cell r="J1211">
            <v>0</v>
          </cell>
        </row>
        <row r="1212">
          <cell r="B1212" t="str">
            <v>TĐ-13</v>
          </cell>
          <cell r="C1212" t="str">
            <v>Outgoing</v>
          </cell>
          <cell r="I1212">
            <v>0</v>
          </cell>
          <cell r="J1212">
            <v>0</v>
          </cell>
        </row>
        <row r="1213">
          <cell r="B1213" t="str">
            <v>TĐ-14</v>
          </cell>
          <cell r="C1213" t="str">
            <v>63A MCB 3P 10kA</v>
          </cell>
          <cell r="D1213" t="str">
            <v>pcs</v>
          </cell>
          <cell r="E1213">
            <v>2</v>
          </cell>
          <cell r="I1213">
            <v>0</v>
          </cell>
          <cell r="J1213">
            <v>0</v>
          </cell>
        </row>
        <row r="1214">
          <cell r="B1214" t="str">
            <v>TĐ-15</v>
          </cell>
          <cell r="C1214" t="str">
            <v>40A MCB 3P 10kA</v>
          </cell>
          <cell r="D1214" t="str">
            <v>pcs</v>
          </cell>
          <cell r="E1214">
            <v>2</v>
          </cell>
          <cell r="I1214">
            <v>0</v>
          </cell>
          <cell r="J1214">
            <v>0</v>
          </cell>
        </row>
        <row r="1215">
          <cell r="B1215" t="str">
            <v>TĐ-16</v>
          </cell>
          <cell r="C1215" t="str">
            <v>32A MCB 3P 6kA</v>
          </cell>
          <cell r="D1215" t="str">
            <v>pcs</v>
          </cell>
          <cell r="E1215">
            <v>2</v>
          </cell>
          <cell r="I1215">
            <v>0</v>
          </cell>
          <cell r="J1215">
            <v>0</v>
          </cell>
        </row>
        <row r="1216">
          <cell r="B1216" t="str">
            <v>TĐ-17</v>
          </cell>
          <cell r="C1216" t="str">
            <v>25A MCB 3P 6kA</v>
          </cell>
          <cell r="D1216" t="str">
            <v>ea</v>
          </cell>
          <cell r="E1216">
            <v>1</v>
          </cell>
          <cell r="I1216">
            <v>0</v>
          </cell>
          <cell r="J1216">
            <v>0</v>
          </cell>
        </row>
        <row r="1217">
          <cell r="B1217" t="str">
            <v>TĐ-18</v>
          </cell>
          <cell r="C1217" t="str">
            <v>25A MCB 2P 6kA</v>
          </cell>
          <cell r="D1217" t="str">
            <v>ea</v>
          </cell>
          <cell r="E1217">
            <v>1</v>
          </cell>
          <cell r="I1217">
            <v>0</v>
          </cell>
          <cell r="J1217">
            <v>0</v>
          </cell>
        </row>
        <row r="1218">
          <cell r="B1218" t="str">
            <v>TĐ-19</v>
          </cell>
          <cell r="C1218" t="str">
            <v>SD starter (5.5kW 3P/400V)</v>
          </cell>
          <cell r="D1218" t="str">
            <v>set</v>
          </cell>
          <cell r="E1218">
            <v>2</v>
          </cell>
          <cell r="I1218">
            <v>0</v>
          </cell>
          <cell r="J1218">
            <v>0</v>
          </cell>
        </row>
        <row r="1219">
          <cell r="B1219" t="str">
            <v>TĐ-20</v>
          </cell>
          <cell r="C1219" t="str">
            <v>Magnetic Contactor (9A-3P-220VAC 1NO1NC)</v>
          </cell>
          <cell r="D1219" t="str">
            <v>pcs</v>
          </cell>
          <cell r="E1219">
            <v>4</v>
          </cell>
          <cell r="I1219">
            <v>0</v>
          </cell>
          <cell r="J1219">
            <v>0</v>
          </cell>
        </row>
        <row r="1220">
          <cell r="B1220" t="str">
            <v>TĐ-21</v>
          </cell>
          <cell r="C1220" t="str">
            <v>Magnetic Contactor (9A-3P-220VAC 1NO1NC)</v>
          </cell>
          <cell r="D1220" t="str">
            <v>pcs</v>
          </cell>
          <cell r="E1220">
            <v>2</v>
          </cell>
          <cell r="I1220">
            <v>0</v>
          </cell>
          <cell r="J1220">
            <v>0</v>
          </cell>
        </row>
        <row r="1221">
          <cell r="B1221" t="str">
            <v>TĐ-22</v>
          </cell>
          <cell r="C1221" t="str">
            <v>Thermal Overload Relay 5-8A</v>
          </cell>
          <cell r="D1221" t="str">
            <v>pcs</v>
          </cell>
          <cell r="E1221">
            <v>2</v>
          </cell>
          <cell r="I1221">
            <v>0</v>
          </cell>
          <cell r="J1221">
            <v>0</v>
          </cell>
        </row>
        <row r="1222">
          <cell r="B1222" t="str">
            <v>TĐ-23</v>
          </cell>
          <cell r="C1222" t="str">
            <v>S/D Controller (Timer, push button, light, switch, relay,..)</v>
          </cell>
          <cell r="D1222" t="str">
            <v>lot</v>
          </cell>
          <cell r="E1222">
            <v>2</v>
          </cell>
          <cell r="I1222">
            <v>0</v>
          </cell>
          <cell r="J1222">
            <v>0</v>
          </cell>
        </row>
        <row r="1223">
          <cell r="B1223" t="str">
            <v>TĐ-24</v>
          </cell>
          <cell r="C1223" t="str">
            <v>SD starter (4kW 3P/400V)</v>
          </cell>
          <cell r="D1223" t="str">
            <v>set</v>
          </cell>
          <cell r="E1223">
            <v>1</v>
          </cell>
          <cell r="I1223">
            <v>0</v>
          </cell>
          <cell r="J1223">
            <v>0</v>
          </cell>
        </row>
        <row r="1224">
          <cell r="B1224" t="str">
            <v>TĐ-25</v>
          </cell>
          <cell r="C1224" t="str">
            <v>Magnetic Contactor (9A-3P-220VAC 1NO1NC)</v>
          </cell>
          <cell r="D1224" t="str">
            <v>pcs</v>
          </cell>
          <cell r="E1224">
            <v>2</v>
          </cell>
          <cell r="I1224">
            <v>0</v>
          </cell>
          <cell r="J1224">
            <v>0</v>
          </cell>
        </row>
        <row r="1225">
          <cell r="B1225" t="str">
            <v>TĐ-26</v>
          </cell>
          <cell r="C1225" t="str">
            <v>Magnetic Contactor (9A-3P-220VAC 1NO1NC)</v>
          </cell>
          <cell r="D1225" t="str">
            <v>ea</v>
          </cell>
          <cell r="E1225">
            <v>1</v>
          </cell>
          <cell r="I1225">
            <v>0</v>
          </cell>
          <cell r="J1225">
            <v>0</v>
          </cell>
        </row>
        <row r="1226">
          <cell r="B1226" t="str">
            <v>TĐ-27</v>
          </cell>
          <cell r="C1226" t="str">
            <v>Thermal Overload Relay 4-6A</v>
          </cell>
          <cell r="D1226" t="str">
            <v>ea</v>
          </cell>
          <cell r="E1226">
            <v>1</v>
          </cell>
          <cell r="I1226">
            <v>0</v>
          </cell>
          <cell r="J1226">
            <v>0</v>
          </cell>
        </row>
        <row r="1227">
          <cell r="B1227" t="str">
            <v>TĐ-28</v>
          </cell>
          <cell r="C1227" t="str">
            <v>S/D Controller (Timer, push button, light, switch, relay,..)</v>
          </cell>
          <cell r="D1227" t="str">
            <v>lot</v>
          </cell>
          <cell r="E1227">
            <v>1</v>
          </cell>
          <cell r="I1227">
            <v>0</v>
          </cell>
          <cell r="J1227">
            <v>0</v>
          </cell>
        </row>
        <row r="1228">
          <cell r="B1228" t="str">
            <v>TĐ-29</v>
          </cell>
          <cell r="C1228" t="str">
            <v>2 Speed Starter (18.5KW 3P/400VAC)</v>
          </cell>
          <cell r="D1228" t="str">
            <v>Set</v>
          </cell>
          <cell r="E1228">
            <v>2</v>
          </cell>
          <cell r="I1228">
            <v>0</v>
          </cell>
          <cell r="J1228">
            <v>0</v>
          </cell>
        </row>
        <row r="1229">
          <cell r="B1229" t="str">
            <v>TĐ-30</v>
          </cell>
          <cell r="C1229" t="str">
            <v>Magnetic Contactor (32A-3P-220VAC 2NO2NC)</v>
          </cell>
          <cell r="D1229" t="str">
            <v>pcs</v>
          </cell>
          <cell r="E1229">
            <v>2</v>
          </cell>
          <cell r="I1229">
            <v>0</v>
          </cell>
          <cell r="J1229">
            <v>0</v>
          </cell>
        </row>
        <row r="1230">
          <cell r="B1230" t="str">
            <v>TĐ-31</v>
          </cell>
          <cell r="C1230" t="str">
            <v>Magnetic Contactor (32A-3P-220VAC 2NO2NC)</v>
          </cell>
          <cell r="D1230" t="str">
            <v>pcs</v>
          </cell>
          <cell r="E1230">
            <v>2</v>
          </cell>
          <cell r="I1230">
            <v>0</v>
          </cell>
          <cell r="J1230">
            <v>0</v>
          </cell>
        </row>
        <row r="1231">
          <cell r="B1231" t="str">
            <v>TĐ-32</v>
          </cell>
          <cell r="C1231" t="str">
            <v>Thermal Overload Relay 22-32A</v>
          </cell>
          <cell r="D1231" t="str">
            <v>pcs</v>
          </cell>
          <cell r="E1231">
            <v>2</v>
          </cell>
          <cell r="I1231">
            <v>0</v>
          </cell>
          <cell r="J1231">
            <v>0</v>
          </cell>
        </row>
        <row r="1232">
          <cell r="B1232" t="str">
            <v>TĐ-33</v>
          </cell>
          <cell r="C1232" t="str">
            <v>Thermal Overload Relay 22-32A</v>
          </cell>
          <cell r="D1232" t="str">
            <v>pcs</v>
          </cell>
          <cell r="E1232">
            <v>2</v>
          </cell>
          <cell r="I1232">
            <v>0</v>
          </cell>
          <cell r="J1232">
            <v>0</v>
          </cell>
        </row>
        <row r="1233">
          <cell r="B1233" t="str">
            <v>TĐ-34</v>
          </cell>
          <cell r="C1233" t="str">
            <v>Two Speed Controller (Push button, light, switch, relay,..)</v>
          </cell>
          <cell r="D1233" t="str">
            <v>pcs</v>
          </cell>
          <cell r="E1233">
            <v>2</v>
          </cell>
          <cell r="I1233">
            <v>0</v>
          </cell>
          <cell r="J1233">
            <v>0</v>
          </cell>
        </row>
        <row r="1234">
          <cell r="B1234" t="str">
            <v>TĐ-35</v>
          </cell>
          <cell r="C1234" t="str">
            <v>2 Speed Starter (15KW 3P/400VAC)</v>
          </cell>
          <cell r="D1234" t="str">
            <v>Set</v>
          </cell>
          <cell r="E1234">
            <v>2</v>
          </cell>
          <cell r="I1234">
            <v>0</v>
          </cell>
          <cell r="J1234">
            <v>0</v>
          </cell>
        </row>
        <row r="1235">
          <cell r="B1235" t="str">
            <v>TĐ-36</v>
          </cell>
          <cell r="C1235" t="str">
            <v>Magnetic Contactor (22A-3P-220VAC 1NO1NC)</v>
          </cell>
          <cell r="D1235" t="str">
            <v>pcs</v>
          </cell>
          <cell r="E1235">
            <v>2</v>
          </cell>
          <cell r="I1235">
            <v>0</v>
          </cell>
          <cell r="J1235">
            <v>0</v>
          </cell>
        </row>
        <row r="1236">
          <cell r="B1236" t="str">
            <v>TĐ-37</v>
          </cell>
          <cell r="C1236" t="str">
            <v>Magnetic Contactor (22A-3P-220VAC 1NO1NC)</v>
          </cell>
          <cell r="D1236" t="str">
            <v>pcs</v>
          </cell>
          <cell r="E1236">
            <v>2</v>
          </cell>
          <cell r="I1236">
            <v>0</v>
          </cell>
          <cell r="J1236">
            <v>0</v>
          </cell>
        </row>
        <row r="1237">
          <cell r="B1237" t="str">
            <v>TĐ-38</v>
          </cell>
          <cell r="C1237" t="str">
            <v>Thermal Overload Relay 16-22A</v>
          </cell>
          <cell r="D1237" t="str">
            <v>pcs</v>
          </cell>
          <cell r="E1237">
            <v>2</v>
          </cell>
          <cell r="I1237">
            <v>0</v>
          </cell>
          <cell r="J1237">
            <v>0</v>
          </cell>
        </row>
        <row r="1238">
          <cell r="B1238" t="str">
            <v>TĐ-39</v>
          </cell>
          <cell r="C1238" t="str">
            <v>Thermal Overload Relay 16-22A</v>
          </cell>
          <cell r="D1238" t="str">
            <v>pcs</v>
          </cell>
          <cell r="E1238">
            <v>2</v>
          </cell>
          <cell r="I1238">
            <v>0</v>
          </cell>
          <cell r="J1238">
            <v>0</v>
          </cell>
        </row>
        <row r="1239">
          <cell r="B1239" t="str">
            <v>TĐ-40</v>
          </cell>
          <cell r="C1239" t="str">
            <v>Two Speed Controller (Push button, light, switch, relay,..)</v>
          </cell>
          <cell r="D1239" t="str">
            <v>pcs</v>
          </cell>
          <cell r="E1239">
            <v>2</v>
          </cell>
          <cell r="I1239">
            <v>0</v>
          </cell>
          <cell r="J1239">
            <v>0</v>
          </cell>
        </row>
        <row r="1240">
          <cell r="B1240" t="str">
            <v>TĐ-41</v>
          </cell>
          <cell r="C1240" t="str">
            <v>Tủ điện MCCP-B.FFMV-B2F</v>
          </cell>
          <cell r="D1240" t="str">
            <v>Tủ</v>
          </cell>
          <cell r="E1240">
            <v>1</v>
          </cell>
          <cell r="I1240">
            <v>0</v>
          </cell>
          <cell r="J1240">
            <v>0</v>
          </cell>
        </row>
        <row r="1241">
          <cell r="B1241" t="str">
            <v>TĐ-42</v>
          </cell>
          <cell r="C1241" t="str">
            <v>Busbar, wire, support, installation Labour + Accessories</v>
          </cell>
          <cell r="D1241" t="str">
            <v>lot</v>
          </cell>
          <cell r="E1241">
            <v>1</v>
          </cell>
          <cell r="I1241">
            <v>0</v>
          </cell>
          <cell r="J1241">
            <v>0</v>
          </cell>
        </row>
        <row r="1242">
          <cell r="B1242" t="str">
            <v>TĐ-43</v>
          </cell>
          <cell r="C1242" t="str">
            <v>Metal enclosure T1.5mm, Powder Coating RAL 7035, IP42</v>
          </cell>
          <cell r="D1242" t="str">
            <v>lot</v>
          </cell>
          <cell r="E1242">
            <v>1</v>
          </cell>
          <cell r="I1242">
            <v>0</v>
          </cell>
          <cell r="J1242">
            <v>0</v>
          </cell>
        </row>
        <row r="1243">
          <cell r="B1243" t="str">
            <v>TĐ-44</v>
          </cell>
          <cell r="C1243" t="str">
            <v>Incoming</v>
          </cell>
          <cell r="I1243">
            <v>0</v>
          </cell>
          <cell r="J1243">
            <v>0</v>
          </cell>
        </row>
        <row r="1244">
          <cell r="B1244" t="str">
            <v>TĐ-45</v>
          </cell>
          <cell r="C1244" t="str">
            <v>Indicator Light (Red)</v>
          </cell>
          <cell r="D1244" t="str">
            <v>ea</v>
          </cell>
          <cell r="E1244">
            <v>1</v>
          </cell>
          <cell r="I1244">
            <v>0</v>
          </cell>
          <cell r="J1244">
            <v>0</v>
          </cell>
        </row>
        <row r="1245">
          <cell r="B1245" t="str">
            <v>TĐ-46</v>
          </cell>
          <cell r="C1245" t="str">
            <v>Indicator Light (Yellow)</v>
          </cell>
          <cell r="D1245" t="str">
            <v>ea</v>
          </cell>
          <cell r="E1245">
            <v>1</v>
          </cell>
          <cell r="I1245">
            <v>0</v>
          </cell>
          <cell r="J1245">
            <v>0</v>
          </cell>
        </row>
        <row r="1246">
          <cell r="B1246" t="str">
            <v>TĐ-47</v>
          </cell>
          <cell r="C1246" t="str">
            <v>Indicator Light (Blue)</v>
          </cell>
          <cell r="D1246" t="str">
            <v>ea</v>
          </cell>
          <cell r="E1246">
            <v>1</v>
          </cell>
          <cell r="I1246">
            <v>0</v>
          </cell>
          <cell r="J1246">
            <v>0</v>
          </cell>
        </row>
        <row r="1247">
          <cell r="B1247" t="str">
            <v>TĐ-48</v>
          </cell>
          <cell r="C1247" t="str">
            <v>Fuse 2A~5A</v>
          </cell>
          <cell r="D1247" t="str">
            <v>set</v>
          </cell>
          <cell r="E1247">
            <v>3</v>
          </cell>
          <cell r="I1247">
            <v>0</v>
          </cell>
          <cell r="J1247">
            <v>0</v>
          </cell>
        </row>
        <row r="1248">
          <cell r="B1248" t="str">
            <v>TĐ-49</v>
          </cell>
          <cell r="C1248" t="str">
            <v>MCT 150/5A, Class 1, 5VA</v>
          </cell>
          <cell r="D1248" t="str">
            <v>pcs</v>
          </cell>
          <cell r="E1248">
            <v>3</v>
          </cell>
          <cell r="I1248">
            <v>0</v>
          </cell>
          <cell r="J1248">
            <v>0</v>
          </cell>
        </row>
        <row r="1249">
          <cell r="B1249" t="str">
            <v>TĐ-50</v>
          </cell>
          <cell r="C1249" t="str">
            <v>(0….A) Ammeter + AS</v>
          </cell>
          <cell r="D1249" t="str">
            <v>set</v>
          </cell>
          <cell r="E1249">
            <v>1</v>
          </cell>
          <cell r="I1249">
            <v>0</v>
          </cell>
          <cell r="J1249">
            <v>0</v>
          </cell>
        </row>
        <row r="1250">
          <cell r="B1250" t="str">
            <v>TĐ-51</v>
          </cell>
          <cell r="C1250" t="str">
            <v>(0-500) Voltmeter + VS</v>
          </cell>
          <cell r="D1250" t="str">
            <v>set</v>
          </cell>
          <cell r="E1250">
            <v>1</v>
          </cell>
          <cell r="I1250">
            <v>0</v>
          </cell>
          <cell r="J1250">
            <v>0</v>
          </cell>
        </row>
        <row r="1251">
          <cell r="B1251" t="str">
            <v>TĐ-52</v>
          </cell>
          <cell r="C1251" t="str">
            <v>125AF/125AT MCCB 3P 42kA</v>
          </cell>
          <cell r="D1251" t="str">
            <v>ea</v>
          </cell>
          <cell r="E1251">
            <v>1</v>
          </cell>
          <cell r="I1251">
            <v>0</v>
          </cell>
          <cell r="J1251">
            <v>0</v>
          </cell>
        </row>
        <row r="1252">
          <cell r="B1252" t="str">
            <v>TĐ-53</v>
          </cell>
          <cell r="C1252" t="str">
            <v>Outgoing</v>
          </cell>
          <cell r="I1252">
            <v>0</v>
          </cell>
          <cell r="J1252">
            <v>0</v>
          </cell>
        </row>
        <row r="1253">
          <cell r="B1253" t="str">
            <v>TĐ-54</v>
          </cell>
          <cell r="C1253" t="str">
            <v>63A MCB 3P 10kA</v>
          </cell>
          <cell r="D1253" t="str">
            <v>pcs</v>
          </cell>
          <cell r="E1253">
            <v>2</v>
          </cell>
          <cell r="I1253">
            <v>0</v>
          </cell>
          <cell r="J1253">
            <v>0</v>
          </cell>
        </row>
        <row r="1254">
          <cell r="B1254" t="str">
            <v>TĐ-55</v>
          </cell>
          <cell r="C1254" t="str">
            <v>32A MCB 3P 10kA</v>
          </cell>
          <cell r="D1254" t="str">
            <v>ea</v>
          </cell>
          <cell r="E1254">
            <v>1</v>
          </cell>
          <cell r="I1254">
            <v>0</v>
          </cell>
          <cell r="J1254">
            <v>0</v>
          </cell>
        </row>
        <row r="1255">
          <cell r="B1255" t="str">
            <v>TĐ-56</v>
          </cell>
          <cell r="C1255" t="str">
            <v>25A MCB 3P 10kA</v>
          </cell>
          <cell r="D1255" t="str">
            <v>pcs</v>
          </cell>
          <cell r="E1255">
            <v>2</v>
          </cell>
          <cell r="I1255">
            <v>0</v>
          </cell>
          <cell r="J1255">
            <v>0</v>
          </cell>
        </row>
        <row r="1256">
          <cell r="B1256" t="str">
            <v>TĐ-57</v>
          </cell>
          <cell r="C1256" t="str">
            <v>10A MCB 2P 6kA</v>
          </cell>
          <cell r="D1256" t="str">
            <v>ea</v>
          </cell>
          <cell r="E1256">
            <v>1</v>
          </cell>
          <cell r="I1256">
            <v>0</v>
          </cell>
          <cell r="J1256">
            <v>0</v>
          </cell>
        </row>
        <row r="1257">
          <cell r="B1257" t="str">
            <v>TĐ-58</v>
          </cell>
          <cell r="C1257" t="str">
            <v>SD starter (5.5kW 3P/400V)</v>
          </cell>
          <cell r="D1257" t="str">
            <v>set</v>
          </cell>
          <cell r="E1257">
            <v>1</v>
          </cell>
          <cell r="I1257">
            <v>0</v>
          </cell>
          <cell r="J1257">
            <v>0</v>
          </cell>
        </row>
        <row r="1258">
          <cell r="B1258" t="str">
            <v>TĐ-59</v>
          </cell>
          <cell r="C1258" t="str">
            <v>Magnetic Contactor (9A-3P-220VAC 1NO1NC)</v>
          </cell>
          <cell r="D1258" t="str">
            <v>pcs</v>
          </cell>
          <cell r="E1258">
            <v>2</v>
          </cell>
          <cell r="I1258">
            <v>0</v>
          </cell>
          <cell r="J1258">
            <v>0</v>
          </cell>
        </row>
        <row r="1259">
          <cell r="B1259" t="str">
            <v>TĐ-60</v>
          </cell>
          <cell r="C1259" t="str">
            <v>Magnetic Contactor (9A-3P-220VAC 1NO1NC)</v>
          </cell>
          <cell r="D1259" t="str">
            <v>ea</v>
          </cell>
          <cell r="E1259">
            <v>1</v>
          </cell>
          <cell r="I1259">
            <v>0</v>
          </cell>
          <cell r="J1259">
            <v>0</v>
          </cell>
        </row>
        <row r="1260">
          <cell r="B1260" t="str">
            <v>TĐ-61</v>
          </cell>
          <cell r="C1260" t="str">
            <v>Thermal Overload Relay 5-8A</v>
          </cell>
          <cell r="D1260" t="str">
            <v>ea</v>
          </cell>
          <cell r="E1260">
            <v>1</v>
          </cell>
          <cell r="I1260">
            <v>0</v>
          </cell>
          <cell r="J1260">
            <v>0</v>
          </cell>
        </row>
        <row r="1261">
          <cell r="B1261" t="str">
            <v>TĐ-62</v>
          </cell>
          <cell r="C1261" t="str">
            <v>S/D Controller (Timer, push button, light, switch, relay,..)</v>
          </cell>
          <cell r="D1261" t="str">
            <v>lot</v>
          </cell>
          <cell r="E1261">
            <v>1</v>
          </cell>
          <cell r="I1261">
            <v>0</v>
          </cell>
          <cell r="J1261">
            <v>0</v>
          </cell>
        </row>
        <row r="1262">
          <cell r="B1262" t="str">
            <v>TĐ-63</v>
          </cell>
          <cell r="C1262" t="str">
            <v>SD starter (4kW 3P/400V)</v>
          </cell>
          <cell r="D1262" t="str">
            <v>set</v>
          </cell>
          <cell r="E1262">
            <v>2</v>
          </cell>
          <cell r="I1262">
            <v>0</v>
          </cell>
          <cell r="J1262">
            <v>0</v>
          </cell>
        </row>
        <row r="1263">
          <cell r="B1263" t="str">
            <v>TĐ-64</v>
          </cell>
          <cell r="C1263" t="str">
            <v>Magnetic Contactor (9A-3P-220VAC 1NO1NC)</v>
          </cell>
          <cell r="D1263" t="str">
            <v>pcs</v>
          </cell>
          <cell r="E1263">
            <v>4</v>
          </cell>
          <cell r="I1263">
            <v>0</v>
          </cell>
          <cell r="J1263">
            <v>0</v>
          </cell>
        </row>
        <row r="1264">
          <cell r="B1264" t="str">
            <v>TĐ-65</v>
          </cell>
          <cell r="C1264" t="str">
            <v>Magnetic Contactor (9A-3P-220VAC 1NO1NC)</v>
          </cell>
          <cell r="D1264" t="str">
            <v>pcs</v>
          </cell>
          <cell r="E1264">
            <v>2</v>
          </cell>
          <cell r="I1264">
            <v>0</v>
          </cell>
          <cell r="J1264">
            <v>0</v>
          </cell>
        </row>
        <row r="1265">
          <cell r="B1265" t="str">
            <v>TĐ-66</v>
          </cell>
          <cell r="C1265" t="str">
            <v>Thermal Overload Relay 4-6A</v>
          </cell>
          <cell r="D1265" t="str">
            <v>pcs</v>
          </cell>
          <cell r="E1265">
            <v>2</v>
          </cell>
          <cell r="I1265">
            <v>0</v>
          </cell>
          <cell r="J1265">
            <v>0</v>
          </cell>
        </row>
        <row r="1266">
          <cell r="B1266" t="str">
            <v>TĐ-67</v>
          </cell>
          <cell r="C1266" t="str">
            <v>S/D Controller (Timer, push button, light, switch, relay,..)</v>
          </cell>
          <cell r="D1266" t="str">
            <v>lot</v>
          </cell>
          <cell r="E1266">
            <v>2</v>
          </cell>
          <cell r="I1266">
            <v>0</v>
          </cell>
          <cell r="J1266">
            <v>0</v>
          </cell>
        </row>
        <row r="1267">
          <cell r="B1267" t="str">
            <v>TĐ-68</v>
          </cell>
          <cell r="C1267" t="str">
            <v>2 Speed Starter (18.5KW 3P/400VAC)</v>
          </cell>
          <cell r="D1267" t="str">
            <v>Set</v>
          </cell>
          <cell r="E1267">
            <v>2</v>
          </cell>
          <cell r="I1267">
            <v>0</v>
          </cell>
          <cell r="J1267">
            <v>0</v>
          </cell>
        </row>
        <row r="1268">
          <cell r="B1268" t="str">
            <v>TĐ-69</v>
          </cell>
          <cell r="C1268" t="str">
            <v>Magnetic Contactor (32A-3P-220VAC 2NO2NC)</v>
          </cell>
          <cell r="D1268" t="str">
            <v>pcs</v>
          </cell>
          <cell r="E1268">
            <v>2</v>
          </cell>
          <cell r="I1268">
            <v>0</v>
          </cell>
          <cell r="J1268">
            <v>0</v>
          </cell>
        </row>
        <row r="1269">
          <cell r="B1269" t="str">
            <v>TĐ-70</v>
          </cell>
          <cell r="C1269" t="str">
            <v>Magnetic Contactor (32A-3P-220VAC 2NO2NC)</v>
          </cell>
          <cell r="D1269" t="str">
            <v>pcs</v>
          </cell>
          <cell r="E1269">
            <v>2</v>
          </cell>
          <cell r="I1269">
            <v>0</v>
          </cell>
          <cell r="J1269">
            <v>0</v>
          </cell>
        </row>
        <row r="1270">
          <cell r="B1270" t="str">
            <v>TĐ-71</v>
          </cell>
          <cell r="C1270" t="str">
            <v>Thermal Overload Relay 22-32A</v>
          </cell>
          <cell r="D1270" t="str">
            <v>pcs</v>
          </cell>
          <cell r="E1270">
            <v>2</v>
          </cell>
          <cell r="I1270">
            <v>0</v>
          </cell>
          <cell r="J1270">
            <v>0</v>
          </cell>
        </row>
        <row r="1271">
          <cell r="B1271" t="str">
            <v>TĐ-72</v>
          </cell>
          <cell r="C1271" t="str">
            <v>Thermal Overload Relay 22-32A</v>
          </cell>
          <cell r="D1271" t="str">
            <v>pcs</v>
          </cell>
          <cell r="E1271">
            <v>2</v>
          </cell>
          <cell r="I1271">
            <v>0</v>
          </cell>
          <cell r="J1271">
            <v>0</v>
          </cell>
        </row>
        <row r="1272">
          <cell r="B1272" t="str">
            <v>TĐ-73</v>
          </cell>
          <cell r="C1272" t="str">
            <v>Two Speed Controller (Push button, light, switch, relay,..)</v>
          </cell>
          <cell r="D1272" t="str">
            <v>pcs</v>
          </cell>
          <cell r="E1272">
            <v>2</v>
          </cell>
          <cell r="I1272">
            <v>0</v>
          </cell>
          <cell r="J1272">
            <v>0</v>
          </cell>
        </row>
        <row r="1273">
          <cell r="B1273" t="str">
            <v>TĐ-74</v>
          </cell>
          <cell r="C1273" t="str">
            <v>Tủ điện  MCCP-A1.FFMV-B1F</v>
          </cell>
          <cell r="D1273" t="str">
            <v>Tủ</v>
          </cell>
          <cell r="E1273">
            <v>1</v>
          </cell>
          <cell r="I1273">
            <v>0</v>
          </cell>
          <cell r="J1273">
            <v>0</v>
          </cell>
        </row>
        <row r="1274">
          <cell r="B1274" t="str">
            <v>TĐ-75</v>
          </cell>
          <cell r="C1274" t="str">
            <v>Busbar, wire, support, installation Labour + Accessories</v>
          </cell>
          <cell r="D1274" t="str">
            <v>lot</v>
          </cell>
          <cell r="E1274">
            <v>1</v>
          </cell>
          <cell r="I1274">
            <v>0</v>
          </cell>
          <cell r="J1274">
            <v>0</v>
          </cell>
        </row>
        <row r="1275">
          <cell r="B1275" t="str">
            <v>TĐ-76</v>
          </cell>
          <cell r="C1275" t="str">
            <v>Metal enclosure T1.5mm, Powder Coating RAL 7035, IP42</v>
          </cell>
          <cell r="D1275" t="str">
            <v>lot</v>
          </cell>
          <cell r="E1275">
            <v>1</v>
          </cell>
          <cell r="I1275">
            <v>0</v>
          </cell>
          <cell r="J1275">
            <v>0</v>
          </cell>
        </row>
        <row r="1276">
          <cell r="B1276" t="str">
            <v>TĐ-77</v>
          </cell>
          <cell r="C1276" t="str">
            <v>Incoming</v>
          </cell>
          <cell r="I1276">
            <v>0</v>
          </cell>
          <cell r="J1276">
            <v>0</v>
          </cell>
        </row>
        <row r="1277">
          <cell r="B1277" t="str">
            <v>TĐ-78</v>
          </cell>
          <cell r="C1277" t="str">
            <v>Indicator Light (Red)</v>
          </cell>
          <cell r="D1277" t="str">
            <v>ea</v>
          </cell>
          <cell r="E1277">
            <v>1</v>
          </cell>
          <cell r="I1277">
            <v>0</v>
          </cell>
          <cell r="J1277">
            <v>0</v>
          </cell>
        </row>
        <row r="1278">
          <cell r="B1278" t="str">
            <v>TĐ-79</v>
          </cell>
          <cell r="C1278" t="str">
            <v>Indicator Light (Yellow)</v>
          </cell>
          <cell r="D1278" t="str">
            <v>ea</v>
          </cell>
          <cell r="E1278">
            <v>1</v>
          </cell>
          <cell r="I1278">
            <v>0</v>
          </cell>
          <cell r="J1278">
            <v>0</v>
          </cell>
        </row>
        <row r="1279">
          <cell r="B1279" t="str">
            <v>TĐ-80</v>
          </cell>
          <cell r="C1279" t="str">
            <v>Indicator Light (Blue)</v>
          </cell>
          <cell r="D1279" t="str">
            <v>ea</v>
          </cell>
          <cell r="E1279">
            <v>1</v>
          </cell>
          <cell r="I1279">
            <v>0</v>
          </cell>
          <cell r="J1279">
            <v>0</v>
          </cell>
        </row>
        <row r="1280">
          <cell r="B1280" t="str">
            <v>TĐ-81</v>
          </cell>
          <cell r="C1280" t="str">
            <v>Fuse 2A~5A</v>
          </cell>
          <cell r="D1280" t="str">
            <v>set</v>
          </cell>
          <cell r="E1280">
            <v>3</v>
          </cell>
          <cell r="I1280">
            <v>0</v>
          </cell>
          <cell r="J1280">
            <v>0</v>
          </cell>
        </row>
        <row r="1281">
          <cell r="B1281" t="str">
            <v>TĐ-82</v>
          </cell>
          <cell r="C1281" t="str">
            <v>MCT 200/5A, Class 1, 5VA</v>
          </cell>
          <cell r="D1281" t="str">
            <v>pcs</v>
          </cell>
          <cell r="E1281">
            <v>3</v>
          </cell>
          <cell r="I1281">
            <v>0</v>
          </cell>
          <cell r="J1281">
            <v>0</v>
          </cell>
        </row>
        <row r="1282">
          <cell r="B1282" t="str">
            <v>TĐ-83</v>
          </cell>
          <cell r="C1282" t="str">
            <v>(0….A) Ammeter + AS</v>
          </cell>
          <cell r="D1282" t="str">
            <v>set</v>
          </cell>
          <cell r="E1282">
            <v>1</v>
          </cell>
          <cell r="I1282">
            <v>0</v>
          </cell>
          <cell r="J1282">
            <v>0</v>
          </cell>
        </row>
        <row r="1283">
          <cell r="B1283" t="str">
            <v>TĐ-84</v>
          </cell>
          <cell r="C1283" t="str">
            <v>(0-500) Voltmeter + VS</v>
          </cell>
          <cell r="D1283" t="str">
            <v>set</v>
          </cell>
          <cell r="E1283">
            <v>1</v>
          </cell>
          <cell r="I1283">
            <v>0</v>
          </cell>
          <cell r="J1283">
            <v>0</v>
          </cell>
        </row>
        <row r="1284">
          <cell r="B1284" t="str">
            <v>TĐ-85</v>
          </cell>
          <cell r="C1284" t="str">
            <v>250AF/200AT MCCB 3P 42kA</v>
          </cell>
          <cell r="D1284" t="str">
            <v>ea</v>
          </cell>
          <cell r="E1284">
            <v>1</v>
          </cell>
          <cell r="I1284">
            <v>0</v>
          </cell>
          <cell r="J1284">
            <v>0</v>
          </cell>
        </row>
        <row r="1285">
          <cell r="B1285" t="str">
            <v>TĐ-86</v>
          </cell>
          <cell r="C1285" t="str">
            <v>Outgoing</v>
          </cell>
          <cell r="I1285">
            <v>0</v>
          </cell>
          <cell r="J1285">
            <v>0</v>
          </cell>
        </row>
        <row r="1286">
          <cell r="B1286" t="str">
            <v>TĐ-87</v>
          </cell>
          <cell r="C1286" t="str">
            <v>63A MCB 3P 10kA</v>
          </cell>
          <cell r="D1286" t="str">
            <v>pcs</v>
          </cell>
          <cell r="E1286">
            <v>2</v>
          </cell>
          <cell r="I1286">
            <v>0</v>
          </cell>
          <cell r="J1286">
            <v>0</v>
          </cell>
        </row>
        <row r="1287">
          <cell r="B1287" t="str">
            <v>TĐ-88</v>
          </cell>
          <cell r="C1287" t="str">
            <v>40A MCB 3P 10kA</v>
          </cell>
          <cell r="D1287" t="str">
            <v>ea</v>
          </cell>
          <cell r="E1287">
            <v>1</v>
          </cell>
          <cell r="I1287">
            <v>0</v>
          </cell>
          <cell r="J1287">
            <v>0</v>
          </cell>
        </row>
        <row r="1288">
          <cell r="B1288" t="str">
            <v>TĐ-89</v>
          </cell>
          <cell r="C1288" t="str">
            <v>32A MCB 3P 10kA</v>
          </cell>
          <cell r="D1288" t="str">
            <v>pcs</v>
          </cell>
          <cell r="E1288">
            <v>2</v>
          </cell>
          <cell r="I1288">
            <v>0</v>
          </cell>
          <cell r="J1288">
            <v>0</v>
          </cell>
        </row>
        <row r="1289">
          <cell r="B1289" t="str">
            <v>TĐ-90</v>
          </cell>
          <cell r="C1289" t="str">
            <v>25A MCB 3P 10kA</v>
          </cell>
          <cell r="D1289" t="str">
            <v>ea</v>
          </cell>
          <cell r="E1289">
            <v>1</v>
          </cell>
          <cell r="I1289">
            <v>0</v>
          </cell>
          <cell r="J1289">
            <v>0</v>
          </cell>
        </row>
        <row r="1290">
          <cell r="B1290" t="str">
            <v>TĐ-91</v>
          </cell>
          <cell r="C1290" t="str">
            <v>20A MCB 3P 10kA</v>
          </cell>
          <cell r="D1290" t="str">
            <v>ea</v>
          </cell>
          <cell r="E1290">
            <v>1</v>
          </cell>
          <cell r="I1290">
            <v>0</v>
          </cell>
          <cell r="J1290">
            <v>0</v>
          </cell>
        </row>
        <row r="1291">
          <cell r="B1291" t="str">
            <v>TĐ-92</v>
          </cell>
          <cell r="C1291" t="str">
            <v>20A MCB 2P 10kA</v>
          </cell>
          <cell r="D1291" t="str">
            <v>pcs</v>
          </cell>
          <cell r="E1291">
            <v>2</v>
          </cell>
          <cell r="I1291">
            <v>0</v>
          </cell>
          <cell r="J1291">
            <v>0</v>
          </cell>
        </row>
        <row r="1292">
          <cell r="B1292" t="str">
            <v>TĐ-93</v>
          </cell>
          <cell r="C1292" t="str">
            <v>10A MCB 2P 6kA</v>
          </cell>
          <cell r="D1292" t="str">
            <v>ea</v>
          </cell>
          <cell r="E1292">
            <v>1</v>
          </cell>
          <cell r="I1292">
            <v>0</v>
          </cell>
          <cell r="J1292">
            <v>0</v>
          </cell>
        </row>
        <row r="1293">
          <cell r="B1293" t="str">
            <v>TĐ-94</v>
          </cell>
          <cell r="C1293" t="str">
            <v>DOL starter (0.37kW 1P/220V)</v>
          </cell>
          <cell r="D1293" t="str">
            <v>set</v>
          </cell>
          <cell r="E1293">
            <v>2</v>
          </cell>
          <cell r="I1293">
            <v>0</v>
          </cell>
          <cell r="J1293">
            <v>0</v>
          </cell>
        </row>
        <row r="1294">
          <cell r="B1294" t="str">
            <v>TĐ-95</v>
          </cell>
          <cell r="C1294" t="str">
            <v>Magnetic Contactor (9A-3P-220VAC 1NO1NC)</v>
          </cell>
          <cell r="D1294" t="str">
            <v>pcs</v>
          </cell>
          <cell r="E1294">
            <v>2</v>
          </cell>
          <cell r="I1294">
            <v>0</v>
          </cell>
          <cell r="J1294">
            <v>0</v>
          </cell>
        </row>
        <row r="1295">
          <cell r="B1295" t="str">
            <v>TĐ-96</v>
          </cell>
          <cell r="C1295" t="str">
            <v>Thermal Overload Relay 2.5-4A</v>
          </cell>
          <cell r="D1295" t="str">
            <v>pcs</v>
          </cell>
          <cell r="E1295">
            <v>2</v>
          </cell>
          <cell r="I1295">
            <v>0</v>
          </cell>
          <cell r="J1295">
            <v>0</v>
          </cell>
        </row>
        <row r="1296">
          <cell r="B1296" t="str">
            <v>TĐ-97</v>
          </cell>
          <cell r="C1296" t="str">
            <v>DOL Controller (Push button, light, switch, Relay,..)</v>
          </cell>
          <cell r="D1296" t="str">
            <v>lot</v>
          </cell>
          <cell r="E1296">
            <v>2</v>
          </cell>
          <cell r="I1296">
            <v>0</v>
          </cell>
          <cell r="J1296">
            <v>0</v>
          </cell>
        </row>
        <row r="1297">
          <cell r="B1297" t="str">
            <v>TĐ-98</v>
          </cell>
          <cell r="C1297" t="str">
            <v>DOL starter (1.1kW 3P/400V)</v>
          </cell>
          <cell r="D1297" t="str">
            <v>set</v>
          </cell>
          <cell r="E1297">
            <v>1</v>
          </cell>
          <cell r="I1297">
            <v>0</v>
          </cell>
          <cell r="J1297">
            <v>0</v>
          </cell>
        </row>
        <row r="1298">
          <cell r="B1298" t="str">
            <v>TĐ-99</v>
          </cell>
          <cell r="C1298" t="str">
            <v>Magnetic Contactor (9A-3P-220VAC 1NO1NC)</v>
          </cell>
          <cell r="D1298" t="str">
            <v>ea</v>
          </cell>
          <cell r="E1298">
            <v>1</v>
          </cell>
          <cell r="I1298">
            <v>0</v>
          </cell>
          <cell r="J1298">
            <v>0</v>
          </cell>
        </row>
        <row r="1299">
          <cell r="B1299" t="str">
            <v>TĐ-100</v>
          </cell>
          <cell r="C1299" t="str">
            <v>Thermal Overload Relay 2.5-4A</v>
          </cell>
          <cell r="D1299" t="str">
            <v>ea</v>
          </cell>
          <cell r="E1299">
            <v>1</v>
          </cell>
          <cell r="I1299">
            <v>0</v>
          </cell>
          <cell r="J1299">
            <v>0</v>
          </cell>
        </row>
        <row r="1300">
          <cell r="B1300" t="str">
            <v>TĐ-101</v>
          </cell>
          <cell r="C1300" t="str">
            <v>DOL Controller (Push button, light, switch, Relay,..)</v>
          </cell>
          <cell r="D1300" t="str">
            <v>lot</v>
          </cell>
          <cell r="E1300">
            <v>1</v>
          </cell>
          <cell r="I1300">
            <v>0</v>
          </cell>
          <cell r="J1300">
            <v>0</v>
          </cell>
        </row>
        <row r="1301">
          <cell r="B1301" t="str">
            <v>TĐ-102</v>
          </cell>
          <cell r="C1301" t="str">
            <v>SD starter (4kW 3P/400V)</v>
          </cell>
          <cell r="D1301" t="str">
            <v>set</v>
          </cell>
          <cell r="E1301">
            <v>1</v>
          </cell>
          <cell r="I1301">
            <v>0</v>
          </cell>
          <cell r="J1301">
            <v>0</v>
          </cell>
        </row>
        <row r="1302">
          <cell r="B1302" t="str">
            <v>TĐ-103</v>
          </cell>
          <cell r="C1302" t="str">
            <v>Magnetic Contactor (9A-3P-220VAC 1NO1NC)</v>
          </cell>
          <cell r="D1302" t="str">
            <v>pcs</v>
          </cell>
          <cell r="E1302">
            <v>2</v>
          </cell>
          <cell r="I1302">
            <v>0</v>
          </cell>
          <cell r="J1302">
            <v>0</v>
          </cell>
        </row>
        <row r="1303">
          <cell r="B1303" t="str">
            <v>TĐ-104</v>
          </cell>
          <cell r="C1303" t="str">
            <v>Magnetic Contactor (9A-3P-220VAC 1NO1NC)</v>
          </cell>
          <cell r="D1303" t="str">
            <v>ea</v>
          </cell>
          <cell r="E1303">
            <v>1</v>
          </cell>
          <cell r="I1303">
            <v>0</v>
          </cell>
          <cell r="J1303">
            <v>0</v>
          </cell>
        </row>
        <row r="1304">
          <cell r="B1304" t="str">
            <v>TĐ-105</v>
          </cell>
          <cell r="C1304" t="str">
            <v>Thermal Overload Relay 4-6A</v>
          </cell>
          <cell r="D1304" t="str">
            <v>ea</v>
          </cell>
          <cell r="E1304">
            <v>1</v>
          </cell>
          <cell r="I1304">
            <v>0</v>
          </cell>
          <cell r="J1304">
            <v>0</v>
          </cell>
        </row>
        <row r="1305">
          <cell r="B1305" t="str">
            <v>TĐ-106</v>
          </cell>
          <cell r="C1305" t="str">
            <v>S/D Controller (Timer, push button, light, switch, relay,..)</v>
          </cell>
          <cell r="D1305" t="str">
            <v>lot</v>
          </cell>
          <cell r="E1305">
            <v>1</v>
          </cell>
          <cell r="I1305">
            <v>0</v>
          </cell>
          <cell r="J1305">
            <v>0</v>
          </cell>
        </row>
        <row r="1306">
          <cell r="B1306" t="str">
            <v>TĐ-107</v>
          </cell>
          <cell r="C1306" t="str">
            <v>SD starter (11kW 3P/400V)</v>
          </cell>
          <cell r="D1306" t="str">
            <v>set</v>
          </cell>
          <cell r="E1306">
            <v>2</v>
          </cell>
          <cell r="I1306">
            <v>0</v>
          </cell>
          <cell r="J1306">
            <v>0</v>
          </cell>
        </row>
        <row r="1307">
          <cell r="B1307" t="str">
            <v>TĐ-108</v>
          </cell>
          <cell r="C1307" t="str">
            <v>Magnetic Contactor (18A-3P-220VAC 1NO1NC)</v>
          </cell>
          <cell r="D1307" t="str">
            <v>pcs</v>
          </cell>
          <cell r="E1307">
            <v>4</v>
          </cell>
          <cell r="I1307">
            <v>0</v>
          </cell>
          <cell r="J1307">
            <v>0</v>
          </cell>
        </row>
        <row r="1308">
          <cell r="B1308" t="str">
            <v>TĐ-109</v>
          </cell>
          <cell r="C1308" t="str">
            <v>Magnetic Contactor (12A-3P-220VAC 1NO1NC)</v>
          </cell>
          <cell r="D1308" t="str">
            <v>pcs</v>
          </cell>
          <cell r="E1308">
            <v>2</v>
          </cell>
          <cell r="I1308">
            <v>0</v>
          </cell>
          <cell r="J1308">
            <v>0</v>
          </cell>
        </row>
        <row r="1309">
          <cell r="B1309" t="str">
            <v>TĐ-110</v>
          </cell>
          <cell r="C1309" t="str">
            <v>Thermal Overload Relay 12-18A</v>
          </cell>
          <cell r="D1309" t="str">
            <v>pcs</v>
          </cell>
          <cell r="E1309">
            <v>2</v>
          </cell>
          <cell r="I1309">
            <v>0</v>
          </cell>
          <cell r="J1309">
            <v>0</v>
          </cell>
        </row>
        <row r="1310">
          <cell r="B1310" t="str">
            <v>TĐ-111</v>
          </cell>
          <cell r="C1310" t="str">
            <v>S/D Controller (Timer, push button, light, switch, relay,..)</v>
          </cell>
          <cell r="D1310" t="str">
            <v>lot</v>
          </cell>
          <cell r="E1310">
            <v>2</v>
          </cell>
          <cell r="I1310">
            <v>0</v>
          </cell>
          <cell r="J1310">
            <v>0</v>
          </cell>
        </row>
        <row r="1311">
          <cell r="B1311" t="str">
            <v>TĐ-112</v>
          </cell>
          <cell r="C1311" t="str">
            <v>2 Speed Starter (15KW 3P/400VAC)</v>
          </cell>
          <cell r="D1311" t="str">
            <v>Set</v>
          </cell>
          <cell r="E1311">
            <v>1</v>
          </cell>
          <cell r="I1311">
            <v>0</v>
          </cell>
          <cell r="J1311">
            <v>0</v>
          </cell>
        </row>
        <row r="1312">
          <cell r="B1312" t="str">
            <v>TĐ-113</v>
          </cell>
          <cell r="C1312" t="str">
            <v>Magnetic Contactor (22A-3P-220VAC 1NO1NC)</v>
          </cell>
          <cell r="D1312" t="str">
            <v>ea</v>
          </cell>
          <cell r="E1312">
            <v>1</v>
          </cell>
          <cell r="I1312">
            <v>0</v>
          </cell>
          <cell r="J1312">
            <v>0</v>
          </cell>
        </row>
        <row r="1313">
          <cell r="B1313" t="str">
            <v>TĐ-114</v>
          </cell>
          <cell r="C1313" t="str">
            <v>Magnetic Contactor (22A-3P-220VAC 1NO1NC)</v>
          </cell>
          <cell r="D1313" t="str">
            <v>ea</v>
          </cell>
          <cell r="E1313">
            <v>1</v>
          </cell>
          <cell r="I1313">
            <v>0</v>
          </cell>
          <cell r="J1313">
            <v>0</v>
          </cell>
        </row>
        <row r="1314">
          <cell r="B1314" t="str">
            <v>TĐ-115</v>
          </cell>
          <cell r="C1314" t="str">
            <v>Thermal Overload Relay 16-22A</v>
          </cell>
          <cell r="D1314" t="str">
            <v>ea</v>
          </cell>
          <cell r="E1314">
            <v>1</v>
          </cell>
          <cell r="I1314">
            <v>0</v>
          </cell>
          <cell r="J1314">
            <v>0</v>
          </cell>
        </row>
        <row r="1315">
          <cell r="B1315" t="str">
            <v>TĐ-116</v>
          </cell>
          <cell r="C1315" t="str">
            <v>Thermal Overload Relay 16-22A</v>
          </cell>
          <cell r="D1315" t="str">
            <v>ea</v>
          </cell>
          <cell r="E1315">
            <v>1</v>
          </cell>
          <cell r="I1315">
            <v>0</v>
          </cell>
          <cell r="J1315">
            <v>0</v>
          </cell>
        </row>
        <row r="1316">
          <cell r="B1316" t="str">
            <v>TĐ-117</v>
          </cell>
          <cell r="C1316" t="str">
            <v>Two Speed Controller (Push button, light, switch, relay,..)</v>
          </cell>
          <cell r="D1316" t="str">
            <v>lot</v>
          </cell>
          <cell r="E1316">
            <v>1</v>
          </cell>
          <cell r="I1316">
            <v>0</v>
          </cell>
          <cell r="J1316">
            <v>0</v>
          </cell>
        </row>
        <row r="1317">
          <cell r="B1317" t="str">
            <v>TĐ-118</v>
          </cell>
          <cell r="C1317" t="str">
            <v>2 Speed Starter (22KW 3P/400VAC)</v>
          </cell>
          <cell r="D1317" t="str">
            <v>Set</v>
          </cell>
          <cell r="E1317">
            <v>2</v>
          </cell>
          <cell r="I1317">
            <v>0</v>
          </cell>
          <cell r="J1317">
            <v>0</v>
          </cell>
        </row>
        <row r="1318">
          <cell r="B1318" t="str">
            <v>TĐ-119</v>
          </cell>
          <cell r="C1318" t="str">
            <v>Magnetic Contactor (32A-3P-220VAC 2NO2NC)</v>
          </cell>
          <cell r="D1318" t="str">
            <v>pcs</v>
          </cell>
          <cell r="E1318">
            <v>2</v>
          </cell>
          <cell r="I1318">
            <v>0</v>
          </cell>
          <cell r="J1318">
            <v>0</v>
          </cell>
        </row>
        <row r="1319">
          <cell r="B1319" t="str">
            <v>TĐ-120</v>
          </cell>
          <cell r="C1319" t="str">
            <v>Magnetic Contactor (32A-3P-220VAC 2NO2NC)</v>
          </cell>
          <cell r="D1319" t="str">
            <v>pcs</v>
          </cell>
          <cell r="E1319">
            <v>2</v>
          </cell>
          <cell r="I1319">
            <v>0</v>
          </cell>
          <cell r="J1319">
            <v>0</v>
          </cell>
        </row>
        <row r="1320">
          <cell r="B1320" t="str">
            <v>TĐ-121</v>
          </cell>
          <cell r="C1320" t="str">
            <v>Thermal Overload Relay 22-32A</v>
          </cell>
          <cell r="D1320" t="str">
            <v>pcs</v>
          </cell>
          <cell r="E1320">
            <v>2</v>
          </cell>
          <cell r="I1320">
            <v>0</v>
          </cell>
          <cell r="J1320">
            <v>0</v>
          </cell>
        </row>
        <row r="1321">
          <cell r="B1321" t="str">
            <v>TĐ-122</v>
          </cell>
          <cell r="C1321" t="str">
            <v>Thermal Overload Relay 22-32A</v>
          </cell>
          <cell r="D1321" t="str">
            <v>pcs</v>
          </cell>
          <cell r="E1321">
            <v>2</v>
          </cell>
          <cell r="I1321">
            <v>0</v>
          </cell>
          <cell r="J1321">
            <v>0</v>
          </cell>
        </row>
        <row r="1322">
          <cell r="B1322" t="str">
            <v>TĐ-123</v>
          </cell>
          <cell r="C1322" t="str">
            <v>Two Speed Controller (Push button, light, switch, relay,..)</v>
          </cell>
          <cell r="D1322" t="str">
            <v>lot</v>
          </cell>
          <cell r="E1322">
            <v>2</v>
          </cell>
          <cell r="I1322">
            <v>0</v>
          </cell>
          <cell r="J1322">
            <v>0</v>
          </cell>
        </row>
        <row r="1323">
          <cell r="B1323" t="str">
            <v>TĐ-124</v>
          </cell>
          <cell r="C1323" t="str">
            <v>Tủ điện   MCCP-A2.FFMV-B1F</v>
          </cell>
          <cell r="D1323" t="str">
            <v>Tủ</v>
          </cell>
          <cell r="E1323">
            <v>1</v>
          </cell>
          <cell r="I1323">
            <v>0</v>
          </cell>
          <cell r="J1323">
            <v>0</v>
          </cell>
        </row>
        <row r="1324">
          <cell r="B1324" t="str">
            <v>TĐ-125</v>
          </cell>
          <cell r="C1324" t="str">
            <v>Busbar, wire, support, installation Labour + Accessories</v>
          </cell>
          <cell r="D1324" t="str">
            <v>lot</v>
          </cell>
          <cell r="E1324">
            <v>1</v>
          </cell>
          <cell r="I1324">
            <v>0</v>
          </cell>
          <cell r="J1324">
            <v>0</v>
          </cell>
        </row>
        <row r="1325">
          <cell r="B1325" t="str">
            <v>TĐ-126</v>
          </cell>
          <cell r="C1325" t="str">
            <v>Metal enclosure T1.5mm, Powder Coating RAL 7035, IP42</v>
          </cell>
          <cell r="D1325" t="str">
            <v>lot</v>
          </cell>
          <cell r="E1325">
            <v>1</v>
          </cell>
          <cell r="I1325">
            <v>0</v>
          </cell>
          <cell r="J1325">
            <v>0</v>
          </cell>
        </row>
        <row r="1326">
          <cell r="B1326" t="str">
            <v>TĐ-127</v>
          </cell>
          <cell r="C1326" t="str">
            <v>Incoming</v>
          </cell>
          <cell r="I1326">
            <v>0</v>
          </cell>
          <cell r="J1326">
            <v>0</v>
          </cell>
        </row>
        <row r="1327">
          <cell r="B1327" t="str">
            <v>TĐ-128</v>
          </cell>
          <cell r="C1327" t="str">
            <v>Indicator Light (Red)</v>
          </cell>
          <cell r="D1327" t="str">
            <v>ea</v>
          </cell>
          <cell r="E1327">
            <v>1</v>
          </cell>
          <cell r="I1327">
            <v>0</v>
          </cell>
          <cell r="J1327">
            <v>0</v>
          </cell>
        </row>
        <row r="1328">
          <cell r="B1328" t="str">
            <v>TĐ-129</v>
          </cell>
          <cell r="C1328" t="str">
            <v>Indicator Light (Yellow)</v>
          </cell>
          <cell r="D1328" t="str">
            <v>ea</v>
          </cell>
          <cell r="E1328">
            <v>1</v>
          </cell>
          <cell r="I1328">
            <v>0</v>
          </cell>
          <cell r="J1328">
            <v>0</v>
          </cell>
        </row>
        <row r="1329">
          <cell r="B1329" t="str">
            <v>TĐ-130</v>
          </cell>
          <cell r="C1329" t="str">
            <v>Indicator Light (Blue)</v>
          </cell>
          <cell r="D1329" t="str">
            <v>ea</v>
          </cell>
          <cell r="E1329">
            <v>1</v>
          </cell>
          <cell r="I1329">
            <v>0</v>
          </cell>
          <cell r="J1329">
            <v>0</v>
          </cell>
        </row>
        <row r="1330">
          <cell r="B1330" t="str">
            <v>TĐ-131</v>
          </cell>
          <cell r="C1330" t="str">
            <v>Fuse 2A~5A</v>
          </cell>
          <cell r="D1330" t="str">
            <v>set</v>
          </cell>
          <cell r="E1330">
            <v>3</v>
          </cell>
          <cell r="I1330">
            <v>0</v>
          </cell>
          <cell r="J1330">
            <v>0</v>
          </cell>
        </row>
        <row r="1331">
          <cell r="B1331" t="str">
            <v>TĐ-132</v>
          </cell>
          <cell r="C1331" t="str">
            <v>MCT 200/5A, Class 1, 5VA</v>
          </cell>
          <cell r="D1331" t="str">
            <v>pcs</v>
          </cell>
          <cell r="E1331">
            <v>3</v>
          </cell>
          <cell r="I1331">
            <v>0</v>
          </cell>
          <cell r="J1331">
            <v>0</v>
          </cell>
        </row>
        <row r="1332">
          <cell r="B1332" t="str">
            <v>TĐ-133</v>
          </cell>
          <cell r="C1332" t="str">
            <v>(0….A) Ammeter + AS</v>
          </cell>
          <cell r="D1332" t="str">
            <v>set</v>
          </cell>
          <cell r="E1332">
            <v>1</v>
          </cell>
          <cell r="I1332">
            <v>0</v>
          </cell>
          <cell r="J1332">
            <v>0</v>
          </cell>
        </row>
        <row r="1333">
          <cell r="B1333" t="str">
            <v>TĐ-134</v>
          </cell>
          <cell r="C1333" t="str">
            <v>(0-500) Voltmeter + VS</v>
          </cell>
          <cell r="D1333" t="str">
            <v>set</v>
          </cell>
          <cell r="E1333">
            <v>1</v>
          </cell>
          <cell r="I1333">
            <v>0</v>
          </cell>
          <cell r="J1333">
            <v>0</v>
          </cell>
        </row>
        <row r="1334">
          <cell r="B1334" t="str">
            <v>TĐ-135</v>
          </cell>
          <cell r="C1334" t="str">
            <v>250AF/200AT MCCB 3P 42kA</v>
          </cell>
          <cell r="D1334" t="str">
            <v>ea</v>
          </cell>
          <cell r="E1334">
            <v>1</v>
          </cell>
          <cell r="I1334">
            <v>0</v>
          </cell>
          <cell r="J1334">
            <v>0</v>
          </cell>
        </row>
        <row r="1335">
          <cell r="B1335" t="str">
            <v>TĐ-136</v>
          </cell>
          <cell r="C1335" t="str">
            <v>Outgoing</v>
          </cell>
          <cell r="I1335">
            <v>0</v>
          </cell>
          <cell r="J1335">
            <v>0</v>
          </cell>
        </row>
        <row r="1336">
          <cell r="B1336" t="str">
            <v>TĐ-137</v>
          </cell>
          <cell r="C1336" t="str">
            <v>63A MCB 3P 10kA</v>
          </cell>
          <cell r="D1336" t="str">
            <v>pcs</v>
          </cell>
          <cell r="E1336">
            <v>2</v>
          </cell>
          <cell r="I1336">
            <v>0</v>
          </cell>
          <cell r="J1336">
            <v>0</v>
          </cell>
        </row>
        <row r="1337">
          <cell r="B1337" t="str">
            <v>TĐ-138</v>
          </cell>
          <cell r="C1337" t="str">
            <v>40A MCB 3P 10kA</v>
          </cell>
          <cell r="D1337" t="str">
            <v>ea</v>
          </cell>
          <cell r="E1337">
            <v>1</v>
          </cell>
          <cell r="I1337">
            <v>0</v>
          </cell>
          <cell r="J1337">
            <v>0</v>
          </cell>
        </row>
        <row r="1338">
          <cell r="B1338" t="str">
            <v>TĐ-139</v>
          </cell>
          <cell r="C1338" t="str">
            <v>32A MCB 3P 10kA</v>
          </cell>
          <cell r="D1338" t="str">
            <v>pcs</v>
          </cell>
          <cell r="E1338">
            <v>2</v>
          </cell>
          <cell r="I1338">
            <v>0</v>
          </cell>
          <cell r="J1338">
            <v>0</v>
          </cell>
        </row>
        <row r="1339">
          <cell r="B1339" t="str">
            <v>TĐ-140</v>
          </cell>
          <cell r="C1339" t="str">
            <v>25A MCB 3P 10kA</v>
          </cell>
          <cell r="D1339" t="str">
            <v>ea</v>
          </cell>
          <cell r="E1339">
            <v>1</v>
          </cell>
          <cell r="I1339">
            <v>0</v>
          </cell>
          <cell r="J1339">
            <v>0</v>
          </cell>
        </row>
        <row r="1340">
          <cell r="B1340" t="str">
            <v>TĐ-141</v>
          </cell>
          <cell r="C1340" t="str">
            <v>20A MCB 3P 10kA</v>
          </cell>
          <cell r="D1340" t="str">
            <v>ea</v>
          </cell>
          <cell r="E1340">
            <v>1</v>
          </cell>
          <cell r="I1340">
            <v>0</v>
          </cell>
          <cell r="J1340">
            <v>0</v>
          </cell>
        </row>
        <row r="1341">
          <cell r="B1341" t="str">
            <v>TĐ-142</v>
          </cell>
          <cell r="C1341" t="str">
            <v>20A MCB 2P 10kA</v>
          </cell>
          <cell r="D1341" t="str">
            <v>pcs</v>
          </cell>
          <cell r="E1341">
            <v>2</v>
          </cell>
          <cell r="I1341">
            <v>0</v>
          </cell>
          <cell r="J1341">
            <v>0</v>
          </cell>
        </row>
        <row r="1342">
          <cell r="B1342" t="str">
            <v>TĐ-143</v>
          </cell>
          <cell r="C1342" t="str">
            <v>10A MCB 2P 6kA</v>
          </cell>
          <cell r="D1342" t="str">
            <v>ea</v>
          </cell>
          <cell r="E1342">
            <v>1</v>
          </cell>
          <cell r="I1342">
            <v>0</v>
          </cell>
          <cell r="J1342">
            <v>0</v>
          </cell>
        </row>
        <row r="1343">
          <cell r="B1343" t="str">
            <v>TĐ-144</v>
          </cell>
          <cell r="C1343" t="str">
            <v>DOL starter (0.37kW 1P/220V)</v>
          </cell>
          <cell r="D1343" t="str">
            <v>set</v>
          </cell>
          <cell r="E1343">
            <v>2</v>
          </cell>
          <cell r="I1343">
            <v>0</v>
          </cell>
          <cell r="J1343">
            <v>0</v>
          </cell>
        </row>
        <row r="1344">
          <cell r="B1344" t="str">
            <v>TĐ-145</v>
          </cell>
          <cell r="C1344" t="str">
            <v>Magnetic Contactor (9A-3P-220VAC 1NO1NC)</v>
          </cell>
          <cell r="D1344" t="str">
            <v>pcs</v>
          </cell>
          <cell r="E1344">
            <v>2</v>
          </cell>
          <cell r="I1344">
            <v>0</v>
          </cell>
          <cell r="J1344">
            <v>0</v>
          </cell>
        </row>
        <row r="1345">
          <cell r="B1345" t="str">
            <v>TĐ-146</v>
          </cell>
          <cell r="C1345" t="str">
            <v>Thermal Overload Relay 2.5-4A</v>
          </cell>
          <cell r="D1345" t="str">
            <v>pcs</v>
          </cell>
          <cell r="E1345">
            <v>2</v>
          </cell>
          <cell r="I1345">
            <v>0</v>
          </cell>
          <cell r="J1345">
            <v>0</v>
          </cell>
        </row>
        <row r="1346">
          <cell r="B1346" t="str">
            <v>TĐ-147</v>
          </cell>
          <cell r="C1346" t="str">
            <v>DOL Controller (Push button, light, switch, Relay,..)</v>
          </cell>
          <cell r="D1346" t="str">
            <v>lot</v>
          </cell>
          <cell r="E1346">
            <v>2</v>
          </cell>
          <cell r="I1346">
            <v>0</v>
          </cell>
          <cell r="J1346">
            <v>0</v>
          </cell>
        </row>
        <row r="1347">
          <cell r="B1347" t="str">
            <v>TĐ-148</v>
          </cell>
          <cell r="C1347" t="str">
            <v>DOL starter (1.1kW 3P/400V)</v>
          </cell>
          <cell r="D1347" t="str">
            <v>set</v>
          </cell>
          <cell r="E1347">
            <v>1</v>
          </cell>
          <cell r="I1347">
            <v>0</v>
          </cell>
          <cell r="J1347">
            <v>0</v>
          </cell>
        </row>
        <row r="1348">
          <cell r="B1348" t="str">
            <v>TĐ-149</v>
          </cell>
          <cell r="C1348" t="str">
            <v>Magnetic Contactor (9A-3P-220VAC 1NO1NC)</v>
          </cell>
          <cell r="D1348" t="str">
            <v>ea</v>
          </cell>
          <cell r="E1348">
            <v>1</v>
          </cell>
          <cell r="I1348">
            <v>0</v>
          </cell>
          <cell r="J1348">
            <v>0</v>
          </cell>
        </row>
        <row r="1349">
          <cell r="B1349" t="str">
            <v>TĐ-150</v>
          </cell>
          <cell r="C1349" t="str">
            <v>Thermal Overload Relay 2.5-4A</v>
          </cell>
          <cell r="D1349" t="str">
            <v>ea</v>
          </cell>
          <cell r="E1349">
            <v>1</v>
          </cell>
          <cell r="I1349">
            <v>0</v>
          </cell>
          <cell r="J1349">
            <v>0</v>
          </cell>
        </row>
        <row r="1350">
          <cell r="B1350" t="str">
            <v>TĐ-151</v>
          </cell>
          <cell r="C1350" t="str">
            <v>DOL Controller (Push button, light, switch, Relay,..)</v>
          </cell>
          <cell r="D1350" t="str">
            <v>lot</v>
          </cell>
          <cell r="E1350">
            <v>1</v>
          </cell>
          <cell r="I1350">
            <v>0</v>
          </cell>
          <cell r="J1350">
            <v>0</v>
          </cell>
        </row>
        <row r="1351">
          <cell r="B1351" t="str">
            <v>TĐ-152</v>
          </cell>
          <cell r="C1351" t="str">
            <v>SD starter (4kW 3P/400V)</v>
          </cell>
          <cell r="D1351" t="str">
            <v>set</v>
          </cell>
          <cell r="E1351">
            <v>1</v>
          </cell>
          <cell r="I1351">
            <v>0</v>
          </cell>
          <cell r="J1351">
            <v>0</v>
          </cell>
        </row>
        <row r="1352">
          <cell r="B1352" t="str">
            <v>TĐ-153</v>
          </cell>
          <cell r="C1352" t="str">
            <v>Magnetic Contactor (9A-3P-220VAC 1NO1NC)</v>
          </cell>
          <cell r="D1352" t="str">
            <v>pcs</v>
          </cell>
          <cell r="E1352">
            <v>2</v>
          </cell>
          <cell r="I1352">
            <v>0</v>
          </cell>
          <cell r="J1352">
            <v>0</v>
          </cell>
        </row>
        <row r="1353">
          <cell r="B1353" t="str">
            <v>TĐ-154</v>
          </cell>
          <cell r="C1353" t="str">
            <v>Magnetic Contactor (9A-3P-220VAC 1NO1NC)</v>
          </cell>
          <cell r="D1353" t="str">
            <v>ea</v>
          </cell>
          <cell r="E1353">
            <v>1</v>
          </cell>
          <cell r="I1353">
            <v>0</v>
          </cell>
          <cell r="J1353">
            <v>0</v>
          </cell>
        </row>
        <row r="1354">
          <cell r="B1354" t="str">
            <v>TĐ-155</v>
          </cell>
          <cell r="C1354" t="str">
            <v>Thermal Overload Relay 4-6A</v>
          </cell>
          <cell r="D1354" t="str">
            <v>ea</v>
          </cell>
          <cell r="E1354">
            <v>1</v>
          </cell>
          <cell r="I1354">
            <v>0</v>
          </cell>
          <cell r="J1354">
            <v>0</v>
          </cell>
        </row>
        <row r="1355">
          <cell r="B1355" t="str">
            <v>TĐ-156</v>
          </cell>
          <cell r="C1355" t="str">
            <v>S/D Controller (Timer, push button, light, switch, relay,..)</v>
          </cell>
          <cell r="D1355" t="str">
            <v>lot</v>
          </cell>
          <cell r="E1355">
            <v>1</v>
          </cell>
          <cell r="I1355">
            <v>0</v>
          </cell>
          <cell r="J1355">
            <v>0</v>
          </cell>
        </row>
        <row r="1356">
          <cell r="B1356" t="str">
            <v>TĐ-157</v>
          </cell>
          <cell r="C1356" t="str">
            <v>SD starter (11kW 3P/400V)</v>
          </cell>
          <cell r="D1356" t="str">
            <v>set</v>
          </cell>
          <cell r="E1356">
            <v>2</v>
          </cell>
          <cell r="I1356">
            <v>0</v>
          </cell>
          <cell r="J1356">
            <v>0</v>
          </cell>
        </row>
        <row r="1357">
          <cell r="B1357" t="str">
            <v>TĐ-158</v>
          </cell>
          <cell r="C1357" t="str">
            <v>Magnetic Contactor (18A-3P-220VAC 1NO1NC)</v>
          </cell>
          <cell r="D1357" t="str">
            <v>pcs</v>
          </cell>
          <cell r="E1357">
            <v>4</v>
          </cell>
          <cell r="I1357">
            <v>0</v>
          </cell>
          <cell r="J1357">
            <v>0</v>
          </cell>
        </row>
        <row r="1358">
          <cell r="B1358" t="str">
            <v>TĐ-159</v>
          </cell>
          <cell r="C1358" t="str">
            <v>Magnetic Contactor (12A-3P-220VAC 1NO1NC)</v>
          </cell>
          <cell r="D1358" t="str">
            <v>pcs</v>
          </cell>
          <cell r="E1358">
            <v>2</v>
          </cell>
          <cell r="I1358">
            <v>0</v>
          </cell>
          <cell r="J1358">
            <v>0</v>
          </cell>
        </row>
        <row r="1359">
          <cell r="B1359" t="str">
            <v>TĐ-160</v>
          </cell>
          <cell r="C1359" t="str">
            <v>Thermal Overload Relay 12-18A</v>
          </cell>
          <cell r="D1359" t="str">
            <v>pcs</v>
          </cell>
          <cell r="E1359">
            <v>2</v>
          </cell>
          <cell r="I1359">
            <v>0</v>
          </cell>
          <cell r="J1359">
            <v>0</v>
          </cell>
        </row>
        <row r="1360">
          <cell r="B1360" t="str">
            <v>TĐ-161</v>
          </cell>
          <cell r="C1360" t="str">
            <v>S/D Controller (Timer, push button, light, switch, relay,..)</v>
          </cell>
          <cell r="D1360" t="str">
            <v>lot</v>
          </cell>
          <cell r="E1360">
            <v>2</v>
          </cell>
          <cell r="I1360">
            <v>0</v>
          </cell>
          <cell r="J1360">
            <v>0</v>
          </cell>
        </row>
        <row r="1361">
          <cell r="B1361" t="str">
            <v>TĐ-162</v>
          </cell>
          <cell r="C1361" t="str">
            <v>2 Speed Starter (15KW 3P/400VAC)</v>
          </cell>
          <cell r="D1361" t="str">
            <v>Set</v>
          </cell>
          <cell r="E1361">
            <v>1</v>
          </cell>
          <cell r="I1361">
            <v>0</v>
          </cell>
          <cell r="J1361">
            <v>0</v>
          </cell>
        </row>
        <row r="1362">
          <cell r="B1362" t="str">
            <v>TĐ-163</v>
          </cell>
          <cell r="C1362" t="str">
            <v>Magnetic Contactor (22A-3P-220VAC 1NO1NC)</v>
          </cell>
          <cell r="D1362" t="str">
            <v>ea</v>
          </cell>
          <cell r="E1362">
            <v>1</v>
          </cell>
          <cell r="I1362">
            <v>0</v>
          </cell>
          <cell r="J1362">
            <v>0</v>
          </cell>
        </row>
        <row r="1363">
          <cell r="B1363" t="str">
            <v>TĐ-164</v>
          </cell>
          <cell r="C1363" t="str">
            <v>Magnetic Contactor (22A-3P-220VAC 1NO1NC)</v>
          </cell>
          <cell r="D1363" t="str">
            <v>ea</v>
          </cell>
          <cell r="E1363">
            <v>1</v>
          </cell>
          <cell r="I1363">
            <v>0</v>
          </cell>
          <cell r="J1363">
            <v>0</v>
          </cell>
        </row>
        <row r="1364">
          <cell r="B1364" t="str">
            <v>TĐ-165</v>
          </cell>
          <cell r="C1364" t="str">
            <v>Thermal Overload Relay 16-22A</v>
          </cell>
          <cell r="D1364" t="str">
            <v>ea</v>
          </cell>
          <cell r="E1364">
            <v>1</v>
          </cell>
          <cell r="I1364">
            <v>0</v>
          </cell>
          <cell r="J1364">
            <v>0</v>
          </cell>
        </row>
        <row r="1365">
          <cell r="B1365" t="str">
            <v>TĐ-166</v>
          </cell>
          <cell r="C1365" t="str">
            <v>Thermal Overload Relay 16-22A</v>
          </cell>
          <cell r="D1365" t="str">
            <v>ea</v>
          </cell>
          <cell r="E1365">
            <v>1</v>
          </cell>
          <cell r="I1365">
            <v>0</v>
          </cell>
          <cell r="J1365">
            <v>0</v>
          </cell>
        </row>
        <row r="1366">
          <cell r="B1366" t="str">
            <v>TĐ-167</v>
          </cell>
          <cell r="C1366" t="str">
            <v>Two Speed Controller (Push button, light, switch, relay,..)</v>
          </cell>
          <cell r="D1366" t="str">
            <v>lot</v>
          </cell>
          <cell r="E1366">
            <v>1</v>
          </cell>
          <cell r="I1366">
            <v>0</v>
          </cell>
          <cell r="J1366">
            <v>0</v>
          </cell>
        </row>
        <row r="1367">
          <cell r="B1367" t="str">
            <v>TĐ-168</v>
          </cell>
          <cell r="C1367" t="str">
            <v>2 Speed Starter (22KW 3P/400VAC)</v>
          </cell>
          <cell r="D1367" t="str">
            <v>Set</v>
          </cell>
          <cell r="E1367">
            <v>2</v>
          </cell>
          <cell r="I1367">
            <v>0</v>
          </cell>
          <cell r="J1367">
            <v>0</v>
          </cell>
        </row>
        <row r="1368">
          <cell r="B1368" t="str">
            <v>TĐ-169</v>
          </cell>
          <cell r="C1368" t="str">
            <v>Magnetic Contactor (32A-3P-220VAC 2NO2NC)</v>
          </cell>
          <cell r="D1368" t="str">
            <v>pcs</v>
          </cell>
          <cell r="E1368">
            <v>2</v>
          </cell>
          <cell r="I1368">
            <v>0</v>
          </cell>
          <cell r="J1368">
            <v>0</v>
          </cell>
        </row>
        <row r="1369">
          <cell r="B1369" t="str">
            <v>TĐ-170</v>
          </cell>
          <cell r="C1369" t="str">
            <v>Magnetic Contactor (32A-3P-220VAC 2NO2NC)</v>
          </cell>
          <cell r="D1369" t="str">
            <v>pcs</v>
          </cell>
          <cell r="E1369">
            <v>2</v>
          </cell>
          <cell r="I1369">
            <v>0</v>
          </cell>
          <cell r="J1369">
            <v>0</v>
          </cell>
        </row>
        <row r="1370">
          <cell r="B1370" t="str">
            <v>TĐ-171</v>
          </cell>
          <cell r="C1370" t="str">
            <v>Thermal Overload Relay 22-32A</v>
          </cell>
          <cell r="D1370" t="str">
            <v>pcs</v>
          </cell>
          <cell r="E1370">
            <v>2</v>
          </cell>
          <cell r="I1370">
            <v>0</v>
          </cell>
          <cell r="J1370">
            <v>0</v>
          </cell>
        </row>
        <row r="1371">
          <cell r="B1371" t="str">
            <v>TĐ-172</v>
          </cell>
          <cell r="C1371" t="str">
            <v>Thermal Overload Relay 22-32A</v>
          </cell>
          <cell r="D1371" t="str">
            <v>pcs</v>
          </cell>
          <cell r="E1371">
            <v>2</v>
          </cell>
          <cell r="I1371">
            <v>0</v>
          </cell>
          <cell r="J1371">
            <v>0</v>
          </cell>
        </row>
        <row r="1372">
          <cell r="B1372" t="str">
            <v>TĐ-173</v>
          </cell>
          <cell r="C1372" t="str">
            <v>Two Speed Controller (Push button, light, switch, relay,..)</v>
          </cell>
          <cell r="D1372" t="str">
            <v>lot</v>
          </cell>
          <cell r="E1372">
            <v>2</v>
          </cell>
          <cell r="I1372">
            <v>0</v>
          </cell>
          <cell r="J1372">
            <v>0</v>
          </cell>
        </row>
        <row r="1373">
          <cell r="B1373" t="str">
            <v>TĐ-174</v>
          </cell>
          <cell r="C1373" t="str">
            <v>Tủ điện MCCP-B1.FFMV-B1F</v>
          </cell>
          <cell r="D1373" t="str">
            <v>Tủ</v>
          </cell>
          <cell r="E1373">
            <v>1</v>
          </cell>
          <cell r="I1373">
            <v>0</v>
          </cell>
          <cell r="J1373">
            <v>0</v>
          </cell>
        </row>
        <row r="1374">
          <cell r="B1374" t="str">
            <v>TĐ-175</v>
          </cell>
          <cell r="C1374" t="str">
            <v>Busbar, wire, support, installation Labour + Accessories</v>
          </cell>
          <cell r="D1374" t="str">
            <v>lot</v>
          </cell>
          <cell r="E1374">
            <v>1</v>
          </cell>
          <cell r="I1374">
            <v>0</v>
          </cell>
          <cell r="J1374">
            <v>0</v>
          </cell>
        </row>
        <row r="1375">
          <cell r="B1375" t="str">
            <v>TĐ-176</v>
          </cell>
          <cell r="C1375" t="str">
            <v>Metal enclosure T1.5mm, Powder Coating RAL 7035, IP42</v>
          </cell>
          <cell r="D1375" t="str">
            <v>lot</v>
          </cell>
          <cell r="E1375">
            <v>1</v>
          </cell>
          <cell r="I1375">
            <v>0</v>
          </cell>
          <cell r="J1375">
            <v>0</v>
          </cell>
        </row>
        <row r="1376">
          <cell r="B1376" t="str">
            <v>TĐ-177</v>
          </cell>
          <cell r="C1376" t="str">
            <v>Incoming</v>
          </cell>
          <cell r="I1376">
            <v>0</v>
          </cell>
          <cell r="J1376">
            <v>0</v>
          </cell>
        </row>
        <row r="1377">
          <cell r="B1377" t="str">
            <v>TĐ-178</v>
          </cell>
          <cell r="C1377" t="str">
            <v>Indicator Light (Red)</v>
          </cell>
          <cell r="D1377" t="str">
            <v>ea</v>
          </cell>
          <cell r="E1377">
            <v>1</v>
          </cell>
          <cell r="I1377">
            <v>0</v>
          </cell>
          <cell r="J1377">
            <v>0</v>
          </cell>
        </row>
        <row r="1378">
          <cell r="B1378" t="str">
            <v>TĐ-179</v>
          </cell>
          <cell r="C1378" t="str">
            <v>Indicator Light (Yellow)</v>
          </cell>
          <cell r="D1378" t="str">
            <v>ea</v>
          </cell>
          <cell r="E1378">
            <v>1</v>
          </cell>
          <cell r="I1378">
            <v>0</v>
          </cell>
          <cell r="J1378">
            <v>0</v>
          </cell>
        </row>
        <row r="1379">
          <cell r="B1379" t="str">
            <v>TĐ-180</v>
          </cell>
          <cell r="C1379" t="str">
            <v>Indicator Light (Blue)</v>
          </cell>
          <cell r="D1379" t="str">
            <v>ea</v>
          </cell>
          <cell r="E1379">
            <v>1</v>
          </cell>
          <cell r="I1379">
            <v>0</v>
          </cell>
          <cell r="J1379">
            <v>0</v>
          </cell>
        </row>
        <row r="1380">
          <cell r="B1380" t="str">
            <v>TĐ-181</v>
          </cell>
          <cell r="C1380" t="str">
            <v>Fuse 2A~5A</v>
          </cell>
          <cell r="D1380" t="str">
            <v>set</v>
          </cell>
          <cell r="E1380">
            <v>3</v>
          </cell>
          <cell r="I1380">
            <v>0</v>
          </cell>
          <cell r="J1380">
            <v>0</v>
          </cell>
        </row>
        <row r="1381">
          <cell r="B1381" t="str">
            <v>TĐ-182</v>
          </cell>
          <cell r="C1381" t="str">
            <v>MCT 200/5A, Class 1, 5VA</v>
          </cell>
          <cell r="D1381" t="str">
            <v>pcs</v>
          </cell>
          <cell r="E1381">
            <v>3</v>
          </cell>
          <cell r="I1381">
            <v>0</v>
          </cell>
          <cell r="J1381">
            <v>0</v>
          </cell>
        </row>
        <row r="1382">
          <cell r="B1382" t="str">
            <v>TĐ-183</v>
          </cell>
          <cell r="C1382" t="str">
            <v>(0….A) Ammeter + AS</v>
          </cell>
          <cell r="D1382" t="str">
            <v>set</v>
          </cell>
          <cell r="E1382">
            <v>1</v>
          </cell>
          <cell r="I1382">
            <v>0</v>
          </cell>
          <cell r="J1382">
            <v>0</v>
          </cell>
        </row>
        <row r="1383">
          <cell r="B1383" t="str">
            <v>TĐ-184</v>
          </cell>
          <cell r="C1383" t="str">
            <v>(0-500) Voltmeter + VS</v>
          </cell>
          <cell r="D1383" t="str">
            <v>set</v>
          </cell>
          <cell r="E1383">
            <v>1</v>
          </cell>
          <cell r="I1383">
            <v>0</v>
          </cell>
          <cell r="J1383">
            <v>0</v>
          </cell>
        </row>
        <row r="1384">
          <cell r="B1384" t="str">
            <v>TĐ-185</v>
          </cell>
          <cell r="C1384" t="str">
            <v>250AF/200AT MCCB 3P 42kA</v>
          </cell>
          <cell r="D1384" t="str">
            <v>ea</v>
          </cell>
          <cell r="E1384">
            <v>1</v>
          </cell>
          <cell r="I1384">
            <v>0</v>
          </cell>
          <cell r="J1384">
            <v>0</v>
          </cell>
        </row>
        <row r="1385">
          <cell r="B1385" t="str">
            <v>TĐ-186</v>
          </cell>
          <cell r="C1385" t="str">
            <v>Outgoing</v>
          </cell>
          <cell r="I1385">
            <v>0</v>
          </cell>
          <cell r="J1385">
            <v>0</v>
          </cell>
        </row>
        <row r="1386">
          <cell r="B1386" t="str">
            <v>TĐ-187</v>
          </cell>
          <cell r="C1386" t="str">
            <v>63A MCB 3P 10kA</v>
          </cell>
          <cell r="D1386" t="str">
            <v>pcs</v>
          </cell>
          <cell r="E1386">
            <v>2</v>
          </cell>
          <cell r="I1386">
            <v>0</v>
          </cell>
          <cell r="J1386">
            <v>0</v>
          </cell>
        </row>
        <row r="1387">
          <cell r="B1387" t="str">
            <v>TĐ-188</v>
          </cell>
          <cell r="C1387" t="str">
            <v>40A MCB 3P 10kA</v>
          </cell>
          <cell r="D1387" t="str">
            <v>ea</v>
          </cell>
          <cell r="E1387">
            <v>1</v>
          </cell>
          <cell r="I1387">
            <v>0</v>
          </cell>
          <cell r="J1387">
            <v>0</v>
          </cell>
        </row>
        <row r="1388">
          <cell r="B1388" t="str">
            <v>TĐ-189</v>
          </cell>
          <cell r="C1388" t="str">
            <v>32A MCB 3P 10kA</v>
          </cell>
          <cell r="D1388" t="str">
            <v>pcs</v>
          </cell>
          <cell r="E1388">
            <v>2</v>
          </cell>
          <cell r="I1388">
            <v>0</v>
          </cell>
          <cell r="J1388">
            <v>0</v>
          </cell>
        </row>
        <row r="1389">
          <cell r="B1389" t="str">
            <v>TĐ-190</v>
          </cell>
          <cell r="C1389" t="str">
            <v>20A MCB 3P 10kA</v>
          </cell>
          <cell r="D1389" t="str">
            <v>ea</v>
          </cell>
          <cell r="E1389">
            <v>1</v>
          </cell>
          <cell r="I1389">
            <v>0</v>
          </cell>
          <cell r="J1389">
            <v>0</v>
          </cell>
        </row>
        <row r="1390">
          <cell r="B1390" t="str">
            <v>TĐ-191</v>
          </cell>
          <cell r="C1390" t="str">
            <v>25A MCB 2P 10kA</v>
          </cell>
          <cell r="D1390" t="str">
            <v>ea</v>
          </cell>
          <cell r="E1390">
            <v>1</v>
          </cell>
          <cell r="I1390">
            <v>0</v>
          </cell>
          <cell r="J1390">
            <v>0</v>
          </cell>
        </row>
        <row r="1391">
          <cell r="B1391" t="str">
            <v>TĐ-192</v>
          </cell>
          <cell r="C1391" t="str">
            <v>20A MCB 2P 10kA</v>
          </cell>
          <cell r="D1391" t="str">
            <v>pcs</v>
          </cell>
          <cell r="E1391">
            <v>2</v>
          </cell>
          <cell r="I1391">
            <v>0</v>
          </cell>
          <cell r="J1391">
            <v>0</v>
          </cell>
        </row>
        <row r="1392">
          <cell r="B1392" t="str">
            <v>TĐ-193</v>
          </cell>
          <cell r="C1392" t="str">
            <v>10A MCB 2P 6kA</v>
          </cell>
          <cell r="D1392" t="str">
            <v>ea</v>
          </cell>
          <cell r="E1392">
            <v>1</v>
          </cell>
          <cell r="I1392">
            <v>0</v>
          </cell>
          <cell r="J1392">
            <v>0</v>
          </cell>
        </row>
        <row r="1393">
          <cell r="B1393" t="str">
            <v>TĐ-194</v>
          </cell>
          <cell r="C1393" t="str">
            <v>DOL starter (0.37kW 1P/220V)</v>
          </cell>
          <cell r="D1393" t="str">
            <v>set</v>
          </cell>
          <cell r="E1393">
            <v>2</v>
          </cell>
          <cell r="I1393">
            <v>0</v>
          </cell>
          <cell r="J1393">
            <v>0</v>
          </cell>
        </row>
        <row r="1394">
          <cell r="B1394" t="str">
            <v>TĐ-195</v>
          </cell>
          <cell r="C1394" t="str">
            <v>Magnetic Contactor (9A-3P-220VAC 1NO1NC)</v>
          </cell>
          <cell r="D1394" t="str">
            <v>pcs</v>
          </cell>
          <cell r="E1394">
            <v>2</v>
          </cell>
          <cell r="I1394">
            <v>0</v>
          </cell>
          <cell r="J1394">
            <v>0</v>
          </cell>
        </row>
        <row r="1395">
          <cell r="B1395" t="str">
            <v>TĐ-196</v>
          </cell>
          <cell r="C1395" t="str">
            <v>Thermal Overload Relay 2.5-4A</v>
          </cell>
          <cell r="D1395" t="str">
            <v>pcs</v>
          </cell>
          <cell r="E1395">
            <v>2</v>
          </cell>
          <cell r="I1395">
            <v>0</v>
          </cell>
          <cell r="J1395">
            <v>0</v>
          </cell>
        </row>
        <row r="1396">
          <cell r="B1396" t="str">
            <v>TĐ-197</v>
          </cell>
          <cell r="C1396" t="str">
            <v>DOL Controller (Push button, light, switch, Relay,..)</v>
          </cell>
          <cell r="D1396" t="str">
            <v>lot</v>
          </cell>
          <cell r="E1396">
            <v>2</v>
          </cell>
          <cell r="I1396">
            <v>0</v>
          </cell>
          <cell r="J1396">
            <v>0</v>
          </cell>
        </row>
        <row r="1397">
          <cell r="B1397" t="str">
            <v>TĐ-198</v>
          </cell>
          <cell r="C1397" t="str">
            <v>DOL starter (1.1kW 3P/400V)</v>
          </cell>
          <cell r="D1397" t="str">
            <v>set</v>
          </cell>
          <cell r="E1397">
            <v>1</v>
          </cell>
          <cell r="I1397">
            <v>0</v>
          </cell>
          <cell r="J1397">
            <v>0</v>
          </cell>
        </row>
        <row r="1398">
          <cell r="B1398" t="str">
            <v>TĐ-199</v>
          </cell>
          <cell r="C1398" t="str">
            <v>Magnetic Contactor (9A-3P-220VAC 1NO1NC)</v>
          </cell>
          <cell r="D1398" t="str">
            <v>ea</v>
          </cell>
          <cell r="E1398">
            <v>1</v>
          </cell>
          <cell r="I1398">
            <v>0</v>
          </cell>
          <cell r="J1398">
            <v>0</v>
          </cell>
        </row>
        <row r="1399">
          <cell r="B1399" t="str">
            <v>TĐ-200</v>
          </cell>
          <cell r="C1399" t="str">
            <v>Thermal Overload Relay 2.5-4A</v>
          </cell>
          <cell r="D1399" t="str">
            <v>ea</v>
          </cell>
          <cell r="E1399">
            <v>1</v>
          </cell>
          <cell r="I1399">
            <v>0</v>
          </cell>
          <cell r="J1399">
            <v>0</v>
          </cell>
        </row>
        <row r="1400">
          <cell r="B1400" t="str">
            <v>TĐ-201</v>
          </cell>
          <cell r="C1400" t="str">
            <v>DOL Controller (Push button, light, switch, Relay,..)</v>
          </cell>
          <cell r="D1400" t="str">
            <v>lot</v>
          </cell>
          <cell r="E1400">
            <v>1</v>
          </cell>
          <cell r="I1400">
            <v>0</v>
          </cell>
          <cell r="J1400">
            <v>0</v>
          </cell>
        </row>
        <row r="1401">
          <cell r="B1401" t="str">
            <v>TĐ-202</v>
          </cell>
          <cell r="C1401" t="str">
            <v>SD starter (4kW 3P/400V)</v>
          </cell>
          <cell r="D1401" t="str">
            <v>set</v>
          </cell>
          <cell r="E1401">
            <v>1</v>
          </cell>
          <cell r="I1401">
            <v>0</v>
          </cell>
          <cell r="J1401">
            <v>0</v>
          </cell>
        </row>
        <row r="1402">
          <cell r="B1402" t="str">
            <v>TĐ-203</v>
          </cell>
          <cell r="C1402" t="str">
            <v>Magnetic Contactor (9A-3P-220VAC 1NO1NC)</v>
          </cell>
          <cell r="D1402" t="str">
            <v>pcs</v>
          </cell>
          <cell r="E1402">
            <v>2</v>
          </cell>
          <cell r="I1402">
            <v>0</v>
          </cell>
          <cell r="J1402">
            <v>0</v>
          </cell>
        </row>
        <row r="1403">
          <cell r="B1403" t="str">
            <v>TĐ-204</v>
          </cell>
          <cell r="C1403" t="str">
            <v>Magnetic Contactor (9A-3P-220VAC 1NO1NC)</v>
          </cell>
          <cell r="D1403" t="str">
            <v>ea</v>
          </cell>
          <cell r="E1403">
            <v>1</v>
          </cell>
          <cell r="I1403">
            <v>0</v>
          </cell>
          <cell r="J1403">
            <v>0</v>
          </cell>
        </row>
        <row r="1404">
          <cell r="B1404" t="str">
            <v>TĐ-205</v>
          </cell>
          <cell r="C1404" t="str">
            <v>Thermal Overload Relay 4-6A</v>
          </cell>
          <cell r="D1404" t="str">
            <v>ea</v>
          </cell>
          <cell r="E1404">
            <v>1</v>
          </cell>
          <cell r="I1404">
            <v>0</v>
          </cell>
          <cell r="J1404">
            <v>0</v>
          </cell>
        </row>
        <row r="1405">
          <cell r="B1405" t="str">
            <v>TĐ-206</v>
          </cell>
          <cell r="C1405" t="str">
            <v>S/D Controller (Timer, push button, light, switch, relay,..)</v>
          </cell>
          <cell r="D1405" t="str">
            <v>lot</v>
          </cell>
          <cell r="E1405">
            <v>1</v>
          </cell>
          <cell r="I1405">
            <v>0</v>
          </cell>
          <cell r="J1405">
            <v>0</v>
          </cell>
        </row>
        <row r="1406">
          <cell r="B1406" t="str">
            <v>TĐ-207</v>
          </cell>
          <cell r="C1406" t="str">
            <v>SD starter (11kW 3P/400V)</v>
          </cell>
          <cell r="D1406" t="str">
            <v>set</v>
          </cell>
          <cell r="E1406">
            <v>2</v>
          </cell>
          <cell r="I1406">
            <v>0</v>
          </cell>
          <cell r="J1406">
            <v>0</v>
          </cell>
        </row>
        <row r="1407">
          <cell r="B1407" t="str">
            <v>TĐ-208</v>
          </cell>
          <cell r="C1407" t="str">
            <v>Magnetic Contactor (18A-3P-220VAC 1NO1NC)</v>
          </cell>
          <cell r="D1407" t="str">
            <v>pcs</v>
          </cell>
          <cell r="E1407">
            <v>4</v>
          </cell>
          <cell r="I1407">
            <v>0</v>
          </cell>
          <cell r="J1407">
            <v>0</v>
          </cell>
        </row>
        <row r="1408">
          <cell r="B1408" t="str">
            <v>TĐ-209</v>
          </cell>
          <cell r="C1408" t="str">
            <v>Magnetic Contactor (12A-3P-220VAC 1NO1NC)</v>
          </cell>
          <cell r="D1408" t="str">
            <v>pcs</v>
          </cell>
          <cell r="E1408">
            <v>2</v>
          </cell>
          <cell r="I1408">
            <v>0</v>
          </cell>
          <cell r="J1408">
            <v>0</v>
          </cell>
        </row>
        <row r="1409">
          <cell r="B1409" t="str">
            <v>TĐ-210</v>
          </cell>
          <cell r="C1409" t="str">
            <v>Thermal Overload Relay 12-18A</v>
          </cell>
          <cell r="D1409" t="str">
            <v>pcs</v>
          </cell>
          <cell r="E1409">
            <v>2</v>
          </cell>
          <cell r="I1409">
            <v>0</v>
          </cell>
          <cell r="J1409">
            <v>0</v>
          </cell>
        </row>
        <row r="1410">
          <cell r="B1410" t="str">
            <v>TĐ-211</v>
          </cell>
          <cell r="C1410" t="str">
            <v>S/D Controller (Timer, push button, light, switch, relay,..)</v>
          </cell>
          <cell r="D1410" t="str">
            <v>lot</v>
          </cell>
          <cell r="E1410">
            <v>2</v>
          </cell>
          <cell r="I1410">
            <v>0</v>
          </cell>
          <cell r="J1410">
            <v>0</v>
          </cell>
        </row>
        <row r="1411">
          <cell r="B1411" t="str">
            <v>TĐ-212</v>
          </cell>
          <cell r="C1411" t="str">
            <v>2 Speed Starter (15KW 3P/400VAC)</v>
          </cell>
          <cell r="D1411" t="str">
            <v>Set</v>
          </cell>
          <cell r="E1411">
            <v>1</v>
          </cell>
          <cell r="I1411">
            <v>0</v>
          </cell>
          <cell r="J1411">
            <v>0</v>
          </cell>
        </row>
        <row r="1412">
          <cell r="B1412" t="str">
            <v>TĐ-213</v>
          </cell>
          <cell r="C1412" t="str">
            <v>Magnetic Contactor (22A-3P-220VAC 1NO1NC)</v>
          </cell>
          <cell r="D1412" t="str">
            <v>ea</v>
          </cell>
          <cell r="E1412">
            <v>1</v>
          </cell>
          <cell r="I1412">
            <v>0</v>
          </cell>
          <cell r="J1412">
            <v>0</v>
          </cell>
        </row>
        <row r="1413">
          <cell r="B1413" t="str">
            <v>TĐ-214</v>
          </cell>
          <cell r="C1413" t="str">
            <v>Magnetic Contactor (22A-3P-220VAC 1NO1NC)</v>
          </cell>
          <cell r="D1413" t="str">
            <v>ea</v>
          </cell>
          <cell r="E1413">
            <v>1</v>
          </cell>
          <cell r="I1413">
            <v>0</v>
          </cell>
          <cell r="J1413">
            <v>0</v>
          </cell>
        </row>
        <row r="1414">
          <cell r="B1414" t="str">
            <v>TĐ-215</v>
          </cell>
          <cell r="C1414" t="str">
            <v>Thermal Overload Relay 16-22A</v>
          </cell>
          <cell r="D1414" t="str">
            <v>ea</v>
          </cell>
          <cell r="E1414">
            <v>1</v>
          </cell>
          <cell r="I1414">
            <v>0</v>
          </cell>
          <cell r="J1414">
            <v>0</v>
          </cell>
        </row>
        <row r="1415">
          <cell r="B1415" t="str">
            <v>TĐ-216</v>
          </cell>
          <cell r="C1415" t="str">
            <v>Thermal Overload Relay 16-22A</v>
          </cell>
          <cell r="D1415" t="str">
            <v>ea</v>
          </cell>
          <cell r="E1415">
            <v>1</v>
          </cell>
          <cell r="I1415">
            <v>0</v>
          </cell>
          <cell r="J1415">
            <v>0</v>
          </cell>
        </row>
        <row r="1416">
          <cell r="B1416" t="str">
            <v>TĐ-217</v>
          </cell>
          <cell r="C1416" t="str">
            <v>Two Speed Controller (Push button, light, switch, relay,..)</v>
          </cell>
          <cell r="D1416" t="str">
            <v>lot</v>
          </cell>
          <cell r="E1416">
            <v>1</v>
          </cell>
          <cell r="I1416">
            <v>0</v>
          </cell>
          <cell r="J1416">
            <v>0</v>
          </cell>
        </row>
        <row r="1417">
          <cell r="B1417" t="str">
            <v>TĐ-218</v>
          </cell>
          <cell r="C1417" t="str">
            <v>2 Speed Starter (22KW 3P/400VAC)</v>
          </cell>
          <cell r="D1417" t="str">
            <v>Set</v>
          </cell>
          <cell r="E1417">
            <v>2</v>
          </cell>
          <cell r="I1417">
            <v>0</v>
          </cell>
          <cell r="J1417">
            <v>0</v>
          </cell>
        </row>
        <row r="1418">
          <cell r="B1418" t="str">
            <v>TĐ-219</v>
          </cell>
          <cell r="C1418" t="str">
            <v>Magnetic Contactor (32A-3P-220VAC 2NO2NC)</v>
          </cell>
          <cell r="D1418" t="str">
            <v>pcs</v>
          </cell>
          <cell r="E1418">
            <v>2</v>
          </cell>
          <cell r="I1418">
            <v>0</v>
          </cell>
          <cell r="J1418">
            <v>0</v>
          </cell>
        </row>
        <row r="1419">
          <cell r="B1419" t="str">
            <v>TĐ-220</v>
          </cell>
          <cell r="C1419" t="str">
            <v>Magnetic Contactor (32A-3P-220VAC 2NO2NC)</v>
          </cell>
          <cell r="D1419" t="str">
            <v>pcs</v>
          </cell>
          <cell r="E1419">
            <v>2</v>
          </cell>
          <cell r="I1419">
            <v>0</v>
          </cell>
          <cell r="J1419">
            <v>0</v>
          </cell>
        </row>
        <row r="1420">
          <cell r="B1420" t="str">
            <v>TĐ-221</v>
          </cell>
          <cell r="C1420" t="str">
            <v>Thermal Overload Relay 22-32A</v>
          </cell>
          <cell r="D1420" t="str">
            <v>pcs</v>
          </cell>
          <cell r="E1420">
            <v>2</v>
          </cell>
          <cell r="I1420">
            <v>0</v>
          </cell>
          <cell r="J1420">
            <v>0</v>
          </cell>
        </row>
        <row r="1421">
          <cell r="B1421" t="str">
            <v>TĐ-222</v>
          </cell>
          <cell r="C1421" t="str">
            <v>Thermal Overload Relay 22-32A</v>
          </cell>
          <cell r="D1421" t="str">
            <v>pcs</v>
          </cell>
          <cell r="E1421">
            <v>2</v>
          </cell>
          <cell r="I1421">
            <v>0</v>
          </cell>
          <cell r="J1421">
            <v>0</v>
          </cell>
        </row>
        <row r="1422">
          <cell r="B1422" t="str">
            <v>TĐ-223</v>
          </cell>
          <cell r="C1422" t="str">
            <v>Two Speed Controller (Push button, light, switch, relay,..)</v>
          </cell>
          <cell r="D1422" t="str">
            <v>lot</v>
          </cell>
          <cell r="E1422">
            <v>2</v>
          </cell>
          <cell r="I1422">
            <v>0</v>
          </cell>
          <cell r="J1422">
            <v>0</v>
          </cell>
        </row>
        <row r="1423">
          <cell r="B1423" t="str">
            <v>TĐ-224</v>
          </cell>
          <cell r="C1423" t="str">
            <v>Tủ điện MCCP-B2.FFMV-B1F</v>
          </cell>
          <cell r="D1423" t="str">
            <v>Tủ</v>
          </cell>
          <cell r="E1423">
            <v>1</v>
          </cell>
          <cell r="I1423">
            <v>0</v>
          </cell>
          <cell r="J1423">
            <v>0</v>
          </cell>
        </row>
        <row r="1424">
          <cell r="B1424" t="str">
            <v>TĐ-225</v>
          </cell>
          <cell r="C1424" t="str">
            <v>Busbar, wire, support, installation Labour + Accessories</v>
          </cell>
          <cell r="D1424" t="str">
            <v>lot</v>
          </cell>
          <cell r="E1424">
            <v>1</v>
          </cell>
          <cell r="I1424">
            <v>0</v>
          </cell>
          <cell r="J1424">
            <v>0</v>
          </cell>
        </row>
        <row r="1425">
          <cell r="B1425" t="str">
            <v>TĐ-226</v>
          </cell>
          <cell r="C1425" t="str">
            <v>Metal enclosure T1.5mm, Powder Coating RAL 7035, IP42</v>
          </cell>
          <cell r="D1425" t="str">
            <v>lot</v>
          </cell>
          <cell r="E1425">
            <v>1</v>
          </cell>
          <cell r="I1425">
            <v>0</v>
          </cell>
          <cell r="J1425">
            <v>0</v>
          </cell>
        </row>
        <row r="1426">
          <cell r="B1426" t="str">
            <v>TĐ-227</v>
          </cell>
          <cell r="C1426" t="str">
            <v>Incoming</v>
          </cell>
          <cell r="I1426">
            <v>0</v>
          </cell>
          <cell r="J1426">
            <v>0</v>
          </cell>
        </row>
        <row r="1427">
          <cell r="B1427" t="str">
            <v>TĐ-228</v>
          </cell>
          <cell r="C1427" t="str">
            <v>Indicator Light (Red)</v>
          </cell>
          <cell r="D1427" t="str">
            <v>ea</v>
          </cell>
          <cell r="E1427">
            <v>1</v>
          </cell>
          <cell r="I1427">
            <v>0</v>
          </cell>
          <cell r="J1427">
            <v>0</v>
          </cell>
        </row>
        <row r="1428">
          <cell r="B1428" t="str">
            <v>TĐ-229</v>
          </cell>
          <cell r="C1428" t="str">
            <v>Indicator Light (Yellow)</v>
          </cell>
          <cell r="D1428" t="str">
            <v>ea</v>
          </cell>
          <cell r="E1428">
            <v>1</v>
          </cell>
          <cell r="I1428">
            <v>0</v>
          </cell>
          <cell r="J1428">
            <v>0</v>
          </cell>
        </row>
        <row r="1429">
          <cell r="B1429" t="str">
            <v>TĐ-230</v>
          </cell>
          <cell r="C1429" t="str">
            <v>Indicator Light (Blue)</v>
          </cell>
          <cell r="D1429" t="str">
            <v>ea</v>
          </cell>
          <cell r="E1429">
            <v>1</v>
          </cell>
          <cell r="I1429">
            <v>0</v>
          </cell>
          <cell r="J1429">
            <v>0</v>
          </cell>
        </row>
        <row r="1430">
          <cell r="B1430" t="str">
            <v>TĐ-231</v>
          </cell>
          <cell r="C1430" t="str">
            <v>Fuse 2A~5A</v>
          </cell>
          <cell r="D1430" t="str">
            <v>set</v>
          </cell>
          <cell r="E1430">
            <v>3</v>
          </cell>
          <cell r="I1430">
            <v>0</v>
          </cell>
          <cell r="J1430">
            <v>0</v>
          </cell>
        </row>
        <row r="1431">
          <cell r="B1431" t="str">
            <v>TĐ-232</v>
          </cell>
          <cell r="C1431" t="str">
            <v>MCT 200/5A, Class 1, 5VA</v>
          </cell>
          <cell r="D1431" t="str">
            <v>pcs</v>
          </cell>
          <cell r="E1431">
            <v>3</v>
          </cell>
          <cell r="I1431">
            <v>0</v>
          </cell>
          <cell r="J1431">
            <v>0</v>
          </cell>
        </row>
        <row r="1432">
          <cell r="B1432" t="str">
            <v>TĐ-233</v>
          </cell>
          <cell r="C1432" t="str">
            <v>(0….A) Ammeter + AS</v>
          </cell>
          <cell r="D1432" t="str">
            <v>set</v>
          </cell>
          <cell r="E1432">
            <v>1</v>
          </cell>
          <cell r="I1432">
            <v>0</v>
          </cell>
          <cell r="J1432">
            <v>0</v>
          </cell>
        </row>
        <row r="1433">
          <cell r="B1433" t="str">
            <v>TĐ-234</v>
          </cell>
          <cell r="C1433" t="str">
            <v>(0-500) Voltmeter + VS</v>
          </cell>
          <cell r="D1433" t="str">
            <v>set</v>
          </cell>
          <cell r="E1433">
            <v>1</v>
          </cell>
          <cell r="I1433">
            <v>0</v>
          </cell>
          <cell r="J1433">
            <v>0</v>
          </cell>
        </row>
        <row r="1434">
          <cell r="B1434" t="str">
            <v>TĐ-235</v>
          </cell>
          <cell r="C1434" t="str">
            <v>250AF/200AT MCCB 3P 42kA</v>
          </cell>
          <cell r="D1434" t="str">
            <v>ea</v>
          </cell>
          <cell r="E1434">
            <v>1</v>
          </cell>
          <cell r="I1434">
            <v>0</v>
          </cell>
          <cell r="J1434">
            <v>0</v>
          </cell>
        </row>
        <row r="1435">
          <cell r="B1435" t="str">
            <v>TĐ-236</v>
          </cell>
          <cell r="C1435" t="str">
            <v>Outgoing</v>
          </cell>
          <cell r="I1435">
            <v>0</v>
          </cell>
          <cell r="J1435">
            <v>0</v>
          </cell>
        </row>
        <row r="1436">
          <cell r="B1436" t="str">
            <v>TĐ-237</v>
          </cell>
          <cell r="C1436" t="str">
            <v>63A MCB 3P 10kA</v>
          </cell>
          <cell r="D1436" t="str">
            <v>pcs</v>
          </cell>
          <cell r="E1436">
            <v>2</v>
          </cell>
          <cell r="I1436">
            <v>0</v>
          </cell>
          <cell r="J1436">
            <v>0</v>
          </cell>
        </row>
        <row r="1437">
          <cell r="B1437" t="str">
            <v>TĐ-238</v>
          </cell>
          <cell r="C1437" t="str">
            <v>40A MCB 3P 10kA</v>
          </cell>
          <cell r="D1437" t="str">
            <v>ea</v>
          </cell>
          <cell r="E1437">
            <v>1</v>
          </cell>
          <cell r="I1437">
            <v>0</v>
          </cell>
          <cell r="J1437">
            <v>0</v>
          </cell>
        </row>
        <row r="1438">
          <cell r="B1438" t="str">
            <v>TĐ-239</v>
          </cell>
          <cell r="C1438" t="str">
            <v>32A MCB 3P 10kA</v>
          </cell>
          <cell r="D1438" t="str">
            <v>pcs</v>
          </cell>
          <cell r="E1438">
            <v>2</v>
          </cell>
          <cell r="I1438">
            <v>0</v>
          </cell>
          <cell r="J1438">
            <v>0</v>
          </cell>
        </row>
        <row r="1439">
          <cell r="B1439" t="str">
            <v>TĐ-240</v>
          </cell>
          <cell r="C1439" t="str">
            <v>25A MCB 3P 10kA</v>
          </cell>
          <cell r="D1439" t="str">
            <v>ea</v>
          </cell>
          <cell r="E1439">
            <v>1</v>
          </cell>
          <cell r="I1439">
            <v>0</v>
          </cell>
          <cell r="J1439">
            <v>0</v>
          </cell>
        </row>
        <row r="1440">
          <cell r="B1440" t="str">
            <v>TĐ-241</v>
          </cell>
          <cell r="C1440" t="str">
            <v>20A MCB 3P 10kA</v>
          </cell>
          <cell r="D1440" t="str">
            <v>ea</v>
          </cell>
          <cell r="E1440">
            <v>1</v>
          </cell>
          <cell r="I1440">
            <v>0</v>
          </cell>
          <cell r="J1440">
            <v>0</v>
          </cell>
        </row>
        <row r="1441">
          <cell r="B1441" t="str">
            <v>TĐ-242</v>
          </cell>
          <cell r="C1441" t="str">
            <v>20A MCB 2P 10kA</v>
          </cell>
          <cell r="D1441" t="str">
            <v>pcs</v>
          </cell>
          <cell r="E1441">
            <v>2</v>
          </cell>
          <cell r="I1441">
            <v>0</v>
          </cell>
          <cell r="J1441">
            <v>0</v>
          </cell>
        </row>
        <row r="1442">
          <cell r="B1442" t="str">
            <v>TĐ-243</v>
          </cell>
          <cell r="C1442" t="str">
            <v>10A MCB 2P 6kA</v>
          </cell>
          <cell r="D1442" t="str">
            <v>ea</v>
          </cell>
          <cell r="E1442">
            <v>1</v>
          </cell>
          <cell r="I1442">
            <v>0</v>
          </cell>
          <cell r="J1442">
            <v>0</v>
          </cell>
        </row>
        <row r="1443">
          <cell r="B1443" t="str">
            <v>TĐ-244</v>
          </cell>
          <cell r="C1443" t="str">
            <v>DOL starter (0.37kW 1P/220V)</v>
          </cell>
          <cell r="D1443" t="str">
            <v>set</v>
          </cell>
          <cell r="E1443">
            <v>2</v>
          </cell>
          <cell r="I1443">
            <v>0</v>
          </cell>
          <cell r="J1443">
            <v>0</v>
          </cell>
        </row>
        <row r="1444">
          <cell r="B1444" t="str">
            <v>TĐ-245</v>
          </cell>
          <cell r="C1444" t="str">
            <v>Magnetic Contactor (9A-3P-220VAC 1NO1NC)</v>
          </cell>
          <cell r="D1444" t="str">
            <v>pcs</v>
          </cell>
          <cell r="E1444">
            <v>2</v>
          </cell>
          <cell r="I1444">
            <v>0</v>
          </cell>
          <cell r="J1444">
            <v>0</v>
          </cell>
        </row>
        <row r="1445">
          <cell r="B1445" t="str">
            <v>TĐ-246</v>
          </cell>
          <cell r="C1445" t="str">
            <v>Thermal Overload Relay 2.5-4A</v>
          </cell>
          <cell r="D1445" t="str">
            <v>pcs</v>
          </cell>
          <cell r="E1445">
            <v>2</v>
          </cell>
          <cell r="I1445">
            <v>0</v>
          </cell>
          <cell r="J1445">
            <v>0</v>
          </cell>
        </row>
        <row r="1446">
          <cell r="B1446" t="str">
            <v>TĐ-247</v>
          </cell>
          <cell r="C1446" t="str">
            <v>DOL Controller (Push button, light, switch, Relay,..)</v>
          </cell>
          <cell r="D1446" t="str">
            <v>lot</v>
          </cell>
          <cell r="E1446">
            <v>2</v>
          </cell>
          <cell r="I1446">
            <v>0</v>
          </cell>
          <cell r="J1446">
            <v>0</v>
          </cell>
        </row>
        <row r="1447">
          <cell r="B1447" t="str">
            <v>TĐ-248</v>
          </cell>
          <cell r="C1447" t="str">
            <v>DOL starter (1.1kW 3P/400V)</v>
          </cell>
          <cell r="D1447" t="str">
            <v>set</v>
          </cell>
          <cell r="E1447">
            <v>1</v>
          </cell>
          <cell r="I1447">
            <v>0</v>
          </cell>
          <cell r="J1447">
            <v>0</v>
          </cell>
        </row>
        <row r="1448">
          <cell r="B1448" t="str">
            <v>TĐ-249</v>
          </cell>
          <cell r="C1448" t="str">
            <v>Magnetic Contactor (9A-3P-220VAC 1NO1NC)</v>
          </cell>
          <cell r="D1448" t="str">
            <v>ea</v>
          </cell>
          <cell r="E1448">
            <v>1</v>
          </cell>
          <cell r="I1448">
            <v>0</v>
          </cell>
          <cell r="J1448">
            <v>0</v>
          </cell>
        </row>
        <row r="1449">
          <cell r="B1449" t="str">
            <v>TĐ-250</v>
          </cell>
          <cell r="C1449" t="str">
            <v>Thermal Overload Relay 2.5-4A</v>
          </cell>
          <cell r="D1449" t="str">
            <v>ea</v>
          </cell>
          <cell r="E1449">
            <v>1</v>
          </cell>
          <cell r="I1449">
            <v>0</v>
          </cell>
          <cell r="J1449">
            <v>0</v>
          </cell>
        </row>
        <row r="1450">
          <cell r="B1450" t="str">
            <v>TĐ-251</v>
          </cell>
          <cell r="C1450" t="str">
            <v>DOL Controller (Push button, light, switch, Relay,..)</v>
          </cell>
          <cell r="D1450" t="str">
            <v>lot</v>
          </cell>
          <cell r="E1450">
            <v>1</v>
          </cell>
          <cell r="I1450">
            <v>0</v>
          </cell>
          <cell r="J1450">
            <v>0</v>
          </cell>
        </row>
        <row r="1451">
          <cell r="B1451" t="str">
            <v>TĐ-252</v>
          </cell>
          <cell r="C1451" t="str">
            <v>SD starter (4kW 3P/400V)</v>
          </cell>
          <cell r="D1451" t="str">
            <v>set</v>
          </cell>
          <cell r="E1451">
            <v>1</v>
          </cell>
          <cell r="I1451">
            <v>0</v>
          </cell>
          <cell r="J1451">
            <v>0</v>
          </cell>
        </row>
        <row r="1452">
          <cell r="B1452" t="str">
            <v>TĐ-253</v>
          </cell>
          <cell r="C1452" t="str">
            <v>Magnetic Contactor (9A-3P-220VAC 1NO1NC)</v>
          </cell>
          <cell r="D1452" t="str">
            <v>pcs</v>
          </cell>
          <cell r="E1452">
            <v>2</v>
          </cell>
          <cell r="I1452">
            <v>0</v>
          </cell>
          <cell r="J1452">
            <v>0</v>
          </cell>
        </row>
        <row r="1453">
          <cell r="B1453" t="str">
            <v>TĐ-254</v>
          </cell>
          <cell r="C1453" t="str">
            <v>Magnetic Contactor (9A-3P-220VAC 1NO1NC)</v>
          </cell>
          <cell r="D1453" t="str">
            <v>ea</v>
          </cell>
          <cell r="E1453">
            <v>1</v>
          </cell>
          <cell r="I1453">
            <v>0</v>
          </cell>
          <cell r="J1453">
            <v>0</v>
          </cell>
        </row>
        <row r="1454">
          <cell r="B1454" t="str">
            <v>TĐ-255</v>
          </cell>
          <cell r="C1454" t="str">
            <v>Thermal Overload Relay 4-6A</v>
          </cell>
          <cell r="D1454" t="str">
            <v>ea</v>
          </cell>
          <cell r="E1454">
            <v>1</v>
          </cell>
          <cell r="I1454">
            <v>0</v>
          </cell>
          <cell r="J1454">
            <v>0</v>
          </cell>
        </row>
        <row r="1455">
          <cell r="B1455" t="str">
            <v>TĐ-256</v>
          </cell>
          <cell r="C1455" t="str">
            <v>S/D Controller (Timer, push button, light, switch, relay,..)</v>
          </cell>
          <cell r="D1455" t="str">
            <v>lot</v>
          </cell>
          <cell r="E1455">
            <v>1</v>
          </cell>
          <cell r="I1455">
            <v>0</v>
          </cell>
          <cell r="J1455">
            <v>0</v>
          </cell>
        </row>
        <row r="1456">
          <cell r="B1456" t="str">
            <v>TĐ-257</v>
          </cell>
          <cell r="C1456" t="str">
            <v>SD starter (11kW 3P/400V)</v>
          </cell>
          <cell r="D1456" t="str">
            <v>set</v>
          </cell>
          <cell r="E1456">
            <v>2</v>
          </cell>
          <cell r="I1456">
            <v>0</v>
          </cell>
          <cell r="J1456">
            <v>0</v>
          </cell>
        </row>
        <row r="1457">
          <cell r="B1457" t="str">
            <v>TĐ-258</v>
          </cell>
          <cell r="C1457" t="str">
            <v>Magnetic Contactor (18A-3P-220VAC 1NO1NC)</v>
          </cell>
          <cell r="D1457" t="str">
            <v>pcs</v>
          </cell>
          <cell r="E1457">
            <v>4</v>
          </cell>
          <cell r="I1457">
            <v>0</v>
          </cell>
          <cell r="J1457">
            <v>0</v>
          </cell>
        </row>
        <row r="1458">
          <cell r="B1458" t="str">
            <v>TĐ-259</v>
          </cell>
          <cell r="C1458" t="str">
            <v>Magnetic Contactor (12A-3P-220VAC 1NO1NC)</v>
          </cell>
          <cell r="D1458" t="str">
            <v>pcs</v>
          </cell>
          <cell r="E1458">
            <v>2</v>
          </cell>
          <cell r="I1458">
            <v>0</v>
          </cell>
          <cell r="J1458">
            <v>0</v>
          </cell>
        </row>
        <row r="1459">
          <cell r="B1459" t="str">
            <v>TĐ-260</v>
          </cell>
          <cell r="C1459" t="str">
            <v>Thermal Overload Relay 12-18A</v>
          </cell>
          <cell r="D1459" t="str">
            <v>pcs</v>
          </cell>
          <cell r="E1459">
            <v>2</v>
          </cell>
          <cell r="I1459">
            <v>0</v>
          </cell>
          <cell r="J1459">
            <v>0</v>
          </cell>
        </row>
        <row r="1460">
          <cell r="B1460" t="str">
            <v>TĐ-261</v>
          </cell>
          <cell r="C1460" t="str">
            <v>S/D Controller (Timer, push button, light, switch, relay,..)</v>
          </cell>
          <cell r="D1460" t="str">
            <v>lot</v>
          </cell>
          <cell r="E1460">
            <v>2</v>
          </cell>
          <cell r="I1460">
            <v>0</v>
          </cell>
          <cell r="J1460">
            <v>0</v>
          </cell>
        </row>
        <row r="1461">
          <cell r="B1461" t="str">
            <v>TĐ-262</v>
          </cell>
          <cell r="C1461" t="str">
            <v>2 Speed Starter (15KW 3P/400VAC)</v>
          </cell>
          <cell r="D1461" t="str">
            <v>Set</v>
          </cell>
          <cell r="E1461">
            <v>1</v>
          </cell>
          <cell r="I1461">
            <v>0</v>
          </cell>
          <cell r="J1461">
            <v>0</v>
          </cell>
        </row>
        <row r="1462">
          <cell r="B1462" t="str">
            <v>TĐ-263</v>
          </cell>
          <cell r="C1462" t="str">
            <v>Magnetic Contactor (22A-3P-220VAC 1NO1NC)</v>
          </cell>
          <cell r="D1462" t="str">
            <v>ea</v>
          </cell>
          <cell r="E1462">
            <v>1</v>
          </cell>
          <cell r="I1462">
            <v>0</v>
          </cell>
          <cell r="J1462">
            <v>0</v>
          </cell>
        </row>
        <row r="1463">
          <cell r="B1463" t="str">
            <v>TĐ-264</v>
          </cell>
          <cell r="C1463" t="str">
            <v>Magnetic Contactor (22A-3P-220VAC 1NO1NC)</v>
          </cell>
          <cell r="D1463" t="str">
            <v>ea</v>
          </cell>
          <cell r="E1463">
            <v>1</v>
          </cell>
          <cell r="I1463">
            <v>0</v>
          </cell>
          <cell r="J1463">
            <v>0</v>
          </cell>
        </row>
        <row r="1464">
          <cell r="B1464" t="str">
            <v>TĐ-265</v>
          </cell>
          <cell r="C1464" t="str">
            <v>Thermal Overload Relay 16-22A</v>
          </cell>
          <cell r="D1464" t="str">
            <v>ea</v>
          </cell>
          <cell r="E1464">
            <v>1</v>
          </cell>
          <cell r="I1464">
            <v>0</v>
          </cell>
          <cell r="J1464">
            <v>0</v>
          </cell>
        </row>
        <row r="1465">
          <cell r="B1465" t="str">
            <v>TĐ-266</v>
          </cell>
          <cell r="C1465" t="str">
            <v>Thermal Overload Relay 16-22A</v>
          </cell>
          <cell r="D1465" t="str">
            <v>ea</v>
          </cell>
          <cell r="E1465">
            <v>1</v>
          </cell>
          <cell r="I1465">
            <v>0</v>
          </cell>
          <cell r="J1465">
            <v>0</v>
          </cell>
        </row>
        <row r="1466">
          <cell r="B1466" t="str">
            <v>TĐ-267</v>
          </cell>
          <cell r="C1466" t="str">
            <v>Two Speed Controller (Push button, light, switch, relay,..)</v>
          </cell>
          <cell r="D1466" t="str">
            <v>lot</v>
          </cell>
          <cell r="E1466">
            <v>1</v>
          </cell>
          <cell r="I1466">
            <v>0</v>
          </cell>
          <cell r="J1466">
            <v>0</v>
          </cell>
        </row>
        <row r="1467">
          <cell r="B1467" t="str">
            <v>TĐ-268</v>
          </cell>
          <cell r="C1467" t="str">
            <v>2 Speed Starter (22KW 3P/400VAC)</v>
          </cell>
          <cell r="D1467" t="str">
            <v>Set</v>
          </cell>
          <cell r="E1467">
            <v>2</v>
          </cell>
          <cell r="I1467">
            <v>0</v>
          </cell>
          <cell r="J1467">
            <v>0</v>
          </cell>
        </row>
        <row r="1468">
          <cell r="B1468" t="str">
            <v>TĐ-269</v>
          </cell>
          <cell r="C1468" t="str">
            <v>Magnetic Contactor (32A-3P-220VAC 2NO2NC)</v>
          </cell>
          <cell r="D1468" t="str">
            <v>pcs</v>
          </cell>
          <cell r="E1468">
            <v>2</v>
          </cell>
          <cell r="I1468">
            <v>0</v>
          </cell>
          <cell r="J1468">
            <v>0</v>
          </cell>
        </row>
        <row r="1469">
          <cell r="B1469" t="str">
            <v>TĐ-270</v>
          </cell>
          <cell r="C1469" t="str">
            <v>Magnetic Contactor (32A-3P-220VAC 2NO2NC)</v>
          </cell>
          <cell r="D1469" t="str">
            <v>pcs</v>
          </cell>
          <cell r="E1469">
            <v>2</v>
          </cell>
          <cell r="I1469">
            <v>0</v>
          </cell>
          <cell r="J1469">
            <v>0</v>
          </cell>
        </row>
        <row r="1470">
          <cell r="B1470" t="str">
            <v>TĐ-271</v>
          </cell>
          <cell r="C1470" t="str">
            <v>Thermal Overload Relay 22-32A</v>
          </cell>
          <cell r="D1470" t="str">
            <v>pcs</v>
          </cell>
          <cell r="E1470">
            <v>2</v>
          </cell>
          <cell r="I1470">
            <v>0</v>
          </cell>
          <cell r="J1470">
            <v>0</v>
          </cell>
        </row>
        <row r="1471">
          <cell r="B1471" t="str">
            <v>TĐ-272</v>
          </cell>
          <cell r="C1471" t="str">
            <v>Thermal Overload Relay 22-32A</v>
          </cell>
          <cell r="D1471" t="str">
            <v>pcs</v>
          </cell>
          <cell r="E1471">
            <v>2</v>
          </cell>
          <cell r="I1471">
            <v>0</v>
          </cell>
          <cell r="J1471">
            <v>0</v>
          </cell>
        </row>
        <row r="1472">
          <cell r="B1472" t="str">
            <v>TĐ-273</v>
          </cell>
          <cell r="C1472" t="str">
            <v>Two Speed Controller (Push button, light, switch, relay,..)</v>
          </cell>
          <cell r="D1472" t="str">
            <v>lot</v>
          </cell>
          <cell r="E1472">
            <v>2</v>
          </cell>
          <cell r="I1472">
            <v>0</v>
          </cell>
          <cell r="J1472">
            <v>0</v>
          </cell>
        </row>
        <row r="1473">
          <cell r="B1473" t="str">
            <v>TĐ-274</v>
          </cell>
          <cell r="C1473" t="str">
            <v>Tủ điện MCCP-A1.FFMV-7F, MCCP-B1.FFMV-7F</v>
          </cell>
          <cell r="D1473" t="str">
            <v>Tủ</v>
          </cell>
          <cell r="E1473">
            <v>2</v>
          </cell>
          <cell r="I1473">
            <v>0</v>
          </cell>
          <cell r="J1473">
            <v>0</v>
          </cell>
        </row>
        <row r="1474">
          <cell r="B1474" t="str">
            <v>TĐ-275</v>
          </cell>
          <cell r="C1474" t="str">
            <v>Busbar, wire, support, installation Labour + Accessories</v>
          </cell>
          <cell r="D1474" t="str">
            <v>lot</v>
          </cell>
          <cell r="E1474">
            <v>1</v>
          </cell>
          <cell r="I1474">
            <v>0</v>
          </cell>
          <cell r="J1474">
            <v>0</v>
          </cell>
        </row>
        <row r="1475">
          <cell r="B1475" t="str">
            <v>TĐ-276</v>
          </cell>
          <cell r="C1475" t="str">
            <v>Metal enclosure T1.5mm, Powder Coating RAL 7035, IP42</v>
          </cell>
          <cell r="D1475" t="str">
            <v>lot</v>
          </cell>
          <cell r="E1475">
            <v>1</v>
          </cell>
          <cell r="I1475">
            <v>0</v>
          </cell>
          <cell r="J1475">
            <v>0</v>
          </cell>
        </row>
        <row r="1476">
          <cell r="B1476" t="str">
            <v>TĐ-277</v>
          </cell>
          <cell r="C1476" t="str">
            <v>Incoming</v>
          </cell>
          <cell r="I1476">
            <v>0</v>
          </cell>
          <cell r="J1476">
            <v>0</v>
          </cell>
        </row>
        <row r="1477">
          <cell r="B1477" t="str">
            <v>TĐ-278</v>
          </cell>
          <cell r="C1477" t="str">
            <v>Indicator Light (Red)</v>
          </cell>
          <cell r="D1477" t="str">
            <v>ea</v>
          </cell>
          <cell r="E1477">
            <v>1</v>
          </cell>
          <cell r="I1477">
            <v>0</v>
          </cell>
          <cell r="J1477">
            <v>0</v>
          </cell>
        </row>
        <row r="1478">
          <cell r="B1478" t="str">
            <v>TĐ-279</v>
          </cell>
          <cell r="C1478" t="str">
            <v>Indicator Light (Yellow)</v>
          </cell>
          <cell r="D1478" t="str">
            <v>ea</v>
          </cell>
          <cell r="E1478">
            <v>1</v>
          </cell>
          <cell r="I1478">
            <v>0</v>
          </cell>
          <cell r="J1478">
            <v>0</v>
          </cell>
        </row>
        <row r="1479">
          <cell r="B1479" t="str">
            <v>TĐ-280</v>
          </cell>
          <cell r="C1479" t="str">
            <v>Indicator Light (Blue)</v>
          </cell>
          <cell r="D1479" t="str">
            <v>ea</v>
          </cell>
          <cell r="E1479">
            <v>1</v>
          </cell>
          <cell r="I1479">
            <v>0</v>
          </cell>
          <cell r="J1479">
            <v>0</v>
          </cell>
        </row>
        <row r="1480">
          <cell r="B1480" t="str">
            <v>TĐ-281</v>
          </cell>
          <cell r="C1480" t="str">
            <v>Fuse 2A~5A</v>
          </cell>
          <cell r="D1480" t="str">
            <v>set</v>
          </cell>
          <cell r="E1480">
            <v>3</v>
          </cell>
          <cell r="I1480">
            <v>0</v>
          </cell>
          <cell r="J1480">
            <v>0</v>
          </cell>
        </row>
        <row r="1481">
          <cell r="B1481" t="str">
            <v>TĐ-282</v>
          </cell>
          <cell r="C1481" t="str">
            <v>MCT 200/5A, Class 1, 5VA</v>
          </cell>
          <cell r="D1481" t="str">
            <v>pcs</v>
          </cell>
          <cell r="E1481">
            <v>3</v>
          </cell>
          <cell r="I1481">
            <v>0</v>
          </cell>
          <cell r="J1481">
            <v>0</v>
          </cell>
        </row>
        <row r="1482">
          <cell r="B1482" t="str">
            <v>TĐ-283</v>
          </cell>
          <cell r="C1482" t="str">
            <v>(0….A) Ammeter + AS</v>
          </cell>
          <cell r="D1482" t="str">
            <v>set</v>
          </cell>
          <cell r="E1482">
            <v>1</v>
          </cell>
          <cell r="I1482">
            <v>0</v>
          </cell>
          <cell r="J1482">
            <v>0</v>
          </cell>
        </row>
        <row r="1483">
          <cell r="B1483" t="str">
            <v>TĐ-284</v>
          </cell>
          <cell r="C1483" t="str">
            <v>(0-500) Voltmeter + VS</v>
          </cell>
          <cell r="D1483" t="str">
            <v>set</v>
          </cell>
          <cell r="E1483">
            <v>1</v>
          </cell>
          <cell r="I1483">
            <v>0</v>
          </cell>
          <cell r="J1483">
            <v>0</v>
          </cell>
        </row>
        <row r="1484">
          <cell r="B1484" t="str">
            <v>TĐ-285</v>
          </cell>
          <cell r="C1484" t="str">
            <v>250AF/200AT MCCB 3P 42kA</v>
          </cell>
          <cell r="D1484" t="str">
            <v>ea</v>
          </cell>
          <cell r="E1484">
            <v>1</v>
          </cell>
          <cell r="I1484">
            <v>0</v>
          </cell>
          <cell r="J1484">
            <v>0</v>
          </cell>
        </row>
        <row r="1485">
          <cell r="B1485" t="str">
            <v>TĐ-286</v>
          </cell>
          <cell r="C1485" t="str">
            <v>Outgoing</v>
          </cell>
          <cell r="I1485">
            <v>0</v>
          </cell>
          <cell r="J1485">
            <v>0</v>
          </cell>
        </row>
        <row r="1486">
          <cell r="B1486" t="str">
            <v>TĐ-287</v>
          </cell>
          <cell r="C1486" t="str">
            <v>63A MCB 3P 10kA</v>
          </cell>
          <cell r="D1486" t="str">
            <v>pcs</v>
          </cell>
          <cell r="E1486">
            <v>3</v>
          </cell>
          <cell r="I1486">
            <v>0</v>
          </cell>
          <cell r="J1486">
            <v>0</v>
          </cell>
        </row>
        <row r="1487">
          <cell r="B1487" t="str">
            <v>TĐ-288</v>
          </cell>
          <cell r="C1487" t="str">
            <v>32A MCB 3P 10kA</v>
          </cell>
          <cell r="D1487" t="str">
            <v>ea</v>
          </cell>
          <cell r="E1487">
            <v>1</v>
          </cell>
          <cell r="I1487">
            <v>0</v>
          </cell>
          <cell r="J1487">
            <v>0</v>
          </cell>
        </row>
        <row r="1488">
          <cell r="B1488" t="str">
            <v>TĐ-289</v>
          </cell>
          <cell r="C1488" t="str">
            <v>20A MCB 3P 10kA</v>
          </cell>
          <cell r="D1488" t="str">
            <v>ea</v>
          </cell>
          <cell r="E1488">
            <v>1</v>
          </cell>
          <cell r="I1488">
            <v>0</v>
          </cell>
          <cell r="J1488">
            <v>0</v>
          </cell>
        </row>
        <row r="1489">
          <cell r="B1489" t="str">
            <v>TĐ-290</v>
          </cell>
          <cell r="C1489" t="str">
            <v>16A MCB 2P 10kA</v>
          </cell>
          <cell r="D1489" t="str">
            <v>pcs</v>
          </cell>
          <cell r="E1489">
            <v>4</v>
          </cell>
          <cell r="I1489">
            <v>0</v>
          </cell>
          <cell r="J1489">
            <v>0</v>
          </cell>
        </row>
        <row r="1490">
          <cell r="B1490" t="str">
            <v>TĐ-291</v>
          </cell>
          <cell r="C1490" t="str">
            <v>16A MCB 2P 6kA</v>
          </cell>
          <cell r="D1490" t="str">
            <v>ea</v>
          </cell>
          <cell r="E1490">
            <v>1</v>
          </cell>
          <cell r="I1490">
            <v>0</v>
          </cell>
          <cell r="J1490">
            <v>0</v>
          </cell>
        </row>
        <row r="1491">
          <cell r="B1491" t="str">
            <v>TĐ-292</v>
          </cell>
          <cell r="C1491" t="str">
            <v>DOL starter (1.1kW 3P/400V)</v>
          </cell>
          <cell r="D1491" t="str">
            <v>set</v>
          </cell>
          <cell r="E1491">
            <v>1</v>
          </cell>
          <cell r="I1491">
            <v>0</v>
          </cell>
          <cell r="J1491">
            <v>0</v>
          </cell>
        </row>
        <row r="1492">
          <cell r="B1492" t="str">
            <v>TĐ-293</v>
          </cell>
          <cell r="C1492" t="str">
            <v>Magnetic Contactor (9A-3P-220VAC 1NO1NC)</v>
          </cell>
          <cell r="D1492" t="str">
            <v>ea</v>
          </cell>
          <cell r="E1492">
            <v>1</v>
          </cell>
          <cell r="I1492">
            <v>0</v>
          </cell>
          <cell r="J1492">
            <v>0</v>
          </cell>
        </row>
        <row r="1493">
          <cell r="B1493" t="str">
            <v>TĐ-294</v>
          </cell>
          <cell r="C1493" t="str">
            <v>Thermal Overload Relay 2.5-4A</v>
          </cell>
          <cell r="D1493" t="str">
            <v>ea</v>
          </cell>
          <cell r="E1493">
            <v>1</v>
          </cell>
          <cell r="I1493">
            <v>0</v>
          </cell>
          <cell r="J1493">
            <v>0</v>
          </cell>
        </row>
        <row r="1494">
          <cell r="B1494" t="str">
            <v>TĐ-295</v>
          </cell>
          <cell r="C1494" t="str">
            <v>DOL Controller (Push button, light, switch, Relay,..)</v>
          </cell>
          <cell r="D1494" t="str">
            <v>lot</v>
          </cell>
          <cell r="E1494">
            <v>1</v>
          </cell>
          <cell r="I1494">
            <v>0</v>
          </cell>
          <cell r="J1494">
            <v>0</v>
          </cell>
        </row>
        <row r="1495">
          <cell r="B1495" t="str">
            <v>TĐ-296</v>
          </cell>
          <cell r="C1495" t="str">
            <v>DOL starter (1.1kW 1P/220V)</v>
          </cell>
          <cell r="D1495" t="str">
            <v>set</v>
          </cell>
          <cell r="E1495">
            <v>3</v>
          </cell>
          <cell r="I1495">
            <v>0</v>
          </cell>
          <cell r="J1495">
            <v>0</v>
          </cell>
        </row>
        <row r="1496">
          <cell r="B1496" t="str">
            <v>TĐ-297</v>
          </cell>
          <cell r="C1496" t="str">
            <v>Magnetic Contactor (9A-3P-220VAC 1NO1NC)</v>
          </cell>
          <cell r="D1496" t="str">
            <v>pcs</v>
          </cell>
          <cell r="E1496">
            <v>3</v>
          </cell>
          <cell r="I1496">
            <v>0</v>
          </cell>
          <cell r="J1496">
            <v>0</v>
          </cell>
        </row>
        <row r="1497">
          <cell r="B1497" t="str">
            <v>TĐ-298</v>
          </cell>
          <cell r="C1497" t="str">
            <v>Thermal Overload Relay 6-9A</v>
          </cell>
          <cell r="D1497" t="str">
            <v>pcs</v>
          </cell>
          <cell r="E1497">
            <v>3</v>
          </cell>
          <cell r="I1497">
            <v>0</v>
          </cell>
          <cell r="J1497">
            <v>0</v>
          </cell>
        </row>
        <row r="1498">
          <cell r="B1498" t="str">
            <v>TĐ-299</v>
          </cell>
          <cell r="C1498" t="str">
            <v>DOL Controller (Push button, light, switch, Relay,..)</v>
          </cell>
          <cell r="D1498" t="str">
            <v>lot</v>
          </cell>
          <cell r="E1498">
            <v>3</v>
          </cell>
          <cell r="I1498">
            <v>0</v>
          </cell>
          <cell r="J1498">
            <v>0</v>
          </cell>
        </row>
        <row r="1499">
          <cell r="B1499" t="str">
            <v>TĐ-300</v>
          </cell>
          <cell r="C1499" t="str">
            <v>DOL starter (0.96kW 1P/220V)</v>
          </cell>
          <cell r="D1499" t="str">
            <v>set</v>
          </cell>
          <cell r="E1499">
            <v>6</v>
          </cell>
          <cell r="I1499">
            <v>0</v>
          </cell>
          <cell r="J1499">
            <v>0</v>
          </cell>
        </row>
        <row r="1500">
          <cell r="B1500" t="str">
            <v>TĐ-301</v>
          </cell>
          <cell r="C1500" t="str">
            <v>Magnetic Contactor (9A-3P-220VAC 1NO1NC)</v>
          </cell>
          <cell r="D1500" t="str">
            <v>pcs</v>
          </cell>
          <cell r="E1500">
            <v>6</v>
          </cell>
          <cell r="I1500">
            <v>0</v>
          </cell>
          <cell r="J1500">
            <v>0</v>
          </cell>
        </row>
        <row r="1501">
          <cell r="B1501" t="str">
            <v>TĐ-302</v>
          </cell>
          <cell r="C1501" t="str">
            <v>Thermal Overload Relay 5-8A</v>
          </cell>
          <cell r="D1501" t="str">
            <v>pcs</v>
          </cell>
          <cell r="E1501">
            <v>6</v>
          </cell>
          <cell r="I1501">
            <v>0</v>
          </cell>
          <cell r="J1501">
            <v>0</v>
          </cell>
        </row>
        <row r="1502">
          <cell r="B1502" t="str">
            <v>TĐ-303</v>
          </cell>
          <cell r="C1502" t="str">
            <v>DOL Controller (Push button, light, switch, Relay,..)</v>
          </cell>
          <cell r="D1502" t="str">
            <v>lot</v>
          </cell>
          <cell r="E1502">
            <v>6</v>
          </cell>
          <cell r="I1502">
            <v>0</v>
          </cell>
          <cell r="J1502">
            <v>0</v>
          </cell>
        </row>
        <row r="1503">
          <cell r="B1503" t="str">
            <v>TĐ-304</v>
          </cell>
          <cell r="C1503" t="str">
            <v>DOL starter (0.8kW 1P/220V)</v>
          </cell>
          <cell r="D1503" t="str">
            <v>set</v>
          </cell>
          <cell r="E1503">
            <v>3</v>
          </cell>
          <cell r="I1503">
            <v>0</v>
          </cell>
          <cell r="J1503">
            <v>0</v>
          </cell>
        </row>
        <row r="1504">
          <cell r="B1504" t="str">
            <v>TĐ-305</v>
          </cell>
          <cell r="C1504" t="str">
            <v>Magnetic Contactor (9A-3P-220VAC 1NO1NC)</v>
          </cell>
          <cell r="D1504" t="str">
            <v>pcs</v>
          </cell>
          <cell r="E1504">
            <v>3</v>
          </cell>
          <cell r="I1504">
            <v>0</v>
          </cell>
          <cell r="J1504">
            <v>0</v>
          </cell>
        </row>
        <row r="1505">
          <cell r="B1505" t="str">
            <v>TĐ-306</v>
          </cell>
          <cell r="C1505" t="str">
            <v>Thermal Overload Relay 5-8A</v>
          </cell>
          <cell r="D1505" t="str">
            <v>pcs</v>
          </cell>
          <cell r="E1505">
            <v>3</v>
          </cell>
          <cell r="I1505">
            <v>0</v>
          </cell>
          <cell r="J1505">
            <v>0</v>
          </cell>
        </row>
        <row r="1506">
          <cell r="B1506" t="str">
            <v>TĐ-307</v>
          </cell>
          <cell r="C1506" t="str">
            <v>DOL Controller (Push button, light, switch, Relay,..)</v>
          </cell>
          <cell r="D1506" t="str">
            <v>lot</v>
          </cell>
          <cell r="E1506">
            <v>3</v>
          </cell>
          <cell r="I1506">
            <v>0</v>
          </cell>
          <cell r="J1506">
            <v>0</v>
          </cell>
        </row>
        <row r="1507">
          <cell r="B1507" t="str">
            <v>TĐ-308</v>
          </cell>
          <cell r="C1507" t="str">
            <v>SD starter (22kW 3P/400V)</v>
          </cell>
          <cell r="D1507" t="str">
            <v>set</v>
          </cell>
          <cell r="E1507">
            <v>3</v>
          </cell>
          <cell r="I1507">
            <v>0</v>
          </cell>
          <cell r="J1507">
            <v>0</v>
          </cell>
        </row>
        <row r="1508">
          <cell r="B1508" t="str">
            <v>TĐ-309</v>
          </cell>
          <cell r="C1508" t="str">
            <v>Magnetic Contactor (32A-3P-220VAC 2NO2NC)</v>
          </cell>
          <cell r="D1508" t="str">
            <v>pcs</v>
          </cell>
          <cell r="E1508">
            <v>6</v>
          </cell>
          <cell r="I1508">
            <v>0</v>
          </cell>
          <cell r="J1508">
            <v>0</v>
          </cell>
        </row>
        <row r="1509">
          <cell r="B1509" t="str">
            <v>TĐ-310</v>
          </cell>
          <cell r="C1509" t="str">
            <v>Magnetic Contactor (22A-3P-220VAC 1NO1NC)</v>
          </cell>
          <cell r="D1509" t="str">
            <v>pcs</v>
          </cell>
          <cell r="E1509">
            <v>3</v>
          </cell>
          <cell r="I1509">
            <v>0</v>
          </cell>
          <cell r="J1509">
            <v>0</v>
          </cell>
        </row>
        <row r="1510">
          <cell r="B1510" t="str">
            <v>TĐ-311</v>
          </cell>
          <cell r="C1510" t="str">
            <v>Thermal Overload Relay 22-32A</v>
          </cell>
          <cell r="D1510" t="str">
            <v>pcs</v>
          </cell>
          <cell r="E1510">
            <v>3</v>
          </cell>
          <cell r="I1510">
            <v>0</v>
          </cell>
          <cell r="J1510">
            <v>0</v>
          </cell>
        </row>
        <row r="1511">
          <cell r="B1511" t="str">
            <v>TĐ-312</v>
          </cell>
          <cell r="C1511" t="str">
            <v>S/D Controller (Timer, push button, light, switch, relay,..)</v>
          </cell>
          <cell r="D1511" t="str">
            <v>lot</v>
          </cell>
          <cell r="E1511">
            <v>3</v>
          </cell>
          <cell r="I1511">
            <v>0</v>
          </cell>
          <cell r="J1511">
            <v>0</v>
          </cell>
        </row>
        <row r="1512">
          <cell r="B1512" t="str">
            <v>TĐ-313</v>
          </cell>
          <cell r="C1512" t="str">
            <v>SD starter (11kW 3P/400V)</v>
          </cell>
          <cell r="D1512" t="str">
            <v>set</v>
          </cell>
          <cell r="E1512">
            <v>1</v>
          </cell>
          <cell r="I1512">
            <v>0</v>
          </cell>
          <cell r="J1512">
            <v>0</v>
          </cell>
        </row>
        <row r="1513">
          <cell r="B1513" t="str">
            <v>TĐ-314</v>
          </cell>
          <cell r="C1513" t="str">
            <v>Magnetic Contactor (18A-3P-220VAC 1NO1NC)</v>
          </cell>
          <cell r="D1513" t="str">
            <v>pcs</v>
          </cell>
          <cell r="E1513">
            <v>2</v>
          </cell>
          <cell r="I1513">
            <v>0</v>
          </cell>
          <cell r="J1513">
            <v>0</v>
          </cell>
        </row>
        <row r="1514">
          <cell r="B1514" t="str">
            <v>TĐ-315</v>
          </cell>
          <cell r="C1514" t="str">
            <v>Magnetic Contactor (12A-3P-220VAC 1NO1NC)</v>
          </cell>
          <cell r="D1514" t="str">
            <v>ea</v>
          </cell>
          <cell r="E1514">
            <v>1</v>
          </cell>
          <cell r="I1514">
            <v>0</v>
          </cell>
          <cell r="J1514">
            <v>0</v>
          </cell>
        </row>
        <row r="1515">
          <cell r="B1515" t="str">
            <v>TĐ-316</v>
          </cell>
          <cell r="C1515" t="str">
            <v>Thermal Overload Relay 12-18A</v>
          </cell>
          <cell r="D1515" t="str">
            <v>ea</v>
          </cell>
          <cell r="E1515">
            <v>1</v>
          </cell>
          <cell r="I1515">
            <v>0</v>
          </cell>
          <cell r="J1515">
            <v>0</v>
          </cell>
        </row>
        <row r="1516">
          <cell r="B1516" t="str">
            <v>TĐ-317</v>
          </cell>
          <cell r="C1516" t="str">
            <v>S/D Controller (Timer, push button, light, switch, relay,..)</v>
          </cell>
          <cell r="D1516" t="str">
            <v>lot</v>
          </cell>
          <cell r="E1516">
            <v>1</v>
          </cell>
          <cell r="I1516">
            <v>0</v>
          </cell>
          <cell r="J1516">
            <v>0</v>
          </cell>
        </row>
        <row r="1517">
          <cell r="B1517" t="str">
            <v>TĐ-318</v>
          </cell>
          <cell r="C1517" t="str">
            <v>Tủ điện MCCP-A2.FFMV-7F, MCCP-B2.FFMV-7F</v>
          </cell>
          <cell r="D1517" t="str">
            <v>Tủ</v>
          </cell>
          <cell r="E1517">
            <v>2</v>
          </cell>
          <cell r="I1517">
            <v>0</v>
          </cell>
          <cell r="J1517">
            <v>0</v>
          </cell>
        </row>
        <row r="1518">
          <cell r="B1518" t="str">
            <v>TĐ-319</v>
          </cell>
          <cell r="C1518" t="str">
            <v>Busbar, wire, support, installation Labour + Accessories</v>
          </cell>
          <cell r="D1518" t="str">
            <v>lot</v>
          </cell>
          <cell r="E1518">
            <v>1</v>
          </cell>
          <cell r="I1518">
            <v>0</v>
          </cell>
          <cell r="J1518">
            <v>0</v>
          </cell>
        </row>
        <row r="1519">
          <cell r="B1519" t="str">
            <v>TĐ-320</v>
          </cell>
          <cell r="C1519" t="str">
            <v>Metal enclosure T1.5mm, Powder Coating RAL 7035, IP42</v>
          </cell>
          <cell r="D1519" t="str">
            <v>lot</v>
          </cell>
          <cell r="E1519">
            <v>1</v>
          </cell>
          <cell r="I1519">
            <v>0</v>
          </cell>
          <cell r="J1519">
            <v>0</v>
          </cell>
        </row>
        <row r="1520">
          <cell r="B1520" t="str">
            <v>TĐ-321</v>
          </cell>
          <cell r="C1520" t="str">
            <v>Incoming</v>
          </cell>
          <cell r="I1520">
            <v>0</v>
          </cell>
          <cell r="J1520">
            <v>0</v>
          </cell>
        </row>
        <row r="1521">
          <cell r="B1521" t="str">
            <v>TĐ-322</v>
          </cell>
          <cell r="C1521" t="str">
            <v>Indicator Light (Red)</v>
          </cell>
          <cell r="D1521" t="str">
            <v>ea</v>
          </cell>
          <cell r="E1521">
            <v>1</v>
          </cell>
          <cell r="I1521">
            <v>0</v>
          </cell>
          <cell r="J1521">
            <v>0</v>
          </cell>
        </row>
        <row r="1522">
          <cell r="B1522" t="str">
            <v>TĐ-323</v>
          </cell>
          <cell r="C1522" t="str">
            <v>Indicator Light (Yellow)</v>
          </cell>
          <cell r="D1522" t="str">
            <v>ea</v>
          </cell>
          <cell r="E1522">
            <v>1</v>
          </cell>
          <cell r="I1522">
            <v>0</v>
          </cell>
          <cell r="J1522">
            <v>0</v>
          </cell>
        </row>
        <row r="1523">
          <cell r="B1523" t="str">
            <v>TĐ-324</v>
          </cell>
          <cell r="C1523" t="str">
            <v>Indicator Light (Blue)</v>
          </cell>
          <cell r="D1523" t="str">
            <v>ea</v>
          </cell>
          <cell r="E1523">
            <v>1</v>
          </cell>
          <cell r="I1523">
            <v>0</v>
          </cell>
          <cell r="J1523">
            <v>0</v>
          </cell>
        </row>
        <row r="1524">
          <cell r="B1524" t="str">
            <v>TĐ-325</v>
          </cell>
          <cell r="C1524" t="str">
            <v>Fuse 2A~5A</v>
          </cell>
          <cell r="D1524" t="str">
            <v>set</v>
          </cell>
          <cell r="E1524">
            <v>3</v>
          </cell>
          <cell r="I1524">
            <v>0</v>
          </cell>
          <cell r="J1524">
            <v>0</v>
          </cell>
        </row>
        <row r="1525">
          <cell r="B1525" t="str">
            <v>TĐ-326</v>
          </cell>
          <cell r="C1525" t="str">
            <v>MCT 200/5A, Class 1, 5VA</v>
          </cell>
          <cell r="D1525" t="str">
            <v>pcs</v>
          </cell>
          <cell r="E1525">
            <v>3</v>
          </cell>
          <cell r="I1525">
            <v>0</v>
          </cell>
          <cell r="J1525">
            <v>0</v>
          </cell>
        </row>
        <row r="1526">
          <cell r="B1526" t="str">
            <v>TĐ-327</v>
          </cell>
          <cell r="C1526" t="str">
            <v>(0….A) Ammeter + AS</v>
          </cell>
          <cell r="D1526" t="str">
            <v>set</v>
          </cell>
          <cell r="E1526">
            <v>1</v>
          </cell>
          <cell r="I1526">
            <v>0</v>
          </cell>
          <cell r="J1526">
            <v>0</v>
          </cell>
        </row>
        <row r="1527">
          <cell r="B1527" t="str">
            <v>TĐ-328</v>
          </cell>
          <cell r="C1527" t="str">
            <v>(0-500) Voltmeter + VS</v>
          </cell>
          <cell r="D1527" t="str">
            <v>set</v>
          </cell>
          <cell r="E1527">
            <v>1</v>
          </cell>
          <cell r="I1527">
            <v>0</v>
          </cell>
          <cell r="J1527">
            <v>0</v>
          </cell>
        </row>
        <row r="1528">
          <cell r="B1528" t="str">
            <v>TĐ-329</v>
          </cell>
          <cell r="C1528" t="str">
            <v>250AF/160AT MCCB 3P 37kA</v>
          </cell>
          <cell r="D1528" t="str">
            <v>ea</v>
          </cell>
          <cell r="E1528">
            <v>1</v>
          </cell>
          <cell r="I1528">
            <v>0</v>
          </cell>
          <cell r="J1528">
            <v>0</v>
          </cell>
        </row>
        <row r="1529">
          <cell r="B1529" t="str">
            <v>TĐ-330</v>
          </cell>
          <cell r="C1529" t="str">
            <v>Outgoing</v>
          </cell>
          <cell r="I1529">
            <v>0</v>
          </cell>
          <cell r="J1529">
            <v>0</v>
          </cell>
        </row>
        <row r="1530">
          <cell r="B1530" t="str">
            <v>TĐ-331</v>
          </cell>
          <cell r="C1530" t="str">
            <v>63A MCB 3P 10kA</v>
          </cell>
          <cell r="D1530" t="str">
            <v>ea</v>
          </cell>
          <cell r="E1530">
            <v>1</v>
          </cell>
          <cell r="I1530">
            <v>0</v>
          </cell>
          <cell r="J1530">
            <v>0</v>
          </cell>
        </row>
        <row r="1531">
          <cell r="B1531" t="str">
            <v>TĐ-332</v>
          </cell>
          <cell r="C1531" t="str">
            <v>32A MCB 3P 10kA</v>
          </cell>
          <cell r="D1531" t="str">
            <v>ea</v>
          </cell>
          <cell r="E1531">
            <v>1</v>
          </cell>
          <cell r="I1531">
            <v>0</v>
          </cell>
          <cell r="J1531">
            <v>0</v>
          </cell>
        </row>
        <row r="1532">
          <cell r="B1532" t="str">
            <v>TĐ-333</v>
          </cell>
          <cell r="C1532" t="str">
            <v>20A MCB 3P 10kA</v>
          </cell>
          <cell r="D1532" t="str">
            <v>pcs</v>
          </cell>
          <cell r="E1532">
            <v>2</v>
          </cell>
          <cell r="I1532">
            <v>0</v>
          </cell>
          <cell r="J1532">
            <v>0</v>
          </cell>
        </row>
        <row r="1533">
          <cell r="B1533" t="str">
            <v>TĐ-334</v>
          </cell>
          <cell r="C1533" t="str">
            <v>20A MCB 2P 10kA</v>
          </cell>
          <cell r="D1533" t="str">
            <v>ea</v>
          </cell>
          <cell r="E1533">
            <v>1</v>
          </cell>
          <cell r="I1533">
            <v>0</v>
          </cell>
          <cell r="J1533">
            <v>0</v>
          </cell>
        </row>
        <row r="1534">
          <cell r="B1534" t="str">
            <v>TĐ-335</v>
          </cell>
          <cell r="C1534" t="str">
            <v>16A MCB 2P 10kA</v>
          </cell>
          <cell r="D1534" t="str">
            <v>pcs</v>
          </cell>
          <cell r="E1534">
            <v>4</v>
          </cell>
          <cell r="I1534">
            <v>0</v>
          </cell>
          <cell r="J1534">
            <v>0</v>
          </cell>
        </row>
        <row r="1535">
          <cell r="B1535" t="str">
            <v>TĐ-336</v>
          </cell>
          <cell r="C1535" t="str">
            <v>16A MCB 2P 6kA</v>
          </cell>
          <cell r="D1535" t="str">
            <v>ea</v>
          </cell>
          <cell r="E1535">
            <v>1</v>
          </cell>
          <cell r="I1535">
            <v>0</v>
          </cell>
          <cell r="J1535">
            <v>0</v>
          </cell>
        </row>
        <row r="1536">
          <cell r="B1536" t="str">
            <v>TĐ-337</v>
          </cell>
          <cell r="C1536" t="str">
            <v>DOL starter (1.5kW 3P/400V)</v>
          </cell>
          <cell r="D1536" t="str">
            <v>set</v>
          </cell>
          <cell r="E1536">
            <v>1</v>
          </cell>
          <cell r="I1536">
            <v>0</v>
          </cell>
          <cell r="J1536">
            <v>0</v>
          </cell>
        </row>
        <row r="1537">
          <cell r="B1537" t="str">
            <v>TĐ-338</v>
          </cell>
          <cell r="C1537" t="str">
            <v>Magnetic Contactor (9A-3P-220VAC 1NO1NC)</v>
          </cell>
          <cell r="D1537" t="str">
            <v>ea</v>
          </cell>
          <cell r="E1537">
            <v>1</v>
          </cell>
          <cell r="I1537">
            <v>0</v>
          </cell>
          <cell r="J1537">
            <v>0</v>
          </cell>
        </row>
        <row r="1538">
          <cell r="B1538" t="str">
            <v>TĐ-339</v>
          </cell>
          <cell r="C1538" t="str">
            <v>Thermal Overload Relay 2.5-4A</v>
          </cell>
          <cell r="D1538" t="str">
            <v>ea</v>
          </cell>
          <cell r="E1538">
            <v>1</v>
          </cell>
          <cell r="I1538">
            <v>0</v>
          </cell>
          <cell r="J1538">
            <v>0</v>
          </cell>
        </row>
        <row r="1539">
          <cell r="B1539" t="str">
            <v>TĐ-340</v>
          </cell>
          <cell r="C1539" t="str">
            <v>DOL Controller (Push button, light, switch, Relay,..)</v>
          </cell>
          <cell r="D1539" t="str">
            <v>lot</v>
          </cell>
          <cell r="E1539">
            <v>1</v>
          </cell>
          <cell r="I1539">
            <v>0</v>
          </cell>
          <cell r="J1539">
            <v>0</v>
          </cell>
        </row>
        <row r="1540">
          <cell r="B1540" t="str">
            <v>TĐ-341</v>
          </cell>
          <cell r="C1540" t="str">
            <v>DOL starter (1.1kW 3P/400V)</v>
          </cell>
          <cell r="D1540" t="str">
            <v>set</v>
          </cell>
          <cell r="E1540">
            <v>1</v>
          </cell>
          <cell r="I1540">
            <v>0</v>
          </cell>
          <cell r="J1540">
            <v>0</v>
          </cell>
        </row>
        <row r="1541">
          <cell r="B1541" t="str">
            <v>TĐ-342</v>
          </cell>
          <cell r="C1541" t="str">
            <v>Magnetic Contactor (9A-3P-220VAC 1NO1NC)</v>
          </cell>
          <cell r="D1541" t="str">
            <v>ea</v>
          </cell>
          <cell r="E1541">
            <v>1</v>
          </cell>
          <cell r="I1541">
            <v>0</v>
          </cell>
          <cell r="J1541">
            <v>0</v>
          </cell>
        </row>
        <row r="1542">
          <cell r="B1542" t="str">
            <v>TĐ-343</v>
          </cell>
          <cell r="C1542" t="str">
            <v>Thermal Overload Relay 2.5-4A</v>
          </cell>
          <cell r="D1542" t="str">
            <v>ea</v>
          </cell>
          <cell r="E1542">
            <v>1</v>
          </cell>
          <cell r="I1542">
            <v>0</v>
          </cell>
          <cell r="J1542">
            <v>0</v>
          </cell>
        </row>
        <row r="1543">
          <cell r="B1543" t="str">
            <v>TĐ-344</v>
          </cell>
          <cell r="C1543" t="str">
            <v>DOL Controller (Push button, light, switch, Relay,..)</v>
          </cell>
          <cell r="D1543" t="str">
            <v>lot</v>
          </cell>
          <cell r="E1543">
            <v>1</v>
          </cell>
          <cell r="I1543">
            <v>0</v>
          </cell>
          <cell r="J1543">
            <v>0</v>
          </cell>
        </row>
        <row r="1544">
          <cell r="B1544" t="str">
            <v>TĐ-345</v>
          </cell>
          <cell r="C1544" t="str">
            <v>DOL starter (1.1kW 1P/220V)</v>
          </cell>
          <cell r="D1544" t="str">
            <v>set</v>
          </cell>
          <cell r="E1544">
            <v>3</v>
          </cell>
          <cell r="I1544">
            <v>0</v>
          </cell>
          <cell r="J1544">
            <v>0</v>
          </cell>
        </row>
        <row r="1545">
          <cell r="B1545" t="str">
            <v>TĐ-346</v>
          </cell>
          <cell r="C1545" t="str">
            <v>Magnetic Contactor (9A-3P-220VAC 1NO1NC)</v>
          </cell>
          <cell r="D1545" t="str">
            <v>pcs</v>
          </cell>
          <cell r="E1545">
            <v>3</v>
          </cell>
          <cell r="I1545">
            <v>0</v>
          </cell>
          <cell r="J1545">
            <v>0</v>
          </cell>
        </row>
        <row r="1546">
          <cell r="B1546" t="str">
            <v>TĐ-347</v>
          </cell>
          <cell r="C1546" t="str">
            <v>Thermal Overload Relay 6-9A</v>
          </cell>
          <cell r="D1546" t="str">
            <v>pcs</v>
          </cell>
          <cell r="E1546">
            <v>3</v>
          </cell>
          <cell r="I1546">
            <v>0</v>
          </cell>
          <cell r="J1546">
            <v>0</v>
          </cell>
        </row>
        <row r="1547">
          <cell r="B1547" t="str">
            <v>TĐ-348</v>
          </cell>
          <cell r="C1547" t="str">
            <v>DOL Controller (Push button, light, switch, Relay,..)</v>
          </cell>
          <cell r="D1547" t="str">
            <v>lot</v>
          </cell>
          <cell r="E1547">
            <v>3</v>
          </cell>
          <cell r="I1547">
            <v>0</v>
          </cell>
          <cell r="J1547">
            <v>0</v>
          </cell>
        </row>
        <row r="1548">
          <cell r="B1548" t="str">
            <v>TĐ-349</v>
          </cell>
          <cell r="C1548" t="str">
            <v>DOL starter (0.96kW 1P/220V)</v>
          </cell>
          <cell r="D1548" t="str">
            <v>set</v>
          </cell>
          <cell r="E1548">
            <v>6</v>
          </cell>
          <cell r="I1548">
            <v>0</v>
          </cell>
          <cell r="J1548">
            <v>0</v>
          </cell>
        </row>
        <row r="1549">
          <cell r="B1549" t="str">
            <v>TĐ-350</v>
          </cell>
          <cell r="C1549" t="str">
            <v>Magnetic Contactor (9A-3P-220VAC 1NO1NC)</v>
          </cell>
          <cell r="D1549" t="str">
            <v>pcs</v>
          </cell>
          <cell r="E1549">
            <v>6</v>
          </cell>
          <cell r="I1549">
            <v>0</v>
          </cell>
          <cell r="J1549">
            <v>0</v>
          </cell>
        </row>
        <row r="1550">
          <cell r="B1550" t="str">
            <v>TĐ-351</v>
          </cell>
          <cell r="C1550" t="str">
            <v>Thermal Overload Relay 5-8A</v>
          </cell>
          <cell r="D1550" t="str">
            <v>pcs</v>
          </cell>
          <cell r="E1550">
            <v>6</v>
          </cell>
          <cell r="I1550">
            <v>0</v>
          </cell>
          <cell r="J1550">
            <v>0</v>
          </cell>
        </row>
        <row r="1551">
          <cell r="B1551" t="str">
            <v>TĐ-352</v>
          </cell>
          <cell r="C1551" t="str">
            <v>DOL Controller (Push button, light, switch, Relay,..)</v>
          </cell>
          <cell r="D1551" t="str">
            <v>lot</v>
          </cell>
          <cell r="E1551">
            <v>6</v>
          </cell>
          <cell r="I1551">
            <v>0</v>
          </cell>
          <cell r="J1551">
            <v>0</v>
          </cell>
        </row>
        <row r="1552">
          <cell r="B1552" t="str">
            <v>TĐ-353</v>
          </cell>
          <cell r="C1552" t="str">
            <v>DOL starter (0.8kW 1P/220V)</v>
          </cell>
          <cell r="D1552" t="str">
            <v>set</v>
          </cell>
          <cell r="E1552">
            <v>3</v>
          </cell>
          <cell r="I1552">
            <v>0</v>
          </cell>
          <cell r="J1552">
            <v>0</v>
          </cell>
        </row>
        <row r="1553">
          <cell r="B1553" t="str">
            <v>TĐ-354</v>
          </cell>
          <cell r="C1553" t="str">
            <v>Magnetic Contactor (9A-3P-220VAC 1NO1NC)</v>
          </cell>
          <cell r="D1553" t="str">
            <v>pcs</v>
          </cell>
          <cell r="E1553">
            <v>3</v>
          </cell>
          <cell r="I1553">
            <v>0</v>
          </cell>
          <cell r="J1553">
            <v>0</v>
          </cell>
        </row>
        <row r="1554">
          <cell r="B1554" t="str">
            <v>TĐ-355</v>
          </cell>
          <cell r="C1554" t="str">
            <v>Thermal Overload Relay 5-8A</v>
          </cell>
          <cell r="D1554" t="str">
            <v>pcs</v>
          </cell>
          <cell r="E1554">
            <v>3</v>
          </cell>
          <cell r="I1554">
            <v>0</v>
          </cell>
          <cell r="J1554">
            <v>0</v>
          </cell>
        </row>
        <row r="1555">
          <cell r="B1555" t="str">
            <v>TĐ-356</v>
          </cell>
          <cell r="C1555" t="str">
            <v>DOL Controller (Push button, light, switch, Relay,..)</v>
          </cell>
          <cell r="D1555" t="str">
            <v>lot</v>
          </cell>
          <cell r="E1555">
            <v>3</v>
          </cell>
          <cell r="I1555">
            <v>0</v>
          </cell>
          <cell r="J1555">
            <v>0</v>
          </cell>
        </row>
        <row r="1556">
          <cell r="B1556" t="str">
            <v>TĐ-357</v>
          </cell>
          <cell r="C1556" t="str">
            <v>DOL starter (0.16kW 1P/220V)</v>
          </cell>
          <cell r="D1556" t="str">
            <v>set</v>
          </cell>
          <cell r="E1556">
            <v>1</v>
          </cell>
          <cell r="I1556">
            <v>0</v>
          </cell>
          <cell r="J1556">
            <v>0</v>
          </cell>
        </row>
        <row r="1557">
          <cell r="B1557" t="str">
            <v>TĐ-358</v>
          </cell>
          <cell r="C1557" t="str">
            <v>Magnetic Contactor (9A-3P-220VAC 1NO1NC)</v>
          </cell>
          <cell r="D1557" t="str">
            <v>ea</v>
          </cell>
          <cell r="E1557">
            <v>1</v>
          </cell>
          <cell r="I1557">
            <v>0</v>
          </cell>
          <cell r="J1557">
            <v>0</v>
          </cell>
        </row>
        <row r="1558">
          <cell r="B1558" t="str">
            <v>TĐ-359</v>
          </cell>
          <cell r="C1558" t="str">
            <v>Thermal Overload Relay 1-1.6A</v>
          </cell>
          <cell r="D1558" t="str">
            <v>ea</v>
          </cell>
          <cell r="E1558">
            <v>1</v>
          </cell>
          <cell r="I1558">
            <v>0</v>
          </cell>
          <cell r="J1558">
            <v>0</v>
          </cell>
        </row>
        <row r="1559">
          <cell r="B1559" t="str">
            <v>TĐ-360</v>
          </cell>
          <cell r="C1559" t="str">
            <v>DOL Controller (Push button, light, switch, Relay,..)</v>
          </cell>
          <cell r="D1559" t="str">
            <v>lot</v>
          </cell>
          <cell r="E1559">
            <v>1</v>
          </cell>
          <cell r="I1559">
            <v>0</v>
          </cell>
          <cell r="J1559">
            <v>0</v>
          </cell>
        </row>
        <row r="1560">
          <cell r="B1560" t="str">
            <v>TĐ-361</v>
          </cell>
          <cell r="C1560" t="str">
            <v>SD starter (22kW 3P/400V)</v>
          </cell>
          <cell r="D1560" t="str">
            <v>set</v>
          </cell>
          <cell r="E1560">
            <v>1</v>
          </cell>
          <cell r="I1560">
            <v>0</v>
          </cell>
          <cell r="J1560">
            <v>0</v>
          </cell>
        </row>
        <row r="1561">
          <cell r="B1561" t="str">
            <v>TĐ-362</v>
          </cell>
          <cell r="C1561" t="str">
            <v>Magnetic Contactor (32A-3P-220VAC 2NO2NC)</v>
          </cell>
          <cell r="D1561" t="str">
            <v>pcs</v>
          </cell>
          <cell r="E1561">
            <v>2</v>
          </cell>
          <cell r="I1561">
            <v>0</v>
          </cell>
          <cell r="J1561">
            <v>0</v>
          </cell>
        </row>
        <row r="1562">
          <cell r="B1562" t="str">
            <v>TĐ-363</v>
          </cell>
          <cell r="C1562" t="str">
            <v>Magnetic Contactor (22A-3P-220VAC 1NO1NC)</v>
          </cell>
          <cell r="D1562" t="str">
            <v>ea</v>
          </cell>
          <cell r="E1562">
            <v>1</v>
          </cell>
          <cell r="I1562">
            <v>0</v>
          </cell>
          <cell r="J1562">
            <v>0</v>
          </cell>
        </row>
        <row r="1563">
          <cell r="B1563" t="str">
            <v>TĐ-364</v>
          </cell>
          <cell r="C1563" t="str">
            <v>Thermal Overload Relay 22-32A</v>
          </cell>
          <cell r="D1563" t="str">
            <v>ea</v>
          </cell>
          <cell r="E1563">
            <v>1</v>
          </cell>
          <cell r="I1563">
            <v>0</v>
          </cell>
          <cell r="J1563">
            <v>0</v>
          </cell>
        </row>
        <row r="1564">
          <cell r="B1564" t="str">
            <v>TĐ-365</v>
          </cell>
          <cell r="C1564" t="str">
            <v>S/D Controller (Timer, push button, light, switch, relay,..)</v>
          </cell>
          <cell r="D1564" t="str">
            <v>lot</v>
          </cell>
          <cell r="E1564">
            <v>1</v>
          </cell>
          <cell r="I1564">
            <v>0</v>
          </cell>
          <cell r="J1564">
            <v>0</v>
          </cell>
        </row>
        <row r="1565">
          <cell r="B1565" t="str">
            <v>TĐ-366</v>
          </cell>
          <cell r="C1565" t="str">
            <v>SD starter (11kW 3P/400V)</v>
          </cell>
          <cell r="D1565" t="str">
            <v>set</v>
          </cell>
          <cell r="E1565">
            <v>1</v>
          </cell>
          <cell r="I1565">
            <v>0</v>
          </cell>
          <cell r="J1565">
            <v>0</v>
          </cell>
        </row>
        <row r="1566">
          <cell r="B1566" t="str">
            <v>TĐ-367</v>
          </cell>
          <cell r="C1566" t="str">
            <v>Magnetic Contactor (18A-3P-220VAC 1NO1NC)</v>
          </cell>
          <cell r="D1566" t="str">
            <v>pcs</v>
          </cell>
          <cell r="E1566">
            <v>2</v>
          </cell>
          <cell r="I1566">
            <v>0</v>
          </cell>
          <cell r="J1566">
            <v>0</v>
          </cell>
        </row>
        <row r="1567">
          <cell r="B1567" t="str">
            <v>TĐ-368</v>
          </cell>
          <cell r="C1567" t="str">
            <v>Magnetic Contactor (12A-3P-220VAC 1NO1NC)</v>
          </cell>
          <cell r="D1567" t="str">
            <v>ea</v>
          </cell>
          <cell r="E1567">
            <v>1</v>
          </cell>
          <cell r="I1567">
            <v>0</v>
          </cell>
          <cell r="J1567">
            <v>0</v>
          </cell>
        </row>
        <row r="1568">
          <cell r="B1568" t="str">
            <v>TĐ-369</v>
          </cell>
          <cell r="C1568" t="str">
            <v>Thermal Overload Relay 12-18A</v>
          </cell>
          <cell r="D1568" t="str">
            <v>ea</v>
          </cell>
          <cell r="E1568">
            <v>1</v>
          </cell>
          <cell r="I1568">
            <v>0</v>
          </cell>
          <cell r="J1568">
            <v>0</v>
          </cell>
        </row>
        <row r="1569">
          <cell r="B1569" t="str">
            <v>TĐ-370</v>
          </cell>
          <cell r="C1569" t="str">
            <v>S/D Controller (Timer, push button, light, switch, relay,..)</v>
          </cell>
          <cell r="D1569" t="str">
            <v>lot</v>
          </cell>
          <cell r="E1569">
            <v>1</v>
          </cell>
          <cell r="I1569">
            <v>0</v>
          </cell>
          <cell r="J1569">
            <v>0</v>
          </cell>
        </row>
        <row r="1570">
          <cell r="B1570" t="str">
            <v>TĐ-371</v>
          </cell>
          <cell r="C1570" t="str">
            <v>Tủ điện MCCP-A2.FFMV-7F, MCCP-B2.FFMV-7F</v>
          </cell>
          <cell r="D1570" t="str">
            <v>Tủ</v>
          </cell>
          <cell r="E1570">
            <v>4</v>
          </cell>
          <cell r="I1570">
            <v>0</v>
          </cell>
          <cell r="J1570">
            <v>0</v>
          </cell>
        </row>
        <row r="1571">
          <cell r="B1571" t="str">
            <v>TĐ-372</v>
          </cell>
          <cell r="C1571" t="str">
            <v>Busbar, wire, support, installation Labour + Accessories</v>
          </cell>
          <cell r="D1571" t="str">
            <v>lot</v>
          </cell>
          <cell r="E1571">
            <v>1</v>
          </cell>
          <cell r="I1571">
            <v>0</v>
          </cell>
          <cell r="J1571">
            <v>0</v>
          </cell>
        </row>
        <row r="1572">
          <cell r="B1572" t="str">
            <v>TĐ-373</v>
          </cell>
          <cell r="C1572" t="str">
            <v>Metal enclosure T1.5mm, Powder Coating RAL 7035, IP42</v>
          </cell>
          <cell r="D1572" t="str">
            <v>lot</v>
          </cell>
          <cell r="E1572">
            <v>1</v>
          </cell>
          <cell r="I1572">
            <v>0</v>
          </cell>
          <cell r="J1572">
            <v>0</v>
          </cell>
        </row>
        <row r="1573">
          <cell r="B1573" t="str">
            <v>TĐ-374</v>
          </cell>
          <cell r="C1573" t="str">
            <v>Incoming</v>
          </cell>
          <cell r="I1573">
            <v>0</v>
          </cell>
          <cell r="J1573">
            <v>0</v>
          </cell>
        </row>
        <row r="1574">
          <cell r="B1574" t="str">
            <v>TĐ-375</v>
          </cell>
          <cell r="C1574" t="str">
            <v>Indicator Light (Red)</v>
          </cell>
          <cell r="D1574" t="str">
            <v>ea</v>
          </cell>
          <cell r="E1574">
            <v>1</v>
          </cell>
          <cell r="I1574">
            <v>0</v>
          </cell>
          <cell r="J1574">
            <v>0</v>
          </cell>
        </row>
        <row r="1575">
          <cell r="B1575" t="str">
            <v>TĐ-376</v>
          </cell>
          <cell r="C1575" t="str">
            <v>Indicator Light (Yellow)</v>
          </cell>
          <cell r="D1575" t="str">
            <v>ea</v>
          </cell>
          <cell r="E1575">
            <v>1</v>
          </cell>
          <cell r="I1575">
            <v>0</v>
          </cell>
          <cell r="J1575">
            <v>0</v>
          </cell>
        </row>
        <row r="1576">
          <cell r="B1576" t="str">
            <v>TĐ-377</v>
          </cell>
          <cell r="C1576" t="str">
            <v>Indicator Light (Blue)</v>
          </cell>
          <cell r="D1576" t="str">
            <v>ea</v>
          </cell>
          <cell r="E1576">
            <v>1</v>
          </cell>
          <cell r="I1576">
            <v>0</v>
          </cell>
          <cell r="J1576">
            <v>0</v>
          </cell>
        </row>
        <row r="1577">
          <cell r="B1577" t="str">
            <v>TĐ-378</v>
          </cell>
          <cell r="C1577" t="str">
            <v>Fuse 2A~5A</v>
          </cell>
          <cell r="D1577" t="str">
            <v>set</v>
          </cell>
          <cell r="E1577">
            <v>3</v>
          </cell>
          <cell r="I1577">
            <v>0</v>
          </cell>
          <cell r="J1577">
            <v>0</v>
          </cell>
        </row>
        <row r="1578">
          <cell r="B1578" t="str">
            <v>TĐ-379</v>
          </cell>
          <cell r="C1578" t="str">
            <v>MCT 250/5A, Class 1, 5VA</v>
          </cell>
          <cell r="D1578" t="str">
            <v>pcs</v>
          </cell>
          <cell r="E1578">
            <v>3</v>
          </cell>
          <cell r="I1578">
            <v>0</v>
          </cell>
          <cell r="J1578">
            <v>0</v>
          </cell>
        </row>
        <row r="1579">
          <cell r="B1579" t="str">
            <v>TĐ-380</v>
          </cell>
          <cell r="C1579" t="str">
            <v>(0….A) Ammeter + AS</v>
          </cell>
          <cell r="D1579" t="str">
            <v>set</v>
          </cell>
          <cell r="E1579">
            <v>1</v>
          </cell>
          <cell r="I1579">
            <v>0</v>
          </cell>
          <cell r="J1579">
            <v>0</v>
          </cell>
        </row>
        <row r="1580">
          <cell r="B1580" t="str">
            <v>TĐ-381</v>
          </cell>
          <cell r="C1580" t="str">
            <v>(0-500) Voltmeter + VS</v>
          </cell>
          <cell r="D1580" t="str">
            <v>set</v>
          </cell>
          <cell r="E1580">
            <v>1</v>
          </cell>
          <cell r="I1580">
            <v>0</v>
          </cell>
          <cell r="J1580">
            <v>0</v>
          </cell>
        </row>
        <row r="1581">
          <cell r="B1581" t="str">
            <v>TĐ-382</v>
          </cell>
          <cell r="C1581" t="str">
            <v>250AF/250AT MCCB 3P 42kA</v>
          </cell>
          <cell r="D1581" t="str">
            <v>ea</v>
          </cell>
          <cell r="E1581">
            <v>1</v>
          </cell>
          <cell r="I1581">
            <v>0</v>
          </cell>
          <cell r="J1581">
            <v>0</v>
          </cell>
        </row>
        <row r="1582">
          <cell r="B1582" t="str">
            <v>TĐ-383</v>
          </cell>
          <cell r="C1582" t="str">
            <v>Outgoing</v>
          </cell>
          <cell r="I1582">
            <v>0</v>
          </cell>
          <cell r="J1582">
            <v>0</v>
          </cell>
        </row>
        <row r="1583">
          <cell r="B1583" t="str">
            <v>TĐ-384</v>
          </cell>
          <cell r="C1583" t="str">
            <v>63A MCB 3P 10kA</v>
          </cell>
          <cell r="D1583" t="str">
            <v>pcs</v>
          </cell>
          <cell r="E1583">
            <v>4</v>
          </cell>
          <cell r="I1583">
            <v>0</v>
          </cell>
          <cell r="J1583">
            <v>0</v>
          </cell>
        </row>
        <row r="1584">
          <cell r="B1584" t="str">
            <v>TĐ-385</v>
          </cell>
          <cell r="C1584" t="str">
            <v>32A MCB 3P 10kA</v>
          </cell>
          <cell r="D1584" t="str">
            <v>ea</v>
          </cell>
          <cell r="E1584">
            <v>1</v>
          </cell>
          <cell r="I1584">
            <v>0</v>
          </cell>
          <cell r="J1584">
            <v>0</v>
          </cell>
        </row>
        <row r="1585">
          <cell r="B1585" t="str">
            <v>TĐ-386</v>
          </cell>
          <cell r="C1585" t="str">
            <v>20A MCB 3P 10kA</v>
          </cell>
          <cell r="D1585" t="str">
            <v>ea</v>
          </cell>
          <cell r="E1585">
            <v>1</v>
          </cell>
          <cell r="I1585">
            <v>0</v>
          </cell>
          <cell r="J1585">
            <v>0</v>
          </cell>
        </row>
        <row r="1586">
          <cell r="B1586" t="str">
            <v>TĐ-387</v>
          </cell>
          <cell r="C1586" t="str">
            <v>16A MCB 2P 10kA</v>
          </cell>
          <cell r="D1586" t="str">
            <v>ea</v>
          </cell>
          <cell r="E1586">
            <v>1</v>
          </cell>
          <cell r="I1586">
            <v>0</v>
          </cell>
          <cell r="J1586">
            <v>0</v>
          </cell>
        </row>
        <row r="1587">
          <cell r="B1587" t="str">
            <v>TĐ-388</v>
          </cell>
          <cell r="C1587" t="str">
            <v>16A MCB 2P 6kA</v>
          </cell>
          <cell r="D1587" t="str">
            <v>ea</v>
          </cell>
          <cell r="E1587">
            <v>1</v>
          </cell>
          <cell r="I1587">
            <v>0</v>
          </cell>
          <cell r="J1587">
            <v>0</v>
          </cell>
        </row>
        <row r="1588">
          <cell r="B1588" t="str">
            <v>TĐ-389</v>
          </cell>
          <cell r="C1588" t="str">
            <v>DOL starter (1.1kW 3P/400V)</v>
          </cell>
          <cell r="D1588" t="str">
            <v>set</v>
          </cell>
          <cell r="E1588">
            <v>1</v>
          </cell>
          <cell r="I1588">
            <v>0</v>
          </cell>
          <cell r="J1588">
            <v>0</v>
          </cell>
        </row>
        <row r="1589">
          <cell r="B1589" t="str">
            <v>TĐ-390</v>
          </cell>
          <cell r="C1589" t="str">
            <v>Magnetic Contactor (9A-3P-220VAC 1NO1NC)</v>
          </cell>
          <cell r="D1589" t="str">
            <v>ea</v>
          </cell>
          <cell r="E1589">
            <v>1</v>
          </cell>
          <cell r="I1589">
            <v>0</v>
          </cell>
          <cell r="J1589">
            <v>0</v>
          </cell>
        </row>
        <row r="1590">
          <cell r="B1590" t="str">
            <v>TĐ-391</v>
          </cell>
          <cell r="C1590" t="str">
            <v>Thermal Overload Relay 2.5-4A</v>
          </cell>
          <cell r="D1590" t="str">
            <v>ea</v>
          </cell>
          <cell r="E1590">
            <v>1</v>
          </cell>
          <cell r="I1590">
            <v>0</v>
          </cell>
          <cell r="J1590">
            <v>0</v>
          </cell>
        </row>
        <row r="1591">
          <cell r="B1591" t="str">
            <v>TĐ-392</v>
          </cell>
          <cell r="C1591" t="str">
            <v>DOL Controller (Push button, light, switch, Relay,..)</v>
          </cell>
          <cell r="D1591" t="str">
            <v>lot</v>
          </cell>
          <cell r="E1591">
            <v>1</v>
          </cell>
          <cell r="I1591">
            <v>0</v>
          </cell>
          <cell r="J1591">
            <v>0</v>
          </cell>
        </row>
        <row r="1592">
          <cell r="B1592" t="str">
            <v>TĐ-393</v>
          </cell>
          <cell r="C1592" t="str">
            <v>DOL starter (0.96kW 1P/220V)</v>
          </cell>
          <cell r="D1592" t="str">
            <v>set</v>
          </cell>
          <cell r="E1592">
            <v>3</v>
          </cell>
          <cell r="I1592">
            <v>0</v>
          </cell>
          <cell r="J1592">
            <v>0</v>
          </cell>
        </row>
        <row r="1593">
          <cell r="B1593" t="str">
            <v>TĐ-394</v>
          </cell>
          <cell r="C1593" t="str">
            <v>Magnetic Contactor (9A-3P-220VAC 1NO1NC)</v>
          </cell>
          <cell r="D1593" t="str">
            <v>pcs</v>
          </cell>
          <cell r="E1593">
            <v>3</v>
          </cell>
          <cell r="I1593">
            <v>0</v>
          </cell>
          <cell r="J1593">
            <v>0</v>
          </cell>
        </row>
        <row r="1594">
          <cell r="B1594" t="str">
            <v>TĐ-395</v>
          </cell>
          <cell r="C1594" t="str">
            <v>Thermal Overload Relay 5-8A</v>
          </cell>
          <cell r="D1594" t="str">
            <v>pcs</v>
          </cell>
          <cell r="E1594">
            <v>3</v>
          </cell>
          <cell r="I1594">
            <v>0</v>
          </cell>
          <cell r="J1594">
            <v>0</v>
          </cell>
        </row>
        <row r="1595">
          <cell r="B1595" t="str">
            <v>TĐ-396</v>
          </cell>
          <cell r="C1595" t="str">
            <v>DOL Controller (Push button, light, switch, Relay,..)</v>
          </cell>
          <cell r="D1595" t="str">
            <v>lot</v>
          </cell>
          <cell r="E1595">
            <v>3</v>
          </cell>
          <cell r="I1595">
            <v>0</v>
          </cell>
          <cell r="J1595">
            <v>0</v>
          </cell>
        </row>
        <row r="1596">
          <cell r="B1596" t="str">
            <v>TĐ-397</v>
          </cell>
          <cell r="C1596" t="str">
            <v>SD starter (22kW 3P/400V)</v>
          </cell>
          <cell r="D1596" t="str">
            <v>set</v>
          </cell>
          <cell r="E1596">
            <v>4</v>
          </cell>
          <cell r="I1596">
            <v>0</v>
          </cell>
          <cell r="J1596">
            <v>0</v>
          </cell>
        </row>
        <row r="1597">
          <cell r="B1597" t="str">
            <v>TĐ-398</v>
          </cell>
          <cell r="C1597" t="str">
            <v>Magnetic Contactor (32A-3P-220VAC 2NO2NC)</v>
          </cell>
          <cell r="D1597" t="str">
            <v>pcs</v>
          </cell>
          <cell r="E1597">
            <v>8</v>
          </cell>
          <cell r="I1597">
            <v>0</v>
          </cell>
          <cell r="J1597">
            <v>0</v>
          </cell>
        </row>
        <row r="1598">
          <cell r="B1598" t="str">
            <v>TĐ-399</v>
          </cell>
          <cell r="C1598" t="str">
            <v>Magnetic Contactor (22A-3P-220VAC 1NO1NC)</v>
          </cell>
          <cell r="D1598" t="str">
            <v>pcs</v>
          </cell>
          <cell r="E1598">
            <v>4</v>
          </cell>
          <cell r="I1598">
            <v>0</v>
          </cell>
          <cell r="J1598">
            <v>0</v>
          </cell>
        </row>
        <row r="1599">
          <cell r="B1599" t="str">
            <v>TĐ-400</v>
          </cell>
          <cell r="C1599" t="str">
            <v>Thermal Overload Relay 22-32A</v>
          </cell>
          <cell r="D1599" t="str">
            <v>pcs</v>
          </cell>
          <cell r="E1599">
            <v>4</v>
          </cell>
          <cell r="I1599">
            <v>0</v>
          </cell>
          <cell r="J1599">
            <v>0</v>
          </cell>
        </row>
        <row r="1600">
          <cell r="B1600" t="str">
            <v>TĐ-401</v>
          </cell>
          <cell r="C1600" t="str">
            <v>S/D Controller (Timer, push button, light, switch, relay,..)</v>
          </cell>
          <cell r="D1600" t="str">
            <v>lot</v>
          </cell>
          <cell r="E1600">
            <v>4</v>
          </cell>
          <cell r="I1600">
            <v>0</v>
          </cell>
          <cell r="J1600">
            <v>0</v>
          </cell>
        </row>
        <row r="1601">
          <cell r="B1601" t="str">
            <v>TĐ-402</v>
          </cell>
          <cell r="C1601" t="str">
            <v>SD starter (11kW 3P/400V)</v>
          </cell>
          <cell r="D1601" t="str">
            <v>set</v>
          </cell>
          <cell r="E1601">
            <v>1</v>
          </cell>
          <cell r="I1601">
            <v>0</v>
          </cell>
          <cell r="J1601">
            <v>0</v>
          </cell>
        </row>
        <row r="1602">
          <cell r="B1602" t="str">
            <v>TĐ-403</v>
          </cell>
          <cell r="C1602" t="str">
            <v>Magnetic Contactor (18A-3P-220VAC 1NO1NC)</v>
          </cell>
          <cell r="D1602" t="str">
            <v>pcs</v>
          </cell>
          <cell r="E1602">
            <v>2</v>
          </cell>
          <cell r="I1602">
            <v>0</v>
          </cell>
          <cell r="J1602">
            <v>0</v>
          </cell>
        </row>
        <row r="1603">
          <cell r="B1603" t="str">
            <v>TĐ-404</v>
          </cell>
          <cell r="C1603" t="str">
            <v>Magnetic Contactor (12A-3P-220VAC 1NO1NC)</v>
          </cell>
          <cell r="D1603" t="str">
            <v>ea</v>
          </cell>
          <cell r="E1603">
            <v>1</v>
          </cell>
          <cell r="I1603">
            <v>0</v>
          </cell>
          <cell r="J1603">
            <v>0</v>
          </cell>
        </row>
        <row r="1604">
          <cell r="B1604" t="str">
            <v>TĐ-405</v>
          </cell>
          <cell r="C1604" t="str">
            <v>Thermal Overload Relay 12-18A</v>
          </cell>
          <cell r="D1604" t="str">
            <v>ea</v>
          </cell>
          <cell r="E1604">
            <v>1</v>
          </cell>
          <cell r="I1604">
            <v>0</v>
          </cell>
          <cell r="J1604">
            <v>0</v>
          </cell>
        </row>
        <row r="1605">
          <cell r="B1605" t="str">
            <v>TĐ-406</v>
          </cell>
          <cell r="C1605" t="str">
            <v>S/D Controller (Timer, push button, light, switch, relay,..)</v>
          </cell>
          <cell r="D1605" t="str">
            <v>lot</v>
          </cell>
          <cell r="E1605">
            <v>1</v>
          </cell>
          <cell r="I1605">
            <v>0</v>
          </cell>
          <cell r="J1605">
            <v>0</v>
          </cell>
        </row>
        <row r="1606">
          <cell r="B1606" t="str">
            <v>TĐ-407</v>
          </cell>
          <cell r="C1606" t="str">
            <v>Vật tư phụ</v>
          </cell>
          <cell r="D1606" t="str">
            <v>Lô</v>
          </cell>
          <cell r="E1606">
            <v>1</v>
          </cell>
          <cell r="I1606">
            <v>0</v>
          </cell>
          <cell r="J1606">
            <v>0</v>
          </cell>
        </row>
        <row r="1607">
          <cell r="C1607" t="str">
            <v>CẤP NGUỒN QUẠT</v>
          </cell>
          <cell r="I1607">
            <v>0</v>
          </cell>
          <cell r="J1607">
            <v>0</v>
          </cell>
        </row>
        <row r="1608">
          <cell r="C1608" t="str">
            <v>MCCP-A.FFMV-B2F</v>
          </cell>
          <cell r="I1608">
            <v>0</v>
          </cell>
          <cell r="J1608">
            <v>0</v>
          </cell>
        </row>
        <row r="1609">
          <cell r="B1609" t="str">
            <v>CN-1</v>
          </cell>
          <cell r="C1609" t="str">
            <v xml:space="preserve">Cung cấp và lắp đặt Cáp điện Cu/XLPE/PVC-FR-3C-16mm² </v>
          </cell>
          <cell r="D1609" t="str">
            <v>m</v>
          </cell>
          <cell r="E1609">
            <v>280</v>
          </cell>
          <cell r="I1609">
            <v>0</v>
          </cell>
          <cell r="J1609">
            <v>0</v>
          </cell>
        </row>
        <row r="1610">
          <cell r="B1610" t="str">
            <v>CN-2</v>
          </cell>
          <cell r="C1610" t="str">
            <v>Cung cấp và lắp đặt Cáp điện Cu/PVC-1C-16mm²</v>
          </cell>
          <cell r="D1610" t="str">
            <v>m</v>
          </cell>
          <cell r="E1610">
            <v>140</v>
          </cell>
          <cell r="I1610">
            <v>0</v>
          </cell>
          <cell r="J1610">
            <v>0</v>
          </cell>
        </row>
        <row r="1611">
          <cell r="B1611" t="str">
            <v>CN-3</v>
          </cell>
          <cell r="C1611" t="str">
            <v xml:space="preserve">Cung cấp và lắp đặt Cáp điện Cu/XLPE/PVC-FR-3C-10mm² </v>
          </cell>
          <cell r="D1611" t="str">
            <v>m</v>
          </cell>
          <cell r="E1611">
            <v>260</v>
          </cell>
          <cell r="I1611">
            <v>0</v>
          </cell>
          <cell r="J1611">
            <v>0</v>
          </cell>
        </row>
        <row r="1612">
          <cell r="B1612" t="str">
            <v>CN-4</v>
          </cell>
          <cell r="C1612" t="str">
            <v xml:space="preserve">Cung cấp và lắp đặt Cáp điện Cu/PVC-1C-10mm² </v>
          </cell>
          <cell r="D1612" t="str">
            <v>m</v>
          </cell>
          <cell r="E1612">
            <v>130</v>
          </cell>
          <cell r="I1612">
            <v>0</v>
          </cell>
          <cell r="J1612">
            <v>0</v>
          </cell>
        </row>
        <row r="1613">
          <cell r="B1613" t="str">
            <v>CN-5</v>
          </cell>
          <cell r="C1613" t="str">
            <v>Cung cấp và lắp đặt Cáp điện Cu/XLPE/PVC-FR-3C-6 mm²</v>
          </cell>
          <cell r="D1613" t="str">
            <v>m</v>
          </cell>
          <cell r="E1613">
            <v>272</v>
          </cell>
          <cell r="I1613">
            <v>0</v>
          </cell>
          <cell r="J1613">
            <v>0</v>
          </cell>
        </row>
        <row r="1614">
          <cell r="B1614" t="str">
            <v>CN-6</v>
          </cell>
          <cell r="C1614" t="str">
            <v>Cung cấp và lắp đặt Cáp điện Cu/PVC-1C-6mm²</v>
          </cell>
          <cell r="D1614" t="str">
            <v>m</v>
          </cell>
          <cell r="E1614">
            <v>136</v>
          </cell>
          <cell r="I1614">
            <v>0</v>
          </cell>
          <cell r="J1614">
            <v>0</v>
          </cell>
        </row>
        <row r="1615">
          <cell r="B1615" t="str">
            <v>CN-7</v>
          </cell>
          <cell r="C1615" t="str">
            <v xml:space="preserve">Cung cấp và lắp đặt Cáp điện Cu/XLPE/PVC-FR-3C-4mm² </v>
          </cell>
          <cell r="D1615" t="str">
            <v>m</v>
          </cell>
          <cell r="E1615">
            <v>142</v>
          </cell>
          <cell r="I1615">
            <v>0</v>
          </cell>
          <cell r="J1615">
            <v>0</v>
          </cell>
        </row>
        <row r="1616">
          <cell r="B1616" t="str">
            <v>CN-8</v>
          </cell>
          <cell r="C1616" t="str">
            <v>Cung cấp và lắp đặt Cáp điện Cu/PVC-1C-4mm²</v>
          </cell>
          <cell r="D1616" t="str">
            <v>m</v>
          </cell>
          <cell r="E1616">
            <v>71</v>
          </cell>
          <cell r="I1616">
            <v>0</v>
          </cell>
          <cell r="J1616">
            <v>0</v>
          </cell>
        </row>
        <row r="1617">
          <cell r="B1617" t="str">
            <v>CN-9</v>
          </cell>
          <cell r="C1617" t="str">
            <v>Ống PVC D32</v>
          </cell>
          <cell r="D1617" t="str">
            <v>m</v>
          </cell>
          <cell r="E1617">
            <v>180</v>
          </cell>
          <cell r="I1617">
            <v>0</v>
          </cell>
          <cell r="J1617">
            <v>0</v>
          </cell>
        </row>
        <row r="1618">
          <cell r="B1618" t="str">
            <v>CN-10</v>
          </cell>
          <cell r="C1618" t="str">
            <v>Cung cấp Phụ kiện lắp đặt</v>
          </cell>
          <cell r="D1618" t="str">
            <v>lô</v>
          </cell>
          <cell r="E1618">
            <v>1</v>
          </cell>
          <cell r="I1618">
            <v>0</v>
          </cell>
          <cell r="J1618">
            <v>0</v>
          </cell>
        </row>
        <row r="1619">
          <cell r="B1619" t="str">
            <v>CN-11</v>
          </cell>
          <cell r="C1619" t="str">
            <v>MCCP-B.FFMV-B2F</v>
          </cell>
          <cell r="I1619">
            <v>0</v>
          </cell>
          <cell r="J1619">
            <v>0</v>
          </cell>
        </row>
        <row r="1620">
          <cell r="B1620" t="str">
            <v>CN-12</v>
          </cell>
          <cell r="C1620" t="str">
            <v xml:space="preserve">Cung cấp và lắp đặt Cáp điện Cu/XLPE/PVC-FR-3C-16mm² </v>
          </cell>
          <cell r="D1620" t="str">
            <v>m</v>
          </cell>
          <cell r="E1620">
            <v>264</v>
          </cell>
          <cell r="I1620">
            <v>0</v>
          </cell>
          <cell r="J1620">
            <v>0</v>
          </cell>
        </row>
        <row r="1621">
          <cell r="B1621" t="str">
            <v>CN-13</v>
          </cell>
          <cell r="C1621" t="str">
            <v>Cung cấp và lắp đặt Cáp điện Cu/PVC-1C-16mm²</v>
          </cell>
          <cell r="D1621" t="str">
            <v>m</v>
          </cell>
          <cell r="E1621">
            <v>132</v>
          </cell>
          <cell r="I1621">
            <v>0</v>
          </cell>
          <cell r="J1621">
            <v>0</v>
          </cell>
        </row>
        <row r="1622">
          <cell r="B1622" t="str">
            <v>CN-14</v>
          </cell>
          <cell r="C1622" t="str">
            <v>Cung cấp và lắp đặt Cáp điện Cu/XLPE/PVC-FR-3C-6 mm²</v>
          </cell>
          <cell r="D1622" t="str">
            <v>m</v>
          </cell>
          <cell r="E1622">
            <v>136</v>
          </cell>
          <cell r="I1622">
            <v>0</v>
          </cell>
          <cell r="J1622">
            <v>0</v>
          </cell>
        </row>
        <row r="1623">
          <cell r="B1623" t="str">
            <v>CN-15</v>
          </cell>
          <cell r="C1623" t="str">
            <v>Cung cấp và lắp đặt Cáp điện Cu/PVC-1C-6mm²</v>
          </cell>
          <cell r="D1623" t="str">
            <v>m</v>
          </cell>
          <cell r="E1623">
            <v>68</v>
          </cell>
          <cell r="I1623">
            <v>0</v>
          </cell>
          <cell r="J1623">
            <v>0</v>
          </cell>
        </row>
        <row r="1624">
          <cell r="B1624" t="str">
            <v>CN-16</v>
          </cell>
          <cell r="C1624" t="str">
            <v xml:space="preserve">Cung cấp và lắp đặt Cáp điện Cu/XLPE/PVC-FR-3C-4mm² </v>
          </cell>
          <cell r="D1624" t="str">
            <v>m</v>
          </cell>
          <cell r="E1624">
            <v>284</v>
          </cell>
          <cell r="I1624">
            <v>0</v>
          </cell>
          <cell r="J1624">
            <v>0</v>
          </cell>
        </row>
        <row r="1625">
          <cell r="B1625" t="str">
            <v>CN-17</v>
          </cell>
          <cell r="C1625" t="str">
            <v>Cung cấp và lắp đặt Cáp điện Cu/PVC-1C-4mm²</v>
          </cell>
          <cell r="D1625" t="str">
            <v>m</v>
          </cell>
          <cell r="E1625">
            <v>142</v>
          </cell>
          <cell r="I1625">
            <v>0</v>
          </cell>
          <cell r="J1625">
            <v>0</v>
          </cell>
        </row>
        <row r="1626">
          <cell r="B1626" t="str">
            <v>CN-18</v>
          </cell>
          <cell r="C1626" t="str">
            <v>Ống PVC D32</v>
          </cell>
          <cell r="D1626" t="str">
            <v>m</v>
          </cell>
          <cell r="E1626">
            <v>95</v>
          </cell>
          <cell r="I1626">
            <v>0</v>
          </cell>
          <cell r="J1626">
            <v>0</v>
          </cell>
        </row>
        <row r="1627">
          <cell r="B1627" t="str">
            <v>CN-19</v>
          </cell>
          <cell r="C1627" t="str">
            <v>Cung cấp Phụ kiện lắp đặt</v>
          </cell>
          <cell r="D1627" t="str">
            <v>lô</v>
          </cell>
          <cell r="E1627">
            <v>1</v>
          </cell>
          <cell r="I1627">
            <v>0</v>
          </cell>
          <cell r="J1627">
            <v>0</v>
          </cell>
        </row>
        <row r="1628">
          <cell r="B1628" t="str">
            <v>CN-20</v>
          </cell>
          <cell r="C1628" t="str">
            <v>MCCP-A1.FFMV-B1F</v>
          </cell>
          <cell r="I1628">
            <v>0</v>
          </cell>
          <cell r="J1628">
            <v>0</v>
          </cell>
        </row>
        <row r="1629">
          <cell r="B1629" t="str">
            <v>CN-21</v>
          </cell>
          <cell r="C1629" t="str">
            <v xml:space="preserve">Cung cấp và lắp đặt Cáp điện Cu/XLPE/PVC-FR-3C-16mm² </v>
          </cell>
          <cell r="D1629" t="str">
            <v>m</v>
          </cell>
          <cell r="E1629">
            <v>280</v>
          </cell>
          <cell r="I1629">
            <v>0</v>
          </cell>
          <cell r="J1629">
            <v>0</v>
          </cell>
        </row>
        <row r="1630">
          <cell r="B1630" t="str">
            <v>CN-22</v>
          </cell>
          <cell r="C1630" t="str">
            <v>Cung cấp và lắp đặt Cáp điện Cu/PVC-1C-16mm²</v>
          </cell>
          <cell r="D1630" t="str">
            <v>m</v>
          </cell>
          <cell r="E1630">
            <v>140</v>
          </cell>
          <cell r="I1630">
            <v>0</v>
          </cell>
          <cell r="J1630">
            <v>0</v>
          </cell>
        </row>
        <row r="1631">
          <cell r="B1631" t="str">
            <v>CN-23</v>
          </cell>
          <cell r="C1631" t="str">
            <v xml:space="preserve">Cung cấp và lắp đặt Cáp điện Cu/XLPE/PVC-FR-3C-10mm² </v>
          </cell>
          <cell r="D1631" t="str">
            <v>m</v>
          </cell>
          <cell r="E1631">
            <v>150</v>
          </cell>
          <cell r="I1631">
            <v>0</v>
          </cell>
          <cell r="J1631">
            <v>0</v>
          </cell>
        </row>
        <row r="1632">
          <cell r="B1632" t="str">
            <v>CN-24</v>
          </cell>
          <cell r="C1632" t="str">
            <v xml:space="preserve">Cung cấp và lắp đặt Cáp điện Cu/PVC-1C-10mm² </v>
          </cell>
          <cell r="D1632" t="str">
            <v>m</v>
          </cell>
          <cell r="E1632">
            <v>75</v>
          </cell>
          <cell r="I1632">
            <v>0</v>
          </cell>
          <cell r="J1632">
            <v>0</v>
          </cell>
        </row>
        <row r="1633">
          <cell r="B1633" t="str">
            <v>CN-25</v>
          </cell>
          <cell r="C1633" t="str">
            <v>Cung cấp và lắp đặt Cáp điện Cu/XLPE/PVC-FR-3C-6 mm²</v>
          </cell>
          <cell r="D1633" t="str">
            <v>m</v>
          </cell>
          <cell r="E1633">
            <v>272</v>
          </cell>
          <cell r="I1633">
            <v>0</v>
          </cell>
          <cell r="J1633">
            <v>0</v>
          </cell>
        </row>
        <row r="1634">
          <cell r="B1634" t="str">
            <v>CN-26</v>
          </cell>
          <cell r="C1634" t="str">
            <v>Cung cấp và lắp đặt Cáp điện Cu/PVC-1C-6mm²</v>
          </cell>
          <cell r="D1634" t="str">
            <v>m</v>
          </cell>
          <cell r="E1634">
            <v>136</v>
          </cell>
          <cell r="I1634">
            <v>0</v>
          </cell>
          <cell r="J1634">
            <v>0</v>
          </cell>
        </row>
        <row r="1635">
          <cell r="B1635" t="str">
            <v>CN-27</v>
          </cell>
          <cell r="C1635" t="str">
            <v xml:space="preserve">Cung cấp và lắp đặt Cáp điện Cu/XLPE/PVC-FR-3C-4mm² </v>
          </cell>
          <cell r="D1635" t="str">
            <v>m</v>
          </cell>
          <cell r="E1635">
            <v>355</v>
          </cell>
          <cell r="I1635">
            <v>0</v>
          </cell>
          <cell r="J1635">
            <v>0</v>
          </cell>
        </row>
        <row r="1636">
          <cell r="B1636" t="str">
            <v>CN-28</v>
          </cell>
          <cell r="C1636" t="str">
            <v>Cung cấp và lắp đặt Cáp điện Cu/PVC-1C-4mm²</v>
          </cell>
          <cell r="D1636" t="str">
            <v>m</v>
          </cell>
          <cell r="E1636">
            <v>248.5</v>
          </cell>
          <cell r="I1636">
            <v>0</v>
          </cell>
          <cell r="J1636">
            <v>0</v>
          </cell>
        </row>
        <row r="1637">
          <cell r="B1637" t="str">
            <v>CN-29</v>
          </cell>
          <cell r="C1637" t="str">
            <v xml:space="preserve">Cung cấp và lắp đặt Cáp điện Cu/XLPE/PVC-FR-2C-4mm² </v>
          </cell>
          <cell r="D1637" t="str">
            <v>m</v>
          </cell>
          <cell r="E1637">
            <v>142</v>
          </cell>
          <cell r="I1637">
            <v>0</v>
          </cell>
          <cell r="J1637">
            <v>0</v>
          </cell>
        </row>
        <row r="1638">
          <cell r="B1638" t="str">
            <v>CN-30</v>
          </cell>
          <cell r="C1638" t="str">
            <v>Ống PVC D32</v>
          </cell>
          <cell r="D1638" t="str">
            <v>m</v>
          </cell>
          <cell r="E1638">
            <v>170</v>
          </cell>
          <cell r="I1638">
            <v>0</v>
          </cell>
          <cell r="J1638">
            <v>0</v>
          </cell>
        </row>
        <row r="1639">
          <cell r="B1639" t="str">
            <v>CN-31</v>
          </cell>
          <cell r="C1639" t="str">
            <v>Ống PVC D25</v>
          </cell>
          <cell r="D1639" t="str">
            <v>m</v>
          </cell>
          <cell r="E1639">
            <v>100</v>
          </cell>
          <cell r="I1639">
            <v>0</v>
          </cell>
          <cell r="J1639">
            <v>0</v>
          </cell>
        </row>
        <row r="1640">
          <cell r="B1640" t="str">
            <v>CN-32</v>
          </cell>
          <cell r="C1640" t="str">
            <v>Cung cấp Phụ kiện lắp đặt</v>
          </cell>
          <cell r="D1640" t="str">
            <v>lô</v>
          </cell>
          <cell r="E1640">
            <v>1</v>
          </cell>
          <cell r="I1640">
            <v>0</v>
          </cell>
          <cell r="J1640">
            <v>0</v>
          </cell>
        </row>
        <row r="1641">
          <cell r="B1641" t="str">
            <v>CN-33</v>
          </cell>
          <cell r="C1641" t="str">
            <v>Tủ điện : MCCP-B1.FFMV-B1F</v>
          </cell>
          <cell r="I1641">
            <v>0</v>
          </cell>
          <cell r="J1641">
            <v>0</v>
          </cell>
        </row>
        <row r="1642">
          <cell r="B1642" t="str">
            <v>CN-34</v>
          </cell>
          <cell r="C1642" t="str">
            <v xml:space="preserve">Cung cấp và lắp đặt Cáp điện Cu/XLPE/PVC-FR-3C-16mm² </v>
          </cell>
          <cell r="D1642" t="str">
            <v>m</v>
          </cell>
          <cell r="E1642">
            <v>280</v>
          </cell>
          <cell r="I1642">
            <v>0</v>
          </cell>
          <cell r="J1642">
            <v>0</v>
          </cell>
        </row>
        <row r="1643">
          <cell r="B1643" t="str">
            <v>CN-35</v>
          </cell>
          <cell r="C1643" t="str">
            <v>Cung cấp và lắp đặt Cáp điện Cu/PVC-1C-16mm²</v>
          </cell>
          <cell r="D1643" t="str">
            <v>m</v>
          </cell>
          <cell r="E1643">
            <v>140</v>
          </cell>
          <cell r="I1643">
            <v>0</v>
          </cell>
          <cell r="J1643">
            <v>0</v>
          </cell>
        </row>
        <row r="1644">
          <cell r="B1644" t="str">
            <v>CN-36</v>
          </cell>
          <cell r="C1644" t="str">
            <v xml:space="preserve">Cung cấp và lắp đặt Cáp điện Cu/XLPE/PVC-FR-3C-10mm² </v>
          </cell>
          <cell r="D1644" t="str">
            <v>m</v>
          </cell>
          <cell r="E1644">
            <v>150</v>
          </cell>
          <cell r="I1644">
            <v>0</v>
          </cell>
          <cell r="J1644">
            <v>0</v>
          </cell>
        </row>
        <row r="1645">
          <cell r="B1645" t="str">
            <v>CN-37</v>
          </cell>
          <cell r="C1645" t="str">
            <v xml:space="preserve">Cung cấp và lắp đặt Cáp điện Cu/PVC-1C-10mm² </v>
          </cell>
          <cell r="D1645" t="str">
            <v>m</v>
          </cell>
          <cell r="E1645">
            <v>75</v>
          </cell>
          <cell r="I1645">
            <v>0</v>
          </cell>
          <cell r="J1645">
            <v>0</v>
          </cell>
        </row>
        <row r="1646">
          <cell r="B1646" t="str">
            <v>CN-38</v>
          </cell>
          <cell r="C1646" t="str">
            <v>Cung cấp và lắp đặt Cáp điện Cu/XLPE/PVC-FR-3C-6 mm²</v>
          </cell>
          <cell r="D1646" t="str">
            <v>m</v>
          </cell>
          <cell r="E1646">
            <v>476</v>
          </cell>
          <cell r="I1646">
            <v>0</v>
          </cell>
          <cell r="J1646">
            <v>0</v>
          </cell>
        </row>
        <row r="1647">
          <cell r="B1647" t="str">
            <v>CN-39</v>
          </cell>
          <cell r="C1647" t="str">
            <v>Cung cấp và lắp đặt Cáp điện Cu/PVC-1C-6mm²</v>
          </cell>
          <cell r="D1647" t="str">
            <v>m</v>
          </cell>
          <cell r="E1647">
            <v>238</v>
          </cell>
          <cell r="I1647">
            <v>0</v>
          </cell>
          <cell r="J1647">
            <v>0</v>
          </cell>
        </row>
        <row r="1648">
          <cell r="B1648" t="str">
            <v>CN-40</v>
          </cell>
          <cell r="C1648" t="str">
            <v xml:space="preserve">Cung cấp và lắp đặt Cáp điện Cu/XLPE/PVC-FR-3C-4mm² </v>
          </cell>
          <cell r="D1648" t="str">
            <v>m</v>
          </cell>
          <cell r="E1648">
            <v>142</v>
          </cell>
          <cell r="I1648">
            <v>0</v>
          </cell>
          <cell r="J1648">
            <v>0</v>
          </cell>
        </row>
        <row r="1649">
          <cell r="B1649" t="str">
            <v>CN-41</v>
          </cell>
          <cell r="C1649" t="str">
            <v>Cung cấp và lắp đặt Cáp điện Cu/PVC-1C-4mm²</v>
          </cell>
          <cell r="D1649" t="str">
            <v>m</v>
          </cell>
          <cell r="E1649">
            <v>137</v>
          </cell>
          <cell r="I1649">
            <v>0</v>
          </cell>
          <cell r="J1649">
            <v>0</v>
          </cell>
        </row>
        <row r="1650">
          <cell r="B1650" t="str">
            <v>CN-42</v>
          </cell>
          <cell r="C1650" t="str">
            <v xml:space="preserve">Cung cấp và lắp đặt Cáp điện Cu/XLPE/PVC-FR-2C-4mm² </v>
          </cell>
          <cell r="D1650" t="str">
            <v>m</v>
          </cell>
          <cell r="E1650">
            <v>132</v>
          </cell>
          <cell r="I1650">
            <v>0</v>
          </cell>
          <cell r="J1650">
            <v>0</v>
          </cell>
        </row>
        <row r="1651">
          <cell r="B1651" t="str">
            <v>CN-43</v>
          </cell>
          <cell r="C1651" t="str">
            <v>Ống PVC D32</v>
          </cell>
          <cell r="D1651" t="str">
            <v>m</v>
          </cell>
          <cell r="E1651">
            <v>190</v>
          </cell>
          <cell r="I1651">
            <v>0</v>
          </cell>
          <cell r="J1651">
            <v>0</v>
          </cell>
        </row>
        <row r="1652">
          <cell r="B1652" t="str">
            <v>CN-44</v>
          </cell>
          <cell r="C1652" t="str">
            <v>Ống PVC D25</v>
          </cell>
          <cell r="D1652" t="str">
            <v>m</v>
          </cell>
          <cell r="E1652">
            <v>100</v>
          </cell>
          <cell r="I1652">
            <v>0</v>
          </cell>
          <cell r="J1652">
            <v>0</v>
          </cell>
        </row>
        <row r="1653">
          <cell r="B1653" t="str">
            <v>CN-45</v>
          </cell>
          <cell r="C1653" t="str">
            <v>Cung cấp Phụ kiện lắp đặt</v>
          </cell>
          <cell r="D1653" t="str">
            <v>lô</v>
          </cell>
          <cell r="E1653">
            <v>1</v>
          </cell>
          <cell r="I1653">
            <v>0</v>
          </cell>
          <cell r="J1653">
            <v>0</v>
          </cell>
        </row>
        <row r="1654">
          <cell r="B1654" t="str">
            <v>CN-46</v>
          </cell>
          <cell r="C1654" t="str">
            <v>Tủ điện : MCCP-B2.FFMV-B1F</v>
          </cell>
          <cell r="I1654">
            <v>0</v>
          </cell>
          <cell r="J1654">
            <v>0</v>
          </cell>
        </row>
        <row r="1655">
          <cell r="B1655" t="str">
            <v>CN-47</v>
          </cell>
          <cell r="C1655" t="str">
            <v xml:space="preserve">Cung cấp và lắp đặt Cáp điện Cu/XLPE/PVC-FR-3C-16mm² </v>
          </cell>
          <cell r="D1655" t="str">
            <v>m</v>
          </cell>
          <cell r="E1655">
            <v>240</v>
          </cell>
          <cell r="I1655">
            <v>0</v>
          </cell>
          <cell r="J1655">
            <v>0</v>
          </cell>
        </row>
        <row r="1656">
          <cell r="B1656" t="str">
            <v>CN-48</v>
          </cell>
          <cell r="C1656" t="str">
            <v>Cung cấp và lắp đặt Cáp điện Cu/PVC-1C-16mm²</v>
          </cell>
          <cell r="D1656" t="str">
            <v>m</v>
          </cell>
          <cell r="E1656">
            <v>120</v>
          </cell>
          <cell r="I1656">
            <v>0</v>
          </cell>
          <cell r="J1656">
            <v>0</v>
          </cell>
        </row>
        <row r="1657">
          <cell r="B1657" t="str">
            <v>CN-49</v>
          </cell>
          <cell r="C1657" t="str">
            <v>Cung cấp và lắp đặt Cáp điện Cu/XLPE/PVC-FR-3C-6 mm²</v>
          </cell>
          <cell r="D1657" t="str">
            <v>m</v>
          </cell>
          <cell r="E1657">
            <v>504</v>
          </cell>
          <cell r="I1657">
            <v>0</v>
          </cell>
          <cell r="J1657">
            <v>0</v>
          </cell>
        </row>
        <row r="1658">
          <cell r="B1658" t="str">
            <v>CN-50</v>
          </cell>
          <cell r="C1658" t="str">
            <v>Cung cấp và lắp đặt Cáp điện Cu/PVC-1C-6mm²</v>
          </cell>
          <cell r="D1658" t="str">
            <v>m</v>
          </cell>
          <cell r="E1658">
            <v>252</v>
          </cell>
          <cell r="I1658">
            <v>0</v>
          </cell>
          <cell r="J1658">
            <v>0</v>
          </cell>
        </row>
        <row r="1659">
          <cell r="B1659" t="str">
            <v>CN-51</v>
          </cell>
          <cell r="C1659" t="str">
            <v xml:space="preserve">Cung cấp và lắp đặt Cáp điện Cu/XLPE/PVC-FR-3C-4mm² </v>
          </cell>
          <cell r="D1659" t="str">
            <v>m</v>
          </cell>
          <cell r="E1659">
            <v>152</v>
          </cell>
          <cell r="I1659">
            <v>0</v>
          </cell>
          <cell r="J1659">
            <v>0</v>
          </cell>
        </row>
        <row r="1660">
          <cell r="B1660" t="str">
            <v>CN-52</v>
          </cell>
          <cell r="C1660" t="str">
            <v>Cung cấp và lắp đặt Cáp điện Cu/PVC-1C-4mm²</v>
          </cell>
          <cell r="D1660" t="str">
            <v>m</v>
          </cell>
          <cell r="E1660">
            <v>132</v>
          </cell>
          <cell r="I1660">
            <v>0</v>
          </cell>
          <cell r="J1660">
            <v>0</v>
          </cell>
        </row>
        <row r="1661">
          <cell r="B1661" t="str">
            <v>CN-53</v>
          </cell>
          <cell r="C1661" t="str">
            <v xml:space="preserve">Cung cấp và lắp đặt Cáp điện Cu/XLPE/PVC-FR-2C-4mm² </v>
          </cell>
          <cell r="D1661" t="str">
            <v>m</v>
          </cell>
          <cell r="E1661">
            <v>112</v>
          </cell>
          <cell r="I1661">
            <v>0</v>
          </cell>
          <cell r="J1661">
            <v>0</v>
          </cell>
        </row>
        <row r="1662">
          <cell r="B1662" t="str">
            <v>CN-54</v>
          </cell>
          <cell r="C1662" t="str">
            <v>Ống PVC D32</v>
          </cell>
          <cell r="D1662" t="str">
            <v>m</v>
          </cell>
          <cell r="E1662">
            <v>1</v>
          </cell>
          <cell r="I1662">
            <v>0</v>
          </cell>
          <cell r="J1662">
            <v>0</v>
          </cell>
        </row>
        <row r="1663">
          <cell r="B1663" t="str">
            <v>CN-55</v>
          </cell>
          <cell r="C1663" t="str">
            <v>Ống PVC D25</v>
          </cell>
          <cell r="D1663" t="str">
            <v>m</v>
          </cell>
          <cell r="E1663">
            <v>50</v>
          </cell>
          <cell r="I1663">
            <v>0</v>
          </cell>
          <cell r="J1663">
            <v>0</v>
          </cell>
        </row>
        <row r="1664">
          <cell r="B1664" t="str">
            <v>CN-56</v>
          </cell>
          <cell r="C1664" t="str">
            <v>Cung cấp Phụ kiện lắp đặt</v>
          </cell>
          <cell r="D1664" t="str">
            <v>lô</v>
          </cell>
          <cell r="E1664">
            <v>1</v>
          </cell>
          <cell r="I1664">
            <v>0</v>
          </cell>
          <cell r="J1664">
            <v>0</v>
          </cell>
        </row>
        <row r="1665">
          <cell r="B1665" t="str">
            <v>CN-57</v>
          </cell>
          <cell r="C1665" t="str">
            <v>Tủ điện : MCCP-A2.FFMV-B1F</v>
          </cell>
          <cell r="I1665">
            <v>0</v>
          </cell>
          <cell r="J1665">
            <v>0</v>
          </cell>
        </row>
        <row r="1666">
          <cell r="B1666" t="str">
            <v>CN-58</v>
          </cell>
          <cell r="C1666" t="str">
            <v xml:space="preserve">Cung cấp và lắp đặt Cáp điện Cu/XLPE/PVC-FR-3C-16mm² </v>
          </cell>
          <cell r="D1666" t="str">
            <v>m</v>
          </cell>
          <cell r="E1666">
            <v>312</v>
          </cell>
          <cell r="I1666">
            <v>0</v>
          </cell>
          <cell r="J1666">
            <v>0</v>
          </cell>
        </row>
        <row r="1667">
          <cell r="B1667" t="str">
            <v>CN-59</v>
          </cell>
          <cell r="C1667" t="str">
            <v>Cung cấp và lắp đặt Cáp điện Cu/PVC-1C-16mm²</v>
          </cell>
          <cell r="D1667" t="str">
            <v>m</v>
          </cell>
          <cell r="E1667">
            <v>156</v>
          </cell>
          <cell r="I1667">
            <v>0</v>
          </cell>
          <cell r="J1667">
            <v>0</v>
          </cell>
        </row>
        <row r="1668">
          <cell r="B1668" t="str">
            <v>CN-60</v>
          </cell>
          <cell r="C1668" t="str">
            <v xml:space="preserve">Cung cấp và lắp đặt Cáp điện Cu/XLPE/PVC-FR-3C-10mm² </v>
          </cell>
          <cell r="D1668" t="str">
            <v>m</v>
          </cell>
          <cell r="E1668">
            <v>144</v>
          </cell>
          <cell r="I1668">
            <v>0</v>
          </cell>
          <cell r="J1668">
            <v>0</v>
          </cell>
        </row>
        <row r="1669">
          <cell r="B1669" t="str">
            <v>CN-61</v>
          </cell>
          <cell r="C1669" t="str">
            <v xml:space="preserve">Cung cấp và lắp đặt Cáp điện Cu/PVC-1C-10mm² </v>
          </cell>
          <cell r="D1669" t="str">
            <v>m</v>
          </cell>
          <cell r="E1669">
            <v>72</v>
          </cell>
          <cell r="I1669">
            <v>0</v>
          </cell>
          <cell r="J1669">
            <v>0</v>
          </cell>
        </row>
        <row r="1670">
          <cell r="B1670" t="str">
            <v>CN-62</v>
          </cell>
          <cell r="C1670" t="str">
            <v>Cung cấp và lắp đặt Cáp điện Cu/XLPE/PVC-FR-3C-6 mm²</v>
          </cell>
          <cell r="D1670" t="str">
            <v>m</v>
          </cell>
          <cell r="E1670">
            <v>300</v>
          </cell>
          <cell r="I1670">
            <v>0</v>
          </cell>
          <cell r="J1670">
            <v>0</v>
          </cell>
        </row>
        <row r="1671">
          <cell r="B1671" t="str">
            <v>CN-63</v>
          </cell>
          <cell r="C1671" t="str">
            <v>Cung cấp và lắp đặt Cáp điện Cu/PVC-1C-6mm²</v>
          </cell>
          <cell r="D1671" t="str">
            <v>m</v>
          </cell>
          <cell r="E1671">
            <v>150</v>
          </cell>
          <cell r="I1671">
            <v>0</v>
          </cell>
          <cell r="J1671">
            <v>0</v>
          </cell>
        </row>
        <row r="1672">
          <cell r="B1672" t="str">
            <v>CN-64</v>
          </cell>
          <cell r="C1672" t="str">
            <v xml:space="preserve">Cung cấp và lắp đặt Cáp điện Cu/XLPE/PVC-FR-3C-4mm² </v>
          </cell>
          <cell r="D1672" t="str">
            <v>m</v>
          </cell>
          <cell r="E1672">
            <v>152</v>
          </cell>
          <cell r="I1672">
            <v>0</v>
          </cell>
          <cell r="J1672">
            <v>0</v>
          </cell>
        </row>
        <row r="1673">
          <cell r="B1673" t="str">
            <v>CN-65</v>
          </cell>
          <cell r="C1673" t="str">
            <v>Cung cấp và lắp đặt Cáp điện Cu/PVC-1C-4mm²</v>
          </cell>
          <cell r="D1673" t="str">
            <v>m</v>
          </cell>
          <cell r="E1673">
            <v>132</v>
          </cell>
          <cell r="I1673">
            <v>0</v>
          </cell>
          <cell r="J1673">
            <v>0</v>
          </cell>
        </row>
        <row r="1674">
          <cell r="B1674" t="str">
            <v>CN-66</v>
          </cell>
          <cell r="C1674" t="str">
            <v xml:space="preserve">Cung cấp và lắp đặt Cáp điện Cu/XLPE/PVC-FR-2C-4mm² </v>
          </cell>
          <cell r="D1674" t="str">
            <v>m</v>
          </cell>
          <cell r="E1674">
            <v>112</v>
          </cell>
          <cell r="I1674">
            <v>0</v>
          </cell>
          <cell r="J1674">
            <v>0</v>
          </cell>
        </row>
        <row r="1675">
          <cell r="B1675" t="str">
            <v>CN-67</v>
          </cell>
          <cell r="C1675" t="str">
            <v>Ống PVC D32</v>
          </cell>
          <cell r="D1675" t="str">
            <v>m</v>
          </cell>
          <cell r="E1675">
            <v>190</v>
          </cell>
          <cell r="I1675">
            <v>0</v>
          </cell>
          <cell r="J1675">
            <v>0</v>
          </cell>
        </row>
        <row r="1676">
          <cell r="B1676" t="str">
            <v>CN-68</v>
          </cell>
          <cell r="C1676" t="str">
            <v>Ống PVC D25</v>
          </cell>
          <cell r="D1676" t="str">
            <v>m</v>
          </cell>
          <cell r="E1676">
            <v>70</v>
          </cell>
          <cell r="I1676">
            <v>0</v>
          </cell>
          <cell r="J1676">
            <v>0</v>
          </cell>
        </row>
        <row r="1677">
          <cell r="B1677" t="str">
            <v>CN-69</v>
          </cell>
          <cell r="C1677" t="str">
            <v>Cung cấp Phụ kiện lắp đặt</v>
          </cell>
          <cell r="D1677" t="str">
            <v>lô</v>
          </cell>
          <cell r="E1677">
            <v>1</v>
          </cell>
          <cell r="I1677">
            <v>0</v>
          </cell>
          <cell r="J1677">
            <v>0</v>
          </cell>
        </row>
        <row r="1678">
          <cell r="B1678" t="str">
            <v>CN-70</v>
          </cell>
          <cell r="C1678" t="str">
            <v>Tủ điện : MCCP-A1.FFMV-7F (Tương tự Cung cấp và lắp đặt Tủ điện  MCCP-B1.FFMV-7F)</v>
          </cell>
          <cell r="I1678">
            <v>0</v>
          </cell>
          <cell r="J1678">
            <v>0</v>
          </cell>
        </row>
        <row r="1679">
          <cell r="B1679" t="str">
            <v>CN-71</v>
          </cell>
          <cell r="C1679" t="str">
            <v xml:space="preserve">Cung cấp và lắp đặt Cáp điện Cu/XLPE/PVC-FR-3C-16mm² </v>
          </cell>
          <cell r="D1679" t="str">
            <v>m</v>
          </cell>
          <cell r="E1679">
            <v>432</v>
          </cell>
          <cell r="I1679">
            <v>0</v>
          </cell>
          <cell r="J1679">
            <v>0</v>
          </cell>
        </row>
        <row r="1680">
          <cell r="B1680" t="str">
            <v>CN-72</v>
          </cell>
          <cell r="C1680" t="str">
            <v>Cung cấp và lắp đặt Cáp điện Cu/PVC-1C-16mm²</v>
          </cell>
          <cell r="D1680" t="str">
            <v>m</v>
          </cell>
          <cell r="E1680">
            <v>216</v>
          </cell>
          <cell r="I1680">
            <v>0</v>
          </cell>
          <cell r="J1680">
            <v>0</v>
          </cell>
        </row>
        <row r="1681">
          <cell r="B1681" t="str">
            <v>CN-73</v>
          </cell>
          <cell r="C1681" t="str">
            <v>Cung cấp và lắp đặt Cáp điện Cu/XLPE/PVC-FR-3C-6 mm²</v>
          </cell>
          <cell r="D1681" t="str">
            <v>m</v>
          </cell>
          <cell r="E1681">
            <v>144</v>
          </cell>
          <cell r="I1681">
            <v>0</v>
          </cell>
          <cell r="J1681">
            <v>0</v>
          </cell>
        </row>
        <row r="1682">
          <cell r="B1682" t="str">
            <v>CN-74</v>
          </cell>
          <cell r="C1682" t="str">
            <v>Cung cấp và lắp đặt Cáp điện Cu/PVC-1C-6mm²</v>
          </cell>
          <cell r="D1682" t="str">
            <v>m</v>
          </cell>
          <cell r="E1682">
            <v>72</v>
          </cell>
          <cell r="I1682">
            <v>0</v>
          </cell>
          <cell r="J1682">
            <v>0</v>
          </cell>
        </row>
        <row r="1683">
          <cell r="B1683" t="str">
            <v>CN-75</v>
          </cell>
          <cell r="C1683" t="str">
            <v xml:space="preserve">Cung cấp và lắp đặt Cáp điện Cu/XLPE/PVC-FR-3C-4mm² </v>
          </cell>
          <cell r="D1683" t="str">
            <v>m</v>
          </cell>
          <cell r="E1683">
            <v>72</v>
          </cell>
          <cell r="I1683">
            <v>0</v>
          </cell>
          <cell r="J1683">
            <v>0</v>
          </cell>
        </row>
        <row r="1684">
          <cell r="B1684" t="str">
            <v>CN-76</v>
          </cell>
          <cell r="C1684" t="str">
            <v>Cung cấp và lắp đặt Cáp điện Cu/PVC-1C-4mm²</v>
          </cell>
          <cell r="D1684" t="str">
            <v>m</v>
          </cell>
          <cell r="E1684">
            <v>148</v>
          </cell>
          <cell r="I1684">
            <v>0</v>
          </cell>
          <cell r="J1684">
            <v>0</v>
          </cell>
        </row>
        <row r="1685">
          <cell r="B1685" t="str">
            <v>CN-77</v>
          </cell>
          <cell r="C1685" t="str">
            <v xml:space="preserve">Cung cấp và lắp đặt Cáp điện Cu/XLPE/PVC-FR-2C-4mm² </v>
          </cell>
          <cell r="D1685" t="str">
            <v>m</v>
          </cell>
          <cell r="E1685">
            <v>224</v>
          </cell>
          <cell r="I1685">
            <v>0</v>
          </cell>
          <cell r="J1685">
            <v>0</v>
          </cell>
        </row>
        <row r="1686">
          <cell r="B1686" t="str">
            <v>CN-78</v>
          </cell>
          <cell r="C1686" t="str">
            <v xml:space="preserve">Cung cấp và lắp đặt Cáp điện Cu/XLPE/PVC-FR-1C-2,5mm² </v>
          </cell>
          <cell r="D1686" t="str">
            <v>m</v>
          </cell>
          <cell r="E1686">
            <v>1800</v>
          </cell>
          <cell r="I1686">
            <v>0</v>
          </cell>
          <cell r="J1686">
            <v>0</v>
          </cell>
        </row>
        <row r="1687">
          <cell r="B1687" t="str">
            <v>CN-79</v>
          </cell>
          <cell r="C1687" t="str">
            <v>Cung cấp và lắp đặt Cáp điện Cu/PVC-1C-2,5mm²</v>
          </cell>
          <cell r="D1687" t="str">
            <v>m</v>
          </cell>
          <cell r="E1687">
            <v>901</v>
          </cell>
          <cell r="I1687">
            <v>0</v>
          </cell>
          <cell r="J1687">
            <v>0</v>
          </cell>
        </row>
        <row r="1688">
          <cell r="B1688" t="str">
            <v>CN-80</v>
          </cell>
          <cell r="C1688" t="str">
            <v xml:space="preserve">Cung cấp và lắp đặt Cáp điện Cu/XLPE/PVC-FR-1C-1,5mm² </v>
          </cell>
          <cell r="D1688" t="str">
            <v>m</v>
          </cell>
          <cell r="E1688">
            <v>300</v>
          </cell>
          <cell r="I1688">
            <v>0</v>
          </cell>
          <cell r="J1688">
            <v>0</v>
          </cell>
        </row>
        <row r="1689">
          <cell r="B1689" t="str">
            <v>CN-81</v>
          </cell>
          <cell r="C1689" t="str">
            <v>Cung cấp và lắp đặt Cáp điện Cu/PVC-1C-1,5mm²</v>
          </cell>
          <cell r="D1689" t="str">
            <v>m</v>
          </cell>
          <cell r="E1689">
            <v>150</v>
          </cell>
          <cell r="I1689">
            <v>0</v>
          </cell>
          <cell r="J1689">
            <v>0</v>
          </cell>
        </row>
        <row r="1690">
          <cell r="B1690" t="str">
            <v>CN-82</v>
          </cell>
          <cell r="C1690" t="str">
            <v>Ống PVC D32</v>
          </cell>
          <cell r="D1690" t="str">
            <v>m</v>
          </cell>
          <cell r="E1690">
            <v>280</v>
          </cell>
          <cell r="I1690">
            <v>0</v>
          </cell>
          <cell r="J1690">
            <v>0</v>
          </cell>
        </row>
        <row r="1691">
          <cell r="B1691" t="str">
            <v>CN-83</v>
          </cell>
          <cell r="C1691" t="str">
            <v>Ống PVC D25</v>
          </cell>
          <cell r="D1691" t="str">
            <v>m</v>
          </cell>
          <cell r="E1691">
            <v>100</v>
          </cell>
          <cell r="I1691">
            <v>0</v>
          </cell>
          <cell r="J1691">
            <v>0</v>
          </cell>
        </row>
        <row r="1692">
          <cell r="B1692" t="str">
            <v>CN-84</v>
          </cell>
          <cell r="C1692" t="str">
            <v>Cung cấp Phụ kiện lắp đặt</v>
          </cell>
          <cell r="D1692" t="str">
            <v>lô</v>
          </cell>
          <cell r="E1692">
            <v>2</v>
          </cell>
          <cell r="I1692">
            <v>0</v>
          </cell>
          <cell r="J1692">
            <v>0</v>
          </cell>
        </row>
        <row r="1693">
          <cell r="B1693" t="str">
            <v>CN-85</v>
          </cell>
          <cell r="C1693" t="str">
            <v>Tủ điện : MCCP-A1.FFMV-25F (Tương tự  MCCP-B1.FFMV-25F)</v>
          </cell>
          <cell r="I1693">
            <v>0</v>
          </cell>
          <cell r="J1693">
            <v>0</v>
          </cell>
        </row>
        <row r="1694">
          <cell r="B1694" t="str">
            <v>CN-86</v>
          </cell>
          <cell r="C1694" t="str">
            <v xml:space="preserve">Cung cấp và lắp đặt Cáp điện Cu/XLPE/PVC-FR-3C-16mm² </v>
          </cell>
          <cell r="D1694" t="str">
            <v>m</v>
          </cell>
          <cell r="E1694">
            <v>432</v>
          </cell>
          <cell r="I1694">
            <v>0</v>
          </cell>
          <cell r="J1694">
            <v>0</v>
          </cell>
        </row>
        <row r="1695">
          <cell r="B1695" t="str">
            <v>CN-87</v>
          </cell>
          <cell r="C1695" t="str">
            <v>Cung cấp và lắp đặt Cáp điện Cu/PVC-1C-16mm²</v>
          </cell>
          <cell r="D1695" t="str">
            <v>m</v>
          </cell>
          <cell r="E1695">
            <v>216</v>
          </cell>
          <cell r="I1695">
            <v>0</v>
          </cell>
          <cell r="J1695">
            <v>0</v>
          </cell>
        </row>
        <row r="1696">
          <cell r="B1696" t="str">
            <v>CN-88</v>
          </cell>
          <cell r="C1696" t="str">
            <v>Cung cấp và lắp đặt Cáp điện Cu/XLPE/PVC-FR-3C-6 mm²</v>
          </cell>
          <cell r="D1696" t="str">
            <v>m</v>
          </cell>
          <cell r="E1696">
            <v>108</v>
          </cell>
          <cell r="I1696">
            <v>0</v>
          </cell>
          <cell r="J1696">
            <v>0</v>
          </cell>
        </row>
        <row r="1697">
          <cell r="B1697" t="str">
            <v>CN-89</v>
          </cell>
          <cell r="C1697" t="str">
            <v>Cung cấp và lắp đặt Cáp điện Cu/PVC-1C-6mm²</v>
          </cell>
          <cell r="D1697" t="str">
            <v>m</v>
          </cell>
          <cell r="E1697">
            <v>54</v>
          </cell>
          <cell r="I1697">
            <v>0</v>
          </cell>
          <cell r="J1697">
            <v>0</v>
          </cell>
        </row>
        <row r="1698">
          <cell r="B1698" t="str">
            <v>CN-90</v>
          </cell>
          <cell r="C1698" t="str">
            <v xml:space="preserve">Cung cấp và lắp đặt Cáp điện Cu/XLPE/PVC-FR-3C-4mm² </v>
          </cell>
          <cell r="D1698" t="str">
            <v>m</v>
          </cell>
          <cell r="E1698">
            <v>54</v>
          </cell>
          <cell r="I1698">
            <v>0</v>
          </cell>
          <cell r="J1698">
            <v>0</v>
          </cell>
        </row>
        <row r="1699">
          <cell r="B1699" t="str">
            <v>CN-91</v>
          </cell>
          <cell r="C1699" t="str">
            <v>Cung cấp và lắp đặt Cáp điện Cu/PVC-1C-4mm²</v>
          </cell>
          <cell r="D1699" t="str">
            <v>m</v>
          </cell>
          <cell r="E1699">
            <v>27</v>
          </cell>
          <cell r="I1699">
            <v>0</v>
          </cell>
          <cell r="J1699">
            <v>0</v>
          </cell>
        </row>
        <row r="1700">
          <cell r="B1700" t="str">
            <v>CN-92</v>
          </cell>
          <cell r="C1700" t="str">
            <v xml:space="preserve">Cung cấp và lắp đặt Cáp điện Cu/XLPE/PVC-FR-1C-2,5mm² </v>
          </cell>
          <cell r="D1700" t="str">
            <v>m</v>
          </cell>
          <cell r="E1700">
            <v>100</v>
          </cell>
          <cell r="I1700">
            <v>0</v>
          </cell>
          <cell r="J1700">
            <v>0</v>
          </cell>
        </row>
        <row r="1701">
          <cell r="B1701" t="str">
            <v>CN-93</v>
          </cell>
          <cell r="C1701" t="str">
            <v>Cung cấp và lắp đặt Cáp điện Cu/PVC-1C-2,5mm²</v>
          </cell>
          <cell r="D1701" t="str">
            <v>m</v>
          </cell>
          <cell r="E1701">
            <v>100</v>
          </cell>
          <cell r="I1701">
            <v>0</v>
          </cell>
          <cell r="J1701">
            <v>0</v>
          </cell>
        </row>
        <row r="1702">
          <cell r="B1702" t="str">
            <v>CN-94</v>
          </cell>
          <cell r="C1702" t="str">
            <v xml:space="preserve">Cung cấp và lắp đặt Cáp điện Cu/XLPE/PVC-FR-1C-1,5mm² </v>
          </cell>
          <cell r="D1702" t="str">
            <v>m</v>
          </cell>
          <cell r="E1702">
            <v>300</v>
          </cell>
          <cell r="I1702">
            <v>0</v>
          </cell>
          <cell r="J1702">
            <v>0</v>
          </cell>
        </row>
        <row r="1703">
          <cell r="B1703" t="str">
            <v>CN-95</v>
          </cell>
          <cell r="C1703" t="str">
            <v>Cung cấp và lắp đặt Cáp điện Cu/PVC-1C-1,5mm²</v>
          </cell>
          <cell r="D1703" t="str">
            <v>m</v>
          </cell>
          <cell r="E1703">
            <v>300</v>
          </cell>
          <cell r="I1703">
            <v>0</v>
          </cell>
          <cell r="J1703">
            <v>0</v>
          </cell>
        </row>
        <row r="1704">
          <cell r="B1704" t="str">
            <v>CN-96</v>
          </cell>
          <cell r="C1704" t="str">
            <v>Ống PVC D32</v>
          </cell>
          <cell r="D1704" t="str">
            <v>m</v>
          </cell>
          <cell r="E1704">
            <v>500</v>
          </cell>
          <cell r="I1704">
            <v>0</v>
          </cell>
          <cell r="J1704">
            <v>0</v>
          </cell>
        </row>
        <row r="1705">
          <cell r="B1705" t="str">
            <v>CN-97</v>
          </cell>
          <cell r="C1705" t="str">
            <v>Ống PVC D25</v>
          </cell>
          <cell r="D1705" t="str">
            <v>m</v>
          </cell>
          <cell r="E1705">
            <v>200</v>
          </cell>
          <cell r="I1705">
            <v>0</v>
          </cell>
          <cell r="J1705">
            <v>0</v>
          </cell>
        </row>
        <row r="1706">
          <cell r="B1706" t="str">
            <v>CN-98</v>
          </cell>
          <cell r="C1706" t="str">
            <v>Cung cấp Phụ kiện lắp đặt</v>
          </cell>
          <cell r="D1706" t="str">
            <v>lô</v>
          </cell>
          <cell r="E1706">
            <v>2</v>
          </cell>
          <cell r="I1706">
            <v>0</v>
          </cell>
          <cell r="J1706">
            <v>0</v>
          </cell>
        </row>
        <row r="1707">
          <cell r="B1707" t="str">
            <v>CN-99</v>
          </cell>
          <cell r="C1707" t="str">
            <v>Tủ điện : MCCP-A2.FFMV-7F (Tương tự MCCP-B2.FFMV-7F)</v>
          </cell>
          <cell r="I1707">
            <v>0</v>
          </cell>
          <cell r="J1707">
            <v>0</v>
          </cell>
        </row>
        <row r="1708">
          <cell r="B1708" t="str">
            <v>CN-100</v>
          </cell>
          <cell r="C1708" t="str">
            <v xml:space="preserve">Cung cấp và lắp đặt Cáp điện Cu/XLPE/PVC-FR-3C-16mm² </v>
          </cell>
          <cell r="D1708" t="str">
            <v>m</v>
          </cell>
          <cell r="E1708">
            <v>144</v>
          </cell>
          <cell r="I1708">
            <v>0</v>
          </cell>
          <cell r="J1708">
            <v>0</v>
          </cell>
        </row>
        <row r="1709">
          <cell r="B1709" t="str">
            <v>CN-101</v>
          </cell>
          <cell r="C1709" t="str">
            <v>Cung cấp và lắp đặt Cáp điện Cu/PVC-1C-16mm²</v>
          </cell>
          <cell r="D1709" t="str">
            <v>m</v>
          </cell>
          <cell r="E1709">
            <v>72</v>
          </cell>
          <cell r="I1709">
            <v>0</v>
          </cell>
          <cell r="J1709">
            <v>0</v>
          </cell>
        </row>
        <row r="1710">
          <cell r="B1710" t="str">
            <v>CN-102</v>
          </cell>
          <cell r="C1710" t="str">
            <v>Cung cấp và lắp đặt Cáp điện Cu/XLPE/PVC-FR-3C-6 mm²</v>
          </cell>
          <cell r="D1710" t="str">
            <v>m</v>
          </cell>
          <cell r="E1710">
            <v>72</v>
          </cell>
          <cell r="I1710">
            <v>0</v>
          </cell>
          <cell r="J1710">
            <v>0</v>
          </cell>
        </row>
        <row r="1711">
          <cell r="B1711" t="str">
            <v>CN-103</v>
          </cell>
          <cell r="C1711" t="str">
            <v>Cung cấp và lắp đặt Cáp điện Cu/PVC-1C-6mm²</v>
          </cell>
          <cell r="D1711" t="str">
            <v>m</v>
          </cell>
          <cell r="E1711">
            <v>36</v>
          </cell>
          <cell r="I1711">
            <v>0</v>
          </cell>
          <cell r="J1711">
            <v>0</v>
          </cell>
        </row>
        <row r="1712">
          <cell r="B1712" t="str">
            <v>CN-104</v>
          </cell>
          <cell r="C1712" t="str">
            <v xml:space="preserve">Cung cấp và lắp đặt Cáp điện Cu/XLPE/PVC-FR-3C-4mm² </v>
          </cell>
          <cell r="D1712" t="str">
            <v>m</v>
          </cell>
          <cell r="E1712">
            <v>54</v>
          </cell>
          <cell r="I1712">
            <v>0</v>
          </cell>
          <cell r="J1712">
            <v>0</v>
          </cell>
        </row>
        <row r="1713">
          <cell r="B1713" t="str">
            <v>CN-105</v>
          </cell>
          <cell r="C1713" t="str">
            <v>Cung cấp và lắp đặt Cáp điện Cu/PVC-1C-4mm²</v>
          </cell>
          <cell r="D1713" t="str">
            <v>m</v>
          </cell>
          <cell r="E1713">
            <v>27</v>
          </cell>
          <cell r="I1713">
            <v>0</v>
          </cell>
          <cell r="J1713">
            <v>0</v>
          </cell>
        </row>
        <row r="1714">
          <cell r="B1714" t="str">
            <v>CN-106</v>
          </cell>
          <cell r="C1714" t="str">
            <v xml:space="preserve">Cung cấp và lắp đặt Cáp điện Cu/XLPE/PVC-FR-1C-2,5mm² </v>
          </cell>
          <cell r="D1714" t="str">
            <v>m</v>
          </cell>
          <cell r="E1714">
            <v>1000</v>
          </cell>
          <cell r="I1714">
            <v>0</v>
          </cell>
          <cell r="J1714">
            <v>0</v>
          </cell>
        </row>
        <row r="1715">
          <cell r="B1715" t="str">
            <v>CN-107</v>
          </cell>
          <cell r="C1715" t="str">
            <v>Cung cấp và lắp đặt Cáp điện Cu/PVC-1C-2,5mm²</v>
          </cell>
          <cell r="D1715" t="str">
            <v>m</v>
          </cell>
          <cell r="E1715">
            <v>500</v>
          </cell>
          <cell r="I1715">
            <v>0</v>
          </cell>
          <cell r="J1715">
            <v>0</v>
          </cell>
        </row>
        <row r="1716">
          <cell r="B1716" t="str">
            <v>CN-108</v>
          </cell>
          <cell r="C1716" t="str">
            <v xml:space="preserve">Cung cấp và lắp đặt Cáp điện Cu/XLPE/PVC-FR-1C-1,5mm² </v>
          </cell>
          <cell r="D1716" t="str">
            <v>m</v>
          </cell>
          <cell r="E1716">
            <v>300</v>
          </cell>
          <cell r="I1716">
            <v>0</v>
          </cell>
          <cell r="J1716">
            <v>0</v>
          </cell>
        </row>
        <row r="1717">
          <cell r="B1717" t="str">
            <v>CN-109</v>
          </cell>
          <cell r="C1717" t="str">
            <v>Cung cấp và lắp đặt Cáp điện Cu/PVC-1C-1,5mm²</v>
          </cell>
          <cell r="D1717" t="str">
            <v>m</v>
          </cell>
          <cell r="E1717">
            <v>150</v>
          </cell>
          <cell r="I1717">
            <v>0</v>
          </cell>
          <cell r="J1717">
            <v>0</v>
          </cell>
        </row>
        <row r="1718">
          <cell r="B1718" t="str">
            <v>CN-110</v>
          </cell>
          <cell r="C1718" t="str">
            <v>Ống PVC D32</v>
          </cell>
          <cell r="D1718" t="str">
            <v>m</v>
          </cell>
          <cell r="E1718">
            <v>160</v>
          </cell>
          <cell r="I1718">
            <v>0</v>
          </cell>
          <cell r="J1718">
            <v>0</v>
          </cell>
        </row>
        <row r="1719">
          <cell r="B1719" t="str">
            <v>CN-111</v>
          </cell>
          <cell r="C1719" t="str">
            <v>Ống PVC D25</v>
          </cell>
          <cell r="D1719" t="str">
            <v>m</v>
          </cell>
          <cell r="E1719">
            <v>100</v>
          </cell>
          <cell r="I1719">
            <v>0</v>
          </cell>
          <cell r="J1719">
            <v>0</v>
          </cell>
        </row>
        <row r="1720">
          <cell r="B1720" t="str">
            <v>CN-112</v>
          </cell>
          <cell r="C1720" t="str">
            <v>Cung cấp Phụ kiện lắp đặt</v>
          </cell>
          <cell r="D1720" t="str">
            <v>lô</v>
          </cell>
          <cell r="E1720">
            <v>2</v>
          </cell>
          <cell r="I1720">
            <v>0</v>
          </cell>
          <cell r="J1720">
            <v>0</v>
          </cell>
        </row>
        <row r="1721">
          <cell r="B1721" t="str">
            <v>CN-113</v>
          </cell>
          <cell r="C1721" t="str">
            <v>Tủ điện : MCCP-A2.FFMV-25F (Tương tự MCCP-B2.FFMV-25F)</v>
          </cell>
          <cell r="I1721">
            <v>0</v>
          </cell>
          <cell r="J1721">
            <v>0</v>
          </cell>
        </row>
        <row r="1722">
          <cell r="B1722" t="str">
            <v>CN-114</v>
          </cell>
          <cell r="C1722" t="str">
            <v xml:space="preserve">Cung cấp và lắp đặt Cáp điện Cu/XLPE/PVC-FR-3C-16mm² </v>
          </cell>
          <cell r="D1722" t="str">
            <v>m</v>
          </cell>
          <cell r="E1722">
            <v>432</v>
          </cell>
          <cell r="I1722">
            <v>0</v>
          </cell>
          <cell r="J1722">
            <v>0</v>
          </cell>
        </row>
        <row r="1723">
          <cell r="B1723" t="str">
            <v>CN-115</v>
          </cell>
          <cell r="C1723" t="str">
            <v>Cung cấp và lắp đặt Cáp điện Cu/PVC-1C-16mm²</v>
          </cell>
          <cell r="D1723" t="str">
            <v>m</v>
          </cell>
          <cell r="E1723">
            <v>216</v>
          </cell>
          <cell r="I1723">
            <v>0</v>
          </cell>
          <cell r="J1723">
            <v>0</v>
          </cell>
        </row>
        <row r="1724">
          <cell r="B1724" t="str">
            <v>CN-116</v>
          </cell>
          <cell r="C1724" t="str">
            <v>Cung cấp và lắp đặt Cáp điện Cu/XLPE/PVC-FR-3C-6 mm²</v>
          </cell>
          <cell r="D1724" t="str">
            <v>m</v>
          </cell>
          <cell r="E1724">
            <v>108</v>
          </cell>
          <cell r="I1724">
            <v>0</v>
          </cell>
          <cell r="J1724">
            <v>0</v>
          </cell>
        </row>
        <row r="1725">
          <cell r="B1725" t="str">
            <v>CN-117</v>
          </cell>
          <cell r="C1725" t="str">
            <v>Cung cấp và lắp đặt Cáp điện Cu/PVC-1C-6mm²</v>
          </cell>
          <cell r="D1725" t="str">
            <v>m</v>
          </cell>
          <cell r="E1725">
            <v>54</v>
          </cell>
          <cell r="I1725">
            <v>0</v>
          </cell>
          <cell r="J1725">
            <v>0</v>
          </cell>
        </row>
        <row r="1726">
          <cell r="B1726" t="str">
            <v>CN-118</v>
          </cell>
          <cell r="C1726" t="str">
            <v xml:space="preserve">Cung cấp và lắp đặt Cáp điện Cu/XLPE/PVC-FR-3C-4mm² </v>
          </cell>
          <cell r="D1726" t="str">
            <v>m</v>
          </cell>
          <cell r="E1726">
            <v>54</v>
          </cell>
          <cell r="I1726">
            <v>0</v>
          </cell>
          <cell r="J1726">
            <v>0</v>
          </cell>
        </row>
        <row r="1727">
          <cell r="B1727" t="str">
            <v>CN-119</v>
          </cell>
          <cell r="C1727" t="str">
            <v>Cung cấp và lắp đặt Cáp điện Cu/PVC-1C-4mm²</v>
          </cell>
          <cell r="D1727" t="str">
            <v>m</v>
          </cell>
          <cell r="E1727">
            <v>27</v>
          </cell>
          <cell r="I1727">
            <v>0</v>
          </cell>
          <cell r="J1727">
            <v>0</v>
          </cell>
        </row>
        <row r="1728">
          <cell r="B1728" t="str">
            <v>CN-120</v>
          </cell>
          <cell r="C1728" t="str">
            <v xml:space="preserve">Cung cấp và lắp đặt Cáp điện Cu/XLPE/PVC-FR-1C-2,5mm² </v>
          </cell>
          <cell r="D1728" t="str">
            <v>m</v>
          </cell>
          <cell r="E1728">
            <v>100</v>
          </cell>
          <cell r="I1728">
            <v>0</v>
          </cell>
          <cell r="J1728">
            <v>0</v>
          </cell>
        </row>
        <row r="1729">
          <cell r="B1729" t="str">
            <v>CN-121</v>
          </cell>
          <cell r="C1729" t="str">
            <v>Cung cấp và lắp đặt Cáp điện Cu/PVC-1C-2,5mm²</v>
          </cell>
          <cell r="D1729" t="str">
            <v>m</v>
          </cell>
          <cell r="E1729">
            <v>50</v>
          </cell>
          <cell r="I1729">
            <v>0</v>
          </cell>
          <cell r="J1729">
            <v>0</v>
          </cell>
        </row>
        <row r="1730">
          <cell r="B1730" t="str">
            <v>CN-122</v>
          </cell>
          <cell r="C1730" t="str">
            <v xml:space="preserve">Cung cấp và lắp đặt Cáp điện Cu/XLPE/PVC-FR-1C-1,5mm² </v>
          </cell>
          <cell r="D1730" t="str">
            <v>m</v>
          </cell>
          <cell r="E1730">
            <v>300</v>
          </cell>
          <cell r="I1730">
            <v>0</v>
          </cell>
          <cell r="J1730">
            <v>0</v>
          </cell>
        </row>
        <row r="1731">
          <cell r="B1731" t="str">
            <v>CN-123</v>
          </cell>
          <cell r="C1731" t="str">
            <v>Cung cấp và lắp đặt Cáp điện Cu/PVC-1C-1,5mm²</v>
          </cell>
          <cell r="D1731" t="str">
            <v>m</v>
          </cell>
          <cell r="E1731">
            <v>150</v>
          </cell>
          <cell r="I1731">
            <v>0</v>
          </cell>
          <cell r="J1731">
            <v>0</v>
          </cell>
        </row>
        <row r="1732">
          <cell r="B1732" t="str">
            <v>CN-124</v>
          </cell>
          <cell r="C1732" t="str">
            <v>Ống PVC D32</v>
          </cell>
          <cell r="D1732" t="str">
            <v>cái</v>
          </cell>
          <cell r="E1732">
            <v>500</v>
          </cell>
          <cell r="I1732">
            <v>0</v>
          </cell>
          <cell r="J1732">
            <v>0</v>
          </cell>
        </row>
        <row r="1733">
          <cell r="B1733" t="str">
            <v>CN-125</v>
          </cell>
          <cell r="C1733" t="str">
            <v>Ống PVC D25</v>
          </cell>
          <cell r="D1733" t="str">
            <v>m</v>
          </cell>
          <cell r="E1733">
            <v>200</v>
          </cell>
          <cell r="I1733">
            <v>0</v>
          </cell>
          <cell r="J1733">
            <v>0</v>
          </cell>
        </row>
        <row r="1734">
          <cell r="B1734" t="str">
            <v>CN-126</v>
          </cell>
          <cell r="C1734" t="str">
            <v>Cung cấp Phụ kiện lắp đặt</v>
          </cell>
          <cell r="D1734" t="str">
            <v>lô</v>
          </cell>
          <cell r="E1734">
            <v>2</v>
          </cell>
          <cell r="I1734">
            <v>0</v>
          </cell>
          <cell r="J1734">
            <v>0</v>
          </cell>
        </row>
        <row r="1735">
          <cell r="C1735" t="str">
            <v>HỆ THỐNG PHÒNG CHÁY CHỮA CHÁY</v>
          </cell>
          <cell r="I1735">
            <v>0</v>
          </cell>
          <cell r="J1735">
            <v>0</v>
          </cell>
        </row>
        <row r="1736">
          <cell r="C1736" t="str">
            <v>Hệ thống chống sét</v>
          </cell>
          <cell r="I1736">
            <v>0</v>
          </cell>
          <cell r="J1736">
            <v>0</v>
          </cell>
        </row>
        <row r="1737">
          <cell r="C1737" t="str">
            <v>I. Phần xây dựng</v>
          </cell>
          <cell r="I1737">
            <v>0</v>
          </cell>
          <cell r="J1737">
            <v>0</v>
          </cell>
        </row>
        <row r="1738">
          <cell r="B1738" t="str">
            <v>CS-1</v>
          </cell>
          <cell r="C1738" t="str">
            <v>Cung cấp và lắp đặt Hộp kiểm tra Điện trở</v>
          </cell>
          <cell r="D1738" t="str">
            <v>bộ</v>
          </cell>
          <cell r="E1738">
            <v>4</v>
          </cell>
          <cell r="I1738">
            <v>0</v>
          </cell>
          <cell r="J1738">
            <v>0</v>
          </cell>
        </row>
        <row r="1739">
          <cell r="B1739" t="str">
            <v>CS-2</v>
          </cell>
          <cell r="C1739" t="str">
            <v>Cung cấp và lắp đặt Trụ đỡ kim thu sét Inox 304, H = 5 mét, D60/49,
chân đế, dây neo, ốc xiết cáp…</v>
          </cell>
          <cell r="D1739" t="str">
            <v>bộ</v>
          </cell>
          <cell r="E1739">
            <v>4</v>
          </cell>
          <cell r="I1739">
            <v>0</v>
          </cell>
          <cell r="J1739">
            <v>0</v>
          </cell>
        </row>
        <row r="1740">
          <cell r="B1740" t="str">
            <v>CS-3</v>
          </cell>
          <cell r="C1740" t="str">
            <v>Hàn cọc tiếp đất với cáp đồng trần bằng phương pháp hàn hoá nhiệt</v>
          </cell>
          <cell r="D1740" t="str">
            <v>mối</v>
          </cell>
          <cell r="E1740">
            <v>64</v>
          </cell>
          <cell r="I1740">
            <v>0</v>
          </cell>
          <cell r="J1740">
            <v>0</v>
          </cell>
        </row>
        <row r="1741">
          <cell r="B1741" t="str">
            <v>CS-4</v>
          </cell>
          <cell r="C1741" t="str">
            <v>Cung cấp và lắp đặt Bộ chống thấm và hố tiếp địa chịu lực 5.000 kg
P/N:ES300+ES300-5/8+ES310 +PT 205</v>
          </cell>
          <cell r="D1741" t="str">
            <v>hố</v>
          </cell>
          <cell r="E1741">
            <v>14</v>
          </cell>
          <cell r="I1741">
            <v>0</v>
          </cell>
          <cell r="J1741">
            <v>0</v>
          </cell>
        </row>
        <row r="1742">
          <cell r="B1742" t="str">
            <v>CS-5</v>
          </cell>
          <cell r="C1742" t="str">
            <v>Cung cấp và lắp đặt Cọc tiếp địa bọc đồng D =14,2mm, L=2,400mm
(Đạt tiêu chuẩn UL467, độ dầy lớp mạ ≥ 250µm)</v>
          </cell>
          <cell r="D1742" t="str">
            <v>cọc</v>
          </cell>
          <cell r="E1742">
            <v>50</v>
          </cell>
          <cell r="I1742">
            <v>0</v>
          </cell>
          <cell r="J1742">
            <v>0</v>
          </cell>
        </row>
        <row r="1743">
          <cell r="B1743" t="str">
            <v>CS-6</v>
          </cell>
          <cell r="C1743" t="str">
            <v>Cung cấp và lắp đặt Băng đồng bản 25x3mm</v>
          </cell>
          <cell r="D1743" t="str">
            <v>m</v>
          </cell>
          <cell r="E1743">
            <v>500</v>
          </cell>
          <cell r="I1743">
            <v>0</v>
          </cell>
          <cell r="J1743">
            <v>0</v>
          </cell>
        </row>
        <row r="1744">
          <cell r="B1744" t="str">
            <v>CS-7</v>
          </cell>
          <cell r="C1744" t="str">
            <v>Cung cấp và lắp đặt Dây đồng trần 70mm²</v>
          </cell>
          <cell r="D1744" t="str">
            <v>m</v>
          </cell>
          <cell r="E1744">
            <v>1000</v>
          </cell>
          <cell r="I1744">
            <v>0</v>
          </cell>
          <cell r="J1744">
            <v>0</v>
          </cell>
        </row>
        <row r="1745">
          <cell r="B1745" t="str">
            <v>CS-8</v>
          </cell>
          <cell r="C1745" t="str">
            <v>Cung cấp và lắp đặt Dây đồng trần 120mm²</v>
          </cell>
          <cell r="D1745" t="str">
            <v>m</v>
          </cell>
          <cell r="E1745">
            <v>420</v>
          </cell>
          <cell r="I1745">
            <v>0</v>
          </cell>
          <cell r="J1745">
            <v>0</v>
          </cell>
        </row>
        <row r="1746">
          <cell r="B1746" t="str">
            <v>CS-9</v>
          </cell>
          <cell r="C1746" t="str">
            <v>Cung cấp và lắp đặt Dây đồng trần 300mm²</v>
          </cell>
          <cell r="D1746" t="str">
            <v>m</v>
          </cell>
          <cell r="E1746">
            <v>317</v>
          </cell>
          <cell r="I1746">
            <v>0</v>
          </cell>
          <cell r="J1746">
            <v>0</v>
          </cell>
        </row>
        <row r="1747">
          <cell r="B1747" t="str">
            <v>CS-10</v>
          </cell>
          <cell r="C1747" t="str">
            <v>Cung cấp và lắp đặt Thanh đồng tiếp địa 6way</v>
          </cell>
          <cell r="D1747" t="str">
            <v>thanh</v>
          </cell>
          <cell r="E1747">
            <v>16</v>
          </cell>
          <cell r="I1747">
            <v>0</v>
          </cell>
          <cell r="J1747">
            <v>0</v>
          </cell>
        </row>
        <row r="1748">
          <cell r="B1748" t="str">
            <v>CS-11</v>
          </cell>
          <cell r="C1748" t="str">
            <v>Cung cấp Phụ kiện</v>
          </cell>
          <cell r="D1748" t="str">
            <v>lô</v>
          </cell>
          <cell r="E1748">
            <v>1</v>
          </cell>
          <cell r="I1748">
            <v>0</v>
          </cell>
          <cell r="J1748">
            <v>0</v>
          </cell>
        </row>
        <row r="1749">
          <cell r="B1749" t="str">
            <v>CS-12</v>
          </cell>
          <cell r="C1749" t="str">
            <v>II. Phần thiết bị</v>
          </cell>
          <cell r="I1749">
            <v>0</v>
          </cell>
          <cell r="J1749">
            <v>0</v>
          </cell>
        </row>
        <row r="1750">
          <cell r="B1750" t="str">
            <v>CS-13</v>
          </cell>
          <cell r="C1750" t="str">
            <v>Cung cấp và lắp đặt Kim thu sét chủ động cấp 3, Rp= 86m + Phụ kiện</v>
          </cell>
          <cell r="D1750" t="str">
            <v>cái</v>
          </cell>
          <cell r="E1750">
            <v>4</v>
          </cell>
          <cell r="I1750">
            <v>0</v>
          </cell>
          <cell r="J1750">
            <v>0</v>
          </cell>
        </row>
        <row r="1751">
          <cell r="B1751" t="str">
            <v>CS-14</v>
          </cell>
          <cell r="C1751" t="str">
            <v>Đèn báo không</v>
          </cell>
          <cell r="D1751" t="str">
            <v>cái</v>
          </cell>
          <cell r="E1751">
            <v>16</v>
          </cell>
          <cell r="I1751">
            <v>0</v>
          </cell>
          <cell r="J1751">
            <v>0</v>
          </cell>
        </row>
        <row r="1752">
          <cell r="B1752" t="str">
            <v>CS-15</v>
          </cell>
          <cell r="C1752" t="str">
            <v>Chi phí đo kiểm định</v>
          </cell>
          <cell r="D1752" t="str">
            <v>hộp</v>
          </cell>
          <cell r="E1752">
            <v>9</v>
          </cell>
          <cell r="I1752">
            <v>0</v>
          </cell>
          <cell r="J1752">
            <v>0</v>
          </cell>
        </row>
        <row r="1753">
          <cell r="C1753" t="str">
            <v xml:space="preserve">Hệ thống báo cháy </v>
          </cell>
          <cell r="I1753">
            <v>0</v>
          </cell>
          <cell r="J1753">
            <v>0</v>
          </cell>
        </row>
        <row r="1754">
          <cell r="C1754" t="str">
            <v>I. Phần xây dựng</v>
          </cell>
          <cell r="I1754">
            <v>0</v>
          </cell>
          <cell r="J1754">
            <v>0</v>
          </cell>
        </row>
        <row r="1755">
          <cell r="B1755" t="str">
            <v>HTBC-1</v>
          </cell>
          <cell r="C1755" t="str">
            <v>Cung cấp và lắp đặt Đầu báo nhiệt gia tăng loại thường + Đế</v>
          </cell>
          <cell r="D1755" t="str">
            <v>10bộ</v>
          </cell>
          <cell r="E1755">
            <v>48.7</v>
          </cell>
          <cell r="I1755">
            <v>0</v>
          </cell>
          <cell r="J1755">
            <v>0</v>
          </cell>
        </row>
        <row r="1756">
          <cell r="B1756" t="str">
            <v>HTBC-2</v>
          </cell>
          <cell r="C1756" t="str">
            <v>Cung cấp và lắp đặt Đầu báo nhiệt gia tăng loại địa chỉ + Đế</v>
          </cell>
          <cell r="D1756" t="str">
            <v>10bộ</v>
          </cell>
          <cell r="E1756">
            <v>0.4</v>
          </cell>
          <cell r="I1756">
            <v>0</v>
          </cell>
          <cell r="J1756">
            <v>0</v>
          </cell>
        </row>
        <row r="1757">
          <cell r="B1757" t="str">
            <v>HTBC-3</v>
          </cell>
          <cell r="C1757" t="str">
            <v>Cung cấp và lắp đặt Đầu báo khói quang loại địa chỉ + Đế</v>
          </cell>
          <cell r="D1757" t="str">
            <v>10bộ</v>
          </cell>
          <cell r="E1757">
            <v>4.5999999999999996</v>
          </cell>
          <cell r="I1757">
            <v>0</v>
          </cell>
          <cell r="J1757">
            <v>0</v>
          </cell>
        </row>
        <row r="1758">
          <cell r="B1758" t="str">
            <v>HTBC-4</v>
          </cell>
          <cell r="C1758" t="str">
            <v>Cung cấp và lắp đặt Nút nhấn khẩn loại địa chỉ</v>
          </cell>
          <cell r="D1758" t="str">
            <v>5bộ</v>
          </cell>
          <cell r="E1758">
            <v>3.2</v>
          </cell>
          <cell r="I1758">
            <v>0</v>
          </cell>
          <cell r="J1758">
            <v>0</v>
          </cell>
        </row>
        <row r="1759">
          <cell r="B1759" t="str">
            <v>HTBC-5</v>
          </cell>
          <cell r="C1759" t="str">
            <v>Cung cấp và lắp đặt Còi tích hợp đèn báo cháy loại địa chỉ</v>
          </cell>
          <cell r="D1759" t="str">
            <v>5bộ</v>
          </cell>
          <cell r="E1759">
            <v>3.2</v>
          </cell>
          <cell r="I1759">
            <v>0</v>
          </cell>
          <cell r="J1759">
            <v>0</v>
          </cell>
        </row>
        <row r="1760">
          <cell r="B1760" t="str">
            <v>HTBC-6</v>
          </cell>
          <cell r="C1760" t="str">
            <v>Cung cấp và lắp đặt Module hiển thị địa chỉ cho đầu báo thường (ZM)</v>
          </cell>
          <cell r="D1760" t="str">
            <v>bộ</v>
          </cell>
          <cell r="E1760">
            <v>27</v>
          </cell>
          <cell r="I1760">
            <v>0</v>
          </cell>
          <cell r="J1760">
            <v>0</v>
          </cell>
        </row>
        <row r="1761">
          <cell r="B1761" t="str">
            <v>HTBC-7</v>
          </cell>
          <cell r="C1761" t="str">
            <v>Cung cấp và lắp đặt Module cách ly sự cố ngắn mạch ( SCI )</v>
          </cell>
          <cell r="D1761" t="str">
            <v>bộ</v>
          </cell>
          <cell r="E1761">
            <v>2</v>
          </cell>
          <cell r="I1761">
            <v>0</v>
          </cell>
          <cell r="J1761">
            <v>0</v>
          </cell>
        </row>
        <row r="1762">
          <cell r="B1762" t="str">
            <v>HTBC-8</v>
          </cell>
          <cell r="C1762" t="str">
            <v>Cung cấp và lắp đặt Module điều khiển 1 ngõ vào - 1 ngõ ra, loại địa chỉ (I/O)</v>
          </cell>
          <cell r="D1762" t="str">
            <v>bộ</v>
          </cell>
          <cell r="E1762">
            <v>27</v>
          </cell>
          <cell r="I1762">
            <v>0</v>
          </cell>
          <cell r="J1762">
            <v>0</v>
          </cell>
        </row>
        <row r="1763">
          <cell r="B1763" t="str">
            <v>HTBC-9</v>
          </cell>
          <cell r="C1763" t="str">
            <v>Cung cấp và lắp đặt 2 module 1 Input, loại địa chỉ (2I)</v>
          </cell>
          <cell r="D1763" t="str">
            <v>bộ</v>
          </cell>
          <cell r="E1763">
            <v>7</v>
          </cell>
          <cell r="I1763">
            <v>0</v>
          </cell>
          <cell r="J1763">
            <v>0</v>
          </cell>
        </row>
        <row r="1764">
          <cell r="B1764" t="str">
            <v>HTBC-10</v>
          </cell>
          <cell r="C1764" t="str">
            <v>Cung cấp và lắp đặt Module điều khiển 3 ngõ vào - 3 ngõ ra, loại địa chỉ (3I/O)</v>
          </cell>
          <cell r="D1764" t="str">
            <v>bộ</v>
          </cell>
          <cell r="E1764">
            <v>33</v>
          </cell>
          <cell r="I1764">
            <v>0</v>
          </cell>
          <cell r="J1764">
            <v>0</v>
          </cell>
        </row>
        <row r="1765">
          <cell r="B1765" t="str">
            <v>HTBC-11</v>
          </cell>
          <cell r="C1765" t="str">
            <v>Cung cấp và lắp đặt Module hiển thị 1 ngõ vào, loại địa chỉ ( I )</v>
          </cell>
          <cell r="D1765" t="str">
            <v>bộ</v>
          </cell>
          <cell r="E1765">
            <v>14</v>
          </cell>
          <cell r="I1765">
            <v>0</v>
          </cell>
          <cell r="J1765">
            <v>0</v>
          </cell>
        </row>
        <row r="1766">
          <cell r="B1766" t="str">
            <v>HTBC-12</v>
          </cell>
          <cell r="C1766" t="str">
            <v>Cung cấp và lắp đặt Cáp tín hiệu chống cháy Cu/FR/PVC - 2Cx1,5mm²</v>
          </cell>
          <cell r="D1766" t="str">
            <v>m</v>
          </cell>
          <cell r="E1766">
            <v>11000</v>
          </cell>
          <cell r="I1766">
            <v>0</v>
          </cell>
          <cell r="J1766">
            <v>0</v>
          </cell>
        </row>
        <row r="1767">
          <cell r="B1767" t="str">
            <v>HTBC-13</v>
          </cell>
          <cell r="C1767" t="str">
            <v xml:space="preserve">Cung cấp và lắp đặt Cáp nguồn CU/FR - 2x1C x 1,5 mm² </v>
          </cell>
          <cell r="D1767" t="str">
            <v>m</v>
          </cell>
          <cell r="E1767">
            <v>1200</v>
          </cell>
          <cell r="I1767">
            <v>0</v>
          </cell>
          <cell r="J1767">
            <v>0</v>
          </cell>
        </row>
        <row r="1768">
          <cell r="B1768" t="str">
            <v>HTBC-14</v>
          </cell>
          <cell r="C1768" t="str">
            <v>Cung cấp và lắp đặt Ống điện PVC D20, dày 1,4÷1,8mm</v>
          </cell>
          <cell r="D1768" t="str">
            <v>m</v>
          </cell>
          <cell r="E1768">
            <v>5600</v>
          </cell>
          <cell r="I1768">
            <v>0</v>
          </cell>
          <cell r="J1768">
            <v>0</v>
          </cell>
        </row>
        <row r="1769">
          <cell r="B1769" t="str">
            <v>HTBC-15</v>
          </cell>
          <cell r="C1769" t="str">
            <v>Cung cấp và lắp đặt Trunking 100x100</v>
          </cell>
          <cell r="D1769" t="str">
            <v>m</v>
          </cell>
          <cell r="E1769">
            <v>105</v>
          </cell>
          <cell r="I1769">
            <v>0</v>
          </cell>
          <cell r="J1769">
            <v>0</v>
          </cell>
        </row>
        <row r="1770">
          <cell r="B1770" t="str">
            <v>HTBC-16</v>
          </cell>
          <cell r="C1770" t="str">
            <v>Cung cấp và lắp đặt Trunking 200x100</v>
          </cell>
          <cell r="D1770" t="str">
            <v>m</v>
          </cell>
          <cell r="E1770">
            <v>20</v>
          </cell>
          <cell r="I1770">
            <v>0</v>
          </cell>
          <cell r="J1770">
            <v>0</v>
          </cell>
        </row>
        <row r="1771">
          <cell r="B1771" t="str">
            <v>HTBC-17</v>
          </cell>
          <cell r="C1771" t="str">
            <v xml:space="preserve">Chi phí vận hành chạy thử, kiểm tra nghiệm thu hệ thống </v>
          </cell>
          <cell r="D1771" t="str">
            <v>hệ</v>
          </cell>
          <cell r="E1771">
            <v>1</v>
          </cell>
          <cell r="I1771">
            <v>0</v>
          </cell>
          <cell r="J1771">
            <v>0</v>
          </cell>
        </row>
        <row r="1772">
          <cell r="B1772" t="str">
            <v>HTBC-18</v>
          </cell>
          <cell r="C1772" t="str">
            <v>Cung cấp Vật tư phụ: (Cáp nguồn, cáp audio, Box đấu nối, tắc ke, vít, nối, co …)</v>
          </cell>
          <cell r="D1772" t="str">
            <v>lô</v>
          </cell>
          <cell r="E1772">
            <v>1</v>
          </cell>
          <cell r="I1772">
            <v>0</v>
          </cell>
          <cell r="J1772">
            <v>0</v>
          </cell>
        </row>
        <row r="1773">
          <cell r="B1773" t="str">
            <v>HTBC-19</v>
          </cell>
          <cell r="C1773" t="str">
            <v>II. Phần thiết bị</v>
          </cell>
          <cell r="I1773">
            <v>0</v>
          </cell>
          <cell r="J1773">
            <v>0</v>
          </cell>
        </row>
        <row r="1774">
          <cell r="B1774" t="str">
            <v>HTBC-20</v>
          </cell>
          <cell r="C1774" t="str">
            <v xml:space="preserve">Cung cấp và lắp đặt Tủ trung tâm báo cháy 16 loop, 220V/ 1P / 50 Hz- Output Votage 24VDC + Bộ lưu điện (lưu điện trong 12h) </v>
          </cell>
          <cell r="D1774" t="str">
            <v>bộ</v>
          </cell>
          <cell r="E1774">
            <v>2</v>
          </cell>
          <cell r="I1774">
            <v>0</v>
          </cell>
          <cell r="J1774">
            <v>0</v>
          </cell>
        </row>
        <row r="1775">
          <cell r="B1775" t="str">
            <v>HTBC-21</v>
          </cell>
          <cell r="C1775" t="str">
            <v>Bộ kết nối với trung tâm thông tin chỉ huy của sở cảnh sát PCCC</v>
          </cell>
          <cell r="D1775" t="str">
            <v>bộ</v>
          </cell>
          <cell r="E1775">
            <v>1</v>
          </cell>
          <cell r="I1775">
            <v>0</v>
          </cell>
          <cell r="J1775">
            <v>0</v>
          </cell>
        </row>
        <row r="1776">
          <cell r="C1776" t="str">
            <v>Hệ thống báo cháy tháp A</v>
          </cell>
          <cell r="I1776">
            <v>0</v>
          </cell>
          <cell r="J1776">
            <v>0</v>
          </cell>
        </row>
        <row r="1777">
          <cell r="C1777" t="str">
            <v>I. Phần xây dựng</v>
          </cell>
          <cell r="I1777">
            <v>0</v>
          </cell>
          <cell r="J1777">
            <v>0</v>
          </cell>
        </row>
        <row r="1778">
          <cell r="B1778" t="str">
            <v>HTBC-A-1</v>
          </cell>
          <cell r="C1778" t="str">
            <v>Cung cấp và lắp đặt Đầu báo nhiệt gia tăng loại thường + Đế</v>
          </cell>
          <cell r="D1778" t="str">
            <v>10bộ</v>
          </cell>
          <cell r="E1778">
            <v>226.4</v>
          </cell>
          <cell r="F1778">
            <v>0</v>
          </cell>
          <cell r="H1778">
            <v>0</v>
          </cell>
          <cell r="I1778">
            <v>0</v>
          </cell>
          <cell r="J1778">
            <v>0</v>
          </cell>
        </row>
        <row r="1779">
          <cell r="B1779" t="str">
            <v>HTBC-A-2</v>
          </cell>
          <cell r="C1779" t="str">
            <v>Cung cấp và lắp đặt Đầu báo nhiệt gia tăng loại địa chỉ + Đế</v>
          </cell>
          <cell r="D1779" t="str">
            <v>10bộ</v>
          </cell>
          <cell r="E1779">
            <v>11.2</v>
          </cell>
          <cell r="F1779">
            <v>0</v>
          </cell>
          <cell r="H1779">
            <v>0</v>
          </cell>
          <cell r="I1779">
            <v>0</v>
          </cell>
          <cell r="J1779">
            <v>0</v>
          </cell>
        </row>
        <row r="1780">
          <cell r="B1780" t="str">
            <v>HTBC-A-3</v>
          </cell>
          <cell r="C1780" t="str">
            <v>Cung cấp và lắp đặt Đầu báo khói quang loại địa chỉ + Đế</v>
          </cell>
          <cell r="D1780" t="str">
            <v>10bộ</v>
          </cell>
          <cell r="E1780">
            <v>24.4</v>
          </cell>
          <cell r="F1780">
            <v>0</v>
          </cell>
          <cell r="H1780">
            <v>0</v>
          </cell>
          <cell r="I1780">
            <v>0</v>
          </cell>
          <cell r="J1780">
            <v>0</v>
          </cell>
        </row>
        <row r="1781">
          <cell r="B1781" t="str">
            <v>HTBC-A-4</v>
          </cell>
          <cell r="C1781" t="str">
            <v>Cung cấp và lắp đặt Đầu báo khói quang loại thường + Đế</v>
          </cell>
          <cell r="D1781" t="str">
            <v>10bộ</v>
          </cell>
          <cell r="E1781">
            <v>52.3</v>
          </cell>
          <cell r="F1781">
            <v>0</v>
          </cell>
          <cell r="H1781">
            <v>0</v>
          </cell>
          <cell r="I1781">
            <v>0</v>
          </cell>
          <cell r="J1781">
            <v>0</v>
          </cell>
        </row>
        <row r="1782">
          <cell r="B1782" t="str">
            <v>HTBC-A-5</v>
          </cell>
          <cell r="C1782" t="str">
            <v>Cung cấp và lắp đặt Nút nhấn khẩn loại địa chỉ</v>
          </cell>
          <cell r="D1782" t="str">
            <v>5bộ</v>
          </cell>
          <cell r="E1782">
            <v>19.600000000000001</v>
          </cell>
          <cell r="F1782">
            <v>0</v>
          </cell>
          <cell r="H1782">
            <v>0</v>
          </cell>
          <cell r="I1782">
            <v>0</v>
          </cell>
          <cell r="J1782">
            <v>0</v>
          </cell>
        </row>
        <row r="1783">
          <cell r="B1783" t="str">
            <v>HTBC-A-6</v>
          </cell>
          <cell r="C1783" t="str">
            <v>Cung cấp và lắp đặt Còi tích hợp đèn báo cháy loại địa chỉ</v>
          </cell>
          <cell r="D1783" t="str">
            <v>5bộ</v>
          </cell>
          <cell r="E1783">
            <v>19.600000000000001</v>
          </cell>
          <cell r="F1783">
            <v>0</v>
          </cell>
          <cell r="H1783">
            <v>0</v>
          </cell>
          <cell r="I1783">
            <v>0</v>
          </cell>
          <cell r="J1783">
            <v>0</v>
          </cell>
        </row>
        <row r="1784">
          <cell r="B1784" t="str">
            <v>HTBC-A-7</v>
          </cell>
          <cell r="C1784" t="str">
            <v>Cung cấp và lắp đặt Module hiển thị địa chỉ cho đầu báo thường (ZM)</v>
          </cell>
          <cell r="D1784" t="str">
            <v>bộ</v>
          </cell>
          <cell r="E1784">
            <v>777</v>
          </cell>
          <cell r="F1784">
            <v>0</v>
          </cell>
          <cell r="H1784">
            <v>0</v>
          </cell>
          <cell r="I1784">
            <v>0</v>
          </cell>
          <cell r="J1784">
            <v>0</v>
          </cell>
        </row>
        <row r="1785">
          <cell r="B1785" t="str">
            <v>HTBC-A-8</v>
          </cell>
          <cell r="C1785" t="str">
            <v>Cung cấp và lắp đặt Module cách ly sự cố ngắn mạch (SCI)</v>
          </cell>
          <cell r="D1785" t="str">
            <v>bộ</v>
          </cell>
          <cell r="E1785">
            <v>50</v>
          </cell>
          <cell r="F1785">
            <v>0</v>
          </cell>
          <cell r="H1785">
            <v>0</v>
          </cell>
          <cell r="I1785">
            <v>0</v>
          </cell>
          <cell r="J1785">
            <v>0</v>
          </cell>
        </row>
        <row r="1786">
          <cell r="B1786" t="str">
            <v>HTBC-A-9</v>
          </cell>
          <cell r="C1786" t="str">
            <v>Cung cấp và lắp đặt Module điều khiển 1 ngõ vào - 1 ngõ ra, loại địa chỉ (I/O)</v>
          </cell>
          <cell r="D1786" t="str">
            <v>bộ</v>
          </cell>
          <cell r="E1786">
            <v>54</v>
          </cell>
          <cell r="F1786">
            <v>0</v>
          </cell>
          <cell r="H1786">
            <v>0</v>
          </cell>
          <cell r="I1786">
            <v>0</v>
          </cell>
          <cell r="J1786">
            <v>0</v>
          </cell>
        </row>
        <row r="1787">
          <cell r="B1787" t="str">
            <v>HTBC-A-10</v>
          </cell>
          <cell r="C1787" t="str">
            <v>Cung cấp và lắp đặt 2 module 1 Input, loại địa chỉ (2I)</v>
          </cell>
          <cell r="D1787" t="str">
            <v>bộ</v>
          </cell>
          <cell r="E1787">
            <v>48</v>
          </cell>
          <cell r="F1787">
            <v>0</v>
          </cell>
          <cell r="H1787">
            <v>0</v>
          </cell>
          <cell r="I1787">
            <v>0</v>
          </cell>
          <cell r="J1787">
            <v>0</v>
          </cell>
        </row>
        <row r="1788">
          <cell r="B1788" t="str">
            <v>HTBC-A-11</v>
          </cell>
          <cell r="C1788" t="str">
            <v>Cung cấp và lắp đặt Module điều khiển 3 ngõ vào - 3 ngõ ra, loại địa chỉ (3I/O)</v>
          </cell>
          <cell r="D1788" t="str">
            <v>bộ</v>
          </cell>
          <cell r="E1788">
            <v>4</v>
          </cell>
          <cell r="F1788">
            <v>0</v>
          </cell>
          <cell r="H1788">
            <v>0</v>
          </cell>
          <cell r="I1788">
            <v>0</v>
          </cell>
          <cell r="J1788">
            <v>0</v>
          </cell>
        </row>
        <row r="1789">
          <cell r="B1789" t="str">
            <v>HTBC-A-12</v>
          </cell>
          <cell r="C1789" t="str">
            <v>Cung cấp và lắp đặt Cáp tín hiệu chống cháy Cu/FR/PVC - 1x2Cx1,5mm²</v>
          </cell>
          <cell r="D1789" t="str">
            <v>m</v>
          </cell>
          <cell r="E1789">
            <v>44000</v>
          </cell>
          <cell r="F1789">
            <v>0</v>
          </cell>
          <cell r="H1789">
            <v>0</v>
          </cell>
          <cell r="I1789">
            <v>0</v>
          </cell>
          <cell r="J1789">
            <v>0</v>
          </cell>
        </row>
        <row r="1790">
          <cell r="B1790" t="str">
            <v>HTBC-A-13</v>
          </cell>
          <cell r="C1790" t="str">
            <v xml:space="preserve">Cung cấp và lắp đặt Cáp nguồn CU/FR - 2x1C x 1,5 mm² </v>
          </cell>
          <cell r="D1790" t="str">
            <v>m</v>
          </cell>
          <cell r="E1790">
            <v>3200</v>
          </cell>
          <cell r="F1790">
            <v>0</v>
          </cell>
          <cell r="H1790">
            <v>0</v>
          </cell>
          <cell r="I1790">
            <v>0</v>
          </cell>
          <cell r="J1790">
            <v>0</v>
          </cell>
        </row>
        <row r="1791">
          <cell r="B1791" t="str">
            <v>HTBC-A-14</v>
          </cell>
          <cell r="C1791" t="str">
            <v>Cung cấp và lắp đặt Ống điện PVC D20, dày 1,4÷1,8mm</v>
          </cell>
          <cell r="D1791" t="str">
            <v>m</v>
          </cell>
          <cell r="E1791">
            <v>38402</v>
          </cell>
          <cell r="F1791">
            <v>0.43478260869565216</v>
          </cell>
          <cell r="G1791">
            <v>0.69565217391304346</v>
          </cell>
          <cell r="H1791">
            <v>16696.521739130436</v>
          </cell>
          <cell r="I1791">
            <v>10017.91304347826</v>
          </cell>
          <cell r="J1791">
            <v>26714.434782608696</v>
          </cell>
          <cell r="K1791">
            <v>0.2608695652173913</v>
          </cell>
        </row>
        <row r="1792">
          <cell r="C1792" t="str">
            <v xml:space="preserve"> -Tháp A tổng cộng: Tổng khối lượng thi công 23 tầng (từ tầng 3 - tầng 25 )
+ Đã thi công: Ống báo cháy căn hộ, hàng lang. Từ tầng 13 đến 18 (trục 1-26/A-K, trục 1-26/P-Z): Tổng cộng 6 tầng.
+ Tổng thực hiện: (6/23)*100%=26.09%</v>
          </cell>
          <cell r="I1792">
            <v>0</v>
          </cell>
          <cell r="J1792">
            <v>0</v>
          </cell>
        </row>
        <row r="1793">
          <cell r="B1793" t="str">
            <v>HTBC-A-15</v>
          </cell>
          <cell r="C1793" t="str">
            <v xml:space="preserve">Chi phí vận hành chạy thử, kiểm tra nghiệm thu hệ thống </v>
          </cell>
          <cell r="D1793" t="str">
            <v>hệ</v>
          </cell>
          <cell r="E1793">
            <v>1</v>
          </cell>
          <cell r="F1793">
            <v>0</v>
          </cell>
          <cell r="H1793">
            <v>0</v>
          </cell>
          <cell r="I1793">
            <v>0</v>
          </cell>
          <cell r="J1793">
            <v>0</v>
          </cell>
        </row>
        <row r="1794">
          <cell r="B1794" t="str">
            <v>HTBC-A-16</v>
          </cell>
          <cell r="C1794" t="str">
            <v>Cung cấp Vật tư phụ: (Cáp nguồn, cáp audio, Box đấu nối, tắc ke, vít, nối, co …)</v>
          </cell>
          <cell r="D1794" t="str">
            <v>lô</v>
          </cell>
          <cell r="E1794">
            <v>1</v>
          </cell>
          <cell r="F1794">
            <v>0</v>
          </cell>
          <cell r="H1794">
            <v>0</v>
          </cell>
          <cell r="I1794">
            <v>0</v>
          </cell>
          <cell r="J1794">
            <v>0</v>
          </cell>
        </row>
        <row r="1795">
          <cell r="C1795" t="str">
            <v>Hệ thống báo cháy tháp B</v>
          </cell>
          <cell r="I1795">
            <v>0</v>
          </cell>
          <cell r="J1795">
            <v>0</v>
          </cell>
        </row>
        <row r="1796">
          <cell r="C1796" t="str">
            <v>I. Phần xây dựng</v>
          </cell>
          <cell r="I1796">
            <v>0</v>
          </cell>
          <cell r="J1796">
            <v>0</v>
          </cell>
        </row>
        <row r="1797">
          <cell r="B1797" t="str">
            <v>HTBC-B-1</v>
          </cell>
          <cell r="C1797" t="str">
            <v>Cung cấp và lắp đặt Đầu báo nhiệt gia tăng loại thường + Đế</v>
          </cell>
          <cell r="D1797" t="str">
            <v>10bộ</v>
          </cell>
          <cell r="E1797">
            <v>226.4</v>
          </cell>
          <cell r="I1797">
            <v>0</v>
          </cell>
          <cell r="J1797">
            <v>0</v>
          </cell>
        </row>
        <row r="1798">
          <cell r="B1798" t="str">
            <v>HTBC-B-2</v>
          </cell>
          <cell r="C1798" t="str">
            <v>Cung cấp và lắp đặt Đầu báo nhiệt gia tăng loại địa chỉ + Đế</v>
          </cell>
          <cell r="D1798" t="str">
            <v>10bộ</v>
          </cell>
          <cell r="E1798">
            <v>11.2</v>
          </cell>
          <cell r="I1798">
            <v>0</v>
          </cell>
          <cell r="J1798">
            <v>0</v>
          </cell>
        </row>
        <row r="1799">
          <cell r="B1799" t="str">
            <v>HTBC-B-3</v>
          </cell>
          <cell r="C1799" t="str">
            <v>Cung cấp và lắp đặt Đầu báo khói quang loại địa chỉ + Đế</v>
          </cell>
          <cell r="D1799" t="str">
            <v>10bộ</v>
          </cell>
          <cell r="E1799">
            <v>24.4</v>
          </cell>
          <cell r="I1799">
            <v>0</v>
          </cell>
          <cell r="J1799">
            <v>0</v>
          </cell>
        </row>
        <row r="1800">
          <cell r="B1800" t="str">
            <v>HTBC-B-4</v>
          </cell>
          <cell r="C1800" t="str">
            <v>Cung cấp và lắp đặt Đầu báo khói quang loại thường + Đế</v>
          </cell>
          <cell r="D1800" t="str">
            <v>10bộ</v>
          </cell>
          <cell r="E1800">
            <v>52.3</v>
          </cell>
          <cell r="I1800">
            <v>0</v>
          </cell>
          <cell r="J1800">
            <v>0</v>
          </cell>
        </row>
        <row r="1801">
          <cell r="B1801" t="str">
            <v>HTBC-B-5</v>
          </cell>
          <cell r="C1801" t="str">
            <v>Cung cấp và lắp đặt Nút nhấn khẩn loại địa chỉ</v>
          </cell>
          <cell r="D1801" t="str">
            <v>5bộ</v>
          </cell>
          <cell r="E1801">
            <v>19.600000000000001</v>
          </cell>
          <cell r="I1801">
            <v>0</v>
          </cell>
          <cell r="J1801">
            <v>0</v>
          </cell>
        </row>
        <row r="1802">
          <cell r="B1802" t="str">
            <v>HTBC-B-6</v>
          </cell>
          <cell r="C1802" t="str">
            <v>Cung cấp và lắp đặt Còi tích hợp đèn báo cháy loại địa chỉ</v>
          </cell>
          <cell r="D1802" t="str">
            <v>5bộ</v>
          </cell>
          <cell r="E1802">
            <v>19.600000000000001</v>
          </cell>
          <cell r="I1802">
            <v>0</v>
          </cell>
          <cell r="J1802">
            <v>0</v>
          </cell>
        </row>
        <row r="1803">
          <cell r="B1803" t="str">
            <v>HTBC-B-7</v>
          </cell>
          <cell r="C1803" t="str">
            <v>Cung cấp và lắp đặt Module hiển thị địa chỉ cho đầu báo thường (ZM)</v>
          </cell>
          <cell r="D1803" t="str">
            <v>bộ</v>
          </cell>
          <cell r="E1803">
            <v>777</v>
          </cell>
          <cell r="I1803">
            <v>0</v>
          </cell>
          <cell r="J1803">
            <v>0</v>
          </cell>
        </row>
        <row r="1804">
          <cell r="B1804" t="str">
            <v>HTBC-B-8</v>
          </cell>
          <cell r="C1804" t="str">
            <v>Cung cấp và lắp đặt Module cách ly sự cố ngắn mạch ( SCI )</v>
          </cell>
          <cell r="D1804" t="str">
            <v>bộ</v>
          </cell>
          <cell r="E1804">
            <v>50</v>
          </cell>
          <cell r="I1804">
            <v>0</v>
          </cell>
          <cell r="J1804">
            <v>0</v>
          </cell>
        </row>
        <row r="1805">
          <cell r="B1805" t="str">
            <v>HTBC-B-9</v>
          </cell>
          <cell r="C1805" t="str">
            <v>Cung cấp và lắp đặt Module điều khiển 1 ngõ vào - 1 ngõ ra, loại địa chỉ (I/O)</v>
          </cell>
          <cell r="D1805" t="str">
            <v>bộ</v>
          </cell>
          <cell r="E1805">
            <v>54</v>
          </cell>
          <cell r="I1805">
            <v>0</v>
          </cell>
          <cell r="J1805">
            <v>0</v>
          </cell>
        </row>
        <row r="1806">
          <cell r="B1806" t="str">
            <v>HTBC-B-10</v>
          </cell>
          <cell r="C1806" t="str">
            <v>Cung cấp và lắp đặt 2 module 1 Input, loại địa chỉ (2I)</v>
          </cell>
          <cell r="D1806" t="str">
            <v>bộ</v>
          </cell>
          <cell r="E1806">
            <v>48</v>
          </cell>
          <cell r="I1806">
            <v>0</v>
          </cell>
          <cell r="J1806">
            <v>0</v>
          </cell>
        </row>
        <row r="1807">
          <cell r="B1807" t="str">
            <v>HTBC-B-11</v>
          </cell>
          <cell r="C1807" t="str">
            <v>Cung cấp và lắp đặt Module điều khiển 3 ngõ vào - 3 ngõ ra, loại địa chỉ (3I/O)</v>
          </cell>
          <cell r="D1807" t="str">
            <v>bộ</v>
          </cell>
          <cell r="E1807">
            <v>4</v>
          </cell>
          <cell r="I1807">
            <v>0</v>
          </cell>
          <cell r="J1807">
            <v>0</v>
          </cell>
        </row>
        <row r="1808">
          <cell r="B1808" t="str">
            <v>HTBC-B-12</v>
          </cell>
          <cell r="C1808" t="str">
            <v>Cung cấp và lắp đặt Cáp tín hiệu chống cháy Cu/FR/PVC - 1x2Cx1,5mm²</v>
          </cell>
          <cell r="D1808" t="str">
            <v>m</v>
          </cell>
          <cell r="E1808">
            <v>44000</v>
          </cell>
          <cell r="I1808">
            <v>0</v>
          </cell>
          <cell r="J1808">
            <v>0</v>
          </cell>
        </row>
        <row r="1809">
          <cell r="B1809" t="str">
            <v>HTBC-B-13</v>
          </cell>
          <cell r="C1809" t="str">
            <v xml:space="preserve">Cung cấp và lắp đặt Cáp nguồn CU/FR - 2x1C x 1,5 mm² </v>
          </cell>
          <cell r="D1809" t="str">
            <v>m</v>
          </cell>
          <cell r="E1809">
            <v>3200</v>
          </cell>
          <cell r="I1809">
            <v>0</v>
          </cell>
          <cell r="J1809">
            <v>0</v>
          </cell>
        </row>
        <row r="1810">
          <cell r="B1810" t="str">
            <v>HTBC-B-14</v>
          </cell>
          <cell r="C1810" t="str">
            <v>Cung cấp và lắp đặt Ống điện PVC D20, dày 1,4÷1,8mm</v>
          </cell>
          <cell r="D1810" t="str">
            <v>m</v>
          </cell>
          <cell r="E1810">
            <v>38402</v>
          </cell>
          <cell r="G1810">
            <v>0.43478260869565216</v>
          </cell>
          <cell r="I1810">
            <v>16696.521739130436</v>
          </cell>
          <cell r="J1810">
            <v>16696.521739130436</v>
          </cell>
          <cell r="K1810">
            <v>0.43478260869565216</v>
          </cell>
        </row>
        <row r="1811">
          <cell r="C1811" t="str">
            <v xml:space="preserve"> -Tháp b tổng cộng: Tổng khối lượng thi công 23 tầng (từ tầng 3 - tầng 25 )
+ Đã thi công: Ống báo cháy căn hộ, hàng lang... Từ tầng 3 đến 12 (trục 1-26/A-K, trục 1-26/P-Z): Tổng cộng 10 tầng.
+ Tổng thực hiện: (10/23)*100%=43.48%</v>
          </cell>
        </row>
        <row r="1812">
          <cell r="B1812" t="str">
            <v>HTBC-B-15</v>
          </cell>
          <cell r="C1812" t="str">
            <v xml:space="preserve">Chi phí vận hành chạy thử, kiểm tra nghiệm thu hệ thống </v>
          </cell>
          <cell r="D1812" t="str">
            <v>hệ</v>
          </cell>
          <cell r="E1812">
            <v>1</v>
          </cell>
          <cell r="I1812">
            <v>0</v>
          </cell>
          <cell r="J1812">
            <v>0</v>
          </cell>
        </row>
        <row r="1813">
          <cell r="B1813" t="str">
            <v>HTBC-B-16</v>
          </cell>
          <cell r="C1813" t="str">
            <v>Cung cấp Vật tư phụ: (Cáp nguồn, cáp audio, Box đấu nối, tắc ke, vít, nối, co …)</v>
          </cell>
          <cell r="D1813" t="str">
            <v>lô</v>
          </cell>
          <cell r="E1813">
            <v>1</v>
          </cell>
          <cell r="I1813">
            <v>0</v>
          </cell>
          <cell r="J1813">
            <v>0</v>
          </cell>
        </row>
        <row r="1814">
          <cell r="C1814" t="str">
            <v>Hệ thống PCCC</v>
          </cell>
          <cell r="I1814">
            <v>0</v>
          </cell>
          <cell r="J1814">
            <v>0</v>
          </cell>
        </row>
        <row r="1815">
          <cell r="C1815" t="str">
            <v>I. Phần xây dựng</v>
          </cell>
          <cell r="I1815">
            <v>0</v>
          </cell>
          <cell r="J1815">
            <v>0</v>
          </cell>
        </row>
        <row r="1816">
          <cell r="C1816" t="str">
            <v>I.1. Cụm bơm</v>
          </cell>
          <cell r="I1816">
            <v>0</v>
          </cell>
          <cell r="J1816">
            <v>0</v>
          </cell>
        </row>
        <row r="1817">
          <cell r="B1817" t="str">
            <v>CC1</v>
          </cell>
          <cell r="C1817" t="str">
            <v>Cung cấp và lắp đặt Van khóa bằng đồng nối ren - PN16 - DN25</v>
          </cell>
          <cell r="D1817" t="str">
            <v>cái</v>
          </cell>
          <cell r="E1817">
            <v>111</v>
          </cell>
          <cell r="F1817">
            <v>0</v>
          </cell>
          <cell r="H1817">
            <v>0</v>
          </cell>
          <cell r="I1817">
            <v>0</v>
          </cell>
          <cell r="J1817">
            <v>0</v>
          </cell>
        </row>
        <row r="1818">
          <cell r="B1818" t="str">
            <v>CC2</v>
          </cell>
          <cell r="C1818" t="str">
            <v>Cung cấp và lắp đặt Van khóa bằng đồng nối ren - PN16 - DN32</v>
          </cell>
          <cell r="D1818" t="str">
            <v>cái</v>
          </cell>
          <cell r="E1818">
            <v>1</v>
          </cell>
          <cell r="F1818">
            <v>0</v>
          </cell>
          <cell r="H1818">
            <v>0</v>
          </cell>
          <cell r="I1818">
            <v>0</v>
          </cell>
          <cell r="J1818">
            <v>0</v>
          </cell>
        </row>
        <row r="1819">
          <cell r="B1819" t="str">
            <v>CC3</v>
          </cell>
          <cell r="C1819" t="str">
            <v>Cung cấp và lắp đặt Van cổng nối mặt bích - PN16 - DN100</v>
          </cell>
          <cell r="D1819" t="str">
            <v>cái</v>
          </cell>
          <cell r="E1819">
            <v>22</v>
          </cell>
          <cell r="F1819">
            <v>0</v>
          </cell>
          <cell r="H1819">
            <v>0</v>
          </cell>
          <cell r="I1819">
            <v>0</v>
          </cell>
          <cell r="J1819">
            <v>0</v>
          </cell>
        </row>
        <row r="1820">
          <cell r="B1820" t="str">
            <v>CC4</v>
          </cell>
          <cell r="C1820" t="str">
            <v>Cung cấp và lắp đặt Van cổng nối mặt bích - PN16 - DN150</v>
          </cell>
          <cell r="D1820" t="str">
            <v>cái</v>
          </cell>
          <cell r="E1820">
            <v>4</v>
          </cell>
          <cell r="F1820">
            <v>0</v>
          </cell>
          <cell r="H1820">
            <v>0</v>
          </cell>
          <cell r="I1820">
            <v>0</v>
          </cell>
          <cell r="J1820">
            <v>0</v>
          </cell>
        </row>
        <row r="1821">
          <cell r="B1821" t="str">
            <v>CC5</v>
          </cell>
          <cell r="C1821" t="str">
            <v>Cung cấp và lắp đặt Van cổng nối mặt bích - PN16 - DN200</v>
          </cell>
          <cell r="D1821" t="str">
            <v>cái</v>
          </cell>
          <cell r="E1821">
            <v>3</v>
          </cell>
          <cell r="F1821">
            <v>0</v>
          </cell>
          <cell r="H1821">
            <v>0</v>
          </cell>
          <cell r="I1821">
            <v>0</v>
          </cell>
          <cell r="J1821">
            <v>0</v>
          </cell>
        </row>
        <row r="1822">
          <cell r="B1822" t="str">
            <v>CC6</v>
          </cell>
          <cell r="C1822" t="str">
            <v>Cung cấp và lắp đặt Van một chiều - PN16 - DN25</v>
          </cell>
          <cell r="D1822" t="str">
            <v>cái</v>
          </cell>
          <cell r="E1822">
            <v>3</v>
          </cell>
          <cell r="F1822">
            <v>0</v>
          </cell>
          <cell r="H1822">
            <v>0</v>
          </cell>
          <cell r="I1822">
            <v>0</v>
          </cell>
          <cell r="J1822">
            <v>0</v>
          </cell>
        </row>
        <row r="1823">
          <cell r="B1823" t="str">
            <v>CC7</v>
          </cell>
          <cell r="C1823" t="str">
            <v>Cung cấp và lắp đặt Van một chiều - PN16 - DN65</v>
          </cell>
          <cell r="D1823" t="str">
            <v>cái</v>
          </cell>
          <cell r="E1823">
            <v>1</v>
          </cell>
          <cell r="F1823">
            <v>0</v>
          </cell>
          <cell r="H1823">
            <v>0</v>
          </cell>
          <cell r="I1823">
            <v>0</v>
          </cell>
          <cell r="J1823">
            <v>0</v>
          </cell>
        </row>
        <row r="1824">
          <cell r="B1824" t="str">
            <v>CC8</v>
          </cell>
          <cell r="C1824" t="str">
            <v>Cung cấp và lắp đặt Van một chiều - PN16 - DN100</v>
          </cell>
          <cell r="D1824" t="str">
            <v>cái</v>
          </cell>
          <cell r="E1824">
            <v>6</v>
          </cell>
          <cell r="F1824">
            <v>0</v>
          </cell>
          <cell r="H1824">
            <v>0</v>
          </cell>
          <cell r="I1824">
            <v>0</v>
          </cell>
          <cell r="J1824">
            <v>0</v>
          </cell>
        </row>
        <row r="1825">
          <cell r="B1825" t="str">
            <v>CC9</v>
          </cell>
          <cell r="C1825" t="str">
            <v>Cung cấp và lắp đặt Van một chiều - PN16 - DN200</v>
          </cell>
          <cell r="D1825" t="str">
            <v>cái</v>
          </cell>
          <cell r="E1825">
            <v>2</v>
          </cell>
          <cell r="F1825">
            <v>0</v>
          </cell>
          <cell r="H1825">
            <v>0</v>
          </cell>
          <cell r="I1825">
            <v>0</v>
          </cell>
          <cell r="J1825">
            <v>0</v>
          </cell>
        </row>
        <row r="1826">
          <cell r="B1826" t="str">
            <v>CC10</v>
          </cell>
          <cell r="C1826" t="str">
            <v>Cung cấp và lắp đặt Cụm valve báo động 1 chiều, kèm phụ kiện DN100-PN16</v>
          </cell>
          <cell r="D1826" t="str">
            <v>cái</v>
          </cell>
          <cell r="E1826">
            <v>8</v>
          </cell>
          <cell r="F1826">
            <v>0</v>
          </cell>
          <cell r="H1826">
            <v>0</v>
          </cell>
          <cell r="I1826">
            <v>0</v>
          </cell>
          <cell r="J1826">
            <v>0</v>
          </cell>
        </row>
        <row r="1827">
          <cell r="B1827" t="str">
            <v>CC11</v>
          </cell>
          <cell r="C1827" t="str">
            <v>Cung cấp và lắp đặt Cụm valve báo động 1 chiều, kèm phụ kiện DN150-PN16</v>
          </cell>
          <cell r="D1827" t="str">
            <v>cái</v>
          </cell>
          <cell r="E1827">
            <v>6</v>
          </cell>
          <cell r="F1827">
            <v>0</v>
          </cell>
          <cell r="H1827">
            <v>0</v>
          </cell>
          <cell r="I1827">
            <v>0</v>
          </cell>
          <cell r="J1827">
            <v>0</v>
          </cell>
        </row>
        <row r="1828">
          <cell r="B1828" t="str">
            <v>CC12</v>
          </cell>
          <cell r="C1828" t="str">
            <v>Cung cấp và lắp đặt Van an toàn - PN16 - DN200</v>
          </cell>
          <cell r="D1828" t="str">
            <v>cái</v>
          </cell>
          <cell r="E1828">
            <v>1</v>
          </cell>
          <cell r="F1828">
            <v>0</v>
          </cell>
          <cell r="H1828">
            <v>0</v>
          </cell>
          <cell r="I1828">
            <v>0</v>
          </cell>
          <cell r="J1828">
            <v>0</v>
          </cell>
        </row>
        <row r="1829">
          <cell r="B1829" t="str">
            <v>CC13</v>
          </cell>
          <cell r="C1829" t="str">
            <v>Cung cấp và lắp đặt Van điện từ- PN16 - DN25</v>
          </cell>
          <cell r="D1829" t="str">
            <v>cái</v>
          </cell>
          <cell r="E1829">
            <v>0</v>
          </cell>
          <cell r="F1829">
            <v>0</v>
          </cell>
          <cell r="H1829">
            <v>0</v>
          </cell>
          <cell r="I1829">
            <v>0</v>
          </cell>
          <cell r="J1829">
            <v>0</v>
          </cell>
        </row>
        <row r="1830">
          <cell r="B1830" t="str">
            <v>CC14</v>
          </cell>
          <cell r="C1830" t="str">
            <v>Cung cấp và lắp đặt Khớp nối mềm cao su - PN16 - DN65</v>
          </cell>
          <cell r="D1830" t="str">
            <v>cái</v>
          </cell>
          <cell r="E1830">
            <v>2</v>
          </cell>
          <cell r="F1830">
            <v>0</v>
          </cell>
          <cell r="H1830">
            <v>0</v>
          </cell>
          <cell r="I1830">
            <v>0</v>
          </cell>
          <cell r="J1830">
            <v>0</v>
          </cell>
        </row>
        <row r="1831">
          <cell r="B1831" t="str">
            <v>CC15</v>
          </cell>
          <cell r="C1831" t="str">
            <v>Cung cấp và lắp đặt Khớp nối mềm cao su - PN16 - DN200</v>
          </cell>
          <cell r="D1831" t="str">
            <v>cái</v>
          </cell>
          <cell r="E1831">
            <v>2</v>
          </cell>
          <cell r="F1831">
            <v>0</v>
          </cell>
          <cell r="H1831">
            <v>0</v>
          </cell>
          <cell r="I1831">
            <v>0</v>
          </cell>
          <cell r="J1831">
            <v>0</v>
          </cell>
        </row>
        <row r="1832">
          <cell r="B1832" t="str">
            <v>CC16</v>
          </cell>
          <cell r="C1832" t="str">
            <v>Cung cấp và lắp đặt Khớp nối mềm cao su - PN16 - DN250</v>
          </cell>
          <cell r="D1832" t="str">
            <v>cái</v>
          </cell>
          <cell r="E1832">
            <v>2</v>
          </cell>
          <cell r="F1832">
            <v>0</v>
          </cell>
          <cell r="H1832">
            <v>0</v>
          </cell>
          <cell r="I1832">
            <v>0</v>
          </cell>
          <cell r="J1832">
            <v>0</v>
          </cell>
        </row>
        <row r="1833">
          <cell r="B1833" t="str">
            <v>CC17</v>
          </cell>
          <cell r="C1833" t="str">
            <v>Cung cấp và lắp đặt Y lọc DN65</v>
          </cell>
          <cell r="D1833" t="str">
            <v>cái</v>
          </cell>
          <cell r="E1833">
            <v>1</v>
          </cell>
          <cell r="F1833">
            <v>0</v>
          </cell>
          <cell r="H1833">
            <v>0</v>
          </cell>
          <cell r="I1833">
            <v>0</v>
          </cell>
          <cell r="J1833">
            <v>0</v>
          </cell>
        </row>
        <row r="1834">
          <cell r="B1834" t="str">
            <v>CC18</v>
          </cell>
          <cell r="C1834" t="str">
            <v>Cung cấp và lắp đặt Y lọc DN250</v>
          </cell>
          <cell r="D1834" t="str">
            <v>cái</v>
          </cell>
          <cell r="E1834">
            <v>2</v>
          </cell>
          <cell r="F1834">
            <v>0</v>
          </cell>
          <cell r="H1834">
            <v>0</v>
          </cell>
          <cell r="I1834">
            <v>0</v>
          </cell>
          <cell r="J1834">
            <v>0</v>
          </cell>
        </row>
        <row r="1835">
          <cell r="B1835" t="str">
            <v>CC19</v>
          </cell>
          <cell r="C1835" t="str">
            <v>Cung cấp và lắp đặt Lúp bê DN65</v>
          </cell>
          <cell r="D1835" t="str">
            <v>cái</v>
          </cell>
          <cell r="E1835">
            <v>1</v>
          </cell>
          <cell r="F1835">
            <v>0</v>
          </cell>
          <cell r="H1835">
            <v>0</v>
          </cell>
          <cell r="I1835">
            <v>0</v>
          </cell>
          <cell r="J1835">
            <v>0</v>
          </cell>
        </row>
        <row r="1836">
          <cell r="B1836" t="str">
            <v>CC20</v>
          </cell>
          <cell r="C1836" t="str">
            <v>Cung cấp và lắp đặt Lúp bê DN250</v>
          </cell>
          <cell r="D1836" t="str">
            <v>cái</v>
          </cell>
          <cell r="E1836">
            <v>2</v>
          </cell>
          <cell r="F1836">
            <v>0</v>
          </cell>
          <cell r="H1836">
            <v>0</v>
          </cell>
          <cell r="I1836">
            <v>0</v>
          </cell>
          <cell r="J1836">
            <v>0</v>
          </cell>
        </row>
        <row r="1837">
          <cell r="B1837" t="str">
            <v>CC21</v>
          </cell>
          <cell r="C1837" t="str">
            <v>Cung cấp và lắp đặt Mặt bích - PN16 - DN65</v>
          </cell>
          <cell r="D1837" t="str">
            <v>2cái</v>
          </cell>
          <cell r="E1837">
            <v>28</v>
          </cell>
          <cell r="F1837">
            <v>0</v>
          </cell>
          <cell r="H1837">
            <v>0</v>
          </cell>
          <cell r="I1837">
            <v>0</v>
          </cell>
          <cell r="J1837">
            <v>0</v>
          </cell>
        </row>
        <row r="1838">
          <cell r="B1838" t="str">
            <v>CC22</v>
          </cell>
          <cell r="C1838" t="str">
            <v>Cung cấp và lắp đặt Mặt bích - PN16 - DN80</v>
          </cell>
          <cell r="D1838" t="str">
            <v>2cái</v>
          </cell>
          <cell r="E1838">
            <v>104</v>
          </cell>
          <cell r="F1838">
            <v>0</v>
          </cell>
          <cell r="G1838">
            <v>9.6153846153846159E-2</v>
          </cell>
          <cell r="H1838">
            <v>0</v>
          </cell>
          <cell r="I1838">
            <v>10</v>
          </cell>
          <cell r="J1838">
            <v>10</v>
          </cell>
          <cell r="K1838">
            <v>9.6153846153846159E-2</v>
          </cell>
        </row>
        <row r="1839">
          <cell r="C1839" t="str">
            <v xml:space="preserve"> -Tháp A tổng cộng: Tổng khối lượng thi công 27 tầng (từ hầm B2 - tầng 25).
+ Đã thi công: Lắp đặt Ống chữa cháy từ tầng 8 đến 12 (trục 2-25/F-G, trục 2-25/T-U): Tổng cộng 5 tầng.
+ Tổng thực hiện: Khối lượng thi công thực tế một sàn là: 2 cái
-  Khối lượng 4 tầng: (5*2) = 10 (3,88%)</v>
          </cell>
          <cell r="I1839">
            <v>0</v>
          </cell>
        </row>
        <row r="1840">
          <cell r="B1840" t="str">
            <v>CC23</v>
          </cell>
          <cell r="C1840" t="str">
            <v>Cung cấp và lắp đặt Mặt bích - PN16 - DN100</v>
          </cell>
          <cell r="D1840" t="str">
            <v>2cái</v>
          </cell>
          <cell r="E1840">
            <v>206</v>
          </cell>
          <cell r="F1840">
            <v>3.8834951456310676E-2</v>
          </cell>
          <cell r="G1840">
            <v>4.8543689320388342E-2</v>
          </cell>
          <cell r="H1840">
            <v>8</v>
          </cell>
          <cell r="I1840">
            <v>2</v>
          </cell>
          <cell r="J1840">
            <v>10</v>
          </cell>
          <cell r="K1840">
            <v>9.7087378640776691E-3</v>
          </cell>
        </row>
        <row r="1841">
          <cell r="C1841" t="str">
            <v xml:space="preserve"> -Tháp A tổng cộng: Tổng khối lượng thi công 27 tầng (từ hầm B2 - tầng 25).
+ Đã thi công: Lắp đặt Ống chữa cháy  tầng 7  (trục 2-25/F-G, trục 2-25/T-U): Tổng cộng 1 tầng.
+ Tổng thực hiện: Khối lượng thi công thực tế một sàn là: 2 cái
-  Khối lượng 4 tầng: (1*2) = 2 (3,88%)</v>
          </cell>
        </row>
        <row r="1842">
          <cell r="B1842" t="str">
            <v>CC24</v>
          </cell>
          <cell r="C1842" t="str">
            <v>Cung cấp và lắp đặt Mặt bích - PN16 - DN150</v>
          </cell>
          <cell r="D1842" t="str">
            <v>2cái</v>
          </cell>
          <cell r="E1842">
            <v>22</v>
          </cell>
          <cell r="F1842">
            <v>0</v>
          </cell>
          <cell r="H1842">
            <v>0</v>
          </cell>
          <cell r="I1842">
            <v>0</v>
          </cell>
          <cell r="J1842">
            <v>0</v>
          </cell>
        </row>
        <row r="1843">
          <cell r="B1843" t="str">
            <v>CC25</v>
          </cell>
          <cell r="C1843" t="str">
            <v>Cung cấp và lắp đặt Mặt bích - PN16 - DN200</v>
          </cell>
          <cell r="D1843" t="str">
            <v>2cái</v>
          </cell>
          <cell r="E1843">
            <v>8</v>
          </cell>
          <cell r="F1843">
            <v>0</v>
          </cell>
          <cell r="H1843">
            <v>0</v>
          </cell>
          <cell r="I1843">
            <v>0</v>
          </cell>
          <cell r="J1843">
            <v>0</v>
          </cell>
        </row>
        <row r="1844">
          <cell r="B1844" t="str">
            <v>CC26</v>
          </cell>
          <cell r="C1844" t="str">
            <v>Cung cấp và lắp đặt Mặt bích - PN16 - DN250</v>
          </cell>
          <cell r="D1844" t="str">
            <v>2cái</v>
          </cell>
          <cell r="E1844">
            <v>8</v>
          </cell>
          <cell r="F1844">
            <v>0</v>
          </cell>
          <cell r="H1844">
            <v>0</v>
          </cell>
          <cell r="I1844">
            <v>0</v>
          </cell>
          <cell r="J1844">
            <v>0</v>
          </cell>
        </row>
        <row r="1845">
          <cell r="B1845" t="str">
            <v>CC27</v>
          </cell>
          <cell r="C1845" t="str">
            <v>Cung cấp và lắp đặt Mặt bích mù - PN16 - DN250</v>
          </cell>
          <cell r="D1845" t="str">
            <v>2cái</v>
          </cell>
          <cell r="E1845">
            <v>1</v>
          </cell>
          <cell r="F1845">
            <v>0</v>
          </cell>
          <cell r="H1845">
            <v>0</v>
          </cell>
          <cell r="I1845">
            <v>0</v>
          </cell>
          <cell r="J1845">
            <v>0</v>
          </cell>
        </row>
        <row r="1846">
          <cell r="B1846" t="str">
            <v>CC28</v>
          </cell>
          <cell r="C1846" t="str">
            <v>Cung cấp và lắp đặt Mặt bích mù - PN16 - DN300</v>
          </cell>
          <cell r="D1846" t="str">
            <v>2cái</v>
          </cell>
          <cell r="E1846">
            <v>1</v>
          </cell>
          <cell r="F1846">
            <v>0</v>
          </cell>
          <cell r="H1846">
            <v>0</v>
          </cell>
          <cell r="I1846">
            <v>0</v>
          </cell>
          <cell r="J1846">
            <v>0</v>
          </cell>
        </row>
        <row r="1847">
          <cell r="B1847" t="str">
            <v>CC29</v>
          </cell>
          <cell r="C1847" t="str">
            <v>Cung cấp và lắp đặt Công tắc áp suất điều khiển bơm (0-16Bar)</v>
          </cell>
          <cell r="D1847" t="str">
            <v>cái</v>
          </cell>
          <cell r="E1847">
            <v>3</v>
          </cell>
          <cell r="F1847">
            <v>0</v>
          </cell>
          <cell r="H1847">
            <v>0</v>
          </cell>
          <cell r="I1847">
            <v>0</v>
          </cell>
          <cell r="J1847">
            <v>0</v>
          </cell>
        </row>
        <row r="1848">
          <cell r="B1848" t="str">
            <v>CC30</v>
          </cell>
          <cell r="C1848" t="str">
            <v>Cung cấp và lắp đặt Van giảm áp kèm phụ kiện (0-16Bar) - DN100</v>
          </cell>
          <cell r="D1848" t="str">
            <v>cái</v>
          </cell>
          <cell r="E1848">
            <v>8</v>
          </cell>
          <cell r="F1848">
            <v>0</v>
          </cell>
          <cell r="H1848">
            <v>0</v>
          </cell>
          <cell r="I1848">
            <v>0</v>
          </cell>
          <cell r="J1848">
            <v>0</v>
          </cell>
        </row>
        <row r="1849">
          <cell r="B1849" t="str">
            <v>CC31</v>
          </cell>
          <cell r="C1849" t="str">
            <v>Cung cấp và lắp đặt Van giảm áp kèm phụ kiện (0-16Bar) - DN150</v>
          </cell>
          <cell r="D1849" t="str">
            <v>cái</v>
          </cell>
          <cell r="E1849">
            <v>4</v>
          </cell>
          <cell r="F1849">
            <v>0</v>
          </cell>
          <cell r="H1849">
            <v>0</v>
          </cell>
          <cell r="I1849">
            <v>0</v>
          </cell>
          <cell r="J1849">
            <v>0</v>
          </cell>
        </row>
        <row r="1850">
          <cell r="B1850" t="str">
            <v>CC32</v>
          </cell>
          <cell r="C1850" t="str">
            <v>Cung cấp và lắp đặt Van cổng kèm công tắc giám sát - PN16 - DN65</v>
          </cell>
          <cell r="D1850" t="str">
            <v>cái</v>
          </cell>
          <cell r="E1850">
            <v>2</v>
          </cell>
          <cell r="F1850">
            <v>0</v>
          </cell>
          <cell r="H1850">
            <v>0</v>
          </cell>
          <cell r="I1850">
            <v>0</v>
          </cell>
          <cell r="J1850">
            <v>0</v>
          </cell>
        </row>
        <row r="1851">
          <cell r="B1851" t="str">
            <v>CC33</v>
          </cell>
          <cell r="C1851" t="str">
            <v>Cung cấp và lắp đặt Van cổng kèm công tắc giám sát - PN16 - DN80</v>
          </cell>
          <cell r="D1851" t="str">
            <v>cái</v>
          </cell>
          <cell r="E1851">
            <v>68</v>
          </cell>
          <cell r="F1851">
            <v>0</v>
          </cell>
          <cell r="G1851">
            <v>0.14705882352941177</v>
          </cell>
          <cell r="H1851">
            <v>0</v>
          </cell>
          <cell r="I1851">
            <v>10</v>
          </cell>
          <cell r="J1851">
            <v>10</v>
          </cell>
          <cell r="K1851">
            <v>0.14705882352941177</v>
          </cell>
        </row>
        <row r="1852">
          <cell r="C1852" t="str">
            <v xml:space="preserve"> -Tháp A tổng cộng: Tổng khối lượng thi công 27 tầng (từ hầm B2 - tầng 25).
+ Đã thi công: Lắp đặt Ống chữa cháy từ tầng 8 đến 12 (trục 2-25/F-G, trục 2-25/T-U): Tổng cộng 5 tầng.
+ Tổng thực hiện: Khối lượng thi công thực tế một sàn là: 2 cái
-  Khối lượng 4 tầng: (5*2) = 10 (13,56%)</v>
          </cell>
        </row>
        <row r="1853">
          <cell r="B1853" t="str">
            <v>CC34</v>
          </cell>
          <cell r="C1853" t="str">
            <v>Cung cấp và lắp đặt Van cổng kèm công tắc giám sát - PN16 - DN100</v>
          </cell>
          <cell r="D1853" t="str">
            <v>cái</v>
          </cell>
          <cell r="E1853">
            <v>59</v>
          </cell>
          <cell r="F1853">
            <v>0.13559322033898305</v>
          </cell>
          <cell r="G1853">
            <v>0.16949152542372881</v>
          </cell>
          <cell r="H1853">
            <v>8</v>
          </cell>
          <cell r="I1853">
            <v>2</v>
          </cell>
          <cell r="J1853">
            <v>10</v>
          </cell>
          <cell r="K1853">
            <v>3.3898305084745763E-2</v>
          </cell>
        </row>
        <row r="1854">
          <cell r="C1854" t="str">
            <v xml:space="preserve"> -Tháp A tổng cộng: Tổng khối lượng thi công 27 tầng (từ hầm B2 - tầng 25).
+ Đã thi công: Lắp đặt Ống chữa cháy tầng 7 (trục 2-25/F-G, trục 2-25/T-U): Tổng cộng 1 tầng.
+ Tổng thực hiện: Khối lượng thi công thực tế một sàn là: 2 cái
-  Khối lượng 4 tầng: (1*2) = 2 (3.39%)</v>
          </cell>
        </row>
        <row r="1855">
          <cell r="B1855" t="str">
            <v>CC35</v>
          </cell>
          <cell r="C1855" t="str">
            <v>Cung cấp và lắp đặt Van cổng kèm công tắc giám sát - PN16 - DN150</v>
          </cell>
          <cell r="D1855" t="str">
            <v>cái</v>
          </cell>
          <cell r="E1855">
            <v>8</v>
          </cell>
          <cell r="F1855">
            <v>0</v>
          </cell>
          <cell r="H1855">
            <v>0</v>
          </cell>
          <cell r="I1855">
            <v>0</v>
          </cell>
          <cell r="J1855">
            <v>0</v>
          </cell>
        </row>
        <row r="1856">
          <cell r="B1856" t="str">
            <v>CC36</v>
          </cell>
          <cell r="C1856" t="str">
            <v>Cung cấp và lắp đặt Van cổng kèm công tắc giám sát - PN16 - DN200</v>
          </cell>
          <cell r="D1856" t="str">
            <v>cái</v>
          </cell>
          <cell r="E1856">
            <v>2</v>
          </cell>
          <cell r="F1856">
            <v>0</v>
          </cell>
          <cell r="H1856">
            <v>0</v>
          </cell>
          <cell r="I1856">
            <v>0</v>
          </cell>
          <cell r="J1856">
            <v>0</v>
          </cell>
        </row>
        <row r="1857">
          <cell r="B1857" t="str">
            <v>CC37</v>
          </cell>
          <cell r="C1857" t="str">
            <v>Cung cấp và lắp đặt Van cổng kèm công tắc giám sát - PN16 - DN250</v>
          </cell>
          <cell r="D1857" t="str">
            <v>cái</v>
          </cell>
          <cell r="E1857">
            <v>2</v>
          </cell>
          <cell r="F1857">
            <v>0</v>
          </cell>
          <cell r="H1857">
            <v>0</v>
          </cell>
          <cell r="I1857">
            <v>0</v>
          </cell>
          <cell r="J1857">
            <v>0</v>
          </cell>
        </row>
        <row r="1858">
          <cell r="B1858" t="str">
            <v>CC38</v>
          </cell>
          <cell r="C1858" t="str">
            <v>Cung cấp và lắp đặt Van xả khí tự động kèm van khóa</v>
          </cell>
          <cell r="D1858" t="str">
            <v>cái</v>
          </cell>
          <cell r="E1858">
            <v>32</v>
          </cell>
          <cell r="F1858">
            <v>0</v>
          </cell>
          <cell r="H1858">
            <v>0</v>
          </cell>
          <cell r="I1858">
            <v>0</v>
          </cell>
          <cell r="J1858">
            <v>0</v>
          </cell>
        </row>
        <row r="1859">
          <cell r="B1859" t="str">
            <v>CC39</v>
          </cell>
          <cell r="C1859" t="str">
            <v>Cung cấp và lắp đặt Đồng hồ áp lực kèm van khóa</v>
          </cell>
          <cell r="D1859" t="str">
            <v>cái</v>
          </cell>
          <cell r="E1859">
            <v>61</v>
          </cell>
          <cell r="F1859">
            <v>0</v>
          </cell>
          <cell r="H1859">
            <v>0</v>
          </cell>
          <cell r="I1859">
            <v>0</v>
          </cell>
          <cell r="J1859">
            <v>0</v>
          </cell>
        </row>
        <row r="1860">
          <cell r="B1860" t="str">
            <v>CC40</v>
          </cell>
          <cell r="C1860" t="str">
            <v>Cung cấp và lắp đặt Đầu ống thông hơi DN100</v>
          </cell>
          <cell r="D1860" t="str">
            <v>cái</v>
          </cell>
          <cell r="E1860">
            <v>1</v>
          </cell>
          <cell r="F1860">
            <v>0</v>
          </cell>
          <cell r="H1860">
            <v>0</v>
          </cell>
          <cell r="I1860">
            <v>0</v>
          </cell>
          <cell r="J1860">
            <v>0</v>
          </cell>
        </row>
        <row r="1861">
          <cell r="B1861" t="str">
            <v>CC41</v>
          </cell>
          <cell r="C1861" t="str">
            <v>Cung cấp và lắp đặt Van phao</v>
          </cell>
          <cell r="D1861" t="str">
            <v>cái</v>
          </cell>
          <cell r="E1861">
            <v>1</v>
          </cell>
          <cell r="F1861">
            <v>0</v>
          </cell>
          <cell r="H1861">
            <v>0</v>
          </cell>
          <cell r="I1861">
            <v>0</v>
          </cell>
          <cell r="J1861">
            <v>0</v>
          </cell>
        </row>
        <row r="1862">
          <cell r="B1862" t="str">
            <v>CC42</v>
          </cell>
          <cell r="C1862" t="str">
            <v>Cung cấp và lắp đặt Nắp thăm 800x800</v>
          </cell>
          <cell r="D1862" t="str">
            <v>cái</v>
          </cell>
          <cell r="E1862">
            <v>0</v>
          </cell>
          <cell r="F1862">
            <v>0</v>
          </cell>
          <cell r="H1862">
            <v>0</v>
          </cell>
          <cell r="I1862">
            <v>0</v>
          </cell>
          <cell r="J1862">
            <v>0</v>
          </cell>
        </row>
        <row r="1863">
          <cell r="B1863" t="str">
            <v>CC43</v>
          </cell>
          <cell r="C1863" t="str">
            <v>Cung cấp và lắp đặt Thang leo</v>
          </cell>
          <cell r="D1863" t="str">
            <v>cái</v>
          </cell>
          <cell r="E1863">
            <v>0</v>
          </cell>
          <cell r="F1863">
            <v>0</v>
          </cell>
          <cell r="H1863">
            <v>0</v>
          </cell>
          <cell r="I1863">
            <v>0</v>
          </cell>
          <cell r="J1863">
            <v>0</v>
          </cell>
        </row>
        <row r="1864">
          <cell r="B1864" t="str">
            <v>CC44</v>
          </cell>
          <cell r="C1864" t="str">
            <v>Cung cấp và lắp đặt Công tắc mực nước (loại cảm ứng có 3 thanh cảm ứng)</v>
          </cell>
          <cell r="D1864" t="str">
            <v>cái</v>
          </cell>
          <cell r="E1864">
            <v>1</v>
          </cell>
          <cell r="F1864">
            <v>0</v>
          </cell>
          <cell r="H1864">
            <v>0</v>
          </cell>
          <cell r="I1864">
            <v>0</v>
          </cell>
          <cell r="J1864">
            <v>0</v>
          </cell>
        </row>
        <row r="1865">
          <cell r="B1865" t="str">
            <v>CC45</v>
          </cell>
          <cell r="C1865" t="str">
            <v>Cung cấp và lắp đặt Đồng hồ đo lưu lượng (0-16Bar) - DN200</v>
          </cell>
          <cell r="D1865" t="str">
            <v>cái</v>
          </cell>
          <cell r="E1865">
            <v>1</v>
          </cell>
          <cell r="F1865">
            <v>0</v>
          </cell>
          <cell r="H1865">
            <v>0</v>
          </cell>
          <cell r="I1865">
            <v>0</v>
          </cell>
          <cell r="J1865">
            <v>0</v>
          </cell>
        </row>
        <row r="1866">
          <cell r="B1866" t="str">
            <v>CC46</v>
          </cell>
          <cell r="C1866" t="str">
            <v>Cung cấp và lắp đặt Trụ chữa cháy ngoài nhà DN100 (2xDN65), kèm tủ ngoài nhà vỏ inox dày 1,5mm,KT: 450x250x550 gồm 2 cuộn vòi DN65x30m, 2 lăng phun DN65</v>
          </cell>
          <cell r="D1866" t="str">
            <v>cái</v>
          </cell>
          <cell r="E1866">
            <v>8</v>
          </cell>
          <cell r="F1866">
            <v>0</v>
          </cell>
          <cell r="H1866">
            <v>0</v>
          </cell>
          <cell r="I1866">
            <v>0</v>
          </cell>
          <cell r="J1866">
            <v>0</v>
          </cell>
        </row>
        <row r="1867">
          <cell r="B1867" t="str">
            <v>CC47</v>
          </cell>
          <cell r="C1867" t="str">
            <v>Cung cấp và lắp đặt Họng tiếp nước DN100 (2xDN65), kèm tủ ngoài nhà vỏ inox dày 1,5mm,KT: 550x250x600</v>
          </cell>
          <cell r="D1867" t="str">
            <v>cái</v>
          </cell>
          <cell r="E1867">
            <v>6</v>
          </cell>
          <cell r="F1867">
            <v>0</v>
          </cell>
          <cell r="H1867">
            <v>0</v>
          </cell>
          <cell r="I1867">
            <v>0</v>
          </cell>
          <cell r="J1867">
            <v>0</v>
          </cell>
        </row>
        <row r="1868">
          <cell r="B1868" t="str">
            <v>CC48</v>
          </cell>
          <cell r="C1868" t="str">
            <v>Cung cấp và lắp đặt Công tắc dòng chảy - PN16</v>
          </cell>
          <cell r="D1868" t="str">
            <v>cái</v>
          </cell>
          <cell r="E1868">
            <v>101</v>
          </cell>
          <cell r="F1868">
            <v>0</v>
          </cell>
          <cell r="H1868">
            <v>0</v>
          </cell>
          <cell r="I1868">
            <v>0</v>
          </cell>
          <cell r="J1868">
            <v>0</v>
          </cell>
        </row>
        <row r="1869">
          <cell r="B1869" t="str">
            <v>CC49</v>
          </cell>
          <cell r="C1869" t="str">
            <v>Cung cấp và lắp đặt Kính quan sát nước DN25, ren</v>
          </cell>
          <cell r="D1869" t="str">
            <v>cái</v>
          </cell>
          <cell r="E1869">
            <v>101</v>
          </cell>
          <cell r="F1869">
            <v>0</v>
          </cell>
          <cell r="H1869">
            <v>0</v>
          </cell>
          <cell r="I1869">
            <v>0</v>
          </cell>
          <cell r="J1869">
            <v>0</v>
          </cell>
        </row>
        <row r="1870">
          <cell r="B1870" t="str">
            <v>CC50</v>
          </cell>
          <cell r="C1870" t="str">
            <v>Cung cấp và lắp đặt Sprinkler hướng lên k=8,0, t=680C</v>
          </cell>
          <cell r="D1870" t="str">
            <v>cái</v>
          </cell>
          <cell r="E1870">
            <v>2554</v>
          </cell>
          <cell r="F1870">
            <v>0</v>
          </cell>
          <cell r="H1870">
            <v>0</v>
          </cell>
          <cell r="I1870">
            <v>0</v>
          </cell>
          <cell r="J1870">
            <v>0</v>
          </cell>
        </row>
        <row r="1871">
          <cell r="B1871" t="str">
            <v>CC51</v>
          </cell>
          <cell r="C1871" t="str">
            <v>Cung cấp và lắp đặt Sprinkler hướng lên k=5,6, t=680C</v>
          </cell>
          <cell r="D1871" t="str">
            <v>cái</v>
          </cell>
          <cell r="E1871">
            <v>1757</v>
          </cell>
          <cell r="F1871">
            <v>0</v>
          </cell>
          <cell r="H1871">
            <v>0</v>
          </cell>
          <cell r="I1871">
            <v>0</v>
          </cell>
          <cell r="J1871">
            <v>0</v>
          </cell>
        </row>
        <row r="1872">
          <cell r="B1872" t="str">
            <v>CC52</v>
          </cell>
          <cell r="C1872" t="str">
            <v>Cung cấp và lắp đặt Sprinkler hướng xuống k=5,6, t=68 độ C</v>
          </cell>
          <cell r="D1872" t="str">
            <v>cái</v>
          </cell>
          <cell r="E1872">
            <v>2642</v>
          </cell>
          <cell r="F1872">
            <v>0</v>
          </cell>
          <cell r="H1872">
            <v>0</v>
          </cell>
          <cell r="I1872">
            <v>0</v>
          </cell>
          <cell r="J1872">
            <v>0</v>
          </cell>
        </row>
        <row r="1873">
          <cell r="B1873" t="str">
            <v>CC53</v>
          </cell>
          <cell r="C1873" t="str">
            <v>Cung cấp và lắp đặt Sprinkler hướng ngang k=5,6, t=68 độ C</v>
          </cell>
          <cell r="D1873" t="str">
            <v>cái</v>
          </cell>
          <cell r="E1873">
            <v>1456</v>
          </cell>
          <cell r="F1873">
            <v>0</v>
          </cell>
          <cell r="H1873">
            <v>0</v>
          </cell>
          <cell r="I1873">
            <v>0</v>
          </cell>
          <cell r="J1873">
            <v>0</v>
          </cell>
        </row>
        <row r="1874">
          <cell r="B1874" t="str">
            <v>CC54</v>
          </cell>
          <cell r="C1874" t="str">
            <v>Cung cấp và lắp đặt Sprinkler hướng lên k=5,6, t=141 độ C ( phòng KT điện)</v>
          </cell>
          <cell r="D1874" t="str">
            <v>cái</v>
          </cell>
          <cell r="E1874">
            <v>106</v>
          </cell>
          <cell r="F1874">
            <v>0</v>
          </cell>
          <cell r="H1874">
            <v>0</v>
          </cell>
          <cell r="I1874">
            <v>0</v>
          </cell>
          <cell r="J1874">
            <v>0</v>
          </cell>
        </row>
        <row r="1875">
          <cell r="B1875" t="str">
            <v>CC55</v>
          </cell>
          <cell r="C1875" t="str">
            <v>Cung cấp và lắp đặt Bình bột khô ABC 6,0kg, kèm giá đỡ</v>
          </cell>
          <cell r="D1875" t="str">
            <v>cái</v>
          </cell>
          <cell r="E1875">
            <v>292</v>
          </cell>
          <cell r="F1875">
            <v>0</v>
          </cell>
          <cell r="H1875">
            <v>0</v>
          </cell>
          <cell r="I1875">
            <v>0</v>
          </cell>
          <cell r="J1875">
            <v>0</v>
          </cell>
        </row>
        <row r="1876">
          <cell r="B1876" t="str">
            <v>CC56</v>
          </cell>
          <cell r="C1876" t="str">
            <v>Cung cấp và lắp đặt Bình C02 loại 5,0kg, kèm giá đỡ</v>
          </cell>
          <cell r="D1876" t="str">
            <v>cái</v>
          </cell>
          <cell r="E1876">
            <v>292</v>
          </cell>
          <cell r="F1876">
            <v>0</v>
          </cell>
          <cell r="H1876">
            <v>0</v>
          </cell>
          <cell r="I1876">
            <v>0</v>
          </cell>
          <cell r="J1876">
            <v>0</v>
          </cell>
        </row>
        <row r="1877">
          <cell r="B1877" t="str">
            <v>CC57</v>
          </cell>
          <cell r="C1877" t="str">
            <v>Cung cấp và lắp đặt Tủ chữa cháy vách tường vỏ tôn sơn tĩnh điện màu đỏ KT: 800x400x1500, dày 1.5mm bao gồm: 2 cuộn vòi DN65-25m, 2 lăng phun DN65-13mm, 2 van góc DN65. (Bình bột khô ABC 6 kg, CO2 5 kg)</v>
          </cell>
          <cell r="D1877" t="str">
            <v>bộ</v>
          </cell>
          <cell r="E1877">
            <v>42</v>
          </cell>
          <cell r="F1877">
            <v>0</v>
          </cell>
          <cell r="H1877">
            <v>0</v>
          </cell>
          <cell r="I1877">
            <v>0</v>
          </cell>
          <cell r="J1877">
            <v>0</v>
          </cell>
        </row>
        <row r="1878">
          <cell r="B1878" t="str">
            <v>CC58</v>
          </cell>
          <cell r="C1878" t="str">
            <v>Cung cấp và lắp đặt Họng cho lực lượng PCCC</v>
          </cell>
          <cell r="D1878" t="str">
            <v>cái</v>
          </cell>
          <cell r="E1878">
            <v>108</v>
          </cell>
          <cell r="F1878">
            <v>0</v>
          </cell>
          <cell r="H1878">
            <v>0</v>
          </cell>
          <cell r="I1878">
            <v>0</v>
          </cell>
          <cell r="J1878">
            <v>0</v>
          </cell>
        </row>
        <row r="1879">
          <cell r="B1879" t="str">
            <v>CC59</v>
          </cell>
          <cell r="C1879" t="str">
            <v>Cung cấp và lắp đặt Bảng nội qui tiêu lệnh PCCC</v>
          </cell>
          <cell r="D1879" t="str">
            <v>cái</v>
          </cell>
          <cell r="E1879">
            <v>250</v>
          </cell>
          <cell r="F1879">
            <v>0</v>
          </cell>
          <cell r="H1879">
            <v>0</v>
          </cell>
          <cell r="I1879">
            <v>0</v>
          </cell>
          <cell r="J1879">
            <v>0</v>
          </cell>
        </row>
        <row r="1880">
          <cell r="B1880" t="str">
            <v>CC60</v>
          </cell>
          <cell r="C1880" t="str">
            <v>Cung cấp và lắp đặt Ống chữa cháy (thép mạ kẽm - BS 1387 - Medium) - DN25</v>
          </cell>
          <cell r="D1880" t="str">
            <v>100m</v>
          </cell>
          <cell r="E1880">
            <v>112.1</v>
          </cell>
          <cell r="F1880">
            <v>2.7118644067796613E-2</v>
          </cell>
          <cell r="H1880">
            <v>3.04</v>
          </cell>
          <cell r="I1880">
            <v>4.5624699999999994</v>
          </cell>
          <cell r="J1880">
            <v>7.6024699999999994</v>
          </cell>
          <cell r="K1880">
            <v>4.07E-2</v>
          </cell>
        </row>
        <row r="1881">
          <cell r="C1881" t="str">
            <v xml:space="preserve"> -Tháp A tổng cộng: Tổng khối lượng thi công 27 tầng (từ hầm B2 - tầng 25).
+ Đã thi công: Lắp đặt Ống chữa cháy từ tầng 7 đến 12 (trục 2-25/F-G, trục 2-25/T-U): Tổng cộng 6 tầng.
+ Tổng thực hiện: Khối lượng thi công thực tế một sàn là: 76m
-  Khối lượng 4 tầng: (6*76)/100m =4.56  (4.07%)</v>
          </cell>
        </row>
        <row r="1882">
          <cell r="B1882" t="str">
            <v>CC61</v>
          </cell>
          <cell r="C1882" t="str">
            <v>Cung cấp và lắp đặt Ống chữa cháy (thép mạ kẽm - BS 1387 - Medium) - DN32</v>
          </cell>
          <cell r="D1882" t="str">
            <v>100m</v>
          </cell>
          <cell r="E1882">
            <v>40.44</v>
          </cell>
          <cell r="F1882">
            <v>1.4045499505440158E-2</v>
          </cell>
          <cell r="H1882">
            <v>0.56799999999999995</v>
          </cell>
          <cell r="I1882">
            <v>0.85</v>
          </cell>
          <cell r="J1882">
            <v>1.4179999999999999</v>
          </cell>
          <cell r="K1882">
            <v>2.1100000000000001E-2</v>
          </cell>
        </row>
        <row r="1883">
          <cell r="C1883" t="str">
            <v xml:space="preserve"> -Tháp A tổng cộng: Tổng khối lượng thi công 27 tầng (từ hầm B2 - tầng 25).
+ Đã thi công: Lắp đặt Ống chữa cháy từ tầng 7 đến 12 (trục 2-25/F-G, trục 2-25/T-U): Tổng cộng 6 tầng.
+ Tổng thực hiện: Khối lượng thi công thực tế một sàn là: 14,2m
-  Khối lượng 6 tầng: (6*14,2)/100m = 0.85 (2.11%)</v>
          </cell>
        </row>
        <row r="1884">
          <cell r="B1884" t="str">
            <v>CC62</v>
          </cell>
          <cell r="C1884" t="str">
            <v>Cung cấp và lắp đặt Ống chữa cháy (thép mạ kẽm - BS 1387 - Medium) - DN40</v>
          </cell>
          <cell r="D1884" t="str">
            <v>100m</v>
          </cell>
          <cell r="E1884">
            <v>12.78</v>
          </cell>
          <cell r="F1884">
            <v>4.8826291079812206E-2</v>
          </cell>
          <cell r="H1884">
            <v>0.624</v>
          </cell>
          <cell r="I1884">
            <v>0.94</v>
          </cell>
          <cell r="J1884">
            <v>1.5640000000000001</v>
          </cell>
          <cell r="K1884">
            <v>7.3200000000000001E-2</v>
          </cell>
        </row>
        <row r="1885">
          <cell r="C1885" t="str">
            <v xml:space="preserve"> -Tháp A tổng cộng: Tổng khối lượng thi công 27 tầng (từ hầm B2 - tầng 25).
+ Đã thi công: Lắp đặt Ống chữa cháy từ tầng 7 đến 12 (trục 2-25/F-G, trục 2-25/T-U): Tổng cộng 4 tầng.
+ Tổng thực hiện: Khối lượng thi công thực tế một sàn là: 15,6m
-  Khối lượng 4 tầng: (6*15,6)/100m = 0.94 (7.32%)</v>
          </cell>
          <cell r="I1885">
            <v>0</v>
          </cell>
          <cell r="J1885">
            <v>0</v>
          </cell>
        </row>
        <row r="1886">
          <cell r="B1886" t="str">
            <v>CC63</v>
          </cell>
          <cell r="C1886" t="str">
            <v>Cung cấp và lắp đặt Ống chữa cháy (thép mạ kẽm - BS 1387 - Medium) - DN50</v>
          </cell>
          <cell r="D1886" t="str">
            <v>100m</v>
          </cell>
          <cell r="E1886">
            <v>19.55</v>
          </cell>
          <cell r="F1886">
            <v>7.6112531969309477E-2</v>
          </cell>
          <cell r="H1886">
            <v>1.4880000000000002</v>
          </cell>
          <cell r="I1886">
            <v>2.23</v>
          </cell>
          <cell r="J1886">
            <v>3.718</v>
          </cell>
          <cell r="K1886">
            <v>0.1142</v>
          </cell>
        </row>
        <row r="1887">
          <cell r="C1887" t="str">
            <v xml:space="preserve"> -Tháp A tổng cộng: Tổng khối lượng thi công 27 tầng (từ hầm B2 - tầng 25).
+ Đã thi công: Lắp đặt Ống chữa cháy từ tầng 7 đến 12 (trục 2-25/F-G, trục 2-25/T-U): Tổng cộng 6 tầng.
+ Tổng thực hiện: Khối lượng thi công thực tế một tầng là: 37,2m
-  Khối lượng 6 tầng: (6*37,2)/100m = 2.23 (11.42%)</v>
          </cell>
          <cell r="I1887">
            <v>0</v>
          </cell>
          <cell r="J1887">
            <v>0</v>
          </cell>
        </row>
        <row r="1888">
          <cell r="B1888" t="str">
            <v>CC64</v>
          </cell>
          <cell r="C1888" t="str">
            <v>Cung cấp và lắp đặt Ống chữa cháy (thép mạ kẽm - BS 1387 - Medium) - DN65</v>
          </cell>
          <cell r="D1888" t="str">
            <v>100m</v>
          </cell>
          <cell r="E1888">
            <v>27.56</v>
          </cell>
          <cell r="F1888">
            <v>6.5892597968069663E-2</v>
          </cell>
          <cell r="H1888">
            <v>1.8159999999999998</v>
          </cell>
          <cell r="I1888">
            <v>2.72</v>
          </cell>
          <cell r="J1888">
            <v>4.5359999999999996</v>
          </cell>
          <cell r="K1888">
            <v>9.8799999999999999E-2</v>
          </cell>
        </row>
        <row r="1889">
          <cell r="C1889" t="str">
            <v xml:space="preserve"> -Tháp A tổng cộng: Tổng khối lượng thi công 27 tầng (từ hầm B2 - tầng 25).
+ Đã thi công: Lắp đặt Ống chữa cháy từ tầng 7 đến 12 (trục 2-25/F-G, trục 2-25/T-U): Tổng cộng 6 tầng.
+ Tổng thực hiện: Khối lượng thi công thực tế một sàn là: 45,4m
-  Khối lượng 6 tầng: (6*45,4)/100m =2.72 (9.88%)</v>
          </cell>
        </row>
        <row r="1890">
          <cell r="B1890" t="str">
            <v>CC65</v>
          </cell>
          <cell r="C1890" t="str">
            <v>Cung cấp và lắp đặt Ống chữa cháy (thép mạ kẽm - BS 1387 - Medium) - DN80</v>
          </cell>
          <cell r="D1890" t="str">
            <v>100m</v>
          </cell>
          <cell r="E1890">
            <v>12.8</v>
          </cell>
          <cell r="F1890">
            <v>0</v>
          </cell>
          <cell r="H1890">
            <v>0</v>
          </cell>
          <cell r="I1890">
            <v>2.27</v>
          </cell>
          <cell r="J1890">
            <v>2.27</v>
          </cell>
          <cell r="K1890">
            <v>0.17730000000000001</v>
          </cell>
        </row>
        <row r="1891">
          <cell r="C1891" t="str">
            <v xml:space="preserve"> -Tháp A tổng cộng: Tổng khối lượng thi công 27 tầng (từ hầm B2 - tầng 25).
+ Đã thi công: Lắp đặt Ống chữa cháy từ tầng 8 đến 12 (trục 2-25/F-G, trục 2-25/T-U): Tổng cộng 5 tầng.
+ Tổng thực hiện: Khối lượng thi công thực tế một sàn là: 45,4m
-  Khối lượng 5 tầng: (5*45,4)/100m = 2.27 (17.73%)</v>
          </cell>
        </row>
        <row r="1892">
          <cell r="B1892" t="str">
            <v>CC66</v>
          </cell>
          <cell r="C1892" t="str">
            <v>Cung cấp và lắp đặt Ống chữa cháy (thép mạ kẽm - BS 1387 - Medium) - DN100</v>
          </cell>
          <cell r="D1892" t="str">
            <v>100m</v>
          </cell>
          <cell r="E1892">
            <v>39.909999999999997</v>
          </cell>
          <cell r="F1892">
            <v>4.5502380355800551E-2</v>
          </cell>
          <cell r="H1892">
            <v>1.8159999999999998</v>
          </cell>
          <cell r="I1892">
            <v>0.45</v>
          </cell>
          <cell r="J1892">
            <v>2.266</v>
          </cell>
          <cell r="K1892">
            <v>1.14E-2</v>
          </cell>
        </row>
        <row r="1893">
          <cell r="C1893" t="str">
            <v xml:space="preserve"> -Tháp A tổng cộng: Tổng khối lượng thi công 27 tầng (từ hầm B2 - tầng 25).
+ Đã thi công: Lắp đặt Ống chữa cháy tầng 7 (trục 2-25/F-G, trục 2-25/T-U): Tổng cộng 1 tầng.
+ Tổng thực hiện: Khối lượng thi công thực tế một sàn là: 45,4m
-  Khối lượng 4 tầng: (1*45,4)/100m = 0.45(1.14%)</v>
          </cell>
          <cell r="I1893">
            <v>0</v>
          </cell>
          <cell r="J1893">
            <v>0</v>
          </cell>
        </row>
        <row r="1894">
          <cell r="B1894" t="str">
            <v>CC67</v>
          </cell>
          <cell r="C1894" t="str">
            <v>Cung cấp và lắp đặt Ống chữa cháy (thép mạ kẽm - BS 1387 - Medium) - DN150</v>
          </cell>
          <cell r="D1894" t="str">
            <v>100m</v>
          </cell>
          <cell r="E1894">
            <v>9.65</v>
          </cell>
          <cell r="F1894">
            <v>2.5699481865284972E-2</v>
          </cell>
          <cell r="H1894">
            <v>0.248</v>
          </cell>
          <cell r="I1894">
            <v>0.37</v>
          </cell>
          <cell r="J1894">
            <v>0.61799999999999999</v>
          </cell>
          <cell r="K1894">
            <v>3.85E-2</v>
          </cell>
        </row>
        <row r="1895">
          <cell r="C1895" t="str">
            <v xml:space="preserve"> -Tháp A tổng cộng: Tổng khối lượng thi công 27 tầng (từ hầm B2 - tầng 25).
+ Đã thi công: Lắp đặt Ống chữa cháy tầng 7 đến 12 (trục 2-25/F-G, trục 2-25/T-U): Tổng cộng 6 tầng.
+ Tổng thực hiện: Khối lượng thi công thực tế một sàn là: 6,2m
-  Khối lượng 1 tầng: (6*6,2)/100m = 0.37 (3.85%)</v>
          </cell>
        </row>
        <row r="1896">
          <cell r="B1896" t="str">
            <v>CC68</v>
          </cell>
          <cell r="C1896" t="str">
            <v>Cung cấp và lắp đặt Ống chữa cháy (thép mạ kẽm - BS 1387 - Medium) - DN200</v>
          </cell>
          <cell r="D1896" t="str">
            <v>100m</v>
          </cell>
          <cell r="E1896">
            <v>0.28999999999999998</v>
          </cell>
          <cell r="F1896">
            <v>0</v>
          </cell>
          <cell r="H1896">
            <v>0</v>
          </cell>
          <cell r="I1896">
            <v>0</v>
          </cell>
          <cell r="J1896">
            <v>0</v>
          </cell>
        </row>
        <row r="1897">
          <cell r="B1897" t="str">
            <v>CC69</v>
          </cell>
          <cell r="C1897" t="str">
            <v>Cung cấp và lắp đặt Ống chữa cháy (thép mạ kẽm - BS 1387 - Medium) - DN250</v>
          </cell>
          <cell r="D1897" t="str">
            <v>100m</v>
          </cell>
          <cell r="E1897">
            <v>0.2</v>
          </cell>
          <cell r="F1897">
            <v>0</v>
          </cell>
          <cell r="H1897">
            <v>0</v>
          </cell>
          <cell r="I1897">
            <v>0</v>
          </cell>
          <cell r="J1897">
            <v>0</v>
          </cell>
        </row>
        <row r="1898">
          <cell r="B1898" t="str">
            <v>CC70</v>
          </cell>
          <cell r="C1898" t="str">
            <v>Cung cấp và lắp đặt Ống chữa cháy (thép mạ kẽm - BS 1387 - Medium) - DN300</v>
          </cell>
          <cell r="D1898" t="str">
            <v>100m</v>
          </cell>
          <cell r="E1898">
            <v>7.0000000000000007E-2</v>
          </cell>
          <cell r="F1898">
            <v>0</v>
          </cell>
          <cell r="H1898">
            <v>0</v>
          </cell>
          <cell r="I1898">
            <v>0</v>
          </cell>
          <cell r="J1898">
            <v>0</v>
          </cell>
        </row>
        <row r="1899">
          <cell r="B1899" t="str">
            <v>CC71</v>
          </cell>
          <cell r="C1899" t="str">
            <v>Cung cấp và lắp đặt Co 90 ren (thép mạ kẽm - BS 1387 - Medium) - DN25</v>
          </cell>
          <cell r="D1899" t="str">
            <v>cái</v>
          </cell>
          <cell r="E1899">
            <v>9539</v>
          </cell>
          <cell r="F1899">
            <v>4.4449103679630987E-2</v>
          </cell>
          <cell r="H1899">
            <v>424</v>
          </cell>
          <cell r="I1899">
            <v>636.25</v>
          </cell>
          <cell r="J1899">
            <v>1060.25</v>
          </cell>
          <cell r="K1899">
            <v>6.6699999999999995E-2</v>
          </cell>
        </row>
        <row r="1900">
          <cell r="C1900" t="str">
            <v xml:space="preserve"> -Tháp A tổng cộng: Tổng khối lượng thi công 27 tầng (từ hầm B2 - tầng 25).
+ Đã thi công: Lắp đặt Ống chữa cháy từ tầng 7 đến 12 (trục 2-25/F-G, trục 2-25/T-U): Tổng cộng 6 tầng.
+ Tổng thực hiện: Khối lượng thi công thực tế một sàn là: 106 cái
-  Khối lượng 6 tầng: (6*106) = 636  ( 6.67%)</v>
          </cell>
          <cell r="I1900">
            <v>0</v>
          </cell>
          <cell r="J1900">
            <v>0</v>
          </cell>
        </row>
        <row r="1901">
          <cell r="B1901" t="str">
            <v>CC72</v>
          </cell>
          <cell r="C1901" t="str">
            <v>Cung cấp và lắp đặt Co 90 ren (thép mạ kẽm - BS 1387 - Medium) - DN32</v>
          </cell>
          <cell r="D1901" t="str">
            <v>cái</v>
          </cell>
          <cell r="E1901">
            <v>273</v>
          </cell>
          <cell r="F1901">
            <v>5.8608058608058608E-2</v>
          </cell>
          <cell r="H1901">
            <v>16</v>
          </cell>
          <cell r="I1901">
            <v>24</v>
          </cell>
          <cell r="J1901">
            <v>40</v>
          </cell>
          <cell r="K1901">
            <v>8.7900000000000006E-2</v>
          </cell>
        </row>
        <row r="1902">
          <cell r="C1902" t="str">
            <v xml:space="preserve"> -Tháp A tổng cộng: Tổng khối lượng thi công 27 tầng (từ hầm B2 - tầng 25).
+ Đã thi công: Lắp đặt Ống chữa cháy từ tầng 7 đến 12 (trục 2-25/F-G, trục 2-25/T-U): Tổng cộng 6 tầng.
+ Tổng thực hiện: Khối lượng thi công thực tế một sàn là: 4 cái
-  Khối lượng 6 tầng: (6*4) = 24  (8.79%)</v>
          </cell>
        </row>
        <row r="1903">
          <cell r="B1903" t="str">
            <v>CC73</v>
          </cell>
          <cell r="C1903" t="str">
            <v>Cung cấp và lắp đặt Co 90 ren (thép mạ kẽm - BS 1387 - Medium) - DN40</v>
          </cell>
          <cell r="D1903" t="str">
            <v>cái</v>
          </cell>
          <cell r="E1903">
            <v>229</v>
          </cell>
          <cell r="F1903">
            <v>0.41921397379912662</v>
          </cell>
          <cell r="H1903">
            <v>96</v>
          </cell>
          <cell r="I1903">
            <v>36</v>
          </cell>
          <cell r="J1903">
            <v>132</v>
          </cell>
          <cell r="K1903">
            <v>0.15720000000000001</v>
          </cell>
        </row>
        <row r="1904">
          <cell r="C1904" t="str">
            <v xml:space="preserve"> -Tháp A tổng cộng: Tổng khối lượng thi công 27 tầng (từ hầm B2 - tầng 25).
+ Đã thi công: Lắp đặt Ống chữa cháy từ tầng 7 đến 12 (trục 2-25/F-G, trục 2-25/T-U): Tổng cộng 6 tầng.
+ Tổng thực hiện: Khối lượng thi công thực tế một sàn là: 6 cái
-  Khối lượng 6 tầng: (6*6) = 36 (15.72%)</v>
          </cell>
        </row>
        <row r="1905">
          <cell r="B1905" t="str">
            <v>CC74</v>
          </cell>
          <cell r="C1905" t="str">
            <v>Cung cấp và lắp đặt Co 90 ren (thép mạ kẽm - BS 1387 - Medium) - DN50</v>
          </cell>
          <cell r="D1905" t="str">
            <v>cái</v>
          </cell>
          <cell r="E1905">
            <v>92</v>
          </cell>
          <cell r="F1905">
            <v>0.17391304347826086</v>
          </cell>
          <cell r="H1905">
            <v>16</v>
          </cell>
          <cell r="I1905">
            <v>18</v>
          </cell>
          <cell r="J1905">
            <v>34</v>
          </cell>
          <cell r="K1905">
            <v>0.19570000000000001</v>
          </cell>
        </row>
        <row r="1906">
          <cell r="C1906" t="str">
            <v xml:space="preserve"> -Tháp A tổng cộng: Tổng khối lượng thi công 27 tầng (từ hầm B2 - tầng 25).
+ Đã thi công: Lắp đặt Ống chữa cháy từ tầng 7 đến 12 (trục 2-25/F-G, trục 2-25/T-U): Tổng cộng 4 tầng.
+ Tổng thực hiện: Khối lượng thi công thực tế một sàn là: 3 cái
-  Khối lượng 6 tầng: (6*3) = 18 (19.57%)</v>
          </cell>
        </row>
        <row r="1907">
          <cell r="B1907" t="str">
            <v>CC75</v>
          </cell>
          <cell r="C1907" t="str">
            <v>Cung cấp và lắp đặt Co 90 hàn (thép mạ kẽm - BS 1387 - Medium) - DN65</v>
          </cell>
          <cell r="D1907" t="str">
            <v>cái</v>
          </cell>
          <cell r="E1907">
            <v>524</v>
          </cell>
          <cell r="F1907">
            <v>9.9236641221374045E-2</v>
          </cell>
          <cell r="H1907">
            <v>52</v>
          </cell>
          <cell r="I1907">
            <v>78.02</v>
          </cell>
          <cell r="J1907">
            <v>130.01999999999998</v>
          </cell>
          <cell r="K1907">
            <v>0.1489</v>
          </cell>
        </row>
        <row r="1908">
          <cell r="C1908" t="str">
            <v xml:space="preserve"> -Tháp A tổng cộng: Tổng khối lượng thi công 27 tầng (từ hầm B2 - tầng 25).
+ Đã thi công: Lắp đặt Ống chữa cháy từ tầng 7 đến 12 (trục 2-25/F-G, trục 2-25/T-U): Tổng cộng 6 tầng.
+ Tổng thực hiện: Khối lượng thi công thực tế một sàn là: 13 cái
-  Khối lượng 4 tầng: (6*13) = 78 (14.89%)</v>
          </cell>
        </row>
        <row r="1909">
          <cell r="B1909" t="str">
            <v>CC76</v>
          </cell>
          <cell r="C1909" t="str">
            <v>Cung cấp và lắp đặt Co 90 hàn (thép mạ kẽm - BS 1387 - Medium) - DN80</v>
          </cell>
          <cell r="D1909" t="str">
            <v>cái</v>
          </cell>
          <cell r="E1909">
            <v>106</v>
          </cell>
          <cell r="F1909">
            <v>0</v>
          </cell>
          <cell r="H1909">
            <v>0</v>
          </cell>
          <cell r="I1909">
            <v>20</v>
          </cell>
          <cell r="J1909">
            <v>20</v>
          </cell>
          <cell r="K1909">
            <v>0.18870000000000001</v>
          </cell>
        </row>
        <row r="1910">
          <cell r="C1910" t="str">
            <v xml:space="preserve"> -Tháp A tổng cộng: Tổng khối lượng thi công 27 tầng (từ hầm B2 - tầng 25).
+ Đã thi công: Lắp đặt Ống chữa cháy từ tầng 8 đến 12 (trục 2-25/F-G, trục 2-25/T-U): Tổng cộng 5 tầng.
+ Tổng thực hiện: Khối lượng thi công thực tế một sàn là: 4 cái
-  Khối lượng 5 tầng: (5*4) = 20 (118.87%)</v>
          </cell>
        </row>
        <row r="1911">
          <cell r="B1911" t="str">
            <v>CC77</v>
          </cell>
          <cell r="C1911" t="str">
            <v>Cung cấp và lắp đặt Co 90 hàn (thép mạ kẽm - BS 1387 - Medium) - DN100</v>
          </cell>
          <cell r="D1911" t="str">
            <v>cái</v>
          </cell>
          <cell r="E1911">
            <v>204</v>
          </cell>
          <cell r="F1911">
            <v>0.11764705882352941</v>
          </cell>
          <cell r="H1911">
            <v>24</v>
          </cell>
          <cell r="I1911">
            <v>6</v>
          </cell>
          <cell r="J1911">
            <v>30</v>
          </cell>
          <cell r="K1911">
            <v>2.9399999999999999E-2</v>
          </cell>
        </row>
        <row r="1912">
          <cell r="C1912" t="str">
            <v xml:space="preserve"> -Tháp A tổng cộng: Tổng khối lượng thi công 27 tầng (từ hầm B2 - tầng 25).
+ Đã thi công: Lắp đặt Ống chữa cháy  tầng 7  (trục 2-25/F-G, trục 2-25/T-U): Tổng cộng 1 tầng.
+ Tổng thực hiện: Khối lượng thi công thực tế một sàn là: 6 cái
-  Khối lượng 1 tầng: (1*6) = 24 (11,76%)</v>
          </cell>
        </row>
        <row r="1913">
          <cell r="B1913" t="str">
            <v>CC78</v>
          </cell>
          <cell r="C1913" t="str">
            <v>Cung cấp và lắp đặt Co 90 hàn (thép mạ kẽm - BS 1387 - Medium) - DN150</v>
          </cell>
          <cell r="D1913" t="str">
            <v>cái</v>
          </cell>
          <cell r="E1913">
            <v>56</v>
          </cell>
          <cell r="F1913">
            <v>0</v>
          </cell>
          <cell r="H1913">
            <v>0</v>
          </cell>
        </row>
        <row r="1914">
          <cell r="B1914" t="str">
            <v>CC79</v>
          </cell>
          <cell r="C1914" t="str">
            <v>Cung cấp và lắp đặt Co 90 hàn (thép mạ kẽm - BS 1387 - Medium) - DN200</v>
          </cell>
          <cell r="D1914" t="str">
            <v>cái</v>
          </cell>
          <cell r="E1914">
            <v>6</v>
          </cell>
          <cell r="F1914">
            <v>0</v>
          </cell>
          <cell r="H1914">
            <v>0</v>
          </cell>
        </row>
        <row r="1915">
          <cell r="B1915" t="str">
            <v>CC80</v>
          </cell>
          <cell r="C1915" t="str">
            <v>Cung cấp và lắp đặt Co 90 hàn (thép mạ kẽm - BS 1387 - Medium) - DN250</v>
          </cell>
          <cell r="D1915" t="str">
            <v>cái</v>
          </cell>
          <cell r="E1915">
            <v>2</v>
          </cell>
          <cell r="F1915">
            <v>0</v>
          </cell>
          <cell r="H1915">
            <v>0</v>
          </cell>
        </row>
        <row r="1916">
          <cell r="B1916" t="str">
            <v>CC81</v>
          </cell>
          <cell r="C1916" t="str">
            <v>Cung cấp và lắp đặt Tee ren (thép mạ kẽm - BS 1387 - Medium) - DN25</v>
          </cell>
          <cell r="D1916" t="str">
            <v>cái</v>
          </cell>
          <cell r="E1916">
            <v>772</v>
          </cell>
          <cell r="F1916">
            <v>0.37305699481865284</v>
          </cell>
          <cell r="H1916">
            <v>288</v>
          </cell>
          <cell r="I1916">
            <v>126</v>
          </cell>
          <cell r="J1916">
            <v>414</v>
          </cell>
          <cell r="K1916">
            <v>0.16320000000000001</v>
          </cell>
        </row>
        <row r="1917">
          <cell r="C1917" t="str">
            <v xml:space="preserve"> -Tháp A tổng cộng: Tổng khối lượng thi công 27 tầng (từ hầm B2 - tầng 25).
+ Đã thi công: Lắp đặt Ống chữa cháy từ tầng 7 đến 12 (trục 2-25/F-G, trục 2-25/T-U): Tổng cộng 6 tầng.
+ Tổng thực hiện: Khối lượng thi công thực tế một sàn là: 72 cái
-  Khối lượng 4 tầng: (6*21) = 126 (16.32%)</v>
          </cell>
        </row>
        <row r="1918">
          <cell r="B1918" t="str">
            <v>CC82</v>
          </cell>
          <cell r="C1918" t="str">
            <v>Cung cấp và lắp đặt Tee ren (thép mạ kẽm - BS 1387 - Medium) - DN32</v>
          </cell>
          <cell r="D1918" t="str">
            <v>cái</v>
          </cell>
          <cell r="E1918">
            <v>313</v>
          </cell>
          <cell r="F1918">
            <v>0</v>
          </cell>
          <cell r="H1918">
            <v>0</v>
          </cell>
          <cell r="I1918">
            <v>0</v>
          </cell>
          <cell r="J1918">
            <v>0</v>
          </cell>
        </row>
        <row r="1919">
          <cell r="B1919" t="str">
            <v>CC83</v>
          </cell>
          <cell r="C1919" t="str">
            <v>Cung cấp và lắp đặt Tee ren (thép mạ kẽm - BS 1387 - Medium) - DN40</v>
          </cell>
          <cell r="D1919" t="str">
            <v>cái</v>
          </cell>
          <cell r="E1919">
            <v>153</v>
          </cell>
          <cell r="F1919">
            <v>0</v>
          </cell>
          <cell r="H1919">
            <v>0</v>
          </cell>
          <cell r="I1919">
            <v>0</v>
          </cell>
          <cell r="J1919">
            <v>0</v>
          </cell>
        </row>
        <row r="1920">
          <cell r="B1920" t="str">
            <v>CC84</v>
          </cell>
          <cell r="C1920" t="str">
            <v>Cung cấp và lắp đặt Tee ren (thép mạ kẽm - BS 1387 - Medium) - DN50</v>
          </cell>
          <cell r="D1920" t="str">
            <v>cái</v>
          </cell>
          <cell r="E1920">
            <v>13</v>
          </cell>
          <cell r="F1920">
            <v>0</v>
          </cell>
          <cell r="H1920">
            <v>0</v>
          </cell>
          <cell r="I1920">
            <v>0</v>
          </cell>
          <cell r="J1920">
            <v>0</v>
          </cell>
        </row>
        <row r="1921">
          <cell r="B1921" t="str">
            <v>CC85</v>
          </cell>
          <cell r="C1921" t="str">
            <v>Cung cấp và lắp đặt Tee ren (thép mạ kẽm - BS 1387 - Medium) - DN50/40</v>
          </cell>
          <cell r="D1921" t="str">
            <v>cái</v>
          </cell>
          <cell r="E1921">
            <v>18</v>
          </cell>
          <cell r="F1921">
            <v>0</v>
          </cell>
          <cell r="H1921">
            <v>0</v>
          </cell>
          <cell r="I1921">
            <v>0</v>
          </cell>
          <cell r="J1921">
            <v>0</v>
          </cell>
        </row>
        <row r="1922">
          <cell r="B1922" t="str">
            <v>CC86</v>
          </cell>
          <cell r="C1922" t="str">
            <v>Cung cấp và lắp đặt Tee ren (thép mạ kẽm - BS 1387 - Medium) - DN50/32</v>
          </cell>
          <cell r="D1922" t="str">
            <v>cái</v>
          </cell>
          <cell r="E1922">
            <v>17</v>
          </cell>
          <cell r="F1922">
            <v>0</v>
          </cell>
          <cell r="H1922">
            <v>0</v>
          </cell>
          <cell r="I1922">
            <v>0</v>
          </cell>
          <cell r="J1922">
            <v>0</v>
          </cell>
        </row>
        <row r="1923">
          <cell r="B1923" t="str">
            <v>CC87</v>
          </cell>
          <cell r="C1923" t="str">
            <v>Cung cấp và lắp đặt Tee ren (thép mạ kẽm - BS 1387 - Medium) - DN50/25</v>
          </cell>
          <cell r="D1923" t="str">
            <v>cái</v>
          </cell>
          <cell r="E1923">
            <v>1259</v>
          </cell>
          <cell r="F1923">
            <v>1.9062748212867357E-2</v>
          </cell>
          <cell r="H1923">
            <v>24</v>
          </cell>
          <cell r="I1923">
            <v>36.007400000000004</v>
          </cell>
          <cell r="J1923">
            <v>60.007400000000004</v>
          </cell>
          <cell r="K1923">
            <v>2.86E-2</v>
          </cell>
        </row>
        <row r="1924">
          <cell r="C1924" t="str">
            <v xml:space="preserve"> -Tháp A tổng cộng: Tổng khối lượng thi công 27 tầng (từ hầm B2 - tầng 25).
+ Đã thi công: Lắp đặt Ống chữa cháy từ tầng 3 đến 6 (trục 2-25/F-G, trục 2-25/T-U): Tổng cộng 6 tầng.
+ Tổng thực hiện: Khối lượng thi công thực tế một sàn là: 6 cái
-  Khối lượng 6 tầng: (6*6) =36 (2.86%)</v>
          </cell>
        </row>
        <row r="1925">
          <cell r="B1925" t="str">
            <v>CC88</v>
          </cell>
          <cell r="C1925" t="str">
            <v>Cung cấp và lắp đặt Tee ren (thép mạ kẽm - BS 1387 - Medium) - DN40/25</v>
          </cell>
          <cell r="D1925" t="str">
            <v>cái</v>
          </cell>
          <cell r="E1925">
            <v>849</v>
          </cell>
          <cell r="F1925">
            <v>0.12249705535924617</v>
          </cell>
          <cell r="H1925">
            <v>104</v>
          </cell>
          <cell r="I1925">
            <v>156</v>
          </cell>
          <cell r="J1925">
            <v>260</v>
          </cell>
          <cell r="K1925">
            <v>0.1837</v>
          </cell>
        </row>
        <row r="1926">
          <cell r="C1926" t="str">
            <v xml:space="preserve"> -Tháp A tổng cộng: Tổng khối lượng thi công 27 tầng (từ hầm B2 - tầng 25).
+ Đã thi công: Lắp đặt Ống chữa cháy từ tầng 7 đến 12 (trục 2-25/F-G, trục 2-25/T-U): Tổng cộng 6 tầng.
+ Tổng thực hiện: Khối lượng thi công thực tế một sàn là: 26 cái
-  Khối lượng 6 tầng: (6*26) = 156 (18.37%)</v>
          </cell>
        </row>
        <row r="1927">
          <cell r="B1927" t="str">
            <v>CC89</v>
          </cell>
          <cell r="C1927" t="str">
            <v>Cung cấp và lắp đặt Tee ren (thép mạ kẽm - BS 1387 - Medium) - DN40/32</v>
          </cell>
          <cell r="D1927" t="str">
            <v>cái</v>
          </cell>
          <cell r="E1927">
            <v>8</v>
          </cell>
          <cell r="F1927">
            <v>0</v>
          </cell>
          <cell r="H1927">
            <v>0</v>
          </cell>
          <cell r="I1927">
            <v>0</v>
          </cell>
          <cell r="J1927">
            <v>0</v>
          </cell>
        </row>
        <row r="1928">
          <cell r="B1928" t="str">
            <v>CC90</v>
          </cell>
          <cell r="C1928" t="str">
            <v>Cung cấp và lắp đặt Tee ren (thép mạ kẽm - BS 1387 - Medium) - DN32/25</v>
          </cell>
          <cell r="D1928" t="str">
            <v>cái</v>
          </cell>
          <cell r="E1928">
            <v>2008</v>
          </cell>
          <cell r="F1928">
            <v>2.3904382470119521E-2</v>
          </cell>
          <cell r="H1928">
            <v>48</v>
          </cell>
          <cell r="I1928">
            <v>72</v>
          </cell>
          <cell r="J1928">
            <v>120</v>
          </cell>
          <cell r="K1928">
            <v>3.5900000000000001E-2</v>
          </cell>
        </row>
        <row r="1929">
          <cell r="C1929" t="str">
            <v xml:space="preserve"> -Tháp A tổng cộng: Tổng khối lượng thi công 27 tầng (từ hầm B2 - tầng 25).
+ Đã thi công: Lắp đặt Ống chữa cháy từ tầng 7 đến 12 (trục 2-25/F-G, trục 2-25/T-U): Tổng cộng 6 tầng.
+ Tổng thực hiện: Khối lượng thi công thực tế một sàn là: 12 cái
-  Khối lượng 6 tầng: (6*12) = 72 (3.59%)</v>
          </cell>
        </row>
        <row r="1930">
          <cell r="B1930" t="str">
            <v>CC91</v>
          </cell>
          <cell r="C1930" t="str">
            <v>Cung cấp và lắp đặt Tee hàn (thép mạ kẽm - BS 1387 - Medium) - DN65</v>
          </cell>
          <cell r="D1930" t="str">
            <v>cái</v>
          </cell>
          <cell r="E1930">
            <v>247</v>
          </cell>
          <cell r="F1930">
            <v>0</v>
          </cell>
          <cell r="H1930">
            <v>0</v>
          </cell>
          <cell r="I1930">
            <v>0</v>
          </cell>
          <cell r="J1930">
            <v>0</v>
          </cell>
        </row>
        <row r="1931">
          <cell r="B1931" t="str">
            <v>CC92</v>
          </cell>
          <cell r="C1931" t="str">
            <v>Cung cấp và lắp đặt Tee hàn (thép mạ kẽm - BS 1387 - Medium) - DN80</v>
          </cell>
          <cell r="D1931" t="str">
            <v>cái</v>
          </cell>
          <cell r="E1931">
            <v>135</v>
          </cell>
          <cell r="F1931">
            <v>0</v>
          </cell>
          <cell r="H1931">
            <v>0</v>
          </cell>
          <cell r="I1931">
            <v>0</v>
          </cell>
          <cell r="J1931">
            <v>0</v>
          </cell>
        </row>
        <row r="1932">
          <cell r="B1932" t="str">
            <v>CC93</v>
          </cell>
          <cell r="C1932" t="str">
            <v>Cung cấp và lắp đặt Tee hàn (thép mạ kẽm - BS 1387 - Medium) - DN100</v>
          </cell>
          <cell r="D1932" t="str">
            <v>cái</v>
          </cell>
          <cell r="E1932">
            <v>63</v>
          </cell>
          <cell r="F1932">
            <v>0</v>
          </cell>
          <cell r="H1932">
            <v>0</v>
          </cell>
          <cell r="I1932">
            <v>0</v>
          </cell>
          <cell r="J1932">
            <v>0</v>
          </cell>
        </row>
        <row r="1933">
          <cell r="B1933" t="str">
            <v>CC94</v>
          </cell>
          <cell r="C1933" t="str">
            <v>Cung cấp và lắp đặt Tee hàn (thép mạ kẽm - BS 1387 - Medium) - DN150</v>
          </cell>
          <cell r="D1933" t="str">
            <v>cái</v>
          </cell>
          <cell r="E1933">
            <v>13</v>
          </cell>
          <cell r="F1933">
            <v>0</v>
          </cell>
          <cell r="H1933">
            <v>0</v>
          </cell>
          <cell r="I1933">
            <v>0</v>
          </cell>
          <cell r="J1933">
            <v>0</v>
          </cell>
        </row>
        <row r="1934">
          <cell r="B1934" t="str">
            <v>CC95</v>
          </cell>
          <cell r="C1934" t="str">
            <v>Cung cấp và lắp đặt Tee hàn (thép mạ kẽm - BS 1387 - Medium) - DN200</v>
          </cell>
          <cell r="D1934" t="str">
            <v>cái</v>
          </cell>
          <cell r="E1934">
            <v>3</v>
          </cell>
          <cell r="F1934">
            <v>0</v>
          </cell>
          <cell r="H1934">
            <v>0</v>
          </cell>
          <cell r="I1934">
            <v>0</v>
          </cell>
          <cell r="J1934">
            <v>0</v>
          </cell>
        </row>
        <row r="1935">
          <cell r="B1935" t="str">
            <v>CC96</v>
          </cell>
          <cell r="C1935" t="str">
            <v>Cung cấp và lắp đặt Tee hàn (thép mạ kẽm - BS 1387 - Medium) - DN250</v>
          </cell>
          <cell r="D1935" t="str">
            <v>cái</v>
          </cell>
          <cell r="E1935">
            <v>0</v>
          </cell>
          <cell r="F1935">
            <v>0</v>
          </cell>
          <cell r="H1935">
            <v>0</v>
          </cell>
          <cell r="I1935">
            <v>0</v>
          </cell>
          <cell r="J1935">
            <v>0</v>
          </cell>
        </row>
        <row r="1936">
          <cell r="B1936" t="str">
            <v>CC97</v>
          </cell>
          <cell r="C1936" t="str">
            <v>Cung cấp và lắp đặt Tee hàn (thép mạ kẽm - BS 1387 - Medium) - DN250/200</v>
          </cell>
          <cell r="D1936" t="str">
            <v>cái</v>
          </cell>
          <cell r="E1936">
            <v>3</v>
          </cell>
          <cell r="F1936">
            <v>0</v>
          </cell>
          <cell r="H1936">
            <v>0</v>
          </cell>
          <cell r="I1936">
            <v>0</v>
          </cell>
          <cell r="J1936">
            <v>0</v>
          </cell>
        </row>
        <row r="1937">
          <cell r="B1937" t="str">
            <v>CC98</v>
          </cell>
          <cell r="C1937" t="str">
            <v>Cung cấp và lắp đặt Tee hàn (thép mạ kẽm - BS 1387 - Medium) - DN250/100</v>
          </cell>
          <cell r="D1937" t="str">
            <v>cái</v>
          </cell>
          <cell r="E1937">
            <v>18</v>
          </cell>
          <cell r="F1937">
            <v>0</v>
          </cell>
          <cell r="H1937">
            <v>0</v>
          </cell>
          <cell r="I1937">
            <v>0</v>
          </cell>
          <cell r="J1937">
            <v>0</v>
          </cell>
        </row>
        <row r="1938">
          <cell r="B1938" t="str">
            <v>CC99</v>
          </cell>
          <cell r="C1938" t="str">
            <v>Cung cấp và lắp đặt Tee hàn (thép mạ kẽm - BS 1387 - Medium) - DN250/150</v>
          </cell>
          <cell r="D1938" t="str">
            <v>cái</v>
          </cell>
          <cell r="E1938">
            <v>6</v>
          </cell>
          <cell r="F1938">
            <v>0</v>
          </cell>
          <cell r="H1938">
            <v>0</v>
          </cell>
          <cell r="I1938">
            <v>0</v>
          </cell>
          <cell r="J1938">
            <v>0</v>
          </cell>
        </row>
        <row r="1939">
          <cell r="B1939" t="str">
            <v>CC100</v>
          </cell>
          <cell r="C1939" t="str">
            <v>Cung cấp và lắp đặt Tee hàn (thép mạ kẽm - BS 1387 - Medium) - DN250/65</v>
          </cell>
          <cell r="D1939" t="str">
            <v>cái</v>
          </cell>
          <cell r="E1939">
            <v>1</v>
          </cell>
          <cell r="F1939">
            <v>0</v>
          </cell>
          <cell r="H1939">
            <v>0</v>
          </cell>
          <cell r="I1939">
            <v>0</v>
          </cell>
          <cell r="J1939">
            <v>0</v>
          </cell>
        </row>
        <row r="1940">
          <cell r="B1940" t="str">
            <v>CC101</v>
          </cell>
          <cell r="C1940" t="str">
            <v>Cung cấp và lắp đặt Tee hàn (thép mạ kẽm - BS 1387 - Medium) - DN300/250</v>
          </cell>
          <cell r="D1940" t="str">
            <v>cái</v>
          </cell>
          <cell r="E1940">
            <v>4</v>
          </cell>
          <cell r="F1940">
            <v>0</v>
          </cell>
          <cell r="H1940">
            <v>0</v>
          </cell>
          <cell r="I1940">
            <v>0</v>
          </cell>
          <cell r="J1940">
            <v>0</v>
          </cell>
        </row>
        <row r="1941">
          <cell r="B1941" t="str">
            <v>CC102</v>
          </cell>
          <cell r="C1941" t="str">
            <v>Cung cấp và lắp đặt Tee hàn (thép mạ kẽm - BS 1387 - Medium) - DN200/32</v>
          </cell>
          <cell r="D1941" t="str">
            <v>cái</v>
          </cell>
          <cell r="E1941">
            <v>1</v>
          </cell>
          <cell r="F1941">
            <v>0</v>
          </cell>
          <cell r="H1941">
            <v>0</v>
          </cell>
          <cell r="I1941">
            <v>0</v>
          </cell>
          <cell r="J1941">
            <v>0</v>
          </cell>
        </row>
        <row r="1942">
          <cell r="B1942" t="str">
            <v>CC103</v>
          </cell>
          <cell r="C1942" t="str">
            <v>Cung cấp và lắp đặt Tee hàn (thép mạ kẽm - BS 1387 - Medium) - DN150/100</v>
          </cell>
          <cell r="D1942" t="str">
            <v>cái</v>
          </cell>
          <cell r="E1942">
            <v>9</v>
          </cell>
          <cell r="F1942">
            <v>0</v>
          </cell>
          <cell r="H1942">
            <v>0</v>
          </cell>
          <cell r="I1942">
            <v>0</v>
          </cell>
          <cell r="J1942">
            <v>0</v>
          </cell>
        </row>
        <row r="1943">
          <cell r="B1943" t="str">
            <v>CC104</v>
          </cell>
          <cell r="C1943" t="str">
            <v>Cung cấp và lắp đặt Tee hàn (thép mạ kẽm - BS 1387 - Medium) - DN150/80</v>
          </cell>
          <cell r="D1943" t="str">
            <v>cái</v>
          </cell>
          <cell r="E1943">
            <v>42</v>
          </cell>
          <cell r="F1943">
            <v>0</v>
          </cell>
          <cell r="H1943">
            <v>0</v>
          </cell>
          <cell r="I1943">
            <v>0</v>
          </cell>
          <cell r="J1943">
            <v>0</v>
          </cell>
        </row>
        <row r="1944">
          <cell r="B1944" t="str">
            <v>CC105</v>
          </cell>
          <cell r="C1944" t="str">
            <v>Cung cấp và lắp đặt Tee hàn (thép mạ kẽm - BS 1387 - Medium) - DN150/65</v>
          </cell>
          <cell r="D1944" t="str">
            <v>cái</v>
          </cell>
          <cell r="E1944">
            <v>0</v>
          </cell>
          <cell r="F1944">
            <v>0</v>
          </cell>
          <cell r="H1944">
            <v>0</v>
          </cell>
          <cell r="I1944">
            <v>0</v>
          </cell>
          <cell r="J1944">
            <v>0</v>
          </cell>
        </row>
        <row r="1945">
          <cell r="B1945" t="str">
            <v>CC106</v>
          </cell>
          <cell r="C1945" t="str">
            <v>Cung cấp và lắp đặt Tee hàn (thép mạ kẽm - BS 1387 - Medium) - DN100/80</v>
          </cell>
          <cell r="D1945" t="str">
            <v>cái</v>
          </cell>
          <cell r="E1945">
            <v>0</v>
          </cell>
          <cell r="F1945">
            <v>0</v>
          </cell>
          <cell r="H1945">
            <v>0</v>
          </cell>
          <cell r="I1945">
            <v>0</v>
          </cell>
          <cell r="J1945">
            <v>0</v>
          </cell>
        </row>
        <row r="1946">
          <cell r="B1946" t="str">
            <v>CC107</v>
          </cell>
          <cell r="C1946" t="str">
            <v>Cung cấp và lắp đặt Tee hàn (thép mạ kẽm - BS 1387 - Medium) - DN100/65</v>
          </cell>
          <cell r="D1946" t="str">
            <v>cái</v>
          </cell>
          <cell r="E1946">
            <v>12</v>
          </cell>
          <cell r="F1946">
            <v>0</v>
          </cell>
          <cell r="H1946">
            <v>0</v>
          </cell>
          <cell r="I1946">
            <v>0</v>
          </cell>
          <cell r="J1946">
            <v>0</v>
          </cell>
        </row>
        <row r="1947">
          <cell r="B1947" t="str">
            <v>CC108</v>
          </cell>
          <cell r="C1947" t="str">
            <v>Cung cấp và lắp đặt Tee hàn (thép mạ kẽm - BS 1387 - Medium) - DN100/50</v>
          </cell>
          <cell r="D1947" t="str">
            <v>cái</v>
          </cell>
          <cell r="E1947">
            <v>33</v>
          </cell>
          <cell r="F1947">
            <v>0.24242424242424243</v>
          </cell>
          <cell r="H1947">
            <v>8</v>
          </cell>
          <cell r="I1947">
            <v>12</v>
          </cell>
          <cell r="J1947">
            <v>20</v>
          </cell>
          <cell r="K1947">
            <v>0.36359999999999998</v>
          </cell>
        </row>
        <row r="1948">
          <cell r="C1948" t="str">
            <v xml:space="preserve"> -Tháp A tổng cộng: Tổng khối lượng thi công 27 tầng (từ hầm B2 - tầng 25).
+ Đã thi công: Lắp đặt Ống chữa cháy từ tầng 7 đến 12 (trục 2-25/F-G, trục 2-25/T-U): Tổng cộng 6 tầng.
+ Tổng thực hiện: Khối lượng thi công thực tế một sàn là: 2 cái
-  Khối lượng 6 tầng: (6*2) = 2   (36.36%)</v>
          </cell>
        </row>
        <row r="1949">
          <cell r="B1949" t="str">
            <v>CC109</v>
          </cell>
          <cell r="C1949" t="str">
            <v>Cung cấp và lắp đặt Tee hàn (thép mạ kẽm - BS 1387 - Medium) - DN100/40</v>
          </cell>
          <cell r="D1949" t="str">
            <v>cái</v>
          </cell>
          <cell r="E1949">
            <v>108</v>
          </cell>
          <cell r="F1949">
            <v>7.407407407407407E-2</v>
          </cell>
          <cell r="H1949">
            <v>8</v>
          </cell>
          <cell r="I1949">
            <v>12</v>
          </cell>
          <cell r="J1949">
            <v>20</v>
          </cell>
          <cell r="K1949">
            <v>0.1111</v>
          </cell>
        </row>
        <row r="1950">
          <cell r="C1950" t="str">
            <v xml:space="preserve"> -Tháp A tổng cộng: Tổng khối lượng thi công 27 tầng (từ hầm B2 - tầng 25).
+ Đã thi công: Lắp đặt Ống chữa cháy từ tầng 7 đến 12 (trục 2-25/F-G, trục 2-25/T-U): Tổng cộng 6 tầng.
+ Tổng thực hiện: Khối lượng thi công thực tế một sàn là: 2 cái
-  Khối lượng 6 tầng: (6*2) = 12 (1.85%)</v>
          </cell>
        </row>
        <row r="1951">
          <cell r="B1951" t="str">
            <v>CC110</v>
          </cell>
          <cell r="C1951" t="str">
            <v>Cung cấp và lắp đặt Tee hàn (thép mạ kẽm - BS 1387 - Medium) - DN100/32</v>
          </cell>
          <cell r="D1951" t="str">
            <v>cái</v>
          </cell>
          <cell r="E1951">
            <v>421</v>
          </cell>
          <cell r="F1951">
            <v>3.800475059382423E-2</v>
          </cell>
          <cell r="H1951">
            <v>16</v>
          </cell>
          <cell r="I1951">
            <v>12</v>
          </cell>
          <cell r="J1951">
            <v>28</v>
          </cell>
          <cell r="K1951">
            <v>2.8500000000000001E-2</v>
          </cell>
        </row>
        <row r="1952">
          <cell r="C1952" t="str">
            <v xml:space="preserve"> -Tháp A tổng cộng: Tổng khối lượng thi công 27 tầng (từ hầm B2 - tầng 25).
+ Đã thi công: Lắp đặt Ống chữa cháy từ tầng 3 đến 6 (trục 2-25/F-G, trục 2-25/T-U): Tổng cộng 4 tầng.
+ Tổng thực hiện: Khối lượng thi công thực tế một sàn là: 4 cái
-  Khối lượng 6 tầng: (6*4) = 16 (3,80%)</v>
          </cell>
          <cell r="I1952">
            <v>0</v>
          </cell>
          <cell r="J1952">
            <v>0</v>
          </cell>
        </row>
        <row r="1953">
          <cell r="B1953" t="str">
            <v>CC111</v>
          </cell>
          <cell r="C1953" t="str">
            <v>Cung cấp và lắp đặt Tee hàn (thép mạ kẽm - BS 1387 - Medium) - DN100/25</v>
          </cell>
          <cell r="D1953" t="str">
            <v>cái</v>
          </cell>
          <cell r="E1953">
            <v>134</v>
          </cell>
          <cell r="F1953">
            <v>5.9701492537313432E-2</v>
          </cell>
          <cell r="H1953">
            <v>8</v>
          </cell>
          <cell r="I1953">
            <v>12</v>
          </cell>
          <cell r="J1953">
            <v>20</v>
          </cell>
          <cell r="K1953">
            <v>8.9599999999999999E-2</v>
          </cell>
        </row>
        <row r="1954">
          <cell r="C1954" t="str">
            <v xml:space="preserve"> -Tháp A tổng cộng: Tổng khối lượng thi công 27 tầng (từ hầm B2 - tầng 25).
+ Đã thi công: Lắp đặt Ống chữa cháy từ tầng 7 đến 12 (trục 2-25/F-G, trục 2-25/T-U): Tổng cộng 6 tầng.
+ Tổng thực hiện: Khối lượng thi công thực tế một sàn là: 2 cái
-  Khối lượng 6 tầng: (6*2) = 12 (8.96%)</v>
          </cell>
        </row>
        <row r="1955">
          <cell r="B1955" t="str">
            <v>CC112</v>
          </cell>
          <cell r="C1955" t="str">
            <v>Cung cấp và lắp đặt Tee hàn (thép mạ kẽm - BS 1387 - Medium) - DN80/65</v>
          </cell>
          <cell r="D1955" t="str">
            <v>cái</v>
          </cell>
          <cell r="E1955">
            <v>110</v>
          </cell>
          <cell r="F1955">
            <v>7.2727272727272724E-2</v>
          </cell>
          <cell r="H1955">
            <v>8</v>
          </cell>
          <cell r="I1955">
            <v>12</v>
          </cell>
          <cell r="J1955">
            <v>20</v>
          </cell>
          <cell r="K1955">
            <v>0.1091</v>
          </cell>
        </row>
        <row r="1956">
          <cell r="C1956" t="str">
            <v xml:space="preserve"> -Tháp A tổng cộng: Tổng khối lượng thi công 27 tầng (từ hầm B2 - tầng 25).
+Đã thi công: Lắp đặt Ống chữa cháy từ tầng 7 đến 12 (trục 2-25/F-G, trục 2-25/T-U): Tổng cộng 6 tầng.
+ Tổng thực hiện: Khối lượng thi công thực tế một sàn là: 2 cái
-  Khối lượng 6 tầng: (6*2) = 12   (10.91%)</v>
          </cell>
          <cell r="I1956">
            <v>0</v>
          </cell>
          <cell r="J1956">
            <v>0</v>
          </cell>
        </row>
        <row r="1957">
          <cell r="B1957" t="str">
            <v>CC113</v>
          </cell>
          <cell r="C1957" t="str">
            <v>Cung cấp và lắp đặt Tee hàn (thép mạ kẽm - BS 1387 - Medium) - DN80/50</v>
          </cell>
          <cell r="D1957" t="str">
            <v>cái</v>
          </cell>
          <cell r="E1957">
            <v>14</v>
          </cell>
          <cell r="F1957">
            <v>0</v>
          </cell>
          <cell r="H1957">
            <v>0</v>
          </cell>
          <cell r="I1957">
            <v>0</v>
          </cell>
          <cell r="J1957">
            <v>0</v>
          </cell>
        </row>
        <row r="1958">
          <cell r="B1958" t="str">
            <v>CC114</v>
          </cell>
          <cell r="C1958" t="str">
            <v>Cung cấp và lắp đặt Tee hàn (thép mạ kẽm - BS 1387 - Medium) - DN80/40</v>
          </cell>
          <cell r="D1958" t="str">
            <v>cái</v>
          </cell>
          <cell r="E1958">
            <v>16</v>
          </cell>
          <cell r="F1958">
            <v>0</v>
          </cell>
          <cell r="H1958">
            <v>0</v>
          </cell>
          <cell r="I1958">
            <v>0</v>
          </cell>
          <cell r="J1958">
            <v>0</v>
          </cell>
        </row>
        <row r="1959">
          <cell r="B1959" t="str">
            <v>CC115</v>
          </cell>
          <cell r="C1959" t="str">
            <v>Cung cấp và lắp đặt Tee hàn (thép mạ kẽm - BS 1387 - Medium) - DN80/25</v>
          </cell>
          <cell r="D1959" t="str">
            <v>cái</v>
          </cell>
          <cell r="E1959">
            <v>212</v>
          </cell>
          <cell r="F1959">
            <v>7.5471698113207544E-2</v>
          </cell>
          <cell r="H1959">
            <v>16</v>
          </cell>
          <cell r="I1959">
            <v>24</v>
          </cell>
          <cell r="J1959">
            <v>40</v>
          </cell>
          <cell r="K1959">
            <v>0.11323</v>
          </cell>
        </row>
        <row r="1960">
          <cell r="C1960" t="str">
            <v xml:space="preserve"> -Tháp A tổng cộng: Tổng khối lượng thi công 27 tầng (từ hầm B2 - tầng 25).
+ Đã thi công: Lắp đặt Ống chữa cháy từ tầng 7 đến 12 (trục 2-25/F-G, trục 2-25/T-U): Tổng cộng 6 tầng.
+ Tổng thực hiện: Khối lượng thi công thực tế một sàn là: 4 cái
-  Khối lượng 6 tầng: (6*4) = 24 (11.32%)</v>
          </cell>
        </row>
        <row r="1961">
          <cell r="B1961" t="str">
            <v>CC116</v>
          </cell>
          <cell r="C1961" t="str">
            <v>Cung cấp và lắp đặt Tee hàn (thép mạ kẽm - BS 1387 - Medium) - DN80/32</v>
          </cell>
          <cell r="D1961" t="str">
            <v>cái</v>
          </cell>
          <cell r="E1961">
            <v>66</v>
          </cell>
          <cell r="F1961">
            <v>0</v>
          </cell>
          <cell r="H1961">
            <v>0</v>
          </cell>
          <cell r="I1961">
            <v>0</v>
          </cell>
          <cell r="J1961">
            <v>0</v>
          </cell>
        </row>
        <row r="1962">
          <cell r="B1962" t="str">
            <v>CC117</v>
          </cell>
          <cell r="C1962" t="str">
            <v>Cung cấp và lắp đặt Tee hàn (thép mạ kẽm - BS 1387 - Medium) - DN65/50</v>
          </cell>
          <cell r="D1962" t="str">
            <v>cái</v>
          </cell>
          <cell r="E1962">
            <v>0</v>
          </cell>
          <cell r="F1962">
            <v>0</v>
          </cell>
          <cell r="H1962">
            <v>0</v>
          </cell>
          <cell r="I1962">
            <v>0</v>
          </cell>
          <cell r="J1962">
            <v>0</v>
          </cell>
        </row>
        <row r="1963">
          <cell r="B1963" t="str">
            <v>CC118</v>
          </cell>
          <cell r="C1963" t="str">
            <v>Cung cấp và lắp đặt Tee hàn (thép mạ kẽm - BS 1387 - Medium) - DN65/40</v>
          </cell>
          <cell r="D1963" t="str">
            <v>cái</v>
          </cell>
          <cell r="E1963">
            <v>114</v>
          </cell>
          <cell r="F1963">
            <v>0.35087719298245612</v>
          </cell>
          <cell r="H1963">
            <v>40</v>
          </cell>
          <cell r="I1963">
            <v>24</v>
          </cell>
          <cell r="J1963">
            <v>64</v>
          </cell>
          <cell r="K1963">
            <v>0.21049999999999999</v>
          </cell>
        </row>
        <row r="1964">
          <cell r="C1964" t="str">
            <v xml:space="preserve"> -Tháp A tổng cộng: Tổng khối lượng thi công 27 tầng (từ hầm B2 - tầng 25).
+ Đã thi công: Lắp đặt Ống chữa cháy từ tầng 7 đến 12 (trục 2-25/F-G, trục 2-25/T-U): Tổng cộng 6 tầng.
+ Tổng thực hiện: Khối lượng thi công thực tế một sàn là: 4 cái
-  Khối lượng 6 tầng: (6*4) = 24 (21.05%)</v>
          </cell>
          <cell r="K1964" t="str">
            <v>.</v>
          </cell>
        </row>
        <row r="1965">
          <cell r="B1965" t="str">
            <v>CC119</v>
          </cell>
          <cell r="C1965" t="str">
            <v>Cung cấp và lắp đặt Tee hàn (thép mạ kẽm - BS 1387 - Medium) - DN65/32</v>
          </cell>
          <cell r="D1965" t="str">
            <v>cái</v>
          </cell>
          <cell r="E1965">
            <v>18</v>
          </cell>
          <cell r="F1965">
            <v>0</v>
          </cell>
          <cell r="H1965">
            <v>0</v>
          </cell>
          <cell r="I1965">
            <v>0</v>
          </cell>
          <cell r="J1965">
            <v>0</v>
          </cell>
        </row>
        <row r="1966">
          <cell r="B1966" t="str">
            <v>CC120</v>
          </cell>
          <cell r="C1966" t="str">
            <v>Cung cấp và lắp đặt Tee hàn (thép mạ kẽm - BS 1387 - Medium) - DN65/25</v>
          </cell>
          <cell r="D1966" t="str">
            <v>cái</v>
          </cell>
          <cell r="E1966">
            <v>1586</v>
          </cell>
          <cell r="F1966">
            <v>7.5662042875157626E-2</v>
          </cell>
          <cell r="H1966">
            <v>120</v>
          </cell>
          <cell r="I1966">
            <v>180</v>
          </cell>
          <cell r="J1966">
            <v>300</v>
          </cell>
          <cell r="K1966">
            <v>0.1135</v>
          </cell>
        </row>
        <row r="1967">
          <cell r="C1967" t="str">
            <v xml:space="preserve"> -Tháp A tổng cộng: Tổng khối lượng thi công 27 tầng (từ hầm B2 - tầng 25).
+ Đã thi công: Lắp đặt Ống chữa cháy từ tầng 7 đến 12 (trục 2-25/F-G, trục 2-25/T-U): Tổng cộng 6 tầng.
+ Tổng thực hiện: Khối lượng thi công thực tế một sàn là: 30 cái
-  Khối lượng 6 tầng: (6*30) = 180  ( 11.35%)</v>
          </cell>
        </row>
        <row r="1968">
          <cell r="B1968" t="str">
            <v>CC121</v>
          </cell>
          <cell r="C1968" t="str">
            <v>Cung cấp và lắp đặt Nối giảm ren (thép mạ kẽm - BS 1387 - Medium) - DN50/40</v>
          </cell>
          <cell r="D1968" t="str">
            <v>cái</v>
          </cell>
          <cell r="E1968">
            <v>192</v>
          </cell>
          <cell r="F1968">
            <v>8.3333333333333329E-2</v>
          </cell>
          <cell r="H1968">
            <v>16</v>
          </cell>
          <cell r="I1968">
            <v>24</v>
          </cell>
          <cell r="J1968">
            <v>40</v>
          </cell>
          <cell r="K1968">
            <v>0.125</v>
          </cell>
        </row>
        <row r="1969">
          <cell r="C1969" t="str">
            <v xml:space="preserve"> -Tháp A tổng cộng: Tổng khối lượng thi công 27 tầng (từ hầm B2 - tầng 25).
+ Đã thi công: Lắp đặt Ống chữa cháy từ tầng 7 đến 12 (trục 2-25/F-G, trục 2-25/T-U): Tổng cộng 6 tầng.
+ Tổng thực hiện: Khối lượng thi công thực tế một sàn là: 4 cái
-  Khối lượng 6 tầng: (6*4) = 24 ( 12.50%)</v>
          </cell>
        </row>
        <row r="1970">
          <cell r="B1970" t="str">
            <v>CC122</v>
          </cell>
          <cell r="C1970" t="str">
            <v>Cung cấp và lắp đặt Nối giảm ren (thép mạ kẽm - BS 1387 - Medium) - DN50/32</v>
          </cell>
          <cell r="D1970" t="str">
            <v>cái</v>
          </cell>
          <cell r="E1970">
            <v>18</v>
          </cell>
          <cell r="F1970">
            <v>0</v>
          </cell>
          <cell r="H1970">
            <v>0</v>
          </cell>
          <cell r="I1970">
            <v>0</v>
          </cell>
          <cell r="J1970">
            <v>0</v>
          </cell>
        </row>
        <row r="1971">
          <cell r="B1971" t="str">
            <v>CC123</v>
          </cell>
          <cell r="C1971" t="str">
            <v>Cung cấp và lắp đặt Nối giảm ren (thép mạ kẽm - BS 1387 - Medium) - DN50/25</v>
          </cell>
          <cell r="D1971" t="str">
            <v>cái</v>
          </cell>
          <cell r="E1971">
            <v>12</v>
          </cell>
          <cell r="F1971">
            <v>0</v>
          </cell>
          <cell r="H1971">
            <v>0</v>
          </cell>
          <cell r="I1971">
            <v>0</v>
          </cell>
          <cell r="J1971">
            <v>0</v>
          </cell>
        </row>
        <row r="1972">
          <cell r="B1972" t="str">
            <v>CC124</v>
          </cell>
          <cell r="C1972" t="str">
            <v>Cung cấp và lắp đặt Nối giảm ren (thép mạ kẽm - BS 1387 - Medium) - DN40/32</v>
          </cell>
          <cell r="D1972" t="str">
            <v>cái</v>
          </cell>
          <cell r="E1972">
            <v>487</v>
          </cell>
          <cell r="F1972">
            <v>3.2854209445585217E-2</v>
          </cell>
          <cell r="H1972">
            <v>16</v>
          </cell>
          <cell r="I1972">
            <v>24</v>
          </cell>
          <cell r="J1972">
            <v>40</v>
          </cell>
          <cell r="K1972">
            <v>4.9299999999999997E-2</v>
          </cell>
        </row>
        <row r="1973">
          <cell r="C1973" t="str">
            <v xml:space="preserve"> -Tháp A tổng cộng: Tổng khối lượng thi công 27 tầng (từ hầm B2 - tầng 25).
+ Đã thi công: Lắp đặt Ống chữa cháy từ tầng 7 đến 12 (trục 2-25/F-G, trục 2-25/T-U): Tổng cộng 6 tầng.
+ Tổng thực hiện: Khối lượng thi công thực tế một sàn là: 4 cái
-  Khối lượng 6 tầng: (6*4) = 24 (4.93%)</v>
          </cell>
          <cell r="I1973">
            <v>0</v>
          </cell>
          <cell r="J1973">
            <v>0</v>
          </cell>
        </row>
        <row r="1974">
          <cell r="B1974" t="str">
            <v>CC125</v>
          </cell>
          <cell r="C1974" t="str">
            <v>Cung cấp và lắp đặt Nối giảm ren (thép mạ kẽm - BS 1387 - Medium) - DN40/25</v>
          </cell>
          <cell r="D1974" t="str">
            <v>cái</v>
          </cell>
          <cell r="E1974">
            <v>129</v>
          </cell>
          <cell r="F1974">
            <v>0.18604651162790697</v>
          </cell>
          <cell r="H1974">
            <v>24</v>
          </cell>
          <cell r="I1974">
            <v>36</v>
          </cell>
          <cell r="J1974">
            <v>60</v>
          </cell>
          <cell r="K1974">
            <v>0.27910000000000001</v>
          </cell>
        </row>
        <row r="1975">
          <cell r="C1975" t="str">
            <v xml:space="preserve"> -Tháp A tổng cộng: Tổng khối lượng thi công 27 tầng (từ hầm B2 - tầng 25).
+ Đã thi công: Lắp đặt Ống chữa cháy từ tầng 7 đến 12 (trục 2-25/F-G, trục 2-25/T-U): Tổng cộng 6 tầng.
+ Tổng thực hiện: Khối lượng thi công thực tế một sàn là: 6 cái
-  Khối lượng 6 tầng: (6*6) = 36 (27.91%)</v>
          </cell>
        </row>
        <row r="1976">
          <cell r="B1976" t="str">
            <v>CC126</v>
          </cell>
          <cell r="C1976" t="str">
            <v>Cung cấp và lắp đặt Nối giảm ren (thép mạ kẽm - BS 1387 - Medium) - DN32/25</v>
          </cell>
          <cell r="D1976" t="str">
            <v>cái</v>
          </cell>
          <cell r="E1976">
            <v>1513</v>
          </cell>
          <cell r="F1976">
            <v>2.1150033046926635E-2</v>
          </cell>
          <cell r="H1976">
            <v>32</v>
          </cell>
          <cell r="I1976">
            <v>48</v>
          </cell>
          <cell r="J1976">
            <v>80</v>
          </cell>
          <cell r="K1976">
            <v>3.1699999999999999E-2</v>
          </cell>
        </row>
        <row r="1977">
          <cell r="C1977" t="str">
            <v xml:space="preserve"> -Tháp A tổng cộng: Tổng khối lượng thi công 27 tầng (từ hầm B2 - tầng 25).
+ Đã thi công: Lắp đặt Ống chữa cháy từ tầng 7 đến 12 (trục 2-25/F-G, trục 2-25/T-U): Tổng cộng 6 tầng.
+ Tổng thực hiện: Khối lượng thi công thực tế một sàn là: 8 cái
-  Khối lượng 6 tầng: (6*8) =48   ( 3.17%)</v>
          </cell>
        </row>
        <row r="1978">
          <cell r="B1978" t="str">
            <v>CC127</v>
          </cell>
          <cell r="C1978" t="str">
            <v>Cung cấp và lắp đặt Nối giảm ren (thép mạ kẽm - BS 1387 - Medium) - DN25/15</v>
          </cell>
          <cell r="D1978" t="str">
            <v>cái</v>
          </cell>
          <cell r="E1978">
            <v>8515</v>
          </cell>
          <cell r="F1978">
            <v>4.509688784497945E-2</v>
          </cell>
          <cell r="H1978">
            <v>384</v>
          </cell>
          <cell r="I1978">
            <v>576</v>
          </cell>
          <cell r="J1978">
            <v>960</v>
          </cell>
          <cell r="K1978">
            <v>6.7599999999999993E-2</v>
          </cell>
        </row>
        <row r="1979">
          <cell r="C1979" t="str">
            <v xml:space="preserve"> -Tháp A tổng cộng: Tổng khối lượng thi công 27 tầng (từ hầm B2 - tầng 25).
+Đã thi công: Lắp đặt Ống chữa cháy từ tầng 7 đến 12 (trục 2-25/F-G, trục 2-25/T-U): Tổng cộng 6 tầng.
+ Tổng thực hiện: Khối lượng thi công thực tế một sàn là: 96 cái
-  Khối lượng 6 tầng: (6*96) =576 (6.76%)</v>
          </cell>
        </row>
        <row r="1980">
          <cell r="B1980" t="str">
            <v>CC128</v>
          </cell>
          <cell r="C1980" t="str">
            <v>Cung cấp và lắp đặt Nối giảm hàn (thép mạ kẽm - BS 1387 - Medium) - DN80/65</v>
          </cell>
          <cell r="D1980" t="str">
            <v>cái</v>
          </cell>
          <cell r="E1980">
            <v>260</v>
          </cell>
          <cell r="F1980">
            <v>7.6923076923076927E-2</v>
          </cell>
          <cell r="H1980">
            <v>20</v>
          </cell>
          <cell r="I1980">
            <v>30</v>
          </cell>
          <cell r="J1980">
            <v>50</v>
          </cell>
          <cell r="K1980">
            <v>0.1154</v>
          </cell>
        </row>
        <row r="1981">
          <cell r="C1981" t="str">
            <v xml:space="preserve"> -Tháp A tổng cộng: Tổng khối lượng thi công 27 tầng (từ hầm B2 - tầng 25).
+ Đã thi công: Lắp đặt Ống chữa cháy từ tầng 7 đến 12 (trục 2-25/F-G, trục 2-25/T-U): Tổng cộng 6 tầng.
+ Tổng thực hiện: Khối lượng thi công thực tế một sàn là: 5 cái
-  Khối lượng 6 tầng: (6*5) = 30   (11.54%)</v>
          </cell>
        </row>
        <row r="1982">
          <cell r="B1982" t="str">
            <v>CC129</v>
          </cell>
          <cell r="C1982" t="str">
            <v>Cung cấp và lắp đặt Nối giảm hàn (thép mạ kẽm - BS 1387 - Medium) - DN65/50</v>
          </cell>
          <cell r="D1982" t="str">
            <v>cái</v>
          </cell>
          <cell r="E1982">
            <v>646</v>
          </cell>
          <cell r="F1982">
            <v>3.7151702786377708E-2</v>
          </cell>
          <cell r="H1982">
            <v>24</v>
          </cell>
          <cell r="I1982">
            <v>36</v>
          </cell>
          <cell r="J1982">
            <v>60</v>
          </cell>
          <cell r="K1982">
            <v>5.57E-2</v>
          </cell>
        </row>
        <row r="1983">
          <cell r="C1983" t="str">
            <v xml:space="preserve"> -Tháp A tổng cộng: Tổng khối lượng thi công 27 tầng (từ hầm B2 - tầng 25).
+  Đã thi công: Lắp đặt Ống chữa cháy từ tầng 7 đến 12 (trục 2-25/F-G, trục 2-25/T-U): Tổng cộng 6 tầng.
+ Tổng thực hiện: Khối lượng thi công thực tế một sàn là: 6 cái
-  Khối lượng 6 tầng: (6*6) = 36  (5.57%)</v>
          </cell>
        </row>
        <row r="1984">
          <cell r="B1984" t="str">
            <v>CC130</v>
          </cell>
          <cell r="C1984" t="str">
            <v>Cung cấp Vật liệu phụ: (chất chống cháy xuyên sàn, tường,sơn hoàn thiện, băng keo non, tán, long dền,  bulon, cùm treo, ty treo, tắc kê, sắt v, sắt u …)</v>
          </cell>
          <cell r="D1984" t="str">
            <v>lô</v>
          </cell>
          <cell r="E1984">
            <v>1</v>
          </cell>
          <cell r="F1984">
            <v>0.14814814814814814</v>
          </cell>
          <cell r="H1984">
            <v>0.14814814814814814</v>
          </cell>
          <cell r="I1984">
            <v>0.22</v>
          </cell>
          <cell r="J1984">
            <v>0.36814814814814811</v>
          </cell>
          <cell r="K1984">
            <v>0.22220000000000001</v>
          </cell>
        </row>
        <row r="1985">
          <cell r="C1985" t="str">
            <v xml:space="preserve"> -Tháp A tổng cộng: Tổng khối lượng thi công 27 tầng (từ hầm B2 - tầng 25).
+   Đã thi công: Lắp đặt Ống chữa cháy từ tầng 7 đến 12 (trục 2-25/F-G, trục 2-25/T-U): Tổng cộng 6 tầng.
+ Tổng thực hiện: Khối lượng thi công thực tế một sàn là: 27 cái
-  Khối lượng 6 tầng: (6/27) = 0.22 (22.22%)</v>
          </cell>
        </row>
        <row r="1986">
          <cell r="B1986" t="str">
            <v>CC131</v>
          </cell>
          <cell r="C1986" t="str">
            <v>II. Phần thiết bị</v>
          </cell>
          <cell r="I1986">
            <v>0</v>
          </cell>
          <cell r="J1986">
            <v>0</v>
          </cell>
        </row>
        <row r="1987">
          <cell r="B1987" t="str">
            <v>CC132</v>
          </cell>
          <cell r="C1987" t="str">
            <v>Cung cấp và lắp đặt Bơm điện chữa cháy, ly tâm  trục ngang: Q=98l/s, P= 1850kPa, kèm đế bơm + bộ chống rung</v>
          </cell>
          <cell r="D1987" t="str">
            <v>cái</v>
          </cell>
          <cell r="E1987">
            <v>2</v>
          </cell>
          <cell r="F1987">
            <v>0</v>
          </cell>
          <cell r="H1987">
            <v>0</v>
          </cell>
          <cell r="I1987">
            <v>0</v>
          </cell>
          <cell r="J1987">
            <v>0</v>
          </cell>
        </row>
        <row r="1988">
          <cell r="B1988" t="str">
            <v>CC133</v>
          </cell>
          <cell r="C1988" t="str">
            <v>Cung cấp và lắp đặt Bơm Jockey, ly tâm trục đứng: Q=5l/s, P= 1900kPa, kèm đế bơm + bộ chống rung</v>
          </cell>
          <cell r="D1988" t="str">
            <v>cái</v>
          </cell>
          <cell r="E1988">
            <v>1</v>
          </cell>
          <cell r="F1988">
            <v>0</v>
          </cell>
          <cell r="H1988">
            <v>0</v>
          </cell>
          <cell r="I1988">
            <v>0</v>
          </cell>
          <cell r="J1988">
            <v>0</v>
          </cell>
        </row>
        <row r="1989">
          <cell r="B1989" t="str">
            <v>CC134</v>
          </cell>
          <cell r="C1989" t="str">
            <v>Cung cấp và lắp đặt Bình giãn nở 1000L</v>
          </cell>
          <cell r="D1989" t="str">
            <v>cái</v>
          </cell>
          <cell r="E1989">
            <v>1</v>
          </cell>
          <cell r="F1989">
            <v>0</v>
          </cell>
          <cell r="H1989">
            <v>0</v>
          </cell>
          <cell r="I1989">
            <v>0</v>
          </cell>
          <cell r="J1989">
            <v>0</v>
          </cell>
        </row>
        <row r="1990">
          <cell r="B1990" t="str">
            <v>CC135</v>
          </cell>
          <cell r="C1990" t="str">
            <v>Cung cấp và lắp đặt Bồn nước mồi bơm 300L</v>
          </cell>
          <cell r="D1990" t="str">
            <v>cái</v>
          </cell>
          <cell r="E1990">
            <v>1</v>
          </cell>
          <cell r="F1990">
            <v>0</v>
          </cell>
          <cell r="H1990">
            <v>0</v>
          </cell>
          <cell r="I1990">
            <v>0</v>
          </cell>
          <cell r="J1990">
            <v>0</v>
          </cell>
        </row>
        <row r="1991">
          <cell r="B1991" t="str">
            <v>CC136</v>
          </cell>
          <cell r="C1991" t="str">
            <v>PHÁT SINH NGOÀI BOQ</v>
          </cell>
          <cell r="I1991">
            <v>0</v>
          </cell>
          <cell r="J1991">
            <v>0</v>
          </cell>
        </row>
        <row r="1992">
          <cell r="B1992" t="str">
            <v>CC137</v>
          </cell>
          <cell r="C1992" t="str">
            <v>I. Phần xây dựng</v>
          </cell>
          <cell r="I1992">
            <v>0</v>
          </cell>
          <cell r="J1992">
            <v>0</v>
          </cell>
        </row>
        <row r="1993">
          <cell r="B1993" t="str">
            <v>CC138</v>
          </cell>
          <cell r="C1993" t="str">
            <v>I.1. Cụm bơm</v>
          </cell>
          <cell r="I1993">
            <v>0</v>
          </cell>
          <cell r="J1993">
            <v>0</v>
          </cell>
        </row>
        <row r="1994">
          <cell r="B1994" t="str">
            <v>CC139</v>
          </cell>
          <cell r="C1994" t="str">
            <v>Cung cấp và lắp đặt Tủ chữa cháy vách tường vỏ tôn sơn tĩnh điện màu đỏ KT: 800x400x1500, dày 1.5mm bao gồm: 2 cuộn vòi DN50-25m, 2 lăng phun DN50-13mm, 2 van góc DN50. (Bình bột khô ABC 6 kg, CO2 5 kg)</v>
          </cell>
          <cell r="D1994" t="str">
            <v>bộ</v>
          </cell>
          <cell r="E1994">
            <v>200</v>
          </cell>
          <cell r="I1994">
            <v>0</v>
          </cell>
          <cell r="J1994">
            <v>0</v>
          </cell>
        </row>
        <row r="1995">
          <cell r="B1995" t="str">
            <v>CC140</v>
          </cell>
          <cell r="C1995" t="str">
            <v>Cung cấp và lắp đặt Tủ chữa cháy vách tường vỏ tôn sơn tĩnh điện màu đỏ KT: 600x400x1500, dày 1.5mm bao gồm: 1 cuộn vòi DN50-25m, 1 lăng phun DN50-13mm, 1 van góc DN50. (Bình bột khô ABC 6 kg, CO2 5 kg)</v>
          </cell>
          <cell r="D1995" t="str">
            <v>bộ</v>
          </cell>
          <cell r="E1995">
            <v>8</v>
          </cell>
          <cell r="I1995">
            <v>0</v>
          </cell>
          <cell r="J1995">
            <v>0</v>
          </cell>
        </row>
        <row r="1996">
          <cell r="B1996" t="str">
            <v>CC141</v>
          </cell>
          <cell r="C1996" t="str">
            <v>Kệ đựng bình</v>
          </cell>
          <cell r="D1996" t="str">
            <v>cái</v>
          </cell>
          <cell r="E1996">
            <v>292</v>
          </cell>
          <cell r="I1996">
            <v>0</v>
          </cell>
          <cell r="J1996">
            <v>0</v>
          </cell>
        </row>
        <row r="1997">
          <cell r="B1997" t="str">
            <v>CC142</v>
          </cell>
          <cell r="C1997" t="str">
            <v>II. Phần thiết bị</v>
          </cell>
          <cell r="I1997">
            <v>0</v>
          </cell>
          <cell r="J1997">
            <v>0</v>
          </cell>
        </row>
        <row r="1998">
          <cell r="B1998" t="str">
            <v>CC143</v>
          </cell>
          <cell r="C1998" t="str">
            <v>Cáp cấp nguồn bơm</v>
          </cell>
          <cell r="I1998">
            <v>0</v>
          </cell>
          <cell r="J1998">
            <v>0</v>
          </cell>
        </row>
        <row r="1999">
          <cell r="B1999" t="str">
            <v>CC144</v>
          </cell>
          <cell r="C1999" t="str">
            <v>Tủ điều khiên dùng cho bơm chữa cháy
Gồm 2 bơm điện và 1 bơm bù
Khởi động bằng sao/ tam giác ( Thiết bị LS)</v>
          </cell>
          <cell r="D1999" t="str">
            <v>lot</v>
          </cell>
          <cell r="E1999">
            <v>1</v>
          </cell>
          <cell r="I1999">
            <v>0</v>
          </cell>
          <cell r="J1999">
            <v>0</v>
          </cell>
        </row>
        <row r="2000">
          <cell r="B2000" t="str">
            <v>CC145</v>
          </cell>
          <cell r="C2000" t="str">
            <v>Cáp cấp nguồn bơm</v>
          </cell>
          <cell r="I2000">
            <v>0</v>
          </cell>
          <cell r="J2000">
            <v>0</v>
          </cell>
        </row>
        <row r="2001">
          <cell r="B2001" t="str">
            <v>CC146</v>
          </cell>
          <cell r="C2001" t="str">
            <v>Cung cấp và lắp đặt Cáp điện Cu/XLPE/PVC-FR-1C-150mm²</v>
          </cell>
          <cell r="D2001" t="str">
            <v>m</v>
          </cell>
          <cell r="E2001">
            <v>180</v>
          </cell>
          <cell r="I2001">
            <v>0</v>
          </cell>
          <cell r="J2001">
            <v>0</v>
          </cell>
        </row>
        <row r="2002">
          <cell r="B2002" t="str">
            <v>CC147</v>
          </cell>
          <cell r="C2002" t="str">
            <v xml:space="preserve">Cung cấp và lắp đặt Cáp điện Cu/PVC-1C-150mm² </v>
          </cell>
          <cell r="D2002" t="str">
            <v>m</v>
          </cell>
          <cell r="E2002">
            <v>30</v>
          </cell>
          <cell r="I2002">
            <v>0</v>
          </cell>
          <cell r="J2002">
            <v>0</v>
          </cell>
        </row>
        <row r="2003">
          <cell r="B2003" t="str">
            <v>CC148</v>
          </cell>
          <cell r="C2003" t="str">
            <v>Cung cấp và lắp đặt Cáp điện Cu/XLPE/PVC-FR-1C-6mm²</v>
          </cell>
          <cell r="D2003" t="str">
            <v>m</v>
          </cell>
          <cell r="E2003">
            <v>90</v>
          </cell>
          <cell r="I2003">
            <v>0</v>
          </cell>
          <cell r="J2003">
            <v>0</v>
          </cell>
        </row>
        <row r="2004">
          <cell r="B2004" t="str">
            <v>CC149</v>
          </cell>
          <cell r="C2004" t="str">
            <v>Cung cấp và lắp đặt Cáp điện Cu/PVC-1C-6mm²</v>
          </cell>
          <cell r="D2004" t="str">
            <v>m</v>
          </cell>
          <cell r="E2004">
            <v>15</v>
          </cell>
          <cell r="I2004">
            <v>0</v>
          </cell>
          <cell r="J2004">
            <v>0</v>
          </cell>
        </row>
        <row r="2005">
          <cell r="B2005" t="str">
            <v>CC150</v>
          </cell>
          <cell r="C2005" t="str">
            <v>Cung cấp Phụ kiện lắp đặt</v>
          </cell>
          <cell r="D2005" t="str">
            <v>lô</v>
          </cell>
          <cell r="E2005">
            <v>1</v>
          </cell>
          <cell r="I2005">
            <v>0</v>
          </cell>
          <cell r="J2005">
            <v>0</v>
          </cell>
        </row>
        <row r="2006">
          <cell r="B2006" t="str">
            <v>CC151</v>
          </cell>
          <cell r="C2006" t="str">
            <v xml:space="preserve">HỆ THỐNG CHỮA CHÁY KHÍ AEROSOL </v>
          </cell>
          <cell r="I2006">
            <v>0</v>
          </cell>
          <cell r="J2006">
            <v>0</v>
          </cell>
        </row>
        <row r="2007">
          <cell r="B2007" t="str">
            <v>CC152</v>
          </cell>
          <cell r="C2007" t="str">
            <v xml:space="preserve">Bình chữa cháy Green Ex 5000g chất chữa cháy, kích hoạt bằng điện </v>
          </cell>
          <cell r="D2007" t="str">
            <v>Cái</v>
          </cell>
          <cell r="E2007">
            <v>24</v>
          </cell>
          <cell r="I2007">
            <v>0</v>
          </cell>
          <cell r="J2007">
            <v>0</v>
          </cell>
        </row>
        <row r="2008">
          <cell r="B2008" t="str">
            <v>CC153</v>
          </cell>
          <cell r="C2008" t="str">
            <v xml:space="preserve">Bình chữa cháy Green Ex 1000g chất chữa cháy, kích hoạt bằng điện </v>
          </cell>
          <cell r="D2008" t="str">
            <v>Cái</v>
          </cell>
          <cell r="E2008">
            <v>10</v>
          </cell>
          <cell r="I2008">
            <v>0</v>
          </cell>
          <cell r="J2008">
            <v>0</v>
          </cell>
        </row>
        <row r="2009">
          <cell r="B2009" t="str">
            <v>CC154</v>
          </cell>
          <cell r="C2009" t="str">
            <v>Bộ kích hoạt tuần tự</v>
          </cell>
          <cell r="D2009" t="str">
            <v>Cái</v>
          </cell>
          <cell r="E2009">
            <v>32</v>
          </cell>
          <cell r="I2009">
            <v>0</v>
          </cell>
          <cell r="J2009">
            <v>0</v>
          </cell>
        </row>
        <row r="2010">
          <cell r="B2010" t="str">
            <v>CC155</v>
          </cell>
          <cell r="C2010" t="str">
            <v>Tủ điều khiển xả khí loại thường, 3 zone, màu đỏ</v>
          </cell>
          <cell r="D2010" t="str">
            <v>Tủ</v>
          </cell>
          <cell r="E2010">
            <v>8</v>
          </cell>
          <cell r="I2010">
            <v>0</v>
          </cell>
          <cell r="J2010">
            <v>0</v>
          </cell>
        </row>
        <row r="2011">
          <cell r="B2011" t="str">
            <v>CC156</v>
          </cell>
          <cell r="C2011" t="str">
            <v>Bình ac quy 12V-7.2Ah</v>
          </cell>
          <cell r="D2011" t="str">
            <v>Cái</v>
          </cell>
          <cell r="E2011">
            <v>16</v>
          </cell>
          <cell r="I2011">
            <v>0</v>
          </cell>
          <cell r="J2011">
            <v>0</v>
          </cell>
        </row>
        <row r="2012">
          <cell r="B2012" t="str">
            <v>CC157</v>
          </cell>
          <cell r="C2012" t="str">
            <v>Đầu báo khói quang điện loại thường  24 vdc</v>
          </cell>
          <cell r="D2012" t="str">
            <v>Cái</v>
          </cell>
          <cell r="E2012">
            <v>19</v>
          </cell>
          <cell r="I2012">
            <v>0</v>
          </cell>
          <cell r="J2012">
            <v>0</v>
          </cell>
        </row>
        <row r="2013">
          <cell r="B2013" t="str">
            <v>CC158</v>
          </cell>
          <cell r="C2013" t="str">
            <v>Đầu báo nhiệt loại thường 135oF</v>
          </cell>
          <cell r="D2013" t="str">
            <v>Cái</v>
          </cell>
          <cell r="E2013">
            <v>13</v>
          </cell>
          <cell r="I2013">
            <v>0</v>
          </cell>
          <cell r="J2013">
            <v>0</v>
          </cell>
        </row>
        <row r="2014">
          <cell r="B2014" t="str">
            <v>CC159</v>
          </cell>
          <cell r="C2014" t="str">
            <v>Đầu báo nhiệt loại thường 190oF</v>
          </cell>
          <cell r="D2014" t="str">
            <v>Cái</v>
          </cell>
          <cell r="E2014">
            <v>6</v>
          </cell>
          <cell r="I2014">
            <v>0</v>
          </cell>
          <cell r="J2014">
            <v>0</v>
          </cell>
        </row>
        <row r="2015">
          <cell r="B2015" t="str">
            <v>CC160</v>
          </cell>
          <cell r="C2015" t="str">
            <v>Đế đầu báo loại thường 4"</v>
          </cell>
          <cell r="D2015" t="str">
            <v>Cái</v>
          </cell>
          <cell r="E2015">
            <v>38</v>
          </cell>
          <cell r="I2015">
            <v>0</v>
          </cell>
          <cell r="J2015">
            <v>0</v>
          </cell>
        </row>
        <row r="2016">
          <cell r="B2016" t="str">
            <v>CC161</v>
          </cell>
          <cell r="C2016" t="str">
            <v>Nút nhấn tạm dừng xả khí</v>
          </cell>
          <cell r="D2016" t="str">
            <v>Cái</v>
          </cell>
          <cell r="E2016">
            <v>8</v>
          </cell>
          <cell r="I2016">
            <v>0</v>
          </cell>
          <cell r="J2016">
            <v>0</v>
          </cell>
        </row>
        <row r="2017">
          <cell r="B2017" t="str">
            <v>CC162</v>
          </cell>
          <cell r="C2017" t="str">
            <v>Nút nhấn kích hoạt báo cháy và xả khí bằng tay</v>
          </cell>
          <cell r="D2017" t="str">
            <v>Cái</v>
          </cell>
          <cell r="E2017">
            <v>8</v>
          </cell>
          <cell r="I2017">
            <v>0</v>
          </cell>
          <cell r="J2017">
            <v>0</v>
          </cell>
        </row>
        <row r="2018">
          <cell r="B2018" t="str">
            <v>CC163</v>
          </cell>
          <cell r="C2018" t="str">
            <v>Nút nhấn vô hiệu hóa xả khí</v>
          </cell>
          <cell r="D2018" t="str">
            <v>Cái</v>
          </cell>
          <cell r="E2018">
            <v>8</v>
          </cell>
          <cell r="I2018">
            <v>0</v>
          </cell>
          <cell r="J2018">
            <v>0</v>
          </cell>
        </row>
        <row r="2019">
          <cell r="B2019" t="str">
            <v>CC164</v>
          </cell>
          <cell r="C2019" t="str">
            <v>Chuông báo cháy 24Vdc 6"</v>
          </cell>
          <cell r="D2019" t="str">
            <v>Cái</v>
          </cell>
          <cell r="E2019">
            <v>8</v>
          </cell>
          <cell r="I2019">
            <v>0</v>
          </cell>
          <cell r="J2019">
            <v>0</v>
          </cell>
        </row>
        <row r="2020">
          <cell r="B2020" t="str">
            <v>CC165</v>
          </cell>
          <cell r="C2020" t="str">
            <v>Còi đèn kết hợp báo cháy và báo xả khí</v>
          </cell>
          <cell r="D2020" t="str">
            <v>Cái</v>
          </cell>
          <cell r="E2020">
            <v>8</v>
          </cell>
          <cell r="I2020">
            <v>0</v>
          </cell>
          <cell r="J2020">
            <v>0</v>
          </cell>
        </row>
        <row r="2021">
          <cell r="B2021" t="str">
            <v>CC166</v>
          </cell>
          <cell r="C2021" t="str">
            <v>Bảng cảnh báo di tản</v>
          </cell>
          <cell r="D2021" t="str">
            <v>Cái</v>
          </cell>
          <cell r="E2021">
            <v>8</v>
          </cell>
          <cell r="I2021">
            <v>0</v>
          </cell>
          <cell r="J2021">
            <v>0</v>
          </cell>
        </row>
        <row r="2022">
          <cell r="B2022" t="str">
            <v>CC167</v>
          </cell>
          <cell r="C2022" t="str">
            <v>Bảng cảnh báo xả khí</v>
          </cell>
          <cell r="D2022" t="str">
            <v>Cái</v>
          </cell>
          <cell r="E2022">
            <v>8</v>
          </cell>
          <cell r="I2022">
            <v>0</v>
          </cell>
          <cell r="J2022">
            <v>0</v>
          </cell>
        </row>
        <row r="2023">
          <cell r="B2023" t="str">
            <v>CC168</v>
          </cell>
          <cell r="C2023" t="str">
            <v>Chi phí kiểm định thiết bị</v>
          </cell>
          <cell r="D2023" t="str">
            <v>Lô</v>
          </cell>
          <cell r="E2023">
            <v>1</v>
          </cell>
          <cell r="I2023">
            <v>0</v>
          </cell>
          <cell r="J2023">
            <v>0</v>
          </cell>
        </row>
      </sheetData>
      <sheetData sheetId="2" refreshError="1"/>
      <sheetData sheetId="3" refreshError="1"/>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7.bin"/><Relationship Id="rId4"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59999389629810485"/>
    <pageSetUpPr fitToPage="1"/>
  </sheetPr>
  <dimension ref="A1:Y91"/>
  <sheetViews>
    <sheetView tabSelected="1" zoomScale="44" zoomScaleNormal="44" zoomScaleSheetLayoutView="40" workbookViewId="0">
      <pane xSplit="2" ySplit="6" topLeftCell="C7" activePane="bottomRight" state="frozen"/>
      <selection pane="topRight" activeCell="U41" sqref="U41"/>
      <selection pane="bottomLeft" activeCell="U41" sqref="U41"/>
      <selection pane="bottomRight" activeCell="C11" sqref="C11"/>
    </sheetView>
  </sheetViews>
  <sheetFormatPr defaultColWidth="9.08203125" defaultRowHeight="14"/>
  <cols>
    <col min="1" max="1" width="6.83203125" customWidth="1"/>
    <col min="2" max="2" width="90" customWidth="1"/>
    <col min="3" max="3" width="23.4140625" bestFit="1" customWidth="1"/>
    <col min="4" max="4" width="23.75" bestFit="1" customWidth="1"/>
    <col min="5" max="5" width="21.33203125" bestFit="1" customWidth="1"/>
    <col min="6" max="6" width="25.33203125" customWidth="1"/>
    <col min="7" max="7" width="22.4140625" bestFit="1" customWidth="1"/>
    <col min="8" max="8" width="25.33203125" customWidth="1"/>
    <col min="9" max="9" width="20.33203125" customWidth="1"/>
    <col min="10" max="10" width="25.33203125" customWidth="1"/>
    <col min="11" max="11" width="24" customWidth="1"/>
    <col min="12" max="12" width="33.33203125" customWidth="1"/>
    <col min="13" max="20" width="25.33203125" customWidth="1"/>
    <col min="21" max="21" width="29" customWidth="1"/>
    <col min="22" max="22" width="28.83203125" customWidth="1"/>
    <col min="23" max="23" width="29.75" customWidth="1"/>
    <col min="24" max="24" width="30.08203125" customWidth="1"/>
    <col min="25" max="25" width="37.08203125" customWidth="1"/>
  </cols>
  <sheetData>
    <row r="1" spans="1:25" ht="16.5" hidden="1">
      <c r="A1" s="93"/>
      <c r="B1" s="94"/>
      <c r="C1" s="93"/>
      <c r="D1" s="95"/>
      <c r="E1" s="95"/>
      <c r="F1" s="95"/>
      <c r="G1" s="95"/>
      <c r="H1" s="95"/>
      <c r="I1" s="95"/>
      <c r="J1" s="95"/>
      <c r="K1" s="95"/>
      <c r="L1" s="93">
        <f>L2</f>
        <v>640</v>
      </c>
      <c r="M1" s="93"/>
      <c r="N1" s="93"/>
      <c r="O1" s="93"/>
      <c r="P1" s="93"/>
      <c r="Q1" s="93"/>
      <c r="R1" s="93"/>
      <c r="S1" s="93"/>
      <c r="T1" s="93">
        <f>C1/L1</f>
        <v>0</v>
      </c>
      <c r="U1" s="96"/>
      <c r="V1" s="96"/>
      <c r="W1" s="96"/>
      <c r="X1" s="96"/>
      <c r="Y1" s="96"/>
    </row>
    <row r="2" spans="1:25" ht="16.5" hidden="1">
      <c r="A2" s="93"/>
      <c r="B2" s="94"/>
      <c r="C2" s="93"/>
      <c r="D2" s="95"/>
      <c r="E2" s="95"/>
      <c r="F2" s="95"/>
      <c r="G2" s="95"/>
      <c r="H2" s="95"/>
      <c r="I2" s="95"/>
      <c r="J2" s="95"/>
      <c r="K2" s="95"/>
      <c r="L2" s="93">
        <v>640</v>
      </c>
      <c r="M2" s="93"/>
      <c r="N2" s="93"/>
      <c r="O2" s="93"/>
      <c r="P2" s="93"/>
      <c r="Q2" s="93"/>
      <c r="R2" s="93"/>
      <c r="S2" s="93"/>
      <c r="T2" s="93">
        <f>C2/L2</f>
        <v>0</v>
      </c>
      <c r="U2" s="96"/>
      <c r="V2" s="96"/>
      <c r="W2" s="96"/>
      <c r="X2" s="96"/>
      <c r="Y2" s="96"/>
    </row>
    <row r="3" spans="1:25" ht="16.5" hidden="1">
      <c r="A3" s="93"/>
      <c r="B3" s="94"/>
      <c r="C3" s="97"/>
      <c r="D3" s="98"/>
      <c r="E3" s="98"/>
      <c r="F3" s="98"/>
      <c r="G3" s="98"/>
      <c r="H3" s="98"/>
      <c r="I3" s="98"/>
      <c r="J3" s="98"/>
      <c r="K3" s="98"/>
      <c r="L3" s="99">
        <v>71012.91</v>
      </c>
      <c r="M3" s="99"/>
      <c r="N3" s="99"/>
      <c r="O3" s="99"/>
      <c r="P3" s="99"/>
      <c r="Q3" s="99"/>
      <c r="R3" s="99"/>
      <c r="S3" s="99"/>
      <c r="T3" s="93">
        <f>C3/L3</f>
        <v>0</v>
      </c>
      <c r="U3" s="96"/>
      <c r="V3" s="96"/>
      <c r="W3" s="96"/>
      <c r="X3" s="96"/>
      <c r="Y3" s="96"/>
    </row>
    <row r="4" spans="1:25" ht="17" thickBot="1">
      <c r="A4" s="93"/>
      <c r="B4" s="94"/>
      <c r="C4" s="97"/>
      <c r="D4" s="98"/>
      <c r="E4" s="98"/>
      <c r="F4" s="98"/>
      <c r="G4" s="98"/>
      <c r="H4" s="98"/>
      <c r="I4" s="98"/>
      <c r="J4" s="98"/>
      <c r="K4" s="98"/>
      <c r="L4" s="99"/>
      <c r="M4" s="99"/>
      <c r="N4" s="99"/>
      <c r="O4" s="99"/>
      <c r="P4" s="99"/>
      <c r="Q4" s="99"/>
      <c r="R4" s="99"/>
      <c r="S4" s="99"/>
      <c r="T4" s="93"/>
      <c r="U4" s="96"/>
      <c r="V4" s="96"/>
      <c r="W4" s="96"/>
      <c r="X4" s="96"/>
      <c r="Y4" s="96"/>
    </row>
    <row r="5" spans="1:25" s="100" customFormat="1" ht="44.25" customHeight="1" thickBot="1">
      <c r="A5" s="1347"/>
      <c r="B5" s="1349" t="s">
        <v>0</v>
      </c>
      <c r="C5" s="1351" t="s">
        <v>1</v>
      </c>
      <c r="D5" s="1352"/>
      <c r="E5" s="1352"/>
      <c r="F5" s="1352"/>
      <c r="G5" s="1352"/>
      <c r="H5" s="1352"/>
      <c r="I5" s="1352"/>
      <c r="J5" s="1352"/>
      <c r="K5" s="1353"/>
      <c r="L5" s="1354" t="s">
        <v>2</v>
      </c>
      <c r="M5" s="1355"/>
      <c r="N5" s="1355"/>
      <c r="O5" s="1355"/>
      <c r="P5" s="1355"/>
      <c r="Q5" s="1355"/>
      <c r="R5" s="1355"/>
      <c r="S5" s="1355"/>
      <c r="T5" s="1356"/>
      <c r="U5" s="1342" t="s">
        <v>3</v>
      </c>
      <c r="V5" s="1343"/>
      <c r="W5" s="1343"/>
      <c r="X5" s="1344"/>
    </row>
    <row r="6" spans="1:25" s="108" customFormat="1" ht="121.5" customHeight="1">
      <c r="A6" s="1348"/>
      <c r="B6" s="1350"/>
      <c r="C6" s="101" t="s">
        <v>4</v>
      </c>
      <c r="D6" s="102" t="s">
        <v>5</v>
      </c>
      <c r="E6" s="102" t="s">
        <v>6</v>
      </c>
      <c r="F6" s="102" t="s">
        <v>7</v>
      </c>
      <c r="G6" s="102" t="s">
        <v>8</v>
      </c>
      <c r="H6" s="102" t="s">
        <v>9</v>
      </c>
      <c r="I6" s="102" t="s">
        <v>10</v>
      </c>
      <c r="J6" s="101" t="s">
        <v>11</v>
      </c>
      <c r="K6" s="101" t="s">
        <v>12</v>
      </c>
      <c r="L6" s="103" t="s">
        <v>13</v>
      </c>
      <c r="M6" s="101" t="s">
        <v>5</v>
      </c>
      <c r="N6" s="101" t="s">
        <v>6</v>
      </c>
      <c r="O6" s="101" t="s">
        <v>7</v>
      </c>
      <c r="P6" s="101" t="s">
        <v>8</v>
      </c>
      <c r="Q6" s="101" t="s">
        <v>9</v>
      </c>
      <c r="R6" s="101" t="s">
        <v>14</v>
      </c>
      <c r="S6" s="101" t="s">
        <v>15</v>
      </c>
      <c r="T6" s="104" t="s">
        <v>12</v>
      </c>
      <c r="U6" s="105" t="s">
        <v>16</v>
      </c>
      <c r="V6" s="106" t="s">
        <v>17</v>
      </c>
      <c r="W6" s="106" t="s">
        <v>18</v>
      </c>
      <c r="X6" s="107" t="s">
        <v>19</v>
      </c>
    </row>
    <row r="7" spans="1:25" s="110" customFormat="1" ht="42.75" customHeight="1">
      <c r="A7" s="1306"/>
      <c r="B7" s="1305" t="s">
        <v>20</v>
      </c>
      <c r="C7" s="109">
        <f>SUBTOTAL(9,C8:C45)</f>
        <v>1244683355196.9812</v>
      </c>
      <c r="D7" s="109">
        <f t="shared" ref="D7:X7" si="0">SUBTOTAL(9,D8:D45)</f>
        <v>617178473271.24048</v>
      </c>
      <c r="E7" s="109">
        <f t="shared" si="0"/>
        <v>24405569673.403999</v>
      </c>
      <c r="F7" s="109">
        <f t="shared" si="0"/>
        <v>550975905325.21802</v>
      </c>
      <c r="G7" s="109">
        <f t="shared" si="0"/>
        <v>477725875975.146</v>
      </c>
      <c r="H7" s="109">
        <f t="shared" si="0"/>
        <v>62745885596.071953</v>
      </c>
      <c r="I7" s="109">
        <f t="shared" si="0"/>
        <v>63138224018.600006</v>
      </c>
      <c r="J7" s="109">
        <f t="shared" si="0"/>
        <v>627504881926.1825</v>
      </c>
      <c r="K7" s="109">
        <f t="shared" si="0"/>
        <v>742551909548.43115</v>
      </c>
      <c r="L7" s="109">
        <f t="shared" si="0"/>
        <v>576881411072.08728</v>
      </c>
      <c r="M7" s="109">
        <f t="shared" si="0"/>
        <v>95352723024</v>
      </c>
      <c r="N7" s="109">
        <f t="shared" si="0"/>
        <v>1353708757</v>
      </c>
      <c r="O7" s="109">
        <f t="shared" si="0"/>
        <v>86371808226.76001</v>
      </c>
      <c r="P7" s="109">
        <f t="shared" si="0"/>
        <v>79055861795</v>
      </c>
      <c r="Q7" s="109">
        <f t="shared" si="0"/>
        <v>4964225265.7600021</v>
      </c>
      <c r="R7" s="109">
        <f t="shared" si="0"/>
        <v>8980914797.2399998</v>
      </c>
      <c r="S7" s="109">
        <f t="shared" si="0"/>
        <v>481528688048.08728</v>
      </c>
      <c r="T7" s="109">
        <f t="shared" si="0"/>
        <v>333864541257.08728</v>
      </c>
      <c r="U7" s="109">
        <f t="shared" si="0"/>
        <v>67710110861.831963</v>
      </c>
      <c r="V7" s="109">
        <f t="shared" si="0"/>
        <v>72119138815.839996</v>
      </c>
      <c r="W7" s="109">
        <f t="shared" si="0"/>
        <v>1109033569974.2698</v>
      </c>
      <c r="X7" s="1307">
        <f t="shared" si="0"/>
        <v>1076416450805.5184</v>
      </c>
    </row>
    <row r="8" spans="1:25" s="110" customFormat="1" ht="42.75" customHeight="1">
      <c r="A8" s="1308" t="s">
        <v>21</v>
      </c>
      <c r="B8" s="111" t="s">
        <v>22</v>
      </c>
      <c r="C8" s="112">
        <f t="shared" ref="C8:T8" si="1">SUBTOTAL(9,C9:C18)</f>
        <v>713636471154.85498</v>
      </c>
      <c r="D8" s="112">
        <f t="shared" si="1"/>
        <v>557739685082.24048</v>
      </c>
      <c r="E8" s="112">
        <f t="shared" si="1"/>
        <v>0</v>
      </c>
      <c r="F8" s="112">
        <f t="shared" si="1"/>
        <v>503045251710.21796</v>
      </c>
      <c r="G8" s="112">
        <f t="shared" si="1"/>
        <v>451819798735.44202</v>
      </c>
      <c r="H8" s="112">
        <f t="shared" si="1"/>
        <v>40721309220.775955</v>
      </c>
      <c r="I8" s="112">
        <f t="shared" si="1"/>
        <v>51630089444.600006</v>
      </c>
      <c r="J8" s="112">
        <f t="shared" si="1"/>
        <v>155896786073.05637</v>
      </c>
      <c r="K8" s="112">
        <f t="shared" si="1"/>
        <v>261816672419.41296</v>
      </c>
      <c r="L8" s="112">
        <f t="shared" si="1"/>
        <v>356405477576.59998</v>
      </c>
      <c r="M8" s="112">
        <f t="shared" si="1"/>
        <v>95352723024</v>
      </c>
      <c r="N8" s="112">
        <f t="shared" si="1"/>
        <v>0</v>
      </c>
      <c r="O8" s="112">
        <f t="shared" si="1"/>
        <v>86371808226.76001</v>
      </c>
      <c r="P8" s="112">
        <f t="shared" si="1"/>
        <v>79055861795</v>
      </c>
      <c r="Q8" s="112">
        <f t="shared" si="1"/>
        <v>4964225265.7600021</v>
      </c>
      <c r="R8" s="112">
        <f t="shared" si="1"/>
        <v>8980914797.2399998</v>
      </c>
      <c r="S8" s="112">
        <f t="shared" si="1"/>
        <v>261052754552.60001</v>
      </c>
      <c r="T8" s="112">
        <f t="shared" si="1"/>
        <v>114742316518.60001</v>
      </c>
      <c r="U8" s="113">
        <f>SUBTOTAL(9,U9:U18)</f>
        <v>45685534486.535965</v>
      </c>
      <c r="V8" s="113">
        <f t="shared" ref="V8:X8" si="2">SUBTOTAL(9,V9:V18)</f>
        <v>60611004241.839996</v>
      </c>
      <c r="W8" s="113">
        <f t="shared" si="2"/>
        <v>416949540625.65631</v>
      </c>
      <c r="X8" s="1309">
        <f t="shared" si="2"/>
        <v>376558988938.01294</v>
      </c>
    </row>
    <row r="9" spans="1:25" s="118" customFormat="1" ht="42.75" customHeight="1">
      <c r="A9" s="1310">
        <v>1</v>
      </c>
      <c r="B9" s="114" t="s">
        <v>23</v>
      </c>
      <c r="C9" s="115">
        <f>SUBTOTAL(9,C10:C11)</f>
        <v>215863784445</v>
      </c>
      <c r="D9" s="115">
        <f t="shared" ref="D9:F9" si="3">SUBTOTAL(9,D10:D11)</f>
        <v>215863784445.44199</v>
      </c>
      <c r="E9" s="115">
        <f t="shared" si="3"/>
        <v>0</v>
      </c>
      <c r="F9" s="115">
        <f t="shared" si="3"/>
        <v>187644676146.44199</v>
      </c>
      <c r="G9" s="115">
        <f>SUBTOTAL(9,G10:G11)</f>
        <v>187644676146.44199</v>
      </c>
      <c r="H9" s="115">
        <f t="shared" ref="H9:K9" si="4">SUBTOTAL(9,H10:H11)</f>
        <v>0</v>
      </c>
      <c r="I9" s="115">
        <f t="shared" si="4"/>
        <v>28219108299</v>
      </c>
      <c r="J9" s="115">
        <f t="shared" si="4"/>
        <v>0</v>
      </c>
      <c r="K9" s="115">
        <f t="shared" si="4"/>
        <v>28219108298.558014</v>
      </c>
      <c r="L9" s="116">
        <f>SUBTOTAL(9,L10:L11)</f>
        <v>19745366388</v>
      </c>
      <c r="M9" s="116">
        <f>SUBTOTAL(9,M10:M11)</f>
        <v>19745366388</v>
      </c>
      <c r="N9" s="116">
        <f>SUBTOTAL(9,N10:N11)</f>
        <v>0</v>
      </c>
      <c r="O9" s="116">
        <f>SUBTOTAL(9,O10:O11)</f>
        <v>19745366388</v>
      </c>
      <c r="P9" s="116">
        <f t="shared" ref="P9:Q9" si="5">SUBTOTAL(9,P10:P11)</f>
        <v>19745366388</v>
      </c>
      <c r="Q9" s="116">
        <f t="shared" si="5"/>
        <v>0</v>
      </c>
      <c r="R9" s="116">
        <f>SUBTOTAL(9,R10:R11)</f>
        <v>0</v>
      </c>
      <c r="S9" s="116">
        <v>0</v>
      </c>
      <c r="T9" s="116">
        <f t="shared" ref="T9" si="6">SUBTOTAL(9,T10:T11)</f>
        <v>0</v>
      </c>
      <c r="U9" s="117">
        <f>SUBTOTAL(9,U10:U11)</f>
        <v>0</v>
      </c>
      <c r="V9" s="117">
        <f t="shared" ref="V9:X9" si="7">SUBTOTAL(9,V10:V11)</f>
        <v>28219108299</v>
      </c>
      <c r="W9" s="117">
        <f t="shared" si="7"/>
        <v>0</v>
      </c>
      <c r="X9" s="1311">
        <f t="shared" si="7"/>
        <v>28219108298.558014</v>
      </c>
    </row>
    <row r="10" spans="1:25" s="118" customFormat="1" ht="42.75" customHeight="1">
      <c r="A10" s="1312"/>
      <c r="B10" s="119" t="s">
        <v>24</v>
      </c>
      <c r="C10" s="120">
        <v>209980116509</v>
      </c>
      <c r="D10" s="121">
        <v>209980116509.44199</v>
      </c>
      <c r="E10" s="122">
        <v>0</v>
      </c>
      <c r="F10" s="122">
        <v>181761008210.44199</v>
      </c>
      <c r="G10" s="123">
        <f>F10</f>
        <v>181761008210.44199</v>
      </c>
      <c r="H10" s="123">
        <v>0</v>
      </c>
      <c r="I10" s="123">
        <v>28219108299</v>
      </c>
      <c r="J10" s="124">
        <v>0</v>
      </c>
      <c r="K10" s="124">
        <f>C10-E10-G10</f>
        <v>28219108298.558014</v>
      </c>
      <c r="L10" s="120">
        <v>18844820122</v>
      </c>
      <c r="M10" s="120">
        <v>18844820122</v>
      </c>
      <c r="N10" s="120">
        <v>0</v>
      </c>
      <c r="O10" s="120">
        <f>M10</f>
        <v>18844820122</v>
      </c>
      <c r="P10" s="120">
        <v>18844820122</v>
      </c>
      <c r="Q10" s="125">
        <f t="shared" ref="Q10:Q11" si="8">O10-P10</f>
        <v>0</v>
      </c>
      <c r="R10" s="124">
        <v>0</v>
      </c>
      <c r="S10" s="124">
        <v>0</v>
      </c>
      <c r="T10" s="124">
        <v>0</v>
      </c>
      <c r="U10" s="126">
        <f t="shared" ref="U10:X11" si="9">H10+Q10</f>
        <v>0</v>
      </c>
      <c r="V10" s="126">
        <f t="shared" si="9"/>
        <v>28219108299</v>
      </c>
      <c r="W10" s="126">
        <f t="shared" si="9"/>
        <v>0</v>
      </c>
      <c r="X10" s="1313">
        <f t="shared" si="9"/>
        <v>28219108298.558014</v>
      </c>
    </row>
    <row r="11" spans="1:25" s="118" customFormat="1" ht="42.75" customHeight="1">
      <c r="A11" s="1312"/>
      <c r="B11" s="119" t="s">
        <v>25</v>
      </c>
      <c r="C11" s="120">
        <v>5883667936</v>
      </c>
      <c r="D11" s="122">
        <v>5883667936</v>
      </c>
      <c r="E11" s="122">
        <v>0</v>
      </c>
      <c r="F11" s="122">
        <v>5883667936</v>
      </c>
      <c r="G11" s="122">
        <v>5883667936</v>
      </c>
      <c r="H11" s="123">
        <v>0</v>
      </c>
      <c r="I11" s="123">
        <v>0</v>
      </c>
      <c r="J11" s="124">
        <v>0</v>
      </c>
      <c r="K11" s="124"/>
      <c r="L11" s="120">
        <v>900546266</v>
      </c>
      <c r="M11" s="120">
        <v>900546266</v>
      </c>
      <c r="N11" s="120">
        <v>0</v>
      </c>
      <c r="O11" s="120">
        <f>M11</f>
        <v>900546266</v>
      </c>
      <c r="P11" s="120">
        <v>900546266</v>
      </c>
      <c r="Q11" s="125">
        <f t="shared" si="8"/>
        <v>0</v>
      </c>
      <c r="R11" s="124">
        <v>0</v>
      </c>
      <c r="S11" s="127">
        <f>L11-M11</f>
        <v>0</v>
      </c>
      <c r="T11" s="124">
        <v>0</v>
      </c>
      <c r="U11" s="126">
        <f t="shared" si="9"/>
        <v>0</v>
      </c>
      <c r="V11" s="126">
        <f t="shared" si="9"/>
        <v>0</v>
      </c>
      <c r="W11" s="126">
        <f t="shared" si="9"/>
        <v>0</v>
      </c>
      <c r="X11" s="1313">
        <f t="shared" si="9"/>
        <v>0</v>
      </c>
    </row>
    <row r="12" spans="1:25" s="118" customFormat="1" ht="61.5" customHeight="1">
      <c r="A12" s="1310">
        <v>2</v>
      </c>
      <c r="B12" s="114" t="s">
        <v>26</v>
      </c>
      <c r="C12" s="115">
        <f>SUBTOTAL(9,C13:C14)</f>
        <v>108873969007</v>
      </c>
      <c r="D12" s="115">
        <f>SUBTOTAL(9,D13:D14)</f>
        <v>75258311826.798569</v>
      </c>
      <c r="E12" s="115">
        <f>SUBTOTAL(9,E13:E14)</f>
        <v>0</v>
      </c>
      <c r="F12" s="115">
        <f>SUBTOTAL(9,F13:F14)</f>
        <v>61689824145.375961</v>
      </c>
      <c r="G12" s="115">
        <f>SUBTOTAL(9,G13:G14)</f>
        <v>35174664324</v>
      </c>
      <c r="H12" s="115">
        <f t="shared" ref="H12:T12" si="10">SUBTOTAL(9,H13:H14)</f>
        <v>16011016067.375963</v>
      </c>
      <c r="I12" s="115">
        <f t="shared" si="10"/>
        <v>10504143754</v>
      </c>
      <c r="J12" s="115">
        <f t="shared" si="10"/>
        <v>33615657180.201431</v>
      </c>
      <c r="K12" s="115">
        <f t="shared" si="10"/>
        <v>73699304683</v>
      </c>
      <c r="L12" s="115">
        <f t="shared" si="10"/>
        <v>295617099353</v>
      </c>
      <c r="M12" s="115">
        <f t="shared" si="10"/>
        <v>75607356636</v>
      </c>
      <c r="N12" s="115">
        <f t="shared" si="10"/>
        <v>0</v>
      </c>
      <c r="O12" s="115">
        <f t="shared" si="10"/>
        <v>66626441838.760002</v>
      </c>
      <c r="P12" s="115">
        <f t="shared" si="10"/>
        <v>59310495407</v>
      </c>
      <c r="Q12" s="115">
        <f t="shared" si="10"/>
        <v>4964225265.7600021</v>
      </c>
      <c r="R12" s="115">
        <f t="shared" si="10"/>
        <v>8980914797.2399998</v>
      </c>
      <c r="S12" s="115">
        <f t="shared" si="10"/>
        <v>220009742717</v>
      </c>
      <c r="T12" s="115">
        <f t="shared" si="10"/>
        <v>73699304683</v>
      </c>
      <c r="U12" s="117">
        <f>SUBTOTAL(9,U13:U14)</f>
        <v>20975241333.135963</v>
      </c>
      <c r="V12" s="117">
        <f t="shared" ref="V12:X12" si="11">SUBTOTAL(9,V13:V14)</f>
        <v>19485058551.239998</v>
      </c>
      <c r="W12" s="117">
        <f t="shared" si="11"/>
        <v>253625399897.20142</v>
      </c>
      <c r="X12" s="1311">
        <f t="shared" si="11"/>
        <v>147398609366</v>
      </c>
      <c r="Y12" s="128"/>
    </row>
    <row r="13" spans="1:25" s="118" customFormat="1" ht="42.75" customHeight="1">
      <c r="A13" s="1312"/>
      <c r="B13" s="119" t="s">
        <v>27</v>
      </c>
      <c r="C13" s="120">
        <v>107621523007</v>
      </c>
      <c r="D13" s="122">
        <v>74005865826.798569</v>
      </c>
      <c r="E13" s="122">
        <v>0</v>
      </c>
      <c r="F13" s="122">
        <v>60437378145.375961</v>
      </c>
      <c r="G13" s="123">
        <f>'[11]150125'!$C$66+'[11]150125'!$D$66-G14</f>
        <v>33922218324</v>
      </c>
      <c r="H13" s="123">
        <f>'[11]150125'!$D$84+'[11]150125'!$C$84</f>
        <v>16011016067.375963</v>
      </c>
      <c r="I13" s="123">
        <f>'[11]150125'!$C$57+'[11]150125'!$D$57</f>
        <v>10504143754</v>
      </c>
      <c r="J13" s="124">
        <f>C13-D13</f>
        <v>33615657180.201431</v>
      </c>
      <c r="K13" s="124">
        <f>C13-E13-G13</f>
        <v>73699304683</v>
      </c>
      <c r="L13" s="120">
        <v>285215910015</v>
      </c>
      <c r="M13" s="129">
        <v>65206167298</v>
      </c>
      <c r="N13" s="120">
        <v>0</v>
      </c>
      <c r="O13" s="120">
        <f>M13-R13</f>
        <v>56225252500.760002</v>
      </c>
      <c r="P13" s="120">
        <v>48909306069</v>
      </c>
      <c r="Q13" s="120">
        <f>'[11]150125'!$E$84</f>
        <v>4964225265.7600021</v>
      </c>
      <c r="R13" s="124">
        <v>8980914797.2399998</v>
      </c>
      <c r="S13" s="124">
        <f>L13-M13</f>
        <v>220009742717</v>
      </c>
      <c r="T13" s="124">
        <f>C13-E13-G13</f>
        <v>73699304683</v>
      </c>
      <c r="U13" s="130">
        <f t="shared" ref="U13:X15" si="12">H13+Q13</f>
        <v>20975241333.135963</v>
      </c>
      <c r="V13" s="126">
        <f t="shared" si="12"/>
        <v>19485058551.239998</v>
      </c>
      <c r="W13" s="126">
        <f t="shared" si="12"/>
        <v>253625399897.20142</v>
      </c>
      <c r="X13" s="1313">
        <f t="shared" si="12"/>
        <v>147398609366</v>
      </c>
      <c r="Y13" s="128"/>
    </row>
    <row r="14" spans="1:25" s="118" customFormat="1" ht="42.75" customHeight="1">
      <c r="A14" s="1312"/>
      <c r="B14" s="119" t="s">
        <v>28</v>
      </c>
      <c r="C14" s="122">
        <v>1252446000</v>
      </c>
      <c r="D14" s="122">
        <v>1252446000</v>
      </c>
      <c r="E14" s="122">
        <v>0</v>
      </c>
      <c r="F14" s="122">
        <v>1252446000</v>
      </c>
      <c r="G14" s="123">
        <v>1252446000</v>
      </c>
      <c r="H14" s="123">
        <f>F14-G14</f>
        <v>0</v>
      </c>
      <c r="I14" s="123"/>
      <c r="J14" s="124">
        <f>C14-D14</f>
        <v>0</v>
      </c>
      <c r="K14" s="124">
        <f>C14-E14-G14</f>
        <v>0</v>
      </c>
      <c r="L14" s="120">
        <v>10401189338</v>
      </c>
      <c r="M14" s="129">
        <f>'[11]150125'!$E$48</f>
        <v>10401189338</v>
      </c>
      <c r="N14" s="120">
        <v>0</v>
      </c>
      <c r="O14" s="120">
        <v>10401189338</v>
      </c>
      <c r="P14" s="120">
        <v>10401189338</v>
      </c>
      <c r="Q14" s="120">
        <v>0</v>
      </c>
      <c r="R14" s="124"/>
      <c r="S14" s="124">
        <f>L14-M14</f>
        <v>0</v>
      </c>
      <c r="T14" s="124">
        <f>C14-E14-G14</f>
        <v>0</v>
      </c>
      <c r="U14" s="130">
        <f t="shared" si="12"/>
        <v>0</v>
      </c>
      <c r="V14" s="126">
        <f t="shared" si="12"/>
        <v>0</v>
      </c>
      <c r="W14" s="126">
        <f t="shared" si="12"/>
        <v>0</v>
      </c>
      <c r="X14" s="1313">
        <f t="shared" si="12"/>
        <v>0</v>
      </c>
    </row>
    <row r="15" spans="1:25" s="118" customFormat="1" ht="42.75" customHeight="1">
      <c r="A15" s="1310">
        <v>3</v>
      </c>
      <c r="B15" s="114" t="s">
        <v>29</v>
      </c>
      <c r="C15" s="131">
        <v>45603346484</v>
      </c>
      <c r="D15" s="132">
        <v>8480841000</v>
      </c>
      <c r="E15" s="132">
        <v>0</v>
      </c>
      <c r="F15" s="132">
        <v>8480841000</v>
      </c>
      <c r="G15" s="133">
        <v>3060263372</v>
      </c>
      <c r="H15" s="134">
        <f>F15-G15</f>
        <v>5420577628</v>
      </c>
      <c r="I15" s="134">
        <f>D15-F15</f>
        <v>0</v>
      </c>
      <c r="J15" s="135">
        <f>C15-D15</f>
        <v>37122505484</v>
      </c>
      <c r="K15" s="131">
        <f>C15-E15-G15</f>
        <v>42543083112</v>
      </c>
      <c r="L15" s="116">
        <v>41043011835.599998</v>
      </c>
      <c r="M15" s="116">
        <v>0</v>
      </c>
      <c r="N15" s="116">
        <v>0</v>
      </c>
      <c r="O15" s="116">
        <v>0</v>
      </c>
      <c r="P15" s="116">
        <v>0</v>
      </c>
      <c r="Q15" s="116">
        <v>0</v>
      </c>
      <c r="R15" s="116">
        <f>M15-O15</f>
        <v>0</v>
      </c>
      <c r="S15" s="135">
        <f>L15-M15</f>
        <v>41043011835.599998</v>
      </c>
      <c r="T15" s="131">
        <f>S15+Q15+R15-N15</f>
        <v>41043011835.599998</v>
      </c>
      <c r="U15" s="117">
        <f>H15+Q15</f>
        <v>5420577628</v>
      </c>
      <c r="V15" s="117">
        <f t="shared" si="12"/>
        <v>0</v>
      </c>
      <c r="W15" s="117">
        <f t="shared" si="12"/>
        <v>78165517319.600006</v>
      </c>
      <c r="X15" s="1311">
        <f t="shared" si="12"/>
        <v>83586094947.600006</v>
      </c>
    </row>
    <row r="16" spans="1:25" s="118" customFormat="1" ht="42.75" customHeight="1">
      <c r="A16" s="1310">
        <v>4</v>
      </c>
      <c r="B16" s="114" t="s">
        <v>30</v>
      </c>
      <c r="C16" s="116">
        <f>SUBTOTAL(9,C17:C18)</f>
        <v>343295371218.85492</v>
      </c>
      <c r="D16" s="116">
        <f t="shared" ref="D16:K16" si="13">SUBTOTAL(9,D17:D18)</f>
        <v>258136747810</v>
      </c>
      <c r="E16" s="116">
        <f t="shared" si="13"/>
        <v>0</v>
      </c>
      <c r="F16" s="116">
        <f t="shared" si="13"/>
        <v>245229910418.39999</v>
      </c>
      <c r="G16" s="116">
        <f t="shared" si="13"/>
        <v>225940194893</v>
      </c>
      <c r="H16" s="116">
        <f t="shared" si="13"/>
        <v>19289715525.399998</v>
      </c>
      <c r="I16" s="116">
        <f t="shared" si="13"/>
        <v>12906837391.600002</v>
      </c>
      <c r="J16" s="116">
        <f t="shared" si="13"/>
        <v>85158623408.854935</v>
      </c>
      <c r="K16" s="116">
        <f t="shared" si="13"/>
        <v>117355176325.85493</v>
      </c>
      <c r="L16" s="115">
        <f>SUBTOTAL(9,L17:L18)</f>
        <v>0</v>
      </c>
      <c r="M16" s="115">
        <f t="shared" ref="M16:T16" si="14">SUBTOTAL(9,M17:M18)</f>
        <v>0</v>
      </c>
      <c r="N16" s="115">
        <f t="shared" si="14"/>
        <v>0</v>
      </c>
      <c r="O16" s="115">
        <f t="shared" si="14"/>
        <v>0</v>
      </c>
      <c r="P16" s="115">
        <f t="shared" si="14"/>
        <v>0</v>
      </c>
      <c r="Q16" s="115">
        <f t="shared" si="14"/>
        <v>0</v>
      </c>
      <c r="R16" s="115">
        <f t="shared" si="14"/>
        <v>0</v>
      </c>
      <c r="S16" s="115">
        <f t="shared" si="14"/>
        <v>0</v>
      </c>
      <c r="T16" s="115">
        <f t="shared" si="14"/>
        <v>0</v>
      </c>
      <c r="U16" s="117">
        <f>SUBTOTAL(9,U17:U18)</f>
        <v>19289715525.399998</v>
      </c>
      <c r="V16" s="117">
        <f t="shared" ref="V16:X16" si="15">SUBTOTAL(9,V17:V18)</f>
        <v>12906837391.600002</v>
      </c>
      <c r="W16" s="117">
        <f t="shared" si="15"/>
        <v>85158623408.854935</v>
      </c>
      <c r="X16" s="1311">
        <f t="shared" si="15"/>
        <v>117355176325.85493</v>
      </c>
    </row>
    <row r="17" spans="1:24" s="110" customFormat="1" ht="42.75" customHeight="1">
      <c r="A17" s="1312"/>
      <c r="B17" s="119" t="s">
        <v>31</v>
      </c>
      <c r="C17" s="120">
        <v>322385645235</v>
      </c>
      <c r="D17" s="122">
        <v>237227021826</v>
      </c>
      <c r="E17" s="122">
        <v>0</v>
      </c>
      <c r="F17" s="122">
        <v>227456643332</v>
      </c>
      <c r="G17" s="123">
        <v>208166927807</v>
      </c>
      <c r="H17" s="123">
        <f>F17-G17</f>
        <v>19289715525</v>
      </c>
      <c r="I17" s="123">
        <f>D17-F17</f>
        <v>9770378494</v>
      </c>
      <c r="J17" s="124">
        <f>C17-D17</f>
        <v>85158623409</v>
      </c>
      <c r="K17" s="124">
        <f>C17-E17-G17</f>
        <v>114218717428</v>
      </c>
      <c r="L17" s="136">
        <v>0</v>
      </c>
      <c r="M17" s="136">
        <v>0</v>
      </c>
      <c r="N17" s="136">
        <v>0</v>
      </c>
      <c r="O17" s="136">
        <v>0</v>
      </c>
      <c r="P17" s="136">
        <v>0</v>
      </c>
      <c r="Q17" s="136">
        <v>0</v>
      </c>
      <c r="R17" s="136">
        <v>0</v>
      </c>
      <c r="S17" s="136">
        <v>0</v>
      </c>
      <c r="T17" s="136">
        <v>0</v>
      </c>
      <c r="U17" s="126">
        <f t="shared" ref="U17:X18" si="16">H17+Q17</f>
        <v>19289715525</v>
      </c>
      <c r="V17" s="126">
        <f t="shared" si="16"/>
        <v>9770378494</v>
      </c>
      <c r="W17" s="126">
        <f t="shared" si="16"/>
        <v>85158623409</v>
      </c>
      <c r="X17" s="1313">
        <f t="shared" si="16"/>
        <v>114218717428</v>
      </c>
    </row>
    <row r="18" spans="1:24" s="110" customFormat="1" ht="42.75" customHeight="1">
      <c r="A18" s="1312"/>
      <c r="B18" s="119" t="s">
        <v>32</v>
      </c>
      <c r="C18" s="122">
        <v>20909725983.854939</v>
      </c>
      <c r="D18" s="122">
        <v>20909725984</v>
      </c>
      <c r="E18" s="122">
        <v>0</v>
      </c>
      <c r="F18" s="122">
        <f>D18*85%</f>
        <v>17773267086.399998</v>
      </c>
      <c r="G18" s="123">
        <v>17773267086</v>
      </c>
      <c r="H18" s="123">
        <f>F18-G18</f>
        <v>0.39999771118164063</v>
      </c>
      <c r="I18" s="123">
        <f>D18-F18</f>
        <v>3136458897.6000023</v>
      </c>
      <c r="J18" s="124">
        <f>C18-D18</f>
        <v>-0.14506149291992188</v>
      </c>
      <c r="K18" s="124">
        <f>C18-E18-G18</f>
        <v>3136458897.8549385</v>
      </c>
      <c r="L18" s="136">
        <v>0</v>
      </c>
      <c r="M18" s="136">
        <v>0</v>
      </c>
      <c r="N18" s="136">
        <v>0</v>
      </c>
      <c r="O18" s="136">
        <v>0</v>
      </c>
      <c r="P18" s="136">
        <v>0</v>
      </c>
      <c r="Q18" s="136">
        <v>0</v>
      </c>
      <c r="R18" s="136">
        <v>0</v>
      </c>
      <c r="S18" s="136">
        <v>0</v>
      </c>
      <c r="T18" s="136">
        <v>0</v>
      </c>
      <c r="U18" s="126">
        <f t="shared" si="16"/>
        <v>0.39999771118164063</v>
      </c>
      <c r="V18" s="126">
        <f t="shared" si="16"/>
        <v>3136458897.6000023</v>
      </c>
      <c r="W18" s="126">
        <f t="shared" si="16"/>
        <v>-0.14506149291992188</v>
      </c>
      <c r="X18" s="1313">
        <f t="shared" si="16"/>
        <v>3136458897.8549385</v>
      </c>
    </row>
    <row r="19" spans="1:24" s="139" customFormat="1" ht="42.75" customHeight="1">
      <c r="A19" s="1308" t="s">
        <v>33</v>
      </c>
      <c r="B19" s="137" t="s">
        <v>34</v>
      </c>
      <c r="C19" s="112">
        <f>SUBTOTAL(9,C20:C26)</f>
        <v>127808780165.2</v>
      </c>
      <c r="D19" s="138">
        <f>SUBTOTAL(9,D20:D26)</f>
        <v>10502982673</v>
      </c>
      <c r="E19" s="138">
        <f>SUBTOTAL(9,E20:E26)</f>
        <v>5446291243.4039993</v>
      </c>
      <c r="F19" s="138">
        <f>SUBTOTAL(9,F20:F26)</f>
        <v>10502982673</v>
      </c>
      <c r="G19" s="138">
        <f t="shared" ref="G19:T19" si="17">SUBTOTAL(9,G20:G26)</f>
        <v>3682864054.704</v>
      </c>
      <c r="H19" s="138">
        <f t="shared" si="17"/>
        <v>6820118618.2959995</v>
      </c>
      <c r="I19" s="112">
        <f t="shared" si="17"/>
        <v>0</v>
      </c>
      <c r="J19" s="112">
        <f t="shared" si="17"/>
        <v>117305797492.2</v>
      </c>
      <c r="K19" s="112">
        <f t="shared" si="17"/>
        <v>118679624867.092</v>
      </c>
      <c r="L19" s="112">
        <f t="shared" si="17"/>
        <v>58221538281.302597</v>
      </c>
      <c r="M19" s="112">
        <f t="shared" si="17"/>
        <v>0</v>
      </c>
      <c r="N19" s="112">
        <f t="shared" si="17"/>
        <v>1353708757</v>
      </c>
      <c r="O19" s="112">
        <f t="shared" si="17"/>
        <v>0</v>
      </c>
      <c r="P19" s="112">
        <f t="shared" si="17"/>
        <v>0</v>
      </c>
      <c r="Q19" s="112">
        <f t="shared" si="17"/>
        <v>0</v>
      </c>
      <c r="R19" s="112">
        <f t="shared" si="17"/>
        <v>0</v>
      </c>
      <c r="S19" s="112">
        <f t="shared" si="17"/>
        <v>58221538281.302597</v>
      </c>
      <c r="T19" s="112">
        <f t="shared" si="17"/>
        <v>56867829524.302597</v>
      </c>
      <c r="U19" s="113">
        <f>SUBTOTAL(9,U20:U26)</f>
        <v>6820118618.2959995</v>
      </c>
      <c r="V19" s="113">
        <f t="shared" ref="V19:X19" si="18">SUBTOTAL(9,V20:V26)</f>
        <v>0</v>
      </c>
      <c r="W19" s="113">
        <f t="shared" si="18"/>
        <v>175527335773.50259</v>
      </c>
      <c r="X19" s="1309">
        <f t="shared" si="18"/>
        <v>175547454391.39459</v>
      </c>
    </row>
    <row r="20" spans="1:24" s="139" customFormat="1" ht="42.75" customHeight="1">
      <c r="A20" s="1310">
        <v>1</v>
      </c>
      <c r="B20" s="140" t="s">
        <v>35</v>
      </c>
      <c r="C20" s="135">
        <v>44759520000</v>
      </c>
      <c r="D20" s="141">
        <v>0</v>
      </c>
      <c r="E20" s="141">
        <v>0</v>
      </c>
      <c r="F20" s="141">
        <v>0</v>
      </c>
      <c r="G20" s="141">
        <v>0</v>
      </c>
      <c r="H20" s="141"/>
      <c r="I20" s="134">
        <f t="shared" ref="I20:I26" si="19">D20-F20</f>
        <v>0</v>
      </c>
      <c r="J20" s="135">
        <f>C20-D20</f>
        <v>44759520000</v>
      </c>
      <c r="K20" s="131">
        <f>J20+H20+I20</f>
        <v>44759520000</v>
      </c>
      <c r="L20" s="135">
        <f>'[12]Bảng tổng'!$S$16</f>
        <v>20288971797.522499</v>
      </c>
      <c r="M20" s="135">
        <v>0</v>
      </c>
      <c r="N20" s="135">
        <v>0</v>
      </c>
      <c r="O20" s="135">
        <v>0</v>
      </c>
      <c r="P20" s="135">
        <v>0</v>
      </c>
      <c r="Q20" s="135">
        <v>0</v>
      </c>
      <c r="R20" s="116">
        <f t="shared" ref="R20:R26" si="20">M20-O20</f>
        <v>0</v>
      </c>
      <c r="S20" s="135">
        <f>L20-M20</f>
        <v>20288971797.522499</v>
      </c>
      <c r="T20" s="131">
        <f>S20+Q20+R20</f>
        <v>20288971797.522499</v>
      </c>
      <c r="U20" s="117">
        <f>H20+Q20</f>
        <v>0</v>
      </c>
      <c r="V20" s="117">
        <f t="shared" ref="V20:X20" si="21">I20+R20</f>
        <v>0</v>
      </c>
      <c r="W20" s="117">
        <f t="shared" si="21"/>
        <v>65048491797.522499</v>
      </c>
      <c r="X20" s="1311">
        <f t="shared" si="21"/>
        <v>65048491797.522499</v>
      </c>
    </row>
    <row r="21" spans="1:24" s="142" customFormat="1" ht="42.75" customHeight="1">
      <c r="A21" s="1310">
        <v>2</v>
      </c>
      <c r="B21" s="140" t="s">
        <v>36</v>
      </c>
      <c r="C21" s="135">
        <f>SUBTOTAL(9,C22:C23)</f>
        <v>53586347731.199997</v>
      </c>
      <c r="D21" s="135">
        <f t="shared" ref="D21:T21" si="22">SUBTOTAL(9,D22:D23)</f>
        <v>0</v>
      </c>
      <c r="E21" s="135">
        <f t="shared" si="22"/>
        <v>2500000000</v>
      </c>
      <c r="F21" s="135">
        <f t="shared" si="22"/>
        <v>0</v>
      </c>
      <c r="G21" s="135">
        <f t="shared" si="22"/>
        <v>0</v>
      </c>
      <c r="H21" s="135">
        <f t="shared" si="22"/>
        <v>0</v>
      </c>
      <c r="I21" s="135">
        <f t="shared" si="22"/>
        <v>0</v>
      </c>
      <c r="J21" s="135">
        <f t="shared" si="22"/>
        <v>53586347731.199997</v>
      </c>
      <c r="K21" s="135">
        <f t="shared" si="22"/>
        <v>51086347731.199997</v>
      </c>
      <c r="L21" s="135">
        <f t="shared" si="22"/>
        <v>24395478917.780102</v>
      </c>
      <c r="M21" s="135">
        <f t="shared" si="22"/>
        <v>0</v>
      </c>
      <c r="N21" s="135">
        <f t="shared" si="22"/>
        <v>0</v>
      </c>
      <c r="O21" s="135">
        <f t="shared" si="22"/>
        <v>0</v>
      </c>
      <c r="P21" s="135">
        <f t="shared" si="22"/>
        <v>0</v>
      </c>
      <c r="Q21" s="135">
        <f t="shared" si="22"/>
        <v>0</v>
      </c>
      <c r="R21" s="135">
        <f t="shared" si="22"/>
        <v>0</v>
      </c>
      <c r="S21" s="135">
        <f t="shared" si="22"/>
        <v>24395478917.780102</v>
      </c>
      <c r="T21" s="135">
        <f t="shared" si="22"/>
        <v>24395478917.780102</v>
      </c>
      <c r="U21" s="117">
        <f>SUBTOTAL(9,U22:U23)</f>
        <v>0</v>
      </c>
      <c r="V21" s="117">
        <f t="shared" ref="V21:X21" si="23">SUBTOTAL(9,V22:V23)</f>
        <v>0</v>
      </c>
      <c r="W21" s="117">
        <f t="shared" si="23"/>
        <v>77981826648.980103</v>
      </c>
      <c r="X21" s="1311">
        <f t="shared" si="23"/>
        <v>75481826648.980103</v>
      </c>
    </row>
    <row r="22" spans="1:24" s="142" customFormat="1" ht="42.75" customHeight="1">
      <c r="A22" s="1314" t="s">
        <v>37</v>
      </c>
      <c r="B22" s="143" t="s">
        <v>38</v>
      </c>
      <c r="C22" s="144">
        <v>26901301370.400002</v>
      </c>
      <c r="D22" s="145">
        <v>0</v>
      </c>
      <c r="E22" s="145">
        <v>0</v>
      </c>
      <c r="F22" s="145">
        <v>0</v>
      </c>
      <c r="G22" s="145">
        <v>0</v>
      </c>
      <c r="H22" s="145">
        <v>0</v>
      </c>
      <c r="I22" s="122">
        <f t="shared" si="19"/>
        <v>0</v>
      </c>
      <c r="J22" s="146">
        <f t="shared" ref="J22:J23" si="24">C22-D22</f>
        <v>26901301370.400002</v>
      </c>
      <c r="K22" s="144">
        <f>C22-E22-G22</f>
        <v>26901301370.400002</v>
      </c>
      <c r="L22" s="144">
        <f>'[12]Bảng tổng'!$S$13</f>
        <v>24395478917.780102</v>
      </c>
      <c r="M22" s="144">
        <v>0</v>
      </c>
      <c r="N22" s="144">
        <v>0</v>
      </c>
      <c r="O22" s="144">
        <v>0</v>
      </c>
      <c r="P22" s="144">
        <v>0</v>
      </c>
      <c r="Q22" s="144">
        <v>0</v>
      </c>
      <c r="R22" s="120">
        <f t="shared" si="20"/>
        <v>0</v>
      </c>
      <c r="S22" s="146">
        <f t="shared" ref="S22:S23" si="25">L22-M22</f>
        <v>24395478917.780102</v>
      </c>
      <c r="T22" s="144">
        <f>S22+Q22+R22</f>
        <v>24395478917.780102</v>
      </c>
      <c r="U22" s="126">
        <f t="shared" ref="U22:X23" si="26">H22+Q22</f>
        <v>0</v>
      </c>
      <c r="V22" s="126">
        <f t="shared" si="26"/>
        <v>0</v>
      </c>
      <c r="W22" s="126">
        <f t="shared" si="26"/>
        <v>51296780288.180099</v>
      </c>
      <c r="X22" s="1313">
        <f t="shared" si="26"/>
        <v>51296780288.180099</v>
      </c>
    </row>
    <row r="23" spans="1:24" s="142" customFormat="1" ht="42.75" customHeight="1">
      <c r="A23" s="1314" t="s">
        <v>39</v>
      </c>
      <c r="B23" s="143" t="s">
        <v>40</v>
      </c>
      <c r="C23" s="144">
        <v>26685046360.799999</v>
      </c>
      <c r="D23" s="145">
        <v>0</v>
      </c>
      <c r="E23" s="145">
        <v>2500000000</v>
      </c>
      <c r="F23" s="145">
        <v>0</v>
      </c>
      <c r="G23" s="145">
        <v>0</v>
      </c>
      <c r="H23" s="145">
        <v>0</v>
      </c>
      <c r="I23" s="147">
        <f t="shared" si="19"/>
        <v>0</v>
      </c>
      <c r="J23" s="146">
        <f t="shared" si="24"/>
        <v>26685046360.799999</v>
      </c>
      <c r="K23" s="144">
        <f>C23-E23-G23</f>
        <v>24185046360.799999</v>
      </c>
      <c r="L23" s="144">
        <v>0</v>
      </c>
      <c r="M23" s="144">
        <v>0</v>
      </c>
      <c r="N23" s="144">
        <v>0</v>
      </c>
      <c r="O23" s="144">
        <v>0</v>
      </c>
      <c r="P23" s="144">
        <v>0</v>
      </c>
      <c r="Q23" s="144">
        <v>0</v>
      </c>
      <c r="R23" s="125">
        <f t="shared" si="20"/>
        <v>0</v>
      </c>
      <c r="S23" s="146">
        <f t="shared" si="25"/>
        <v>0</v>
      </c>
      <c r="T23" s="127">
        <f>S23+Q23+R23-N23</f>
        <v>0</v>
      </c>
      <c r="U23" s="130">
        <f t="shared" si="26"/>
        <v>0</v>
      </c>
      <c r="V23" s="126">
        <f t="shared" si="26"/>
        <v>0</v>
      </c>
      <c r="W23" s="126">
        <f t="shared" si="26"/>
        <v>26685046360.799999</v>
      </c>
      <c r="X23" s="1313">
        <f t="shared" si="26"/>
        <v>24185046360.799999</v>
      </c>
    </row>
    <row r="24" spans="1:24" s="142" customFormat="1" ht="42.75" customHeight="1">
      <c r="A24" s="1310">
        <v>3</v>
      </c>
      <c r="B24" s="140" t="s">
        <v>41</v>
      </c>
      <c r="C24" s="135">
        <f>SUBTOTAL(9,C25:C26)</f>
        <v>29462912434</v>
      </c>
      <c r="D24" s="141">
        <f t="shared" ref="D24:T24" si="27">SUBTOTAL(9,D25:D26)</f>
        <v>10502982673</v>
      </c>
      <c r="E24" s="141">
        <f t="shared" si="27"/>
        <v>2946291243.4040003</v>
      </c>
      <c r="F24" s="141">
        <f t="shared" si="27"/>
        <v>10502982673</v>
      </c>
      <c r="G24" s="141">
        <f t="shared" si="27"/>
        <v>3682864054.704</v>
      </c>
      <c r="H24" s="141">
        <f t="shared" si="27"/>
        <v>6820118618.2959995</v>
      </c>
      <c r="I24" s="141">
        <f t="shared" si="27"/>
        <v>0</v>
      </c>
      <c r="J24" s="141">
        <f t="shared" si="27"/>
        <v>18959929761</v>
      </c>
      <c r="K24" s="141">
        <f t="shared" si="27"/>
        <v>22833757135.891998</v>
      </c>
      <c r="L24" s="141">
        <f t="shared" si="27"/>
        <v>13537087566</v>
      </c>
      <c r="M24" s="141">
        <f t="shared" si="27"/>
        <v>0</v>
      </c>
      <c r="N24" s="141">
        <f t="shared" si="27"/>
        <v>1353708757</v>
      </c>
      <c r="O24" s="141">
        <f t="shared" si="27"/>
        <v>0</v>
      </c>
      <c r="P24" s="141">
        <f t="shared" si="27"/>
        <v>0</v>
      </c>
      <c r="Q24" s="141">
        <f t="shared" si="27"/>
        <v>0</v>
      </c>
      <c r="R24" s="141">
        <f t="shared" si="27"/>
        <v>0</v>
      </c>
      <c r="S24" s="141">
        <f t="shared" si="27"/>
        <v>13537087566</v>
      </c>
      <c r="T24" s="141">
        <f t="shared" si="27"/>
        <v>12183378809</v>
      </c>
      <c r="U24" s="117">
        <f>SUBTOTAL(9,U25:U26)</f>
        <v>6820118618.2959995</v>
      </c>
      <c r="V24" s="117">
        <f t="shared" ref="V24:X24" si="28">SUBTOTAL(9,V25:V26)</f>
        <v>0</v>
      </c>
      <c r="W24" s="117">
        <f t="shared" si="28"/>
        <v>32497017327</v>
      </c>
      <c r="X24" s="1311">
        <f t="shared" si="28"/>
        <v>35017135944.891998</v>
      </c>
    </row>
    <row r="25" spans="1:24" s="142" customFormat="1" ht="42.75" customHeight="1">
      <c r="A25" s="1314" t="s">
        <v>42</v>
      </c>
      <c r="B25" s="143" t="s">
        <v>43</v>
      </c>
      <c r="C25" s="144">
        <v>14731456217</v>
      </c>
      <c r="D25" s="145">
        <v>10502982673</v>
      </c>
      <c r="E25" s="145">
        <f>+C25/10</f>
        <v>1473145621.7</v>
      </c>
      <c r="F25" s="145">
        <v>10502982673</v>
      </c>
      <c r="G25" s="145">
        <v>3682864054.704</v>
      </c>
      <c r="H25" s="145">
        <f>+F25-G25</f>
        <v>6820118618.2959995</v>
      </c>
      <c r="I25" s="147">
        <f t="shared" si="19"/>
        <v>0</v>
      </c>
      <c r="J25" s="146">
        <f>C25-D25</f>
        <v>4228473544</v>
      </c>
      <c r="K25" s="146">
        <f>C25-E25-G25</f>
        <v>9575446540.5959988</v>
      </c>
      <c r="L25" s="146">
        <v>13537087566</v>
      </c>
      <c r="M25" s="146">
        <v>0</v>
      </c>
      <c r="N25" s="146">
        <v>1353708757</v>
      </c>
      <c r="O25" s="146">
        <v>0</v>
      </c>
      <c r="P25" s="146">
        <v>0</v>
      </c>
      <c r="Q25" s="146">
        <v>0</v>
      </c>
      <c r="R25" s="125">
        <f t="shared" si="20"/>
        <v>0</v>
      </c>
      <c r="S25" s="146">
        <v>13537087566</v>
      </c>
      <c r="T25" s="144">
        <v>12183378809</v>
      </c>
      <c r="U25" s="126">
        <f t="shared" ref="U25:X26" si="29">H25+Q25</f>
        <v>6820118618.2959995</v>
      </c>
      <c r="V25" s="126">
        <f t="shared" si="29"/>
        <v>0</v>
      </c>
      <c r="W25" s="126">
        <f t="shared" si="29"/>
        <v>17765561110</v>
      </c>
      <c r="X25" s="1313">
        <f t="shared" si="29"/>
        <v>21758825349.596001</v>
      </c>
    </row>
    <row r="26" spans="1:24" s="142" customFormat="1" ht="42.75" customHeight="1">
      <c r="A26" s="1314" t="s">
        <v>44</v>
      </c>
      <c r="B26" s="143" t="s">
        <v>45</v>
      </c>
      <c r="C26" s="144">
        <v>14731456217</v>
      </c>
      <c r="D26" s="145">
        <v>0</v>
      </c>
      <c r="E26" s="145">
        <v>1473145621.704</v>
      </c>
      <c r="F26" s="145">
        <v>0</v>
      </c>
      <c r="G26" s="145"/>
      <c r="H26" s="145"/>
      <c r="I26" s="147">
        <f t="shared" si="19"/>
        <v>0</v>
      </c>
      <c r="J26" s="146">
        <f>C26-D26</f>
        <v>14731456217</v>
      </c>
      <c r="K26" s="146">
        <f>C26-E26-G26</f>
        <v>13258310595.296</v>
      </c>
      <c r="L26" s="146">
        <v>0</v>
      </c>
      <c r="M26" s="146">
        <v>0</v>
      </c>
      <c r="N26" s="146">
        <v>0</v>
      </c>
      <c r="O26" s="146">
        <v>0</v>
      </c>
      <c r="P26" s="146">
        <v>0</v>
      </c>
      <c r="Q26" s="146">
        <v>0</v>
      </c>
      <c r="R26" s="125">
        <f t="shared" si="20"/>
        <v>0</v>
      </c>
      <c r="S26" s="146"/>
      <c r="T26" s="127">
        <f>S26+Q26</f>
        <v>0</v>
      </c>
      <c r="U26" s="130">
        <f t="shared" si="29"/>
        <v>0</v>
      </c>
      <c r="V26" s="126">
        <f t="shared" si="29"/>
        <v>0</v>
      </c>
      <c r="W26" s="126">
        <f t="shared" si="29"/>
        <v>14731456217</v>
      </c>
      <c r="X26" s="1313">
        <f t="shared" si="29"/>
        <v>13258310595.296</v>
      </c>
    </row>
    <row r="27" spans="1:24" s="139" customFormat="1" ht="42.75" customHeight="1">
      <c r="A27" s="1308" t="s">
        <v>46</v>
      </c>
      <c r="B27" s="111" t="s">
        <v>47</v>
      </c>
      <c r="C27" s="148">
        <f t="shared" ref="C27:T27" si="30">SUBTOTAL(9,C28:C32)</f>
        <v>249281651071.2059</v>
      </c>
      <c r="D27" s="149">
        <f t="shared" si="30"/>
        <v>47976863356</v>
      </c>
      <c r="E27" s="149">
        <f t="shared" si="30"/>
        <v>18959278430</v>
      </c>
      <c r="F27" s="149">
        <f t="shared" si="30"/>
        <v>36468728782</v>
      </c>
      <c r="G27" s="149">
        <f t="shared" si="30"/>
        <v>21264271025</v>
      </c>
      <c r="H27" s="149">
        <f t="shared" si="30"/>
        <v>15204457757</v>
      </c>
      <c r="I27" s="149">
        <f t="shared" si="30"/>
        <v>11508134574</v>
      </c>
      <c r="J27" s="149">
        <f t="shared" si="30"/>
        <v>201304787715.2059</v>
      </c>
      <c r="K27" s="149">
        <f t="shared" si="30"/>
        <v>209058101616.2059</v>
      </c>
      <c r="L27" s="149">
        <f t="shared" si="30"/>
        <v>111394822553.32458</v>
      </c>
      <c r="M27" s="149">
        <f t="shared" si="30"/>
        <v>0</v>
      </c>
      <c r="N27" s="149">
        <f t="shared" si="30"/>
        <v>0</v>
      </c>
      <c r="O27" s="149">
        <f t="shared" si="30"/>
        <v>0</v>
      </c>
      <c r="P27" s="149">
        <f t="shared" si="30"/>
        <v>0</v>
      </c>
      <c r="Q27" s="149">
        <f t="shared" si="30"/>
        <v>0</v>
      </c>
      <c r="R27" s="149">
        <f t="shared" si="30"/>
        <v>0</v>
      </c>
      <c r="S27" s="149">
        <f t="shared" si="30"/>
        <v>111394822553.32458</v>
      </c>
      <c r="T27" s="149">
        <f t="shared" si="30"/>
        <v>111394822553.32458</v>
      </c>
      <c r="U27" s="113">
        <f>SUBTOTAL(9,U28:U32)</f>
        <v>15204457757</v>
      </c>
      <c r="V27" s="113">
        <f t="shared" ref="V27:X27" si="31">SUBTOTAL(9,V28:V32)</f>
        <v>11508134574</v>
      </c>
      <c r="W27" s="113">
        <f t="shared" si="31"/>
        <v>312699610268.53052</v>
      </c>
      <c r="X27" s="1309">
        <f t="shared" si="31"/>
        <v>320452924169.53052</v>
      </c>
    </row>
    <row r="28" spans="1:24" s="142" customFormat="1" ht="42.75" customHeight="1">
      <c r="A28" s="1314">
        <v>1</v>
      </c>
      <c r="B28" s="150" t="s">
        <v>48</v>
      </c>
      <c r="C28" s="124">
        <v>125000000000.28</v>
      </c>
      <c r="D28" s="123">
        <v>38886501232</v>
      </c>
      <c r="E28" s="123">
        <v>8750000000</v>
      </c>
      <c r="F28" s="123">
        <v>29650957189</v>
      </c>
      <c r="G28" s="123">
        <v>17979627282</v>
      </c>
      <c r="H28" s="123">
        <f>F28-G28</f>
        <v>11671329907</v>
      </c>
      <c r="I28" s="122">
        <f>D28-F28</f>
        <v>9235544043</v>
      </c>
      <c r="J28" s="146">
        <f>C28-D28</f>
        <v>86113498768.279999</v>
      </c>
      <c r="K28" s="144">
        <f>C28-E28-G28</f>
        <v>98270372718.279999</v>
      </c>
      <c r="L28" s="124">
        <f>[13]Vietree!$S$7</f>
        <v>56661051653.152397</v>
      </c>
      <c r="M28" s="124">
        <v>0</v>
      </c>
      <c r="N28" s="124">
        <v>0</v>
      </c>
      <c r="O28" s="124">
        <v>0</v>
      </c>
      <c r="P28" s="124">
        <v>0</v>
      </c>
      <c r="Q28" s="124">
        <f>O28-P28</f>
        <v>0</v>
      </c>
      <c r="R28" s="120">
        <f>M28-O28</f>
        <v>0</v>
      </c>
      <c r="S28" s="146">
        <f>L28-M28</f>
        <v>56661051653.152397</v>
      </c>
      <c r="T28" s="144">
        <f>L28-N28-P28</f>
        <v>56661051653.152397</v>
      </c>
      <c r="U28" s="126">
        <f>H28+Q28</f>
        <v>11671329907</v>
      </c>
      <c r="V28" s="126">
        <f>I28+R28</f>
        <v>9235544043</v>
      </c>
      <c r="W28" s="126">
        <f>J28+S28</f>
        <v>142774550421.4324</v>
      </c>
      <c r="X28" s="1313">
        <f>K28+T28</f>
        <v>154931424371.4324</v>
      </c>
    </row>
    <row r="29" spans="1:24" s="142" customFormat="1" ht="61.5" customHeight="1">
      <c r="A29" s="1314">
        <v>2</v>
      </c>
      <c r="B29" s="150" t="s">
        <v>49</v>
      </c>
      <c r="C29" s="124">
        <v>68796000000</v>
      </c>
      <c r="D29" s="123">
        <v>9090362124</v>
      </c>
      <c r="E29" s="123">
        <v>6879600000</v>
      </c>
      <c r="F29" s="123">
        <v>6817771593</v>
      </c>
      <c r="G29" s="123">
        <v>3284643743</v>
      </c>
      <c r="H29" s="123">
        <f t="shared" ref="H29:H32" si="32">F29-G29</f>
        <v>3533127850</v>
      </c>
      <c r="I29" s="122">
        <f t="shared" ref="I29:I32" si="33">D29-F29</f>
        <v>2272590531</v>
      </c>
      <c r="J29" s="146">
        <f t="shared" ref="J29:J32" si="34">C29-D29</f>
        <v>59705637876</v>
      </c>
      <c r="K29" s="144">
        <f t="shared" ref="K29:K32" si="35">C29-E29-G29</f>
        <v>58631756257</v>
      </c>
      <c r="L29" s="124">
        <f>[13]GTECH!$S$7</f>
        <v>31184429676.242199</v>
      </c>
      <c r="M29" s="124">
        <v>0</v>
      </c>
      <c r="N29" s="124">
        <v>0</v>
      </c>
      <c r="O29" s="124">
        <v>0</v>
      </c>
      <c r="P29" s="124">
        <v>0</v>
      </c>
      <c r="Q29" s="124">
        <f t="shared" ref="Q29:Q32" si="36">O29-P29</f>
        <v>0</v>
      </c>
      <c r="R29" s="120">
        <f t="shared" ref="R29:R32" si="37">M29-O29</f>
        <v>0</v>
      </c>
      <c r="S29" s="146">
        <f t="shared" ref="S29:S32" si="38">L29-M29</f>
        <v>31184429676.242199</v>
      </c>
      <c r="T29" s="144">
        <f t="shared" ref="T29:T32" si="39">L29-N29-P29</f>
        <v>31184429676.242199</v>
      </c>
      <c r="U29" s="126">
        <f t="shared" ref="U29:X32" si="40">H29+Q29</f>
        <v>3533127850</v>
      </c>
      <c r="V29" s="126">
        <f t="shared" si="40"/>
        <v>2272590531</v>
      </c>
      <c r="W29" s="126">
        <f t="shared" si="40"/>
        <v>90890067552.242203</v>
      </c>
      <c r="X29" s="1313">
        <f t="shared" si="40"/>
        <v>89816185933.242203</v>
      </c>
    </row>
    <row r="30" spans="1:24" s="142" customFormat="1" ht="61.5" customHeight="1">
      <c r="A30" s="1314">
        <v>3</v>
      </c>
      <c r="B30" s="150" t="s">
        <v>50</v>
      </c>
      <c r="C30" s="124">
        <v>48903964830.925903</v>
      </c>
      <c r="D30" s="123">
        <v>0</v>
      </c>
      <c r="E30" s="123">
        <v>2880888110</v>
      </c>
      <c r="F30" s="123">
        <v>0</v>
      </c>
      <c r="G30" s="123">
        <v>0</v>
      </c>
      <c r="H30" s="123">
        <f t="shared" si="32"/>
        <v>0</v>
      </c>
      <c r="I30" s="122">
        <f t="shared" si="33"/>
        <v>0</v>
      </c>
      <c r="J30" s="146">
        <f t="shared" si="34"/>
        <v>48903964830.925903</v>
      </c>
      <c r="K30" s="144">
        <f t="shared" si="35"/>
        <v>46023076720.925903</v>
      </c>
      <c r="L30" s="124">
        <v>21763931223.93</v>
      </c>
      <c r="M30" s="124">
        <v>0</v>
      </c>
      <c r="N30" s="124">
        <v>0</v>
      </c>
      <c r="O30" s="124">
        <v>0</v>
      </c>
      <c r="P30" s="124">
        <v>0</v>
      </c>
      <c r="Q30" s="124">
        <f t="shared" si="36"/>
        <v>0</v>
      </c>
      <c r="R30" s="120">
        <f t="shared" si="37"/>
        <v>0</v>
      </c>
      <c r="S30" s="146">
        <f t="shared" si="38"/>
        <v>21763931223.93</v>
      </c>
      <c r="T30" s="144">
        <f t="shared" si="39"/>
        <v>21763931223.93</v>
      </c>
      <c r="U30" s="126">
        <f t="shared" si="40"/>
        <v>0</v>
      </c>
      <c r="V30" s="126">
        <f t="shared" si="40"/>
        <v>0</v>
      </c>
      <c r="W30" s="126">
        <f t="shared" si="40"/>
        <v>70667896054.855896</v>
      </c>
      <c r="X30" s="1313">
        <f t="shared" si="40"/>
        <v>67787007944.855904</v>
      </c>
    </row>
    <row r="31" spans="1:24" s="142" customFormat="1" ht="42.75" customHeight="1">
      <c r="A31" s="1314">
        <v>4</v>
      </c>
      <c r="B31" s="150" t="s">
        <v>51</v>
      </c>
      <c r="C31" s="124">
        <v>4487903200</v>
      </c>
      <c r="D31" s="123">
        <v>0</v>
      </c>
      <c r="E31" s="123">
        <v>448790320</v>
      </c>
      <c r="F31" s="123">
        <v>0</v>
      </c>
      <c r="G31" s="123">
        <v>0</v>
      </c>
      <c r="H31" s="123">
        <f t="shared" si="32"/>
        <v>0</v>
      </c>
      <c r="I31" s="122">
        <f t="shared" si="33"/>
        <v>0</v>
      </c>
      <c r="J31" s="146">
        <f t="shared" si="34"/>
        <v>4487903200</v>
      </c>
      <c r="K31" s="144">
        <f t="shared" si="35"/>
        <v>4039112880</v>
      </c>
      <c r="L31" s="124">
        <f>'[13]XLNT-VTT'!$S$7</f>
        <v>1785410000</v>
      </c>
      <c r="M31" s="124">
        <v>0</v>
      </c>
      <c r="N31" s="124">
        <v>0</v>
      </c>
      <c r="O31" s="124">
        <v>0</v>
      </c>
      <c r="P31" s="124">
        <v>0</v>
      </c>
      <c r="Q31" s="124">
        <f t="shared" si="36"/>
        <v>0</v>
      </c>
      <c r="R31" s="120">
        <f t="shared" si="37"/>
        <v>0</v>
      </c>
      <c r="S31" s="146">
        <f t="shared" si="38"/>
        <v>1785410000</v>
      </c>
      <c r="T31" s="144">
        <f t="shared" si="39"/>
        <v>1785410000</v>
      </c>
      <c r="U31" s="126">
        <f t="shared" si="40"/>
        <v>0</v>
      </c>
      <c r="V31" s="126">
        <f t="shared" si="40"/>
        <v>0</v>
      </c>
      <c r="W31" s="126">
        <f t="shared" si="40"/>
        <v>6273313200</v>
      </c>
      <c r="X31" s="1313">
        <f t="shared" si="40"/>
        <v>5824522880</v>
      </c>
    </row>
    <row r="32" spans="1:24" s="142" customFormat="1" ht="42.75" customHeight="1">
      <c r="A32" s="1314">
        <v>5</v>
      </c>
      <c r="B32" s="150" t="s">
        <v>52</v>
      </c>
      <c r="C32" s="124">
        <v>2093783040</v>
      </c>
      <c r="D32" s="123">
        <v>0</v>
      </c>
      <c r="E32" s="123">
        <v>0</v>
      </c>
      <c r="F32" s="123">
        <v>0</v>
      </c>
      <c r="G32" s="123">
        <v>0</v>
      </c>
      <c r="H32" s="123">
        <f t="shared" si="32"/>
        <v>0</v>
      </c>
      <c r="I32" s="122">
        <f t="shared" si="33"/>
        <v>0</v>
      </c>
      <c r="J32" s="146">
        <f t="shared" si="34"/>
        <v>2093783040</v>
      </c>
      <c r="K32" s="144">
        <f t="shared" si="35"/>
        <v>2093783040</v>
      </c>
      <c r="L32" s="124">
        <v>0</v>
      </c>
      <c r="M32" s="124">
        <v>0</v>
      </c>
      <c r="N32" s="124">
        <v>0</v>
      </c>
      <c r="O32" s="124">
        <v>0</v>
      </c>
      <c r="P32" s="124">
        <v>0</v>
      </c>
      <c r="Q32" s="124">
        <f t="shared" si="36"/>
        <v>0</v>
      </c>
      <c r="R32" s="120">
        <f t="shared" si="37"/>
        <v>0</v>
      </c>
      <c r="S32" s="146">
        <f t="shared" si="38"/>
        <v>0</v>
      </c>
      <c r="T32" s="144">
        <f t="shared" si="39"/>
        <v>0</v>
      </c>
      <c r="U32" s="126">
        <f t="shared" si="40"/>
        <v>0</v>
      </c>
      <c r="V32" s="126">
        <f t="shared" si="40"/>
        <v>0</v>
      </c>
      <c r="W32" s="126">
        <f t="shared" si="40"/>
        <v>2093783040</v>
      </c>
      <c r="X32" s="1313">
        <f t="shared" si="40"/>
        <v>2093783040</v>
      </c>
    </row>
    <row r="33" spans="1:24" s="142" customFormat="1" ht="42.75" customHeight="1">
      <c r="A33" s="1308" t="s">
        <v>53</v>
      </c>
      <c r="B33" s="111" t="s">
        <v>54</v>
      </c>
      <c r="C33" s="148">
        <f>SUBTOTAL(9,C34:C45)</f>
        <v>153956452805.72021</v>
      </c>
      <c r="D33" s="149">
        <f t="shared" ref="D33:T33" si="41">SUBTOTAL(9,D34:D45)</f>
        <v>958942160</v>
      </c>
      <c r="E33" s="149">
        <f t="shared" si="41"/>
        <v>0</v>
      </c>
      <c r="F33" s="149">
        <f t="shared" si="41"/>
        <v>958942160</v>
      </c>
      <c r="G33" s="149">
        <f t="shared" si="41"/>
        <v>958942160</v>
      </c>
      <c r="H33" s="149">
        <f t="shared" si="41"/>
        <v>0</v>
      </c>
      <c r="I33" s="149">
        <f t="shared" si="41"/>
        <v>0</v>
      </c>
      <c r="J33" s="149">
        <f t="shared" si="41"/>
        <v>152997510645.72021</v>
      </c>
      <c r="K33" s="149">
        <f t="shared" si="41"/>
        <v>152997510645.72021</v>
      </c>
      <c r="L33" s="149">
        <f t="shared" si="41"/>
        <v>50859572660.860107</v>
      </c>
      <c r="M33" s="149">
        <f t="shared" si="41"/>
        <v>0</v>
      </c>
      <c r="N33" s="149">
        <f t="shared" si="41"/>
        <v>0</v>
      </c>
      <c r="O33" s="149">
        <f t="shared" si="41"/>
        <v>0</v>
      </c>
      <c r="P33" s="149">
        <f t="shared" si="41"/>
        <v>0</v>
      </c>
      <c r="Q33" s="149">
        <f t="shared" si="41"/>
        <v>0</v>
      </c>
      <c r="R33" s="149">
        <f t="shared" si="41"/>
        <v>0</v>
      </c>
      <c r="S33" s="149">
        <f t="shared" si="41"/>
        <v>50859572660.860107</v>
      </c>
      <c r="T33" s="149">
        <f t="shared" si="41"/>
        <v>50859572660.860107</v>
      </c>
      <c r="U33" s="113">
        <f>SUBTOTAL(9,U34:U45)</f>
        <v>0</v>
      </c>
      <c r="V33" s="113">
        <f t="shared" ref="V33:X33" si="42">SUBTOTAL(9,V34:V45)</f>
        <v>0</v>
      </c>
      <c r="W33" s="113">
        <f t="shared" si="42"/>
        <v>203857083306.58032</v>
      </c>
      <c r="X33" s="1309">
        <f t="shared" si="42"/>
        <v>203857083306.58032</v>
      </c>
    </row>
    <row r="34" spans="1:24" s="118" customFormat="1" ht="42.75" customHeight="1">
      <c r="A34" s="1314">
        <v>1</v>
      </c>
      <c r="B34" s="150" t="s">
        <v>55</v>
      </c>
      <c r="C34" s="146">
        <v>19856793600</v>
      </c>
      <c r="D34" s="151">
        <v>703913760</v>
      </c>
      <c r="E34" s="151">
        <v>0</v>
      </c>
      <c r="F34" s="151">
        <v>703913760</v>
      </c>
      <c r="G34" s="151">
        <v>703913760</v>
      </c>
      <c r="H34" s="151">
        <f>F34-G34</f>
        <v>0</v>
      </c>
      <c r="I34" s="147">
        <f t="shared" ref="I34:I45" si="43">D34-F34</f>
        <v>0</v>
      </c>
      <c r="J34" s="146">
        <f>C34-D34</f>
        <v>19152879840</v>
      </c>
      <c r="K34" s="127">
        <f>J34+H34+I34-E34</f>
        <v>19152879840</v>
      </c>
      <c r="L34" s="146">
        <v>9928396800</v>
      </c>
      <c r="M34" s="146">
        <v>0</v>
      </c>
      <c r="N34" s="146">
        <v>0</v>
      </c>
      <c r="O34" s="146">
        <v>0</v>
      </c>
      <c r="P34" s="146">
        <v>0</v>
      </c>
      <c r="Q34" s="146">
        <f>O34-P34</f>
        <v>0</v>
      </c>
      <c r="R34" s="125">
        <f>M34-O34</f>
        <v>0</v>
      </c>
      <c r="S34" s="146">
        <f>L34-M34</f>
        <v>9928396800</v>
      </c>
      <c r="T34" s="127">
        <f>L34-N34-P34</f>
        <v>9928396800</v>
      </c>
      <c r="U34" s="130">
        <f>H34+Q34</f>
        <v>0</v>
      </c>
      <c r="V34" s="126">
        <f>I34+R34</f>
        <v>0</v>
      </c>
      <c r="W34" s="126">
        <f>J34+S34</f>
        <v>29081276640</v>
      </c>
      <c r="X34" s="1313">
        <f>K34+T34</f>
        <v>29081276640</v>
      </c>
    </row>
    <row r="35" spans="1:24" s="118" customFormat="1" ht="42.75" customHeight="1">
      <c r="A35" s="1314">
        <v>2</v>
      </c>
      <c r="B35" s="150" t="s">
        <v>56</v>
      </c>
      <c r="C35" s="146">
        <v>18755383500</v>
      </c>
      <c r="D35" s="151">
        <v>0</v>
      </c>
      <c r="E35" s="151">
        <v>0</v>
      </c>
      <c r="F35" s="151">
        <v>0</v>
      </c>
      <c r="G35" s="151">
        <v>0</v>
      </c>
      <c r="H35" s="151">
        <f t="shared" ref="H35:H45" si="44">F35-G35</f>
        <v>0</v>
      </c>
      <c r="I35" s="147">
        <f t="shared" si="43"/>
        <v>0</v>
      </c>
      <c r="J35" s="146">
        <f t="shared" ref="J35:J45" si="45">C35-D35</f>
        <v>18755383500</v>
      </c>
      <c r="K35" s="127">
        <f t="shared" ref="K35:K45" si="46">J35+H35+I35-E35</f>
        <v>18755383500</v>
      </c>
      <c r="L35" s="146">
        <v>8267411250</v>
      </c>
      <c r="M35" s="146">
        <v>0</v>
      </c>
      <c r="N35" s="146">
        <v>0</v>
      </c>
      <c r="O35" s="146">
        <v>0</v>
      </c>
      <c r="P35" s="146">
        <v>0</v>
      </c>
      <c r="Q35" s="146">
        <f t="shared" ref="Q35:Q45" si="47">O35-P35</f>
        <v>0</v>
      </c>
      <c r="R35" s="125">
        <f t="shared" ref="R35:R45" si="48">M35-O35</f>
        <v>0</v>
      </c>
      <c r="S35" s="146">
        <f t="shared" ref="S35:S45" si="49">L35-M35</f>
        <v>8267411250</v>
      </c>
      <c r="T35" s="127">
        <f t="shared" ref="T35:T45" si="50">L35-N35-P35</f>
        <v>8267411250</v>
      </c>
      <c r="U35" s="130">
        <f t="shared" ref="U35:X45" si="51">H35+Q35</f>
        <v>0</v>
      </c>
      <c r="V35" s="126">
        <f t="shared" si="51"/>
        <v>0</v>
      </c>
      <c r="W35" s="126">
        <f t="shared" si="51"/>
        <v>27022794750</v>
      </c>
      <c r="X35" s="1313">
        <f t="shared" si="51"/>
        <v>27022794750</v>
      </c>
    </row>
    <row r="36" spans="1:24" s="118" customFormat="1" ht="42.75" customHeight="1">
      <c r="A36" s="1314">
        <v>3</v>
      </c>
      <c r="B36" s="150" t="s">
        <v>57</v>
      </c>
      <c r="C36" s="146">
        <v>16118324010.0952</v>
      </c>
      <c r="D36" s="151">
        <v>255028400</v>
      </c>
      <c r="E36" s="151">
        <v>0</v>
      </c>
      <c r="F36" s="151">
        <v>255028400</v>
      </c>
      <c r="G36" s="151">
        <v>255028400</v>
      </c>
      <c r="H36" s="151">
        <f t="shared" si="44"/>
        <v>0</v>
      </c>
      <c r="I36" s="147">
        <f t="shared" si="43"/>
        <v>0</v>
      </c>
      <c r="J36" s="146">
        <f t="shared" si="45"/>
        <v>15863295610.0952</v>
      </c>
      <c r="K36" s="127">
        <f t="shared" si="46"/>
        <v>15863295610.0952</v>
      </c>
      <c r="L36" s="146">
        <v>8059162005.0476103</v>
      </c>
      <c r="M36" s="146">
        <v>0</v>
      </c>
      <c r="N36" s="146">
        <v>0</v>
      </c>
      <c r="O36" s="146">
        <v>0</v>
      </c>
      <c r="P36" s="146">
        <v>0</v>
      </c>
      <c r="Q36" s="146">
        <f t="shared" si="47"/>
        <v>0</v>
      </c>
      <c r="R36" s="125">
        <f t="shared" si="48"/>
        <v>0</v>
      </c>
      <c r="S36" s="146">
        <f t="shared" si="49"/>
        <v>8059162005.0476103</v>
      </c>
      <c r="T36" s="127">
        <f t="shared" si="50"/>
        <v>8059162005.0476103</v>
      </c>
      <c r="U36" s="130">
        <f t="shared" si="51"/>
        <v>0</v>
      </c>
      <c r="V36" s="126">
        <f t="shared" si="51"/>
        <v>0</v>
      </c>
      <c r="W36" s="126">
        <f t="shared" si="51"/>
        <v>23922457615.142811</v>
      </c>
      <c r="X36" s="1313">
        <f t="shared" si="51"/>
        <v>23922457615.142811</v>
      </c>
    </row>
    <row r="37" spans="1:24" s="118" customFormat="1" ht="42.75" customHeight="1">
      <c r="A37" s="1314">
        <v>4</v>
      </c>
      <c r="B37" s="150" t="s">
        <v>58</v>
      </c>
      <c r="C37" s="146">
        <f>45603346484</f>
        <v>45603346484</v>
      </c>
      <c r="D37" s="151">
        <v>0</v>
      </c>
      <c r="E37" s="151">
        <v>0</v>
      </c>
      <c r="F37" s="151">
        <v>0</v>
      </c>
      <c r="G37" s="151">
        <v>0</v>
      </c>
      <c r="H37" s="151">
        <f t="shared" si="44"/>
        <v>0</v>
      </c>
      <c r="I37" s="147">
        <f t="shared" si="43"/>
        <v>0</v>
      </c>
      <c r="J37" s="146">
        <f t="shared" si="45"/>
        <v>45603346484</v>
      </c>
      <c r="K37" s="127">
        <f t="shared" si="46"/>
        <v>45603346484</v>
      </c>
      <c r="L37" s="146"/>
      <c r="M37" s="146">
        <v>0</v>
      </c>
      <c r="N37" s="146">
        <v>0</v>
      </c>
      <c r="O37" s="146">
        <v>0</v>
      </c>
      <c r="P37" s="146">
        <v>0</v>
      </c>
      <c r="Q37" s="146">
        <f t="shared" si="47"/>
        <v>0</v>
      </c>
      <c r="R37" s="125">
        <f t="shared" si="48"/>
        <v>0</v>
      </c>
      <c r="S37" s="146">
        <f t="shared" si="49"/>
        <v>0</v>
      </c>
      <c r="T37" s="127">
        <f t="shared" si="50"/>
        <v>0</v>
      </c>
      <c r="U37" s="130">
        <f t="shared" si="51"/>
        <v>0</v>
      </c>
      <c r="V37" s="126">
        <f t="shared" si="51"/>
        <v>0</v>
      </c>
      <c r="W37" s="126">
        <f t="shared" si="51"/>
        <v>45603346484</v>
      </c>
      <c r="X37" s="1313">
        <f t="shared" si="51"/>
        <v>45603346484</v>
      </c>
    </row>
    <row r="38" spans="1:24" s="118" customFormat="1" ht="42.75" customHeight="1">
      <c r="A38" s="1314">
        <v>5</v>
      </c>
      <c r="B38" s="150" t="s">
        <v>59</v>
      </c>
      <c r="C38" s="146">
        <v>2200000000</v>
      </c>
      <c r="D38" s="151">
        <v>0</v>
      </c>
      <c r="E38" s="151">
        <v>0</v>
      </c>
      <c r="F38" s="151">
        <v>0</v>
      </c>
      <c r="G38" s="151">
        <v>0</v>
      </c>
      <c r="H38" s="151">
        <f t="shared" si="44"/>
        <v>0</v>
      </c>
      <c r="I38" s="147">
        <f t="shared" si="43"/>
        <v>0</v>
      </c>
      <c r="J38" s="146">
        <f t="shared" si="45"/>
        <v>2200000000</v>
      </c>
      <c r="K38" s="127">
        <f t="shared" si="46"/>
        <v>2200000000</v>
      </c>
      <c r="L38" s="146">
        <f>+C38/2</f>
        <v>1100000000</v>
      </c>
      <c r="M38" s="146">
        <v>0</v>
      </c>
      <c r="N38" s="146">
        <v>0</v>
      </c>
      <c r="O38" s="146">
        <v>0</v>
      </c>
      <c r="P38" s="146">
        <v>0</v>
      </c>
      <c r="Q38" s="146">
        <f t="shared" si="47"/>
        <v>0</v>
      </c>
      <c r="R38" s="125">
        <f t="shared" si="48"/>
        <v>0</v>
      </c>
      <c r="S38" s="146">
        <f t="shared" si="49"/>
        <v>1100000000</v>
      </c>
      <c r="T38" s="127">
        <f t="shared" si="50"/>
        <v>1100000000</v>
      </c>
      <c r="U38" s="130">
        <f t="shared" si="51"/>
        <v>0</v>
      </c>
      <c r="V38" s="126">
        <f t="shared" si="51"/>
        <v>0</v>
      </c>
      <c r="W38" s="126">
        <f t="shared" si="51"/>
        <v>3300000000</v>
      </c>
      <c r="X38" s="1313">
        <f t="shared" si="51"/>
        <v>3300000000</v>
      </c>
    </row>
    <row r="39" spans="1:24" s="118" customFormat="1" ht="42.75" customHeight="1">
      <c r="A39" s="1314">
        <v>6</v>
      </c>
      <c r="B39" s="150" t="s">
        <v>60</v>
      </c>
      <c r="C39" s="146">
        <v>17955805646.625</v>
      </c>
      <c r="D39" s="151">
        <v>0</v>
      </c>
      <c r="E39" s="151">
        <v>0</v>
      </c>
      <c r="F39" s="151">
        <v>0</v>
      </c>
      <c r="G39" s="151">
        <v>0</v>
      </c>
      <c r="H39" s="151">
        <f t="shared" si="44"/>
        <v>0</v>
      </c>
      <c r="I39" s="147">
        <f t="shared" si="43"/>
        <v>0</v>
      </c>
      <c r="J39" s="146">
        <f t="shared" si="45"/>
        <v>17955805646.625</v>
      </c>
      <c r="K39" s="127">
        <f t="shared" si="46"/>
        <v>17955805646.625</v>
      </c>
      <c r="L39" s="146">
        <f>+C39/2</f>
        <v>8977902823.3125</v>
      </c>
      <c r="M39" s="146">
        <v>0</v>
      </c>
      <c r="N39" s="146">
        <v>0</v>
      </c>
      <c r="O39" s="146">
        <v>0</v>
      </c>
      <c r="P39" s="146">
        <v>0</v>
      </c>
      <c r="Q39" s="146">
        <f t="shared" si="47"/>
        <v>0</v>
      </c>
      <c r="R39" s="125">
        <f t="shared" si="48"/>
        <v>0</v>
      </c>
      <c r="S39" s="146">
        <f t="shared" si="49"/>
        <v>8977902823.3125</v>
      </c>
      <c r="T39" s="127">
        <f t="shared" si="50"/>
        <v>8977902823.3125</v>
      </c>
      <c r="U39" s="130">
        <f t="shared" si="51"/>
        <v>0</v>
      </c>
      <c r="V39" s="126">
        <f t="shared" si="51"/>
        <v>0</v>
      </c>
      <c r="W39" s="126">
        <f t="shared" si="51"/>
        <v>26933708469.9375</v>
      </c>
      <c r="X39" s="1313">
        <f t="shared" si="51"/>
        <v>26933708469.9375</v>
      </c>
    </row>
    <row r="40" spans="1:24" s="118" customFormat="1" ht="42.75" customHeight="1">
      <c r="A40" s="1314">
        <v>7</v>
      </c>
      <c r="B40" s="150" t="s">
        <v>61</v>
      </c>
      <c r="C40" s="146">
        <v>12376632400</v>
      </c>
      <c r="D40" s="151">
        <v>0</v>
      </c>
      <c r="E40" s="151">
        <v>0</v>
      </c>
      <c r="F40" s="151">
        <v>0</v>
      </c>
      <c r="G40" s="151">
        <v>0</v>
      </c>
      <c r="H40" s="151">
        <f t="shared" si="44"/>
        <v>0</v>
      </c>
      <c r="I40" s="147">
        <f t="shared" si="43"/>
        <v>0</v>
      </c>
      <c r="J40" s="146">
        <f t="shared" si="45"/>
        <v>12376632400</v>
      </c>
      <c r="K40" s="127">
        <f t="shared" si="46"/>
        <v>12376632400</v>
      </c>
      <c r="L40" s="146">
        <f>+C40/2</f>
        <v>6188316200</v>
      </c>
      <c r="M40" s="146">
        <v>0</v>
      </c>
      <c r="N40" s="146">
        <v>0</v>
      </c>
      <c r="O40" s="146">
        <v>0</v>
      </c>
      <c r="P40" s="146">
        <v>0</v>
      </c>
      <c r="Q40" s="146">
        <f t="shared" si="47"/>
        <v>0</v>
      </c>
      <c r="R40" s="125">
        <f t="shared" si="48"/>
        <v>0</v>
      </c>
      <c r="S40" s="146">
        <f t="shared" si="49"/>
        <v>6188316200</v>
      </c>
      <c r="T40" s="127">
        <f t="shared" si="50"/>
        <v>6188316200</v>
      </c>
      <c r="U40" s="130">
        <f t="shared" si="51"/>
        <v>0</v>
      </c>
      <c r="V40" s="126">
        <f t="shared" si="51"/>
        <v>0</v>
      </c>
      <c r="W40" s="126">
        <f t="shared" si="51"/>
        <v>18564948600</v>
      </c>
      <c r="X40" s="1313">
        <f t="shared" si="51"/>
        <v>18564948600</v>
      </c>
    </row>
    <row r="41" spans="1:24" s="110" customFormat="1" ht="42.75" customHeight="1">
      <c r="A41" s="1314">
        <v>8</v>
      </c>
      <c r="B41" s="150" t="s">
        <v>62</v>
      </c>
      <c r="C41" s="146">
        <v>4703567165</v>
      </c>
      <c r="D41" s="151">
        <v>0</v>
      </c>
      <c r="E41" s="151">
        <v>0</v>
      </c>
      <c r="F41" s="151">
        <v>0</v>
      </c>
      <c r="G41" s="151">
        <v>0</v>
      </c>
      <c r="H41" s="151">
        <f t="shared" si="44"/>
        <v>0</v>
      </c>
      <c r="I41" s="147">
        <f t="shared" si="43"/>
        <v>0</v>
      </c>
      <c r="J41" s="146">
        <f t="shared" si="45"/>
        <v>4703567165</v>
      </c>
      <c r="K41" s="127">
        <f t="shared" si="46"/>
        <v>4703567165</v>
      </c>
      <c r="L41" s="146">
        <f>+C41/2</f>
        <v>2351783582.5</v>
      </c>
      <c r="M41" s="146">
        <v>0</v>
      </c>
      <c r="N41" s="146">
        <v>0</v>
      </c>
      <c r="O41" s="146">
        <v>0</v>
      </c>
      <c r="P41" s="146">
        <v>0</v>
      </c>
      <c r="Q41" s="146">
        <f t="shared" si="47"/>
        <v>0</v>
      </c>
      <c r="R41" s="125">
        <f t="shared" si="48"/>
        <v>0</v>
      </c>
      <c r="S41" s="146">
        <f t="shared" si="49"/>
        <v>2351783582.5</v>
      </c>
      <c r="T41" s="127">
        <f t="shared" si="50"/>
        <v>2351783582.5</v>
      </c>
      <c r="U41" s="130">
        <f t="shared" si="51"/>
        <v>0</v>
      </c>
      <c r="V41" s="126">
        <f t="shared" si="51"/>
        <v>0</v>
      </c>
      <c r="W41" s="126">
        <f t="shared" si="51"/>
        <v>7055350747.5</v>
      </c>
      <c r="X41" s="1313">
        <f t="shared" si="51"/>
        <v>7055350747.5</v>
      </c>
    </row>
    <row r="42" spans="1:24" s="110" customFormat="1" ht="42.75" customHeight="1">
      <c r="A42" s="1314">
        <v>9</v>
      </c>
      <c r="B42" s="150" t="s">
        <v>63</v>
      </c>
      <c r="C42" s="146">
        <v>3000000000</v>
      </c>
      <c r="D42" s="151">
        <v>0</v>
      </c>
      <c r="E42" s="151">
        <v>0</v>
      </c>
      <c r="F42" s="151">
        <v>0</v>
      </c>
      <c r="G42" s="151">
        <v>0</v>
      </c>
      <c r="H42" s="151">
        <f t="shared" si="44"/>
        <v>0</v>
      </c>
      <c r="I42" s="147">
        <f t="shared" si="43"/>
        <v>0</v>
      </c>
      <c r="J42" s="146">
        <f t="shared" si="45"/>
        <v>3000000000</v>
      </c>
      <c r="K42" s="127">
        <f t="shared" si="46"/>
        <v>3000000000</v>
      </c>
      <c r="L42" s="146">
        <f>+C42/2</f>
        <v>1500000000</v>
      </c>
      <c r="M42" s="146">
        <v>0</v>
      </c>
      <c r="N42" s="146">
        <v>0</v>
      </c>
      <c r="O42" s="146">
        <v>0</v>
      </c>
      <c r="P42" s="146">
        <v>0</v>
      </c>
      <c r="Q42" s="146">
        <f t="shared" si="47"/>
        <v>0</v>
      </c>
      <c r="R42" s="125">
        <f t="shared" si="48"/>
        <v>0</v>
      </c>
      <c r="S42" s="146">
        <f t="shared" si="49"/>
        <v>1500000000</v>
      </c>
      <c r="T42" s="127">
        <f t="shared" si="50"/>
        <v>1500000000</v>
      </c>
      <c r="U42" s="130">
        <f t="shared" si="51"/>
        <v>0</v>
      </c>
      <c r="V42" s="126">
        <f t="shared" si="51"/>
        <v>0</v>
      </c>
      <c r="W42" s="126">
        <f t="shared" si="51"/>
        <v>4500000000</v>
      </c>
      <c r="X42" s="1313">
        <f t="shared" si="51"/>
        <v>4500000000</v>
      </c>
    </row>
    <row r="43" spans="1:24" s="118" customFormat="1" ht="42.75" customHeight="1">
      <c r="A43" s="1314">
        <v>10</v>
      </c>
      <c r="B43" s="150" t="s">
        <v>64</v>
      </c>
      <c r="C43" s="146">
        <v>3086600000</v>
      </c>
      <c r="D43" s="151">
        <v>0</v>
      </c>
      <c r="E43" s="151">
        <v>0</v>
      </c>
      <c r="F43" s="151">
        <v>0</v>
      </c>
      <c r="G43" s="151">
        <v>0</v>
      </c>
      <c r="H43" s="151">
        <f t="shared" si="44"/>
        <v>0</v>
      </c>
      <c r="I43" s="147">
        <f t="shared" si="43"/>
        <v>0</v>
      </c>
      <c r="J43" s="146">
        <f t="shared" si="45"/>
        <v>3086600000</v>
      </c>
      <c r="K43" s="127">
        <f t="shared" si="46"/>
        <v>3086600000</v>
      </c>
      <c r="L43" s="146">
        <v>3086600000</v>
      </c>
      <c r="M43" s="146">
        <v>0</v>
      </c>
      <c r="N43" s="146">
        <v>0</v>
      </c>
      <c r="O43" s="146">
        <v>0</v>
      </c>
      <c r="P43" s="146">
        <v>0</v>
      </c>
      <c r="Q43" s="146">
        <f t="shared" si="47"/>
        <v>0</v>
      </c>
      <c r="R43" s="125">
        <f t="shared" si="48"/>
        <v>0</v>
      </c>
      <c r="S43" s="146">
        <f t="shared" si="49"/>
        <v>3086600000</v>
      </c>
      <c r="T43" s="127">
        <f t="shared" si="50"/>
        <v>3086600000</v>
      </c>
      <c r="U43" s="130">
        <f t="shared" si="51"/>
        <v>0</v>
      </c>
      <c r="V43" s="126">
        <f t="shared" si="51"/>
        <v>0</v>
      </c>
      <c r="W43" s="126">
        <f t="shared" si="51"/>
        <v>6173200000</v>
      </c>
      <c r="X43" s="1313">
        <f t="shared" si="51"/>
        <v>6173200000</v>
      </c>
    </row>
    <row r="44" spans="1:24" s="110" customFormat="1" ht="42.75" customHeight="1">
      <c r="A44" s="1314">
        <v>11</v>
      </c>
      <c r="B44" s="150" t="s">
        <v>65</v>
      </c>
      <c r="C44" s="146">
        <v>2800000000</v>
      </c>
      <c r="D44" s="151">
        <v>0</v>
      </c>
      <c r="E44" s="151">
        <v>0</v>
      </c>
      <c r="F44" s="151">
        <v>0</v>
      </c>
      <c r="G44" s="152">
        <v>0</v>
      </c>
      <c r="H44" s="151">
        <f t="shared" si="44"/>
        <v>0</v>
      </c>
      <c r="I44" s="147">
        <f t="shared" si="43"/>
        <v>0</v>
      </c>
      <c r="J44" s="146">
        <f t="shared" si="45"/>
        <v>2800000000</v>
      </c>
      <c r="K44" s="127">
        <f t="shared" si="46"/>
        <v>2800000000</v>
      </c>
      <c r="L44" s="146">
        <f>+J44/2</f>
        <v>1400000000</v>
      </c>
      <c r="M44" s="146">
        <v>0</v>
      </c>
      <c r="N44" s="146">
        <v>0</v>
      </c>
      <c r="O44" s="146">
        <v>0</v>
      </c>
      <c r="P44" s="146">
        <v>0</v>
      </c>
      <c r="Q44" s="146">
        <f t="shared" si="47"/>
        <v>0</v>
      </c>
      <c r="R44" s="125">
        <f t="shared" si="48"/>
        <v>0</v>
      </c>
      <c r="S44" s="146">
        <f t="shared" si="49"/>
        <v>1400000000</v>
      </c>
      <c r="T44" s="127">
        <f t="shared" si="50"/>
        <v>1400000000</v>
      </c>
      <c r="U44" s="130">
        <f t="shared" si="51"/>
        <v>0</v>
      </c>
      <c r="V44" s="126">
        <f t="shared" si="51"/>
        <v>0</v>
      </c>
      <c r="W44" s="126">
        <f t="shared" si="51"/>
        <v>4200000000</v>
      </c>
      <c r="X44" s="1313">
        <f t="shared" si="51"/>
        <v>4200000000</v>
      </c>
    </row>
    <row r="45" spans="1:24" s="110" customFormat="1" ht="42.75" customHeight="1" thickBot="1">
      <c r="A45" s="1315">
        <v>12</v>
      </c>
      <c r="B45" s="1316" t="s">
        <v>66</v>
      </c>
      <c r="C45" s="1317">
        <v>7500000000</v>
      </c>
      <c r="D45" s="1318">
        <v>0</v>
      </c>
      <c r="E45" s="1318">
        <v>0</v>
      </c>
      <c r="F45" s="1318">
        <v>0</v>
      </c>
      <c r="G45" s="1319">
        <v>0</v>
      </c>
      <c r="H45" s="1318">
        <f t="shared" si="44"/>
        <v>0</v>
      </c>
      <c r="I45" s="1320">
        <f t="shared" si="43"/>
        <v>0</v>
      </c>
      <c r="J45" s="1317">
        <f t="shared" si="45"/>
        <v>7500000000</v>
      </c>
      <c r="K45" s="1321">
        <f t="shared" si="46"/>
        <v>7500000000</v>
      </c>
      <c r="L45" s="1317">
        <v>0</v>
      </c>
      <c r="M45" s="1317">
        <v>0</v>
      </c>
      <c r="N45" s="1317">
        <v>0</v>
      </c>
      <c r="O45" s="1317">
        <v>0</v>
      </c>
      <c r="P45" s="1317">
        <v>0</v>
      </c>
      <c r="Q45" s="1317">
        <f t="shared" si="47"/>
        <v>0</v>
      </c>
      <c r="R45" s="1322">
        <f t="shared" si="48"/>
        <v>0</v>
      </c>
      <c r="S45" s="1317">
        <f t="shared" si="49"/>
        <v>0</v>
      </c>
      <c r="T45" s="1321">
        <f t="shared" si="50"/>
        <v>0</v>
      </c>
      <c r="U45" s="1323">
        <f t="shared" si="51"/>
        <v>0</v>
      </c>
      <c r="V45" s="1324">
        <f t="shared" si="51"/>
        <v>0</v>
      </c>
      <c r="W45" s="1324">
        <f t="shared" si="51"/>
        <v>7500000000</v>
      </c>
      <c r="X45" s="1325">
        <f t="shared" si="51"/>
        <v>7500000000</v>
      </c>
    </row>
    <row r="46" spans="1:24" ht="16.5">
      <c r="A46" s="153"/>
      <c r="B46" s="94"/>
      <c r="C46" s="154"/>
      <c r="D46" s="155"/>
      <c r="E46" s="155"/>
      <c r="F46" s="155"/>
      <c r="G46" s="155"/>
      <c r="H46" s="155"/>
      <c r="I46" s="155"/>
      <c r="J46" s="155"/>
      <c r="K46" s="155"/>
      <c r="L46" s="154"/>
      <c r="M46" s="156"/>
      <c r="N46" s="156"/>
      <c r="O46" s="156"/>
      <c r="P46" s="156"/>
      <c r="Q46" s="156"/>
      <c r="R46" s="156"/>
      <c r="S46" s="156"/>
      <c r="T46" s="157"/>
      <c r="U46" s="158"/>
      <c r="V46" s="158"/>
      <c r="W46" s="96"/>
      <c r="X46" s="96"/>
    </row>
    <row r="47" spans="1:24" ht="16.5">
      <c r="A47" s="153"/>
      <c r="B47" s="94"/>
      <c r="C47" s="154"/>
      <c r="D47" s="155"/>
      <c r="E47" s="155"/>
      <c r="F47" s="155"/>
      <c r="G47" s="155"/>
      <c r="H47" s="155"/>
      <c r="I47" s="155"/>
      <c r="J47" s="155"/>
      <c r="K47" s="155"/>
      <c r="L47" s="154"/>
      <c r="M47" s="156"/>
      <c r="N47" s="156"/>
      <c r="O47" s="156"/>
      <c r="P47" s="156"/>
      <c r="Q47" s="156"/>
      <c r="R47" s="156"/>
      <c r="S47" s="156"/>
      <c r="T47" s="157"/>
      <c r="U47" s="158"/>
      <c r="V47" s="158"/>
      <c r="W47" s="96"/>
      <c r="X47" s="96"/>
    </row>
    <row r="48" spans="1:24" ht="16.5">
      <c r="A48" s="153"/>
      <c r="B48" s="94"/>
      <c r="C48" s="154"/>
      <c r="D48" s="155"/>
      <c r="E48" s="155"/>
      <c r="F48" s="155"/>
      <c r="G48" s="155"/>
      <c r="H48" s="155"/>
      <c r="I48" s="155"/>
      <c r="J48" s="155"/>
      <c r="K48" s="155"/>
      <c r="L48" s="154"/>
      <c r="M48" s="156"/>
      <c r="N48" s="156"/>
      <c r="O48" s="156"/>
      <c r="P48" s="156"/>
      <c r="Q48" s="156"/>
      <c r="R48" s="156"/>
      <c r="S48" s="156"/>
      <c r="T48" s="157"/>
      <c r="U48" s="158"/>
      <c r="V48" s="158"/>
      <c r="W48" s="96"/>
      <c r="X48" s="96"/>
    </row>
    <row r="49" spans="1:22" ht="16.5">
      <c r="A49" s="153"/>
      <c r="B49" s="94"/>
      <c r="C49" s="154"/>
      <c r="D49" s="155"/>
      <c r="E49" s="155"/>
      <c r="F49" s="155"/>
      <c r="G49" s="155"/>
      <c r="H49" s="155"/>
      <c r="I49" s="155"/>
      <c r="J49" s="155"/>
      <c r="K49" s="155"/>
      <c r="L49" s="154"/>
      <c r="M49" s="156"/>
      <c r="N49" s="156"/>
      <c r="O49" s="156"/>
      <c r="P49" s="156"/>
      <c r="Q49" s="156"/>
      <c r="R49" s="156"/>
      <c r="S49" s="156"/>
      <c r="T49" s="157"/>
      <c r="U49" s="158"/>
      <c r="V49" s="158"/>
    </row>
    <row r="50" spans="1:22" ht="16.5">
      <c r="A50" s="153"/>
      <c r="B50" s="94"/>
      <c r="C50" s="154"/>
      <c r="D50" s="155"/>
      <c r="E50" s="155"/>
      <c r="F50" s="155"/>
      <c r="G50" s="155"/>
      <c r="H50" s="155"/>
      <c r="I50" s="155"/>
      <c r="J50" s="155"/>
      <c r="K50" s="155"/>
      <c r="L50" s="154"/>
      <c r="M50" s="156"/>
      <c r="N50" s="156"/>
      <c r="O50" s="156"/>
      <c r="P50" s="156"/>
      <c r="Q50" s="156"/>
      <c r="R50" s="156"/>
      <c r="S50" s="156"/>
      <c r="T50" s="157"/>
      <c r="U50" s="158"/>
      <c r="V50" s="158"/>
    </row>
    <row r="51" spans="1:22" ht="16.5">
      <c r="A51" s="153"/>
      <c r="B51" s="94"/>
      <c r="C51" s="154"/>
      <c r="D51" s="155"/>
      <c r="E51" s="155"/>
      <c r="F51" s="155"/>
      <c r="G51" s="155"/>
      <c r="H51" s="155"/>
      <c r="I51" s="155"/>
      <c r="J51" s="155"/>
      <c r="K51" s="155"/>
      <c r="L51" s="154"/>
      <c r="M51" s="156"/>
      <c r="N51" s="156"/>
      <c r="O51" s="156"/>
      <c r="P51" s="156"/>
      <c r="Q51" s="156"/>
      <c r="R51" s="156"/>
      <c r="S51" s="156"/>
      <c r="T51" s="157"/>
      <c r="U51" s="158"/>
      <c r="V51" s="158"/>
    </row>
    <row r="52" spans="1:22" ht="16.5">
      <c r="A52" s="153"/>
      <c r="B52" s="94"/>
      <c r="C52" s="154"/>
      <c r="D52" s="155"/>
      <c r="E52" s="155"/>
      <c r="F52" s="155"/>
      <c r="G52" s="155"/>
      <c r="H52" s="155"/>
      <c r="I52" s="155"/>
      <c r="J52" s="155"/>
      <c r="K52" s="155"/>
      <c r="L52" s="154"/>
      <c r="M52" s="156"/>
      <c r="N52" s="156"/>
      <c r="O52" s="156"/>
      <c r="P52" s="156"/>
      <c r="Q52" s="156"/>
      <c r="R52" s="156"/>
      <c r="S52" s="156"/>
      <c r="T52" s="157"/>
      <c r="U52" s="158"/>
      <c r="V52" s="158"/>
    </row>
    <row r="53" spans="1:22" ht="16.5">
      <c r="A53" s="153"/>
      <c r="B53" s="94"/>
      <c r="C53" s="154"/>
      <c r="D53" s="155"/>
      <c r="E53" s="155"/>
      <c r="F53" s="155"/>
      <c r="G53" s="155"/>
      <c r="H53" s="155"/>
      <c r="I53" s="155"/>
      <c r="J53" s="155"/>
      <c r="K53" s="155"/>
      <c r="L53" s="154"/>
      <c r="M53" s="156"/>
      <c r="N53" s="156"/>
      <c r="O53" s="156"/>
      <c r="P53" s="156"/>
      <c r="Q53" s="156"/>
      <c r="R53" s="156"/>
      <c r="S53" s="156"/>
      <c r="T53" s="157"/>
      <c r="U53" s="158"/>
      <c r="V53" s="158"/>
    </row>
    <row r="54" spans="1:22" ht="16.5">
      <c r="A54" s="153"/>
      <c r="B54" s="94"/>
      <c r="C54" s="154"/>
      <c r="D54" s="155"/>
      <c r="E54" s="155"/>
      <c r="F54" s="155"/>
      <c r="G54" s="155"/>
      <c r="H54" s="155"/>
      <c r="I54" s="155"/>
      <c r="J54" s="155"/>
      <c r="K54" s="155"/>
      <c r="L54" s="154"/>
      <c r="M54" s="156"/>
      <c r="N54" s="156"/>
      <c r="O54" s="156"/>
      <c r="P54" s="156"/>
      <c r="Q54" s="156"/>
      <c r="R54" s="156"/>
      <c r="S54" s="156"/>
      <c r="T54" s="157"/>
      <c r="U54" s="158"/>
      <c r="V54" s="158"/>
    </row>
    <row r="55" spans="1:22" ht="16.5">
      <c r="A55" s="153"/>
      <c r="B55" s="94"/>
      <c r="C55" s="154"/>
      <c r="D55" s="155"/>
      <c r="E55" s="155"/>
      <c r="F55" s="155"/>
      <c r="G55" s="155"/>
      <c r="H55" s="155"/>
      <c r="I55" s="155"/>
      <c r="J55" s="155"/>
      <c r="K55" s="155"/>
      <c r="L55" s="154"/>
      <c r="M55" s="156"/>
      <c r="N55" s="156"/>
      <c r="O55" s="156"/>
      <c r="P55" s="156"/>
      <c r="Q55" s="156"/>
      <c r="R55" s="156"/>
      <c r="S55" s="156"/>
      <c r="T55" s="157"/>
      <c r="U55" s="158"/>
      <c r="V55" s="158"/>
    </row>
    <row r="56" spans="1:22" ht="16.5">
      <c r="A56" s="153"/>
      <c r="B56" s="94"/>
      <c r="C56" s="154"/>
      <c r="D56" s="155"/>
      <c r="E56" s="155"/>
      <c r="F56" s="155"/>
      <c r="G56" s="155"/>
      <c r="H56" s="155"/>
      <c r="I56" s="155"/>
      <c r="J56" s="155"/>
      <c r="K56" s="155"/>
      <c r="L56" s="154"/>
      <c r="M56" s="156"/>
      <c r="N56" s="156"/>
      <c r="O56" s="156"/>
      <c r="P56" s="156"/>
      <c r="Q56" s="156"/>
      <c r="R56" s="156"/>
      <c r="S56" s="156"/>
      <c r="T56" s="157"/>
      <c r="U56" s="158"/>
      <c r="V56" s="158"/>
    </row>
    <row r="57" spans="1:22" ht="16.5">
      <c r="A57" s="153"/>
      <c r="B57" s="94"/>
      <c r="C57" s="154"/>
      <c r="D57" s="155"/>
      <c r="E57" s="155"/>
      <c r="F57" s="155"/>
      <c r="G57" s="155"/>
      <c r="H57" s="155"/>
      <c r="I57" s="155"/>
      <c r="J57" s="155"/>
      <c r="K57" s="155"/>
      <c r="L57" s="154"/>
      <c r="M57" s="156"/>
      <c r="N57" s="156"/>
      <c r="O57" s="156"/>
      <c r="P57" s="156"/>
      <c r="Q57" s="156"/>
      <c r="R57" s="156"/>
      <c r="S57" s="156"/>
      <c r="T57" s="157"/>
      <c r="U57" s="158"/>
      <c r="V57" s="158"/>
    </row>
    <row r="58" spans="1:22" ht="16.5">
      <c r="A58" s="153"/>
      <c r="B58" s="94"/>
      <c r="C58" s="154"/>
      <c r="D58" s="155"/>
      <c r="E58" s="155"/>
      <c r="F58" s="155"/>
      <c r="G58" s="155"/>
      <c r="H58" s="155"/>
      <c r="I58" s="155"/>
      <c r="J58" s="155"/>
      <c r="K58" s="155"/>
      <c r="L58" s="154"/>
      <c r="M58" s="156"/>
      <c r="N58" s="156"/>
      <c r="O58" s="156"/>
      <c r="P58" s="156"/>
      <c r="Q58" s="156"/>
      <c r="R58" s="156"/>
      <c r="S58" s="156"/>
      <c r="T58" s="157"/>
      <c r="U58" s="158"/>
      <c r="V58" s="158"/>
    </row>
    <row r="59" spans="1:22" ht="16.5">
      <c r="A59" s="153"/>
      <c r="B59" s="94"/>
      <c r="C59" s="154"/>
      <c r="D59" s="155"/>
      <c r="E59" s="155"/>
      <c r="F59" s="155"/>
      <c r="G59" s="155"/>
      <c r="H59" s="155"/>
      <c r="I59" s="155"/>
      <c r="J59" s="155"/>
      <c r="K59" s="155"/>
      <c r="L59" s="154"/>
      <c r="M59" s="156"/>
      <c r="N59" s="156"/>
      <c r="O59" s="156"/>
      <c r="P59" s="156"/>
      <c r="Q59" s="156"/>
      <c r="R59" s="156"/>
      <c r="S59" s="156"/>
      <c r="T59" s="157"/>
      <c r="U59" s="158"/>
      <c r="V59" s="158"/>
    </row>
    <row r="60" spans="1:22" ht="16.5">
      <c r="A60" s="153"/>
      <c r="B60" s="94"/>
      <c r="C60" s="154"/>
      <c r="D60" s="155"/>
      <c r="E60" s="155"/>
      <c r="F60" s="155"/>
      <c r="G60" s="155"/>
      <c r="H60" s="155"/>
      <c r="I60" s="155"/>
      <c r="J60" s="155"/>
      <c r="K60" s="155"/>
      <c r="L60" s="154"/>
      <c r="M60" s="156"/>
      <c r="N60" s="156"/>
      <c r="O60" s="156"/>
      <c r="P60" s="156"/>
      <c r="Q60" s="156"/>
      <c r="R60" s="156"/>
      <c r="S60" s="156"/>
      <c r="T60" s="157"/>
      <c r="U60" s="158"/>
      <c r="V60" s="158"/>
    </row>
    <row r="61" spans="1:22" ht="16.5">
      <c r="A61" s="153"/>
      <c r="B61" s="94"/>
      <c r="C61" s="154"/>
      <c r="D61" s="155"/>
      <c r="E61" s="155"/>
      <c r="F61" s="155"/>
      <c r="G61" s="155"/>
      <c r="H61" s="155"/>
      <c r="I61" s="155"/>
      <c r="J61" s="155"/>
      <c r="K61" s="155"/>
      <c r="L61" s="154"/>
      <c r="M61" s="156"/>
      <c r="N61" s="156"/>
      <c r="O61" s="156"/>
      <c r="P61" s="156"/>
      <c r="Q61" s="156"/>
      <c r="R61" s="156"/>
      <c r="S61" s="156"/>
      <c r="T61" s="157"/>
      <c r="U61" s="158"/>
      <c r="V61" s="158"/>
    </row>
    <row r="62" spans="1:22" ht="16.5">
      <c r="A62" s="153"/>
      <c r="B62" s="94"/>
      <c r="C62" s="154"/>
      <c r="D62" s="155"/>
      <c r="E62" s="155"/>
      <c r="F62" s="155"/>
      <c r="G62" s="155"/>
      <c r="H62" s="155"/>
      <c r="I62" s="155"/>
      <c r="J62" s="155"/>
      <c r="K62" s="155"/>
      <c r="L62" s="154"/>
      <c r="M62" s="156"/>
      <c r="N62" s="156"/>
      <c r="O62" s="156"/>
      <c r="P62" s="156"/>
      <c r="Q62" s="156"/>
      <c r="R62" s="156"/>
      <c r="S62" s="156"/>
      <c r="T62" s="157"/>
      <c r="U62" s="158"/>
      <c r="V62" s="158"/>
    </row>
    <row r="63" spans="1:22" ht="16.5">
      <c r="A63" s="153"/>
      <c r="B63" s="94"/>
      <c r="C63" s="154"/>
      <c r="D63" s="155"/>
      <c r="E63" s="155"/>
      <c r="F63" s="155"/>
      <c r="G63" s="155"/>
      <c r="H63" s="155"/>
      <c r="I63" s="155"/>
      <c r="J63" s="155"/>
      <c r="K63" s="155"/>
      <c r="L63" s="154"/>
      <c r="M63" s="156"/>
      <c r="N63" s="156"/>
      <c r="O63" s="156"/>
      <c r="P63" s="156"/>
      <c r="Q63" s="156"/>
      <c r="R63" s="156"/>
      <c r="S63" s="156"/>
      <c r="T63" s="157"/>
      <c r="U63" s="158"/>
      <c r="V63" s="158"/>
    </row>
    <row r="64" spans="1:22" ht="16.5">
      <c r="A64" s="153"/>
      <c r="B64" s="94"/>
      <c r="C64" s="154"/>
      <c r="D64" s="155"/>
      <c r="E64" s="155"/>
      <c r="F64" s="155"/>
      <c r="G64" s="155"/>
      <c r="H64" s="155"/>
      <c r="I64" s="155"/>
      <c r="J64" s="155"/>
      <c r="K64" s="155"/>
      <c r="L64" s="154"/>
      <c r="M64" s="156"/>
      <c r="N64" s="156"/>
      <c r="O64" s="156"/>
      <c r="P64" s="156"/>
      <c r="Q64" s="156"/>
      <c r="R64" s="156"/>
      <c r="S64" s="156"/>
      <c r="T64" s="157"/>
      <c r="U64" s="158"/>
      <c r="V64" s="158"/>
    </row>
    <row r="65" spans="1:22" ht="16.5">
      <c r="A65" s="153"/>
      <c r="B65" s="94"/>
      <c r="C65" s="154"/>
      <c r="D65" s="155"/>
      <c r="E65" s="155"/>
      <c r="F65" s="155"/>
      <c r="G65" s="155"/>
      <c r="H65" s="155"/>
      <c r="I65" s="155"/>
      <c r="J65" s="155"/>
      <c r="K65" s="155"/>
      <c r="L65" s="154"/>
      <c r="M65" s="156"/>
      <c r="N65" s="156"/>
      <c r="O65" s="156"/>
      <c r="P65" s="156"/>
      <c r="Q65" s="156"/>
      <c r="R65" s="156"/>
      <c r="S65" s="156"/>
      <c r="T65" s="157"/>
      <c r="U65" s="158"/>
      <c r="V65" s="158"/>
    </row>
    <row r="66" spans="1:22" ht="16.5">
      <c r="A66" s="153"/>
      <c r="B66" s="94"/>
      <c r="C66" s="154"/>
      <c r="D66" s="155"/>
      <c r="E66" s="155"/>
      <c r="F66" s="155"/>
      <c r="G66" s="155"/>
      <c r="H66" s="155"/>
      <c r="I66" s="155"/>
      <c r="J66" s="155"/>
      <c r="K66" s="155"/>
      <c r="L66" s="154"/>
      <c r="M66" s="156"/>
      <c r="N66" s="156"/>
      <c r="O66" s="156"/>
      <c r="P66" s="156"/>
      <c r="Q66" s="156"/>
      <c r="R66" s="156"/>
      <c r="S66" s="156"/>
      <c r="T66" s="157"/>
      <c r="U66" s="158"/>
      <c r="V66" s="158"/>
    </row>
    <row r="67" spans="1:22" ht="16.5">
      <c r="A67" s="153"/>
      <c r="B67" s="94"/>
      <c r="C67" s="154"/>
      <c r="D67" s="155"/>
      <c r="E67" s="155"/>
      <c r="F67" s="155"/>
      <c r="G67" s="155"/>
      <c r="H67" s="155"/>
      <c r="I67" s="155"/>
      <c r="J67" s="155"/>
      <c r="K67" s="155"/>
      <c r="L67" s="154"/>
      <c r="M67" s="156"/>
      <c r="N67" s="156"/>
      <c r="O67" s="156"/>
      <c r="P67" s="156"/>
      <c r="Q67" s="156"/>
      <c r="R67" s="156"/>
      <c r="S67" s="156"/>
      <c r="T67" s="157"/>
      <c r="U67" s="158"/>
      <c r="V67" s="158"/>
    </row>
    <row r="68" spans="1:22" ht="16.5">
      <c r="A68" s="153"/>
      <c r="B68" s="94"/>
      <c r="C68" s="154"/>
      <c r="D68" s="155"/>
      <c r="E68" s="155"/>
      <c r="F68" s="155"/>
      <c r="G68" s="155"/>
      <c r="H68" s="155"/>
      <c r="I68" s="155"/>
      <c r="J68" s="155"/>
      <c r="K68" s="155"/>
      <c r="L68" s="154"/>
      <c r="M68" s="156"/>
      <c r="N68" s="156"/>
      <c r="O68" s="156"/>
      <c r="P68" s="156"/>
      <c r="Q68" s="156"/>
      <c r="R68" s="156"/>
      <c r="S68" s="156"/>
      <c r="T68" s="157"/>
      <c r="U68" s="158"/>
      <c r="V68" s="158"/>
    </row>
    <row r="69" spans="1:22" ht="16.5">
      <c r="A69" s="153"/>
      <c r="B69" s="94"/>
      <c r="C69" s="154"/>
      <c r="D69" s="155"/>
      <c r="E69" s="155"/>
      <c r="F69" s="155"/>
      <c r="G69" s="155"/>
      <c r="H69" s="155"/>
      <c r="I69" s="155"/>
      <c r="J69" s="155"/>
      <c r="K69" s="155"/>
      <c r="L69" s="154"/>
      <c r="M69" s="156"/>
      <c r="N69" s="156"/>
      <c r="O69" s="156"/>
      <c r="P69" s="156"/>
      <c r="Q69" s="156"/>
      <c r="R69" s="156"/>
      <c r="S69" s="156"/>
      <c r="T69" s="157"/>
      <c r="U69" s="158"/>
      <c r="V69" s="158"/>
    </row>
    <row r="70" spans="1:22" ht="16.5">
      <c r="A70" s="153"/>
      <c r="B70" s="94"/>
      <c r="C70" s="154"/>
      <c r="D70" s="155"/>
      <c r="E70" s="155"/>
      <c r="F70" s="155"/>
      <c r="G70" s="155"/>
      <c r="H70" s="155"/>
      <c r="I70" s="155"/>
      <c r="J70" s="155"/>
      <c r="K70" s="155"/>
      <c r="L70" s="154"/>
      <c r="M70" s="156"/>
      <c r="N70" s="156"/>
      <c r="O70" s="156"/>
      <c r="P70" s="156"/>
      <c r="Q70" s="156"/>
      <c r="R70" s="156"/>
      <c r="S70" s="156"/>
      <c r="T70" s="157"/>
      <c r="U70" s="158"/>
      <c r="V70" s="158"/>
    </row>
    <row r="71" spans="1:22" ht="16.5">
      <c r="A71" s="93"/>
      <c r="B71" s="94"/>
      <c r="C71" s="159"/>
      <c r="D71" s="160"/>
      <c r="E71" s="160"/>
      <c r="F71" s="160"/>
      <c r="G71" s="160"/>
      <c r="H71" s="160"/>
      <c r="I71" s="160"/>
      <c r="J71" s="160"/>
      <c r="K71" s="160"/>
      <c r="L71" s="93"/>
      <c r="M71" s="93"/>
      <c r="N71" s="93"/>
      <c r="O71" s="93"/>
      <c r="P71" s="93"/>
      <c r="Q71" s="93"/>
      <c r="R71" s="93"/>
      <c r="S71" s="93"/>
      <c r="T71" s="93"/>
      <c r="U71" s="96"/>
      <c r="V71" s="96"/>
    </row>
    <row r="72" spans="1:22" ht="16.5">
      <c r="A72" s="161"/>
      <c r="B72" s="94"/>
      <c r="C72" s="93"/>
      <c r="D72" s="95"/>
      <c r="E72" s="95"/>
      <c r="F72" s="95"/>
      <c r="G72" s="95"/>
      <c r="H72" s="95"/>
      <c r="I72" s="95"/>
      <c r="J72" s="95"/>
      <c r="K72" s="95"/>
      <c r="L72" s="93"/>
      <c r="M72" s="93"/>
      <c r="N72" s="93"/>
      <c r="O72" s="93"/>
      <c r="P72" s="93"/>
      <c r="Q72" s="93"/>
      <c r="R72" s="93"/>
      <c r="S72" s="93"/>
      <c r="T72" s="93"/>
      <c r="U72" s="96"/>
      <c r="V72" s="96"/>
    </row>
    <row r="73" spans="1:22" s="167" customFormat="1" ht="39" hidden="1" customHeight="1">
      <c r="A73" s="162"/>
      <c r="B73" s="163" t="s">
        <v>67</v>
      </c>
      <c r="C73" s="164" t="e">
        <f>SUBTOTAL(9,C75:C80)</f>
        <v>#REF!</v>
      </c>
      <c r="D73" s="165"/>
      <c r="E73" s="165"/>
      <c r="F73" s="165"/>
      <c r="G73" s="165"/>
      <c r="H73" s="165"/>
      <c r="I73" s="165"/>
      <c r="J73" s="165"/>
      <c r="K73" s="165"/>
      <c r="L73" s="164" t="e">
        <f>SUBTOTAL(9,L74:L80)</f>
        <v>#REF!</v>
      </c>
      <c r="M73" s="164"/>
      <c r="N73" s="164"/>
      <c r="O73" s="164"/>
      <c r="P73" s="164"/>
      <c r="Q73" s="164"/>
      <c r="R73" s="164"/>
      <c r="S73" s="164"/>
      <c r="T73" s="166" t="e">
        <f>SUBTOTAL(9,T74:T80)</f>
        <v>#REF!</v>
      </c>
    </row>
    <row r="74" spans="1:22" s="167" customFormat="1" ht="39" hidden="1" customHeight="1">
      <c r="A74" s="162" t="s">
        <v>21</v>
      </c>
      <c r="B74" s="163" t="s">
        <v>68</v>
      </c>
      <c r="C74" s="164">
        <f>SUBTOTAL(9,C75:C78)</f>
        <v>317601639515.59003</v>
      </c>
      <c r="D74" s="165"/>
      <c r="E74" s="165"/>
      <c r="F74" s="165"/>
      <c r="G74" s="165"/>
      <c r="H74" s="165"/>
      <c r="I74" s="165"/>
      <c r="J74" s="165"/>
      <c r="K74" s="165"/>
      <c r="L74" s="164">
        <f>SUBTOTAL(9,L75:L79)</f>
        <v>304060730137.47754</v>
      </c>
      <c r="M74" s="164"/>
      <c r="N74" s="164"/>
      <c r="O74" s="164"/>
      <c r="P74" s="164"/>
      <c r="Q74" s="164"/>
      <c r="R74" s="164"/>
      <c r="S74" s="164"/>
      <c r="T74" s="166">
        <f>SUBTOTAL(9,T75:T79)</f>
        <v>621662369653.0675</v>
      </c>
    </row>
    <row r="75" spans="1:22" ht="34.5" hidden="1" customHeight="1">
      <c r="A75" s="168"/>
      <c r="B75" s="169" t="s">
        <v>69</v>
      </c>
      <c r="C75" s="170">
        <f>('[14]PL02- DT TT HLP'!D8+'[14]PL02- DT TT HLP'!D10)*1.1*(1-'[14]PL02- DT TT HLP'!G81)</f>
        <v>225415610242.2648</v>
      </c>
      <c r="D75" s="171"/>
      <c r="E75" s="171"/>
      <c r="F75" s="171"/>
      <c r="G75" s="171"/>
      <c r="H75" s="171"/>
      <c r="I75" s="171"/>
      <c r="J75" s="171"/>
      <c r="K75" s="171"/>
      <c r="L75" s="172">
        <f>177881903579.54*1.1</f>
        <v>195670093937.49402</v>
      </c>
      <c r="M75" s="172"/>
      <c r="N75" s="172"/>
      <c r="O75" s="172"/>
      <c r="P75" s="172"/>
      <c r="Q75" s="172"/>
      <c r="R75" s="172"/>
      <c r="S75" s="172"/>
      <c r="T75" s="173">
        <f>C75+L75</f>
        <v>421085704179.75879</v>
      </c>
      <c r="U75" s="158"/>
      <c r="V75" s="158"/>
    </row>
    <row r="76" spans="1:22" ht="34.5" hidden="1" customHeight="1">
      <c r="A76" s="168"/>
      <c r="B76" s="169" t="s">
        <v>70</v>
      </c>
      <c r="C76" s="172">
        <v>43159398816.374901</v>
      </c>
      <c r="D76" s="174"/>
      <c r="E76" s="174"/>
      <c r="F76" s="174"/>
      <c r="G76" s="174"/>
      <c r="H76" s="174"/>
      <c r="I76" s="174"/>
      <c r="J76" s="174"/>
      <c r="K76" s="174"/>
      <c r="L76" s="1345">
        <f>65263925911.6093*1.1</f>
        <v>71790318502.770233</v>
      </c>
      <c r="M76" s="1326"/>
      <c r="N76" s="1326"/>
      <c r="O76" s="1326"/>
      <c r="P76" s="1326"/>
      <c r="Q76" s="1326"/>
      <c r="R76" s="1326"/>
      <c r="S76" s="1326"/>
      <c r="T76" s="173">
        <f t="shared" ref="T76:T80" si="52">C76+L76</f>
        <v>114949717319.14514</v>
      </c>
      <c r="U76" s="158"/>
      <c r="V76" s="158"/>
    </row>
    <row r="77" spans="1:22" ht="34.5" hidden="1" customHeight="1">
      <c r="A77" s="168"/>
      <c r="B77" s="169" t="s">
        <v>71</v>
      </c>
      <c r="C77" s="172">
        <v>31365273243.2188</v>
      </c>
      <c r="D77" s="175"/>
      <c r="E77" s="175"/>
      <c r="F77" s="175"/>
      <c r="G77" s="175"/>
      <c r="H77" s="175"/>
      <c r="I77" s="175"/>
      <c r="J77" s="175"/>
      <c r="K77" s="175"/>
      <c r="L77" s="1346"/>
      <c r="M77" s="1327"/>
      <c r="N77" s="1327"/>
      <c r="O77" s="1327"/>
      <c r="P77" s="1327"/>
      <c r="Q77" s="1327"/>
      <c r="R77" s="1327"/>
      <c r="S77" s="1327"/>
      <c r="T77" s="173">
        <f t="shared" si="52"/>
        <v>31365273243.2188</v>
      </c>
      <c r="U77" s="158"/>
      <c r="V77" s="158"/>
    </row>
    <row r="78" spans="1:22" ht="34.5" hidden="1" customHeight="1">
      <c r="A78" s="168"/>
      <c r="B78" s="169" t="s">
        <v>72</v>
      </c>
      <c r="C78" s="172">
        <f>('[14]PL02- DT TT HLP'!C8+'[14]PL02- DT TT HLP'!C10+'[14]PL02- DT TT HLP'!C40+'[14]PL02- DT TT HLP'!C69)*1.1*(1-'[14]PL02- DT TT HLP'!G81)</f>
        <v>17661357213.731499</v>
      </c>
      <c r="D78" s="176"/>
      <c r="E78" s="176"/>
      <c r="F78" s="176"/>
      <c r="G78" s="176"/>
      <c r="H78" s="176"/>
      <c r="I78" s="176"/>
      <c r="J78" s="176"/>
      <c r="K78" s="176"/>
      <c r="L78" s="172">
        <f>16670619837.5796*1.1</f>
        <v>18337681821.337563</v>
      </c>
      <c r="M78" s="172"/>
      <c r="N78" s="172"/>
      <c r="O78" s="172"/>
      <c r="P78" s="172"/>
      <c r="Q78" s="172"/>
      <c r="R78" s="172"/>
      <c r="S78" s="172"/>
      <c r="T78" s="173">
        <f t="shared" si="52"/>
        <v>35999039035.069061</v>
      </c>
      <c r="U78" s="158"/>
      <c r="V78" s="158"/>
    </row>
    <row r="79" spans="1:22" ht="34.5" hidden="1" customHeight="1">
      <c r="A79" s="168"/>
      <c r="B79" s="169" t="s">
        <v>73</v>
      </c>
      <c r="C79" s="172"/>
      <c r="D79" s="176"/>
      <c r="E79" s="176"/>
      <c r="F79" s="176"/>
      <c r="G79" s="176"/>
      <c r="H79" s="176"/>
      <c r="I79" s="176"/>
      <c r="J79" s="176"/>
      <c r="K79" s="176"/>
      <c r="L79" s="172">
        <f>16602396250.7961*1.1</f>
        <v>18262635875.875713</v>
      </c>
      <c r="M79" s="172"/>
      <c r="N79" s="172"/>
      <c r="O79" s="172"/>
      <c r="P79" s="172"/>
      <c r="Q79" s="172"/>
      <c r="R79" s="172"/>
      <c r="S79" s="172"/>
      <c r="T79" s="173">
        <f t="shared" si="52"/>
        <v>18262635875.875713</v>
      </c>
      <c r="U79" s="158"/>
      <c r="V79" s="158"/>
    </row>
    <row r="80" spans="1:22" ht="34.5" hidden="1" customHeight="1">
      <c r="A80" s="177" t="s">
        <v>33</v>
      </c>
      <c r="B80" s="163" t="s">
        <v>74</v>
      </c>
      <c r="C80" s="178" t="e">
        <f>#REF!</f>
        <v>#REF!</v>
      </c>
      <c r="D80" s="179"/>
      <c r="E80" s="179"/>
      <c r="F80" s="179"/>
      <c r="G80" s="179"/>
      <c r="H80" s="179"/>
      <c r="I80" s="179"/>
      <c r="J80" s="179"/>
      <c r="K80" s="179"/>
      <c r="L80" s="178" t="e">
        <f t="shared" ref="L80" si="53">C80*$L$3/$C$3</f>
        <v>#REF!</v>
      </c>
      <c r="M80" s="178"/>
      <c r="N80" s="178"/>
      <c r="O80" s="178"/>
      <c r="P80" s="178"/>
      <c r="Q80" s="178"/>
      <c r="R80" s="178"/>
      <c r="S80" s="178"/>
      <c r="T80" s="180" t="e">
        <f t="shared" si="52"/>
        <v>#REF!</v>
      </c>
      <c r="U80" s="158"/>
      <c r="V80" s="158"/>
    </row>
    <row r="81" spans="1:22" s="167" customFormat="1" ht="34.5" hidden="1" customHeight="1">
      <c r="A81" s="177"/>
      <c r="B81" s="163" t="s">
        <v>75</v>
      </c>
      <c r="C81" s="178">
        <f>SUBTOTAL(9,C83:C86)</f>
        <v>322385645235.36981</v>
      </c>
      <c r="D81" s="179"/>
      <c r="E81" s="179"/>
      <c r="F81" s="179"/>
      <c r="G81" s="179"/>
      <c r="H81" s="179"/>
      <c r="I81" s="179"/>
      <c r="J81" s="179"/>
      <c r="K81" s="179"/>
      <c r="L81" s="178">
        <f>SUBTOTAL(9,L83:L86)</f>
        <v>0</v>
      </c>
      <c r="M81" s="178"/>
      <c r="N81" s="178"/>
      <c r="O81" s="178"/>
      <c r="P81" s="178"/>
      <c r="Q81" s="178"/>
      <c r="R81" s="178"/>
      <c r="S81" s="178"/>
      <c r="T81" s="180"/>
      <c r="U81" s="181"/>
      <c r="V81" s="181"/>
    </row>
    <row r="82" spans="1:22" s="167" customFormat="1" ht="34.5" hidden="1" customHeight="1">
      <c r="A82" s="177" t="s">
        <v>21</v>
      </c>
      <c r="B82" s="163" t="s">
        <v>68</v>
      </c>
      <c r="C82" s="178" t="e">
        <f>SUBTOTAL(9,C83:C87)</f>
        <v>#REF!</v>
      </c>
      <c r="D82" s="179"/>
      <c r="E82" s="179"/>
      <c r="F82" s="179"/>
      <c r="G82" s="179"/>
      <c r="H82" s="179"/>
      <c r="I82" s="179"/>
      <c r="J82" s="179"/>
      <c r="K82" s="179"/>
      <c r="L82" s="178"/>
      <c r="M82" s="178"/>
      <c r="N82" s="178"/>
      <c r="O82" s="178"/>
      <c r="P82" s="178"/>
      <c r="Q82" s="178"/>
      <c r="R82" s="178"/>
      <c r="S82" s="178"/>
      <c r="T82" s="180"/>
      <c r="U82" s="181"/>
      <c r="V82" s="181"/>
    </row>
    <row r="83" spans="1:22" ht="34.5" hidden="1" customHeight="1">
      <c r="A83" s="168"/>
      <c r="B83" s="169" t="s">
        <v>76</v>
      </c>
      <c r="C83" s="172">
        <f>238750982455.813*99%</f>
        <v>236363472631.25485</v>
      </c>
      <c r="D83" s="176"/>
      <c r="E83" s="176"/>
      <c r="F83" s="176"/>
      <c r="G83" s="176"/>
      <c r="H83" s="176"/>
      <c r="I83" s="176"/>
      <c r="J83" s="176"/>
      <c r="K83" s="176"/>
      <c r="L83" s="172"/>
      <c r="M83" s="172"/>
      <c r="N83" s="172"/>
      <c r="O83" s="172"/>
      <c r="P83" s="172"/>
      <c r="Q83" s="172"/>
      <c r="R83" s="172"/>
      <c r="S83" s="172"/>
      <c r="T83" s="173">
        <f t="shared" ref="T83:T84" si="54">C83+L83</f>
        <v>236363472631.25485</v>
      </c>
      <c r="U83" s="158"/>
      <c r="V83" s="158"/>
    </row>
    <row r="84" spans="1:22" ht="34.5" hidden="1" customHeight="1">
      <c r="A84" s="168"/>
      <c r="B84" s="169" t="s">
        <v>77</v>
      </c>
      <c r="C84" s="172">
        <f>'[14]XTD3 SMC'!L38*1.1*99%</f>
        <v>43607307798.945</v>
      </c>
      <c r="D84" s="176"/>
      <c r="E84" s="176"/>
      <c r="F84" s="176"/>
      <c r="G84" s="176"/>
      <c r="H84" s="176"/>
      <c r="I84" s="176"/>
      <c r="J84" s="176"/>
      <c r="K84" s="176"/>
      <c r="L84" s="172"/>
      <c r="M84" s="172"/>
      <c r="N84" s="172"/>
      <c r="O84" s="172"/>
      <c r="P84" s="172"/>
      <c r="Q84" s="172"/>
      <c r="R84" s="172"/>
      <c r="S84" s="172"/>
      <c r="T84" s="173">
        <f t="shared" si="54"/>
        <v>43607307798.945</v>
      </c>
      <c r="U84" s="158"/>
      <c r="V84" s="158"/>
    </row>
    <row r="85" spans="1:22" ht="34.5" hidden="1" customHeight="1">
      <c r="A85" s="168"/>
      <c r="B85" s="169" t="s">
        <v>78</v>
      </c>
      <c r="C85" s="172">
        <f>'[14]XTD3 SMC'!M38*1.1*99%</f>
        <v>31563942306.930004</v>
      </c>
      <c r="D85" s="176"/>
      <c r="E85" s="176"/>
      <c r="F85" s="176"/>
      <c r="G85" s="176"/>
      <c r="H85" s="176"/>
      <c r="I85" s="176"/>
      <c r="J85" s="176"/>
      <c r="K85" s="176"/>
      <c r="L85" s="172"/>
      <c r="M85" s="172"/>
      <c r="N85" s="172"/>
      <c r="O85" s="172"/>
      <c r="P85" s="172"/>
      <c r="Q85" s="172"/>
      <c r="R85" s="172"/>
      <c r="S85" s="172"/>
      <c r="T85" s="173"/>
      <c r="U85" s="158"/>
      <c r="V85" s="158"/>
    </row>
    <row r="86" spans="1:22" ht="34.5" hidden="1" customHeight="1">
      <c r="A86" s="168"/>
      <c r="B86" s="169" t="s">
        <v>79</v>
      </c>
      <c r="C86" s="172">
        <f>9964116160*1.1*99%</f>
        <v>10850922498.24</v>
      </c>
      <c r="D86" s="176"/>
      <c r="E86" s="176"/>
      <c r="F86" s="176"/>
      <c r="G86" s="176"/>
      <c r="H86" s="176"/>
      <c r="I86" s="176"/>
      <c r="J86" s="176"/>
      <c r="K86" s="176"/>
      <c r="L86" s="172"/>
      <c r="M86" s="172"/>
      <c r="N86" s="172"/>
      <c r="O86" s="172"/>
      <c r="P86" s="172"/>
      <c r="Q86" s="172"/>
      <c r="R86" s="172"/>
      <c r="S86" s="172"/>
      <c r="T86" s="173"/>
      <c r="U86" s="158"/>
      <c r="V86" s="158"/>
    </row>
    <row r="87" spans="1:22" ht="34.5" hidden="1" customHeight="1">
      <c r="A87" s="177" t="s">
        <v>33</v>
      </c>
      <c r="B87" s="163" t="s">
        <v>74</v>
      </c>
      <c r="C87" s="172" t="e">
        <f>#REF!</f>
        <v>#REF!</v>
      </c>
      <c r="D87" s="176"/>
      <c r="E87" s="176"/>
      <c r="F87" s="176"/>
      <c r="G87" s="176"/>
      <c r="H87" s="176"/>
      <c r="I87" s="176"/>
      <c r="J87" s="176"/>
      <c r="K87" s="176"/>
      <c r="L87" s="172"/>
      <c r="M87" s="172"/>
      <c r="N87" s="172"/>
      <c r="O87" s="172"/>
      <c r="P87" s="172"/>
      <c r="Q87" s="172"/>
      <c r="R87" s="172"/>
      <c r="S87" s="172"/>
      <c r="T87" s="173"/>
      <c r="U87" s="158"/>
      <c r="V87" s="158"/>
    </row>
    <row r="88" spans="1:22" ht="16.5" hidden="1">
      <c r="A88" s="182"/>
      <c r="B88" s="163" t="s">
        <v>80</v>
      </c>
      <c r="C88" s="178" t="e">
        <f>C81+C73</f>
        <v>#REF!</v>
      </c>
      <c r="D88" s="179"/>
      <c r="E88" s="179"/>
      <c r="F88" s="179"/>
      <c r="G88" s="179"/>
      <c r="H88" s="179"/>
      <c r="I88" s="179"/>
      <c r="J88" s="179"/>
      <c r="K88" s="179"/>
      <c r="L88" s="178" t="e">
        <f>L81+L73</f>
        <v>#REF!</v>
      </c>
      <c r="M88" s="178"/>
      <c r="N88" s="178"/>
      <c r="O88" s="178"/>
      <c r="P88" s="178"/>
      <c r="Q88" s="178"/>
      <c r="R88" s="178"/>
      <c r="S88" s="178"/>
      <c r="T88" s="183" t="e">
        <f>T81+T73</f>
        <v>#REF!</v>
      </c>
      <c r="U88" s="184"/>
      <c r="V88" s="184"/>
    </row>
    <row r="89" spans="1:22" ht="16.5" hidden="1">
      <c r="A89" s="93"/>
      <c r="B89" s="185"/>
      <c r="C89" s="186"/>
      <c r="D89" s="187"/>
      <c r="E89" s="187"/>
      <c r="F89" s="187"/>
      <c r="G89" s="187"/>
      <c r="H89" s="187"/>
      <c r="I89" s="187"/>
      <c r="J89" s="187"/>
      <c r="K89" s="187"/>
      <c r="L89" s="93"/>
      <c r="M89" s="93"/>
      <c r="N89" s="93"/>
      <c r="O89" s="93"/>
      <c r="P89" s="93"/>
      <c r="Q89" s="93"/>
      <c r="R89" s="93"/>
      <c r="S89" s="93"/>
      <c r="T89" s="93"/>
      <c r="U89" s="96"/>
      <c r="V89" s="96"/>
    </row>
    <row r="90" spans="1:22" ht="16.5">
      <c r="B90" s="185"/>
      <c r="C90" s="186"/>
      <c r="D90" s="187"/>
      <c r="E90" s="187"/>
      <c r="F90" s="187"/>
      <c r="G90" s="187"/>
      <c r="H90" s="187"/>
      <c r="I90" s="187"/>
      <c r="J90" s="187"/>
      <c r="K90" s="187"/>
      <c r="L90" s="93"/>
      <c r="M90" s="93"/>
      <c r="N90" s="93"/>
      <c r="O90" s="93"/>
      <c r="P90" s="93"/>
      <c r="Q90" s="93"/>
      <c r="R90" s="93"/>
      <c r="S90" s="93"/>
      <c r="T90" s="93"/>
      <c r="U90" s="96"/>
      <c r="V90" s="96"/>
    </row>
    <row r="91" spans="1:22" ht="16.5">
      <c r="A91" s="93"/>
      <c r="B91" s="94"/>
      <c r="C91" s="93"/>
      <c r="D91" s="95"/>
      <c r="E91" s="95"/>
      <c r="F91" s="95"/>
      <c r="G91" s="95"/>
      <c r="H91" s="95"/>
      <c r="I91" s="95"/>
      <c r="J91" s="95"/>
      <c r="K91" s="95"/>
      <c r="L91" s="93"/>
      <c r="M91" s="93"/>
      <c r="N91" s="93"/>
      <c r="O91" s="93"/>
      <c r="P91" s="93"/>
      <c r="Q91" s="93"/>
      <c r="R91" s="93"/>
      <c r="S91" s="93"/>
      <c r="T91" s="93"/>
      <c r="U91" s="96"/>
      <c r="V91" s="96"/>
    </row>
  </sheetData>
  <mergeCells count="6">
    <mergeCell ref="U5:X5"/>
    <mergeCell ref="L76:L77"/>
    <mergeCell ref="A5:A6"/>
    <mergeCell ref="B5:B6"/>
    <mergeCell ref="C5:K5"/>
    <mergeCell ref="L5:T5"/>
  </mergeCells>
  <pageMargins left="0.19685039370078741" right="0.19685039370078741" top="0.23622047244094491" bottom="0.15748031496062992" header="0.31496062992125984" footer="0.31496062992125984"/>
  <pageSetup paperSize="130" scale="69" orientation="landscape" r:id="rId1"/>
  <colBreaks count="2" manualBreakCount="2">
    <brk id="11" max="44" man="1"/>
    <brk id="20" max="44" man="1"/>
  </col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AJ64"/>
  <sheetViews>
    <sheetView topLeftCell="A5" zoomScale="85" zoomScaleNormal="85" workbookViewId="0">
      <pane ySplit="2" topLeftCell="A7" activePane="bottomLeft" state="frozen"/>
      <selection activeCell="U41" sqref="U41"/>
      <selection pane="bottomLeft" activeCell="F41" sqref="F41"/>
    </sheetView>
  </sheetViews>
  <sheetFormatPr defaultRowHeight="14" outlineLevelCol="1"/>
  <cols>
    <col min="1" max="1" width="6.08203125" style="26" customWidth="1"/>
    <col min="2" max="2" width="60.08203125" style="26" customWidth="1"/>
    <col min="3" max="3" width="18.83203125" style="26" customWidth="1"/>
    <col min="4" max="4" width="19.25" style="26" customWidth="1"/>
    <col min="5" max="5" width="20" style="26" customWidth="1"/>
    <col min="6" max="6" width="17.75" style="26" customWidth="1" outlineLevel="1"/>
    <col min="7" max="7" width="17.25" style="46" customWidth="1" outlineLevel="1"/>
    <col min="8" max="9" width="17.08203125" style="46" customWidth="1" outlineLevel="1"/>
    <col min="10" max="10" width="15.58203125" style="46" customWidth="1" outlineLevel="1"/>
    <col min="11" max="11" width="17.25" style="46" customWidth="1" outlineLevel="1"/>
    <col min="12" max="12" width="16.75" style="46" customWidth="1" outlineLevel="1"/>
    <col min="13" max="13" width="15.58203125" style="46" customWidth="1" outlineLevel="1"/>
    <col min="14" max="14" width="17.08203125" style="46" customWidth="1" outlineLevel="1"/>
    <col min="15" max="15" width="18.58203125" style="46" customWidth="1" outlineLevel="1"/>
    <col min="16" max="16" width="21.58203125" style="46" customWidth="1"/>
    <col min="17" max="17" width="20" style="46" customWidth="1"/>
    <col min="18" max="18" width="20.75" style="46" customWidth="1" outlineLevel="1"/>
    <col min="19" max="19" width="19" style="46" customWidth="1" outlineLevel="1"/>
    <col min="20" max="20" width="17.83203125" style="46" customWidth="1" outlineLevel="1"/>
    <col min="21" max="25" width="16" style="46" customWidth="1"/>
    <col min="26" max="26" width="25.58203125" style="46" customWidth="1"/>
    <col min="27" max="27" width="19" style="26" customWidth="1"/>
    <col min="28" max="28" width="27" style="26" customWidth="1"/>
    <col min="29" max="29" width="16.75" style="26" customWidth="1"/>
    <col min="30" max="30" width="26.08203125" style="26" customWidth="1"/>
    <col min="31" max="31" width="13.83203125" style="26" hidden="1" customWidth="1"/>
    <col min="32" max="32" width="19.58203125" style="26" customWidth="1"/>
    <col min="33" max="33" width="9.08203125" style="26"/>
    <col min="34" max="34" width="13.58203125" style="26" customWidth="1"/>
    <col min="35" max="35" width="22" style="26" customWidth="1"/>
    <col min="36" max="36" width="21.08203125" style="26" customWidth="1"/>
    <col min="37" max="264" width="9.08203125" style="26"/>
    <col min="265" max="265" width="6.08203125" style="26" customWidth="1"/>
    <col min="266" max="266" width="57.08203125" style="26" customWidth="1"/>
    <col min="267" max="268" width="0" style="26" hidden="1" customWidth="1"/>
    <col min="269" max="269" width="20" style="26" customWidth="1"/>
    <col min="270" max="270" width="17.75" style="26" customWidth="1"/>
    <col min="271" max="271" width="16" style="26" customWidth="1"/>
    <col min="272" max="273" width="17.08203125" style="26" customWidth="1"/>
    <col min="274" max="279" width="15.58203125" style="26" customWidth="1"/>
    <col min="280" max="280" width="28.33203125" style="26" customWidth="1"/>
    <col min="281" max="281" width="29.83203125" style="26" customWidth="1"/>
    <col min="282" max="282" width="25.58203125" style="26" customWidth="1"/>
    <col min="283" max="283" width="26.83203125" style="26" customWidth="1"/>
    <col min="284" max="284" width="15.08203125" style="26" bestFit="1" customWidth="1"/>
    <col min="285" max="285" width="13.25" style="26" bestFit="1" customWidth="1"/>
    <col min="286" max="520" width="9.08203125" style="26"/>
    <col min="521" max="521" width="6.08203125" style="26" customWidth="1"/>
    <col min="522" max="522" width="57.08203125" style="26" customWidth="1"/>
    <col min="523" max="524" width="0" style="26" hidden="1" customWidth="1"/>
    <col min="525" max="525" width="20" style="26" customWidth="1"/>
    <col min="526" max="526" width="17.75" style="26" customWidth="1"/>
    <col min="527" max="527" width="16" style="26" customWidth="1"/>
    <col min="528" max="529" width="17.08203125" style="26" customWidth="1"/>
    <col min="530" max="535" width="15.58203125" style="26" customWidth="1"/>
    <col min="536" max="536" width="28.33203125" style="26" customWidth="1"/>
    <col min="537" max="537" width="29.83203125" style="26" customWidth="1"/>
    <col min="538" max="538" width="25.58203125" style="26" customWidth="1"/>
    <col min="539" max="539" width="26.83203125" style="26" customWidth="1"/>
    <col min="540" max="540" width="15.08203125" style="26" bestFit="1" customWidth="1"/>
    <col min="541" max="541" width="13.25" style="26" bestFit="1" customWidth="1"/>
    <col min="542" max="776" width="9.08203125" style="26"/>
    <col min="777" max="777" width="6.08203125" style="26" customWidth="1"/>
    <col min="778" max="778" width="57.08203125" style="26" customWidth="1"/>
    <col min="779" max="780" width="0" style="26" hidden="1" customWidth="1"/>
    <col min="781" max="781" width="20" style="26" customWidth="1"/>
    <col min="782" max="782" width="17.75" style="26" customWidth="1"/>
    <col min="783" max="783" width="16" style="26" customWidth="1"/>
    <col min="784" max="785" width="17.08203125" style="26" customWidth="1"/>
    <col min="786" max="791" width="15.58203125" style="26" customWidth="1"/>
    <col min="792" max="792" width="28.33203125" style="26" customWidth="1"/>
    <col min="793" max="793" width="29.83203125" style="26" customWidth="1"/>
    <col min="794" max="794" width="25.58203125" style="26" customWidth="1"/>
    <col min="795" max="795" width="26.83203125" style="26" customWidth="1"/>
    <col min="796" max="796" width="15.08203125" style="26" bestFit="1" customWidth="1"/>
    <col min="797" max="797" width="13.25" style="26" bestFit="1" customWidth="1"/>
    <col min="798" max="1032" width="9.08203125" style="26"/>
    <col min="1033" max="1033" width="6.08203125" style="26" customWidth="1"/>
    <col min="1034" max="1034" width="57.08203125" style="26" customWidth="1"/>
    <col min="1035" max="1036" width="0" style="26" hidden="1" customWidth="1"/>
    <col min="1037" max="1037" width="20" style="26" customWidth="1"/>
    <col min="1038" max="1038" width="17.75" style="26" customWidth="1"/>
    <col min="1039" max="1039" width="16" style="26" customWidth="1"/>
    <col min="1040" max="1041" width="17.08203125" style="26" customWidth="1"/>
    <col min="1042" max="1047" width="15.58203125" style="26" customWidth="1"/>
    <col min="1048" max="1048" width="28.33203125" style="26" customWidth="1"/>
    <col min="1049" max="1049" width="29.83203125" style="26" customWidth="1"/>
    <col min="1050" max="1050" width="25.58203125" style="26" customWidth="1"/>
    <col min="1051" max="1051" width="26.83203125" style="26" customWidth="1"/>
    <col min="1052" max="1052" width="15.08203125" style="26" bestFit="1" customWidth="1"/>
    <col min="1053" max="1053" width="13.25" style="26" bestFit="1" customWidth="1"/>
    <col min="1054" max="1288" width="9.08203125" style="26"/>
    <col min="1289" max="1289" width="6.08203125" style="26" customWidth="1"/>
    <col min="1290" max="1290" width="57.08203125" style="26" customWidth="1"/>
    <col min="1291" max="1292" width="0" style="26" hidden="1" customWidth="1"/>
    <col min="1293" max="1293" width="20" style="26" customWidth="1"/>
    <col min="1294" max="1294" width="17.75" style="26" customWidth="1"/>
    <col min="1295" max="1295" width="16" style="26" customWidth="1"/>
    <col min="1296" max="1297" width="17.08203125" style="26" customWidth="1"/>
    <col min="1298" max="1303" width="15.58203125" style="26" customWidth="1"/>
    <col min="1304" max="1304" width="28.33203125" style="26" customWidth="1"/>
    <col min="1305" max="1305" width="29.83203125" style="26" customWidth="1"/>
    <col min="1306" max="1306" width="25.58203125" style="26" customWidth="1"/>
    <col min="1307" max="1307" width="26.83203125" style="26" customWidth="1"/>
    <col min="1308" max="1308" width="15.08203125" style="26" bestFit="1" customWidth="1"/>
    <col min="1309" max="1309" width="13.25" style="26" bestFit="1" customWidth="1"/>
    <col min="1310" max="1544" width="9.08203125" style="26"/>
    <col min="1545" max="1545" width="6.08203125" style="26" customWidth="1"/>
    <col min="1546" max="1546" width="57.08203125" style="26" customWidth="1"/>
    <col min="1547" max="1548" width="0" style="26" hidden="1" customWidth="1"/>
    <col min="1549" max="1549" width="20" style="26" customWidth="1"/>
    <col min="1550" max="1550" width="17.75" style="26" customWidth="1"/>
    <col min="1551" max="1551" width="16" style="26" customWidth="1"/>
    <col min="1552" max="1553" width="17.08203125" style="26" customWidth="1"/>
    <col min="1554" max="1559" width="15.58203125" style="26" customWidth="1"/>
    <col min="1560" max="1560" width="28.33203125" style="26" customWidth="1"/>
    <col min="1561" max="1561" width="29.83203125" style="26" customWidth="1"/>
    <col min="1562" max="1562" width="25.58203125" style="26" customWidth="1"/>
    <col min="1563" max="1563" width="26.83203125" style="26" customWidth="1"/>
    <col min="1564" max="1564" width="15.08203125" style="26" bestFit="1" customWidth="1"/>
    <col min="1565" max="1565" width="13.25" style="26" bestFit="1" customWidth="1"/>
    <col min="1566" max="1800" width="9.08203125" style="26"/>
    <col min="1801" max="1801" width="6.08203125" style="26" customWidth="1"/>
    <col min="1802" max="1802" width="57.08203125" style="26" customWidth="1"/>
    <col min="1803" max="1804" width="0" style="26" hidden="1" customWidth="1"/>
    <col min="1805" max="1805" width="20" style="26" customWidth="1"/>
    <col min="1806" max="1806" width="17.75" style="26" customWidth="1"/>
    <col min="1807" max="1807" width="16" style="26" customWidth="1"/>
    <col min="1808" max="1809" width="17.08203125" style="26" customWidth="1"/>
    <col min="1810" max="1815" width="15.58203125" style="26" customWidth="1"/>
    <col min="1816" max="1816" width="28.33203125" style="26" customWidth="1"/>
    <col min="1817" max="1817" width="29.83203125" style="26" customWidth="1"/>
    <col min="1818" max="1818" width="25.58203125" style="26" customWidth="1"/>
    <col min="1819" max="1819" width="26.83203125" style="26" customWidth="1"/>
    <col min="1820" max="1820" width="15.08203125" style="26" bestFit="1" customWidth="1"/>
    <col min="1821" max="1821" width="13.25" style="26" bestFit="1" customWidth="1"/>
    <col min="1822" max="2056" width="9.08203125" style="26"/>
    <col min="2057" max="2057" width="6.08203125" style="26" customWidth="1"/>
    <col min="2058" max="2058" width="57.08203125" style="26" customWidth="1"/>
    <col min="2059" max="2060" width="0" style="26" hidden="1" customWidth="1"/>
    <col min="2061" max="2061" width="20" style="26" customWidth="1"/>
    <col min="2062" max="2062" width="17.75" style="26" customWidth="1"/>
    <col min="2063" max="2063" width="16" style="26" customWidth="1"/>
    <col min="2064" max="2065" width="17.08203125" style="26" customWidth="1"/>
    <col min="2066" max="2071" width="15.58203125" style="26" customWidth="1"/>
    <col min="2072" max="2072" width="28.33203125" style="26" customWidth="1"/>
    <col min="2073" max="2073" width="29.83203125" style="26" customWidth="1"/>
    <col min="2074" max="2074" width="25.58203125" style="26" customWidth="1"/>
    <col min="2075" max="2075" width="26.83203125" style="26" customWidth="1"/>
    <col min="2076" max="2076" width="15.08203125" style="26" bestFit="1" customWidth="1"/>
    <col min="2077" max="2077" width="13.25" style="26" bestFit="1" customWidth="1"/>
    <col min="2078" max="2312" width="9.08203125" style="26"/>
    <col min="2313" max="2313" width="6.08203125" style="26" customWidth="1"/>
    <col min="2314" max="2314" width="57.08203125" style="26" customWidth="1"/>
    <col min="2315" max="2316" width="0" style="26" hidden="1" customWidth="1"/>
    <col min="2317" max="2317" width="20" style="26" customWidth="1"/>
    <col min="2318" max="2318" width="17.75" style="26" customWidth="1"/>
    <col min="2319" max="2319" width="16" style="26" customWidth="1"/>
    <col min="2320" max="2321" width="17.08203125" style="26" customWidth="1"/>
    <col min="2322" max="2327" width="15.58203125" style="26" customWidth="1"/>
    <col min="2328" max="2328" width="28.33203125" style="26" customWidth="1"/>
    <col min="2329" max="2329" width="29.83203125" style="26" customWidth="1"/>
    <col min="2330" max="2330" width="25.58203125" style="26" customWidth="1"/>
    <col min="2331" max="2331" width="26.83203125" style="26" customWidth="1"/>
    <col min="2332" max="2332" width="15.08203125" style="26" bestFit="1" customWidth="1"/>
    <col min="2333" max="2333" width="13.25" style="26" bestFit="1" customWidth="1"/>
    <col min="2334" max="2568" width="9.08203125" style="26"/>
    <col min="2569" max="2569" width="6.08203125" style="26" customWidth="1"/>
    <col min="2570" max="2570" width="57.08203125" style="26" customWidth="1"/>
    <col min="2571" max="2572" width="0" style="26" hidden="1" customWidth="1"/>
    <col min="2573" max="2573" width="20" style="26" customWidth="1"/>
    <col min="2574" max="2574" width="17.75" style="26" customWidth="1"/>
    <col min="2575" max="2575" width="16" style="26" customWidth="1"/>
    <col min="2576" max="2577" width="17.08203125" style="26" customWidth="1"/>
    <col min="2578" max="2583" width="15.58203125" style="26" customWidth="1"/>
    <col min="2584" max="2584" width="28.33203125" style="26" customWidth="1"/>
    <col min="2585" max="2585" width="29.83203125" style="26" customWidth="1"/>
    <col min="2586" max="2586" width="25.58203125" style="26" customWidth="1"/>
    <col min="2587" max="2587" width="26.83203125" style="26" customWidth="1"/>
    <col min="2588" max="2588" width="15.08203125" style="26" bestFit="1" customWidth="1"/>
    <col min="2589" max="2589" width="13.25" style="26" bestFit="1" customWidth="1"/>
    <col min="2590" max="2824" width="9.08203125" style="26"/>
    <col min="2825" max="2825" width="6.08203125" style="26" customWidth="1"/>
    <col min="2826" max="2826" width="57.08203125" style="26" customWidth="1"/>
    <col min="2827" max="2828" width="0" style="26" hidden="1" customWidth="1"/>
    <col min="2829" max="2829" width="20" style="26" customWidth="1"/>
    <col min="2830" max="2830" width="17.75" style="26" customWidth="1"/>
    <col min="2831" max="2831" width="16" style="26" customWidth="1"/>
    <col min="2832" max="2833" width="17.08203125" style="26" customWidth="1"/>
    <col min="2834" max="2839" width="15.58203125" style="26" customWidth="1"/>
    <col min="2840" max="2840" width="28.33203125" style="26" customWidth="1"/>
    <col min="2841" max="2841" width="29.83203125" style="26" customWidth="1"/>
    <col min="2842" max="2842" width="25.58203125" style="26" customWidth="1"/>
    <col min="2843" max="2843" width="26.83203125" style="26" customWidth="1"/>
    <col min="2844" max="2844" width="15.08203125" style="26" bestFit="1" customWidth="1"/>
    <col min="2845" max="2845" width="13.25" style="26" bestFit="1" customWidth="1"/>
    <col min="2846" max="3080" width="9.08203125" style="26"/>
    <col min="3081" max="3081" width="6.08203125" style="26" customWidth="1"/>
    <col min="3082" max="3082" width="57.08203125" style="26" customWidth="1"/>
    <col min="3083" max="3084" width="0" style="26" hidden="1" customWidth="1"/>
    <col min="3085" max="3085" width="20" style="26" customWidth="1"/>
    <col min="3086" max="3086" width="17.75" style="26" customWidth="1"/>
    <col min="3087" max="3087" width="16" style="26" customWidth="1"/>
    <col min="3088" max="3089" width="17.08203125" style="26" customWidth="1"/>
    <col min="3090" max="3095" width="15.58203125" style="26" customWidth="1"/>
    <col min="3096" max="3096" width="28.33203125" style="26" customWidth="1"/>
    <col min="3097" max="3097" width="29.83203125" style="26" customWidth="1"/>
    <col min="3098" max="3098" width="25.58203125" style="26" customWidth="1"/>
    <col min="3099" max="3099" width="26.83203125" style="26" customWidth="1"/>
    <col min="3100" max="3100" width="15.08203125" style="26" bestFit="1" customWidth="1"/>
    <col min="3101" max="3101" width="13.25" style="26" bestFit="1" customWidth="1"/>
    <col min="3102" max="3336" width="9.08203125" style="26"/>
    <col min="3337" max="3337" width="6.08203125" style="26" customWidth="1"/>
    <col min="3338" max="3338" width="57.08203125" style="26" customWidth="1"/>
    <col min="3339" max="3340" width="0" style="26" hidden="1" customWidth="1"/>
    <col min="3341" max="3341" width="20" style="26" customWidth="1"/>
    <col min="3342" max="3342" width="17.75" style="26" customWidth="1"/>
    <col min="3343" max="3343" width="16" style="26" customWidth="1"/>
    <col min="3344" max="3345" width="17.08203125" style="26" customWidth="1"/>
    <col min="3346" max="3351" width="15.58203125" style="26" customWidth="1"/>
    <col min="3352" max="3352" width="28.33203125" style="26" customWidth="1"/>
    <col min="3353" max="3353" width="29.83203125" style="26" customWidth="1"/>
    <col min="3354" max="3354" width="25.58203125" style="26" customWidth="1"/>
    <col min="3355" max="3355" width="26.83203125" style="26" customWidth="1"/>
    <col min="3356" max="3356" width="15.08203125" style="26" bestFit="1" customWidth="1"/>
    <col min="3357" max="3357" width="13.25" style="26" bestFit="1" customWidth="1"/>
    <col min="3358" max="3592" width="9.08203125" style="26"/>
    <col min="3593" max="3593" width="6.08203125" style="26" customWidth="1"/>
    <col min="3594" max="3594" width="57.08203125" style="26" customWidth="1"/>
    <col min="3595" max="3596" width="0" style="26" hidden="1" customWidth="1"/>
    <col min="3597" max="3597" width="20" style="26" customWidth="1"/>
    <col min="3598" max="3598" width="17.75" style="26" customWidth="1"/>
    <col min="3599" max="3599" width="16" style="26" customWidth="1"/>
    <col min="3600" max="3601" width="17.08203125" style="26" customWidth="1"/>
    <col min="3602" max="3607" width="15.58203125" style="26" customWidth="1"/>
    <col min="3608" max="3608" width="28.33203125" style="26" customWidth="1"/>
    <col min="3609" max="3609" width="29.83203125" style="26" customWidth="1"/>
    <col min="3610" max="3610" width="25.58203125" style="26" customWidth="1"/>
    <col min="3611" max="3611" width="26.83203125" style="26" customWidth="1"/>
    <col min="3612" max="3612" width="15.08203125" style="26" bestFit="1" customWidth="1"/>
    <col min="3613" max="3613" width="13.25" style="26" bestFit="1" customWidth="1"/>
    <col min="3614" max="3848" width="9.08203125" style="26"/>
    <col min="3849" max="3849" width="6.08203125" style="26" customWidth="1"/>
    <col min="3850" max="3850" width="57.08203125" style="26" customWidth="1"/>
    <col min="3851" max="3852" width="0" style="26" hidden="1" customWidth="1"/>
    <col min="3853" max="3853" width="20" style="26" customWidth="1"/>
    <col min="3854" max="3854" width="17.75" style="26" customWidth="1"/>
    <col min="3855" max="3855" width="16" style="26" customWidth="1"/>
    <col min="3856" max="3857" width="17.08203125" style="26" customWidth="1"/>
    <col min="3858" max="3863" width="15.58203125" style="26" customWidth="1"/>
    <col min="3864" max="3864" width="28.33203125" style="26" customWidth="1"/>
    <col min="3865" max="3865" width="29.83203125" style="26" customWidth="1"/>
    <col min="3866" max="3866" width="25.58203125" style="26" customWidth="1"/>
    <col min="3867" max="3867" width="26.83203125" style="26" customWidth="1"/>
    <col min="3868" max="3868" width="15.08203125" style="26" bestFit="1" customWidth="1"/>
    <col min="3869" max="3869" width="13.25" style="26" bestFit="1" customWidth="1"/>
    <col min="3870" max="4104" width="9.08203125" style="26"/>
    <col min="4105" max="4105" width="6.08203125" style="26" customWidth="1"/>
    <col min="4106" max="4106" width="57.08203125" style="26" customWidth="1"/>
    <col min="4107" max="4108" width="0" style="26" hidden="1" customWidth="1"/>
    <col min="4109" max="4109" width="20" style="26" customWidth="1"/>
    <col min="4110" max="4110" width="17.75" style="26" customWidth="1"/>
    <col min="4111" max="4111" width="16" style="26" customWidth="1"/>
    <col min="4112" max="4113" width="17.08203125" style="26" customWidth="1"/>
    <col min="4114" max="4119" width="15.58203125" style="26" customWidth="1"/>
    <col min="4120" max="4120" width="28.33203125" style="26" customWidth="1"/>
    <col min="4121" max="4121" width="29.83203125" style="26" customWidth="1"/>
    <col min="4122" max="4122" width="25.58203125" style="26" customWidth="1"/>
    <col min="4123" max="4123" width="26.83203125" style="26" customWidth="1"/>
    <col min="4124" max="4124" width="15.08203125" style="26" bestFit="1" customWidth="1"/>
    <col min="4125" max="4125" width="13.25" style="26" bestFit="1" customWidth="1"/>
    <col min="4126" max="4360" width="9.08203125" style="26"/>
    <col min="4361" max="4361" width="6.08203125" style="26" customWidth="1"/>
    <col min="4362" max="4362" width="57.08203125" style="26" customWidth="1"/>
    <col min="4363" max="4364" width="0" style="26" hidden="1" customWidth="1"/>
    <col min="4365" max="4365" width="20" style="26" customWidth="1"/>
    <col min="4366" max="4366" width="17.75" style="26" customWidth="1"/>
    <col min="4367" max="4367" width="16" style="26" customWidth="1"/>
    <col min="4368" max="4369" width="17.08203125" style="26" customWidth="1"/>
    <col min="4370" max="4375" width="15.58203125" style="26" customWidth="1"/>
    <col min="4376" max="4376" width="28.33203125" style="26" customWidth="1"/>
    <col min="4377" max="4377" width="29.83203125" style="26" customWidth="1"/>
    <col min="4378" max="4378" width="25.58203125" style="26" customWidth="1"/>
    <col min="4379" max="4379" width="26.83203125" style="26" customWidth="1"/>
    <col min="4380" max="4380" width="15.08203125" style="26" bestFit="1" customWidth="1"/>
    <col min="4381" max="4381" width="13.25" style="26" bestFit="1" customWidth="1"/>
    <col min="4382" max="4616" width="9.08203125" style="26"/>
    <col min="4617" max="4617" width="6.08203125" style="26" customWidth="1"/>
    <col min="4618" max="4618" width="57.08203125" style="26" customWidth="1"/>
    <col min="4619" max="4620" width="0" style="26" hidden="1" customWidth="1"/>
    <col min="4621" max="4621" width="20" style="26" customWidth="1"/>
    <col min="4622" max="4622" width="17.75" style="26" customWidth="1"/>
    <col min="4623" max="4623" width="16" style="26" customWidth="1"/>
    <col min="4624" max="4625" width="17.08203125" style="26" customWidth="1"/>
    <col min="4626" max="4631" width="15.58203125" style="26" customWidth="1"/>
    <col min="4632" max="4632" width="28.33203125" style="26" customWidth="1"/>
    <col min="4633" max="4633" width="29.83203125" style="26" customWidth="1"/>
    <col min="4634" max="4634" width="25.58203125" style="26" customWidth="1"/>
    <col min="4635" max="4635" width="26.83203125" style="26" customWidth="1"/>
    <col min="4636" max="4636" width="15.08203125" style="26" bestFit="1" customWidth="1"/>
    <col min="4637" max="4637" width="13.25" style="26" bestFit="1" customWidth="1"/>
    <col min="4638" max="4872" width="9.08203125" style="26"/>
    <col min="4873" max="4873" width="6.08203125" style="26" customWidth="1"/>
    <col min="4874" max="4874" width="57.08203125" style="26" customWidth="1"/>
    <col min="4875" max="4876" width="0" style="26" hidden="1" customWidth="1"/>
    <col min="4877" max="4877" width="20" style="26" customWidth="1"/>
    <col min="4878" max="4878" width="17.75" style="26" customWidth="1"/>
    <col min="4879" max="4879" width="16" style="26" customWidth="1"/>
    <col min="4880" max="4881" width="17.08203125" style="26" customWidth="1"/>
    <col min="4882" max="4887" width="15.58203125" style="26" customWidth="1"/>
    <col min="4888" max="4888" width="28.33203125" style="26" customWidth="1"/>
    <col min="4889" max="4889" width="29.83203125" style="26" customWidth="1"/>
    <col min="4890" max="4890" width="25.58203125" style="26" customWidth="1"/>
    <col min="4891" max="4891" width="26.83203125" style="26" customWidth="1"/>
    <col min="4892" max="4892" width="15.08203125" style="26" bestFit="1" customWidth="1"/>
    <col min="4893" max="4893" width="13.25" style="26" bestFit="1" customWidth="1"/>
    <col min="4894" max="5128" width="9.08203125" style="26"/>
    <col min="5129" max="5129" width="6.08203125" style="26" customWidth="1"/>
    <col min="5130" max="5130" width="57.08203125" style="26" customWidth="1"/>
    <col min="5131" max="5132" width="0" style="26" hidden="1" customWidth="1"/>
    <col min="5133" max="5133" width="20" style="26" customWidth="1"/>
    <col min="5134" max="5134" width="17.75" style="26" customWidth="1"/>
    <col min="5135" max="5135" width="16" style="26" customWidth="1"/>
    <col min="5136" max="5137" width="17.08203125" style="26" customWidth="1"/>
    <col min="5138" max="5143" width="15.58203125" style="26" customWidth="1"/>
    <col min="5144" max="5144" width="28.33203125" style="26" customWidth="1"/>
    <col min="5145" max="5145" width="29.83203125" style="26" customWidth="1"/>
    <col min="5146" max="5146" width="25.58203125" style="26" customWidth="1"/>
    <col min="5147" max="5147" width="26.83203125" style="26" customWidth="1"/>
    <col min="5148" max="5148" width="15.08203125" style="26" bestFit="1" customWidth="1"/>
    <col min="5149" max="5149" width="13.25" style="26" bestFit="1" customWidth="1"/>
    <col min="5150" max="5384" width="9.08203125" style="26"/>
    <col min="5385" max="5385" width="6.08203125" style="26" customWidth="1"/>
    <col min="5386" max="5386" width="57.08203125" style="26" customWidth="1"/>
    <col min="5387" max="5388" width="0" style="26" hidden="1" customWidth="1"/>
    <col min="5389" max="5389" width="20" style="26" customWidth="1"/>
    <col min="5390" max="5390" width="17.75" style="26" customWidth="1"/>
    <col min="5391" max="5391" width="16" style="26" customWidth="1"/>
    <col min="5392" max="5393" width="17.08203125" style="26" customWidth="1"/>
    <col min="5394" max="5399" width="15.58203125" style="26" customWidth="1"/>
    <col min="5400" max="5400" width="28.33203125" style="26" customWidth="1"/>
    <col min="5401" max="5401" width="29.83203125" style="26" customWidth="1"/>
    <col min="5402" max="5402" width="25.58203125" style="26" customWidth="1"/>
    <col min="5403" max="5403" width="26.83203125" style="26" customWidth="1"/>
    <col min="5404" max="5404" width="15.08203125" style="26" bestFit="1" customWidth="1"/>
    <col min="5405" max="5405" width="13.25" style="26" bestFit="1" customWidth="1"/>
    <col min="5406" max="5640" width="9.08203125" style="26"/>
    <col min="5641" max="5641" width="6.08203125" style="26" customWidth="1"/>
    <col min="5642" max="5642" width="57.08203125" style="26" customWidth="1"/>
    <col min="5643" max="5644" width="0" style="26" hidden="1" customWidth="1"/>
    <col min="5645" max="5645" width="20" style="26" customWidth="1"/>
    <col min="5646" max="5646" width="17.75" style="26" customWidth="1"/>
    <col min="5647" max="5647" width="16" style="26" customWidth="1"/>
    <col min="5648" max="5649" width="17.08203125" style="26" customWidth="1"/>
    <col min="5650" max="5655" width="15.58203125" style="26" customWidth="1"/>
    <col min="5656" max="5656" width="28.33203125" style="26" customWidth="1"/>
    <col min="5657" max="5657" width="29.83203125" style="26" customWidth="1"/>
    <col min="5658" max="5658" width="25.58203125" style="26" customWidth="1"/>
    <col min="5659" max="5659" width="26.83203125" style="26" customWidth="1"/>
    <col min="5660" max="5660" width="15.08203125" style="26" bestFit="1" customWidth="1"/>
    <col min="5661" max="5661" width="13.25" style="26" bestFit="1" customWidth="1"/>
    <col min="5662" max="5896" width="9.08203125" style="26"/>
    <col min="5897" max="5897" width="6.08203125" style="26" customWidth="1"/>
    <col min="5898" max="5898" width="57.08203125" style="26" customWidth="1"/>
    <col min="5899" max="5900" width="0" style="26" hidden="1" customWidth="1"/>
    <col min="5901" max="5901" width="20" style="26" customWidth="1"/>
    <col min="5902" max="5902" width="17.75" style="26" customWidth="1"/>
    <col min="5903" max="5903" width="16" style="26" customWidth="1"/>
    <col min="5904" max="5905" width="17.08203125" style="26" customWidth="1"/>
    <col min="5906" max="5911" width="15.58203125" style="26" customWidth="1"/>
    <col min="5912" max="5912" width="28.33203125" style="26" customWidth="1"/>
    <col min="5913" max="5913" width="29.83203125" style="26" customWidth="1"/>
    <col min="5914" max="5914" width="25.58203125" style="26" customWidth="1"/>
    <col min="5915" max="5915" width="26.83203125" style="26" customWidth="1"/>
    <col min="5916" max="5916" width="15.08203125" style="26" bestFit="1" customWidth="1"/>
    <col min="5917" max="5917" width="13.25" style="26" bestFit="1" customWidth="1"/>
    <col min="5918" max="6152" width="9.08203125" style="26"/>
    <col min="6153" max="6153" width="6.08203125" style="26" customWidth="1"/>
    <col min="6154" max="6154" width="57.08203125" style="26" customWidth="1"/>
    <col min="6155" max="6156" width="0" style="26" hidden="1" customWidth="1"/>
    <col min="6157" max="6157" width="20" style="26" customWidth="1"/>
    <col min="6158" max="6158" width="17.75" style="26" customWidth="1"/>
    <col min="6159" max="6159" width="16" style="26" customWidth="1"/>
    <col min="6160" max="6161" width="17.08203125" style="26" customWidth="1"/>
    <col min="6162" max="6167" width="15.58203125" style="26" customWidth="1"/>
    <col min="6168" max="6168" width="28.33203125" style="26" customWidth="1"/>
    <col min="6169" max="6169" width="29.83203125" style="26" customWidth="1"/>
    <col min="6170" max="6170" width="25.58203125" style="26" customWidth="1"/>
    <col min="6171" max="6171" width="26.83203125" style="26" customWidth="1"/>
    <col min="6172" max="6172" width="15.08203125" style="26" bestFit="1" customWidth="1"/>
    <col min="6173" max="6173" width="13.25" style="26" bestFit="1" customWidth="1"/>
    <col min="6174" max="6408" width="9.08203125" style="26"/>
    <col min="6409" max="6409" width="6.08203125" style="26" customWidth="1"/>
    <col min="6410" max="6410" width="57.08203125" style="26" customWidth="1"/>
    <col min="6411" max="6412" width="0" style="26" hidden="1" customWidth="1"/>
    <col min="6413" max="6413" width="20" style="26" customWidth="1"/>
    <col min="6414" max="6414" width="17.75" style="26" customWidth="1"/>
    <col min="6415" max="6415" width="16" style="26" customWidth="1"/>
    <col min="6416" max="6417" width="17.08203125" style="26" customWidth="1"/>
    <col min="6418" max="6423" width="15.58203125" style="26" customWidth="1"/>
    <col min="6424" max="6424" width="28.33203125" style="26" customWidth="1"/>
    <col min="6425" max="6425" width="29.83203125" style="26" customWidth="1"/>
    <col min="6426" max="6426" width="25.58203125" style="26" customWidth="1"/>
    <col min="6427" max="6427" width="26.83203125" style="26" customWidth="1"/>
    <col min="6428" max="6428" width="15.08203125" style="26" bestFit="1" customWidth="1"/>
    <col min="6429" max="6429" width="13.25" style="26" bestFit="1" customWidth="1"/>
    <col min="6430" max="6664" width="9.08203125" style="26"/>
    <col min="6665" max="6665" width="6.08203125" style="26" customWidth="1"/>
    <col min="6666" max="6666" width="57.08203125" style="26" customWidth="1"/>
    <col min="6667" max="6668" width="0" style="26" hidden="1" customWidth="1"/>
    <col min="6669" max="6669" width="20" style="26" customWidth="1"/>
    <col min="6670" max="6670" width="17.75" style="26" customWidth="1"/>
    <col min="6671" max="6671" width="16" style="26" customWidth="1"/>
    <col min="6672" max="6673" width="17.08203125" style="26" customWidth="1"/>
    <col min="6674" max="6679" width="15.58203125" style="26" customWidth="1"/>
    <col min="6680" max="6680" width="28.33203125" style="26" customWidth="1"/>
    <col min="6681" max="6681" width="29.83203125" style="26" customWidth="1"/>
    <col min="6682" max="6682" width="25.58203125" style="26" customWidth="1"/>
    <col min="6683" max="6683" width="26.83203125" style="26" customWidth="1"/>
    <col min="6684" max="6684" width="15.08203125" style="26" bestFit="1" customWidth="1"/>
    <col min="6685" max="6685" width="13.25" style="26" bestFit="1" customWidth="1"/>
    <col min="6686" max="6920" width="9.08203125" style="26"/>
    <col min="6921" max="6921" width="6.08203125" style="26" customWidth="1"/>
    <col min="6922" max="6922" width="57.08203125" style="26" customWidth="1"/>
    <col min="6923" max="6924" width="0" style="26" hidden="1" customWidth="1"/>
    <col min="6925" max="6925" width="20" style="26" customWidth="1"/>
    <col min="6926" max="6926" width="17.75" style="26" customWidth="1"/>
    <col min="6927" max="6927" width="16" style="26" customWidth="1"/>
    <col min="6928" max="6929" width="17.08203125" style="26" customWidth="1"/>
    <col min="6930" max="6935" width="15.58203125" style="26" customWidth="1"/>
    <col min="6936" max="6936" width="28.33203125" style="26" customWidth="1"/>
    <col min="6937" max="6937" width="29.83203125" style="26" customWidth="1"/>
    <col min="6938" max="6938" width="25.58203125" style="26" customWidth="1"/>
    <col min="6939" max="6939" width="26.83203125" style="26" customWidth="1"/>
    <col min="6940" max="6940" width="15.08203125" style="26" bestFit="1" customWidth="1"/>
    <col min="6941" max="6941" width="13.25" style="26" bestFit="1" customWidth="1"/>
    <col min="6942" max="7176" width="9.08203125" style="26"/>
    <col min="7177" max="7177" width="6.08203125" style="26" customWidth="1"/>
    <col min="7178" max="7178" width="57.08203125" style="26" customWidth="1"/>
    <col min="7179" max="7180" width="0" style="26" hidden="1" customWidth="1"/>
    <col min="7181" max="7181" width="20" style="26" customWidth="1"/>
    <col min="7182" max="7182" width="17.75" style="26" customWidth="1"/>
    <col min="7183" max="7183" width="16" style="26" customWidth="1"/>
    <col min="7184" max="7185" width="17.08203125" style="26" customWidth="1"/>
    <col min="7186" max="7191" width="15.58203125" style="26" customWidth="1"/>
    <col min="7192" max="7192" width="28.33203125" style="26" customWidth="1"/>
    <col min="7193" max="7193" width="29.83203125" style="26" customWidth="1"/>
    <col min="7194" max="7194" width="25.58203125" style="26" customWidth="1"/>
    <col min="7195" max="7195" width="26.83203125" style="26" customWidth="1"/>
    <col min="7196" max="7196" width="15.08203125" style="26" bestFit="1" customWidth="1"/>
    <col min="7197" max="7197" width="13.25" style="26" bestFit="1" customWidth="1"/>
    <col min="7198" max="7432" width="9.08203125" style="26"/>
    <col min="7433" max="7433" width="6.08203125" style="26" customWidth="1"/>
    <col min="7434" max="7434" width="57.08203125" style="26" customWidth="1"/>
    <col min="7435" max="7436" width="0" style="26" hidden="1" customWidth="1"/>
    <col min="7437" max="7437" width="20" style="26" customWidth="1"/>
    <col min="7438" max="7438" width="17.75" style="26" customWidth="1"/>
    <col min="7439" max="7439" width="16" style="26" customWidth="1"/>
    <col min="7440" max="7441" width="17.08203125" style="26" customWidth="1"/>
    <col min="7442" max="7447" width="15.58203125" style="26" customWidth="1"/>
    <col min="7448" max="7448" width="28.33203125" style="26" customWidth="1"/>
    <col min="7449" max="7449" width="29.83203125" style="26" customWidth="1"/>
    <col min="7450" max="7450" width="25.58203125" style="26" customWidth="1"/>
    <col min="7451" max="7451" width="26.83203125" style="26" customWidth="1"/>
    <col min="7452" max="7452" width="15.08203125" style="26" bestFit="1" customWidth="1"/>
    <col min="7453" max="7453" width="13.25" style="26" bestFit="1" customWidth="1"/>
    <col min="7454" max="7688" width="9.08203125" style="26"/>
    <col min="7689" max="7689" width="6.08203125" style="26" customWidth="1"/>
    <col min="7690" max="7690" width="57.08203125" style="26" customWidth="1"/>
    <col min="7691" max="7692" width="0" style="26" hidden="1" customWidth="1"/>
    <col min="7693" max="7693" width="20" style="26" customWidth="1"/>
    <col min="7694" max="7694" width="17.75" style="26" customWidth="1"/>
    <col min="7695" max="7695" width="16" style="26" customWidth="1"/>
    <col min="7696" max="7697" width="17.08203125" style="26" customWidth="1"/>
    <col min="7698" max="7703" width="15.58203125" style="26" customWidth="1"/>
    <col min="7704" max="7704" width="28.33203125" style="26" customWidth="1"/>
    <col min="7705" max="7705" width="29.83203125" style="26" customWidth="1"/>
    <col min="7706" max="7706" width="25.58203125" style="26" customWidth="1"/>
    <col min="7707" max="7707" width="26.83203125" style="26" customWidth="1"/>
    <col min="7708" max="7708" width="15.08203125" style="26" bestFit="1" customWidth="1"/>
    <col min="7709" max="7709" width="13.25" style="26" bestFit="1" customWidth="1"/>
    <col min="7710" max="7944" width="9.08203125" style="26"/>
    <col min="7945" max="7945" width="6.08203125" style="26" customWidth="1"/>
    <col min="7946" max="7946" width="57.08203125" style="26" customWidth="1"/>
    <col min="7947" max="7948" width="0" style="26" hidden="1" customWidth="1"/>
    <col min="7949" max="7949" width="20" style="26" customWidth="1"/>
    <col min="7950" max="7950" width="17.75" style="26" customWidth="1"/>
    <col min="7951" max="7951" width="16" style="26" customWidth="1"/>
    <col min="7952" max="7953" width="17.08203125" style="26" customWidth="1"/>
    <col min="7954" max="7959" width="15.58203125" style="26" customWidth="1"/>
    <col min="7960" max="7960" width="28.33203125" style="26" customWidth="1"/>
    <col min="7961" max="7961" width="29.83203125" style="26" customWidth="1"/>
    <col min="7962" max="7962" width="25.58203125" style="26" customWidth="1"/>
    <col min="7963" max="7963" width="26.83203125" style="26" customWidth="1"/>
    <col min="7964" max="7964" width="15.08203125" style="26" bestFit="1" customWidth="1"/>
    <col min="7965" max="7965" width="13.25" style="26" bestFit="1" customWidth="1"/>
    <col min="7966" max="8200" width="9.08203125" style="26"/>
    <col min="8201" max="8201" width="6.08203125" style="26" customWidth="1"/>
    <col min="8202" max="8202" width="57.08203125" style="26" customWidth="1"/>
    <col min="8203" max="8204" width="0" style="26" hidden="1" customWidth="1"/>
    <col min="8205" max="8205" width="20" style="26" customWidth="1"/>
    <col min="8206" max="8206" width="17.75" style="26" customWidth="1"/>
    <col min="8207" max="8207" width="16" style="26" customWidth="1"/>
    <col min="8208" max="8209" width="17.08203125" style="26" customWidth="1"/>
    <col min="8210" max="8215" width="15.58203125" style="26" customWidth="1"/>
    <col min="8216" max="8216" width="28.33203125" style="26" customWidth="1"/>
    <col min="8217" max="8217" width="29.83203125" style="26" customWidth="1"/>
    <col min="8218" max="8218" width="25.58203125" style="26" customWidth="1"/>
    <col min="8219" max="8219" width="26.83203125" style="26" customWidth="1"/>
    <col min="8220" max="8220" width="15.08203125" style="26" bestFit="1" customWidth="1"/>
    <col min="8221" max="8221" width="13.25" style="26" bestFit="1" customWidth="1"/>
    <col min="8222" max="8456" width="9.08203125" style="26"/>
    <col min="8457" max="8457" width="6.08203125" style="26" customWidth="1"/>
    <col min="8458" max="8458" width="57.08203125" style="26" customWidth="1"/>
    <col min="8459" max="8460" width="0" style="26" hidden="1" customWidth="1"/>
    <col min="8461" max="8461" width="20" style="26" customWidth="1"/>
    <col min="8462" max="8462" width="17.75" style="26" customWidth="1"/>
    <col min="8463" max="8463" width="16" style="26" customWidth="1"/>
    <col min="8464" max="8465" width="17.08203125" style="26" customWidth="1"/>
    <col min="8466" max="8471" width="15.58203125" style="26" customWidth="1"/>
    <col min="8472" max="8472" width="28.33203125" style="26" customWidth="1"/>
    <col min="8473" max="8473" width="29.83203125" style="26" customWidth="1"/>
    <col min="8474" max="8474" width="25.58203125" style="26" customWidth="1"/>
    <col min="8475" max="8475" width="26.83203125" style="26" customWidth="1"/>
    <col min="8476" max="8476" width="15.08203125" style="26" bestFit="1" customWidth="1"/>
    <col min="8477" max="8477" width="13.25" style="26" bestFit="1" customWidth="1"/>
    <col min="8478" max="8712" width="9.08203125" style="26"/>
    <col min="8713" max="8713" width="6.08203125" style="26" customWidth="1"/>
    <col min="8714" max="8714" width="57.08203125" style="26" customWidth="1"/>
    <col min="8715" max="8716" width="0" style="26" hidden="1" customWidth="1"/>
    <col min="8717" max="8717" width="20" style="26" customWidth="1"/>
    <col min="8718" max="8718" width="17.75" style="26" customWidth="1"/>
    <col min="8719" max="8719" width="16" style="26" customWidth="1"/>
    <col min="8720" max="8721" width="17.08203125" style="26" customWidth="1"/>
    <col min="8722" max="8727" width="15.58203125" style="26" customWidth="1"/>
    <col min="8728" max="8728" width="28.33203125" style="26" customWidth="1"/>
    <col min="8729" max="8729" width="29.83203125" style="26" customWidth="1"/>
    <col min="8730" max="8730" width="25.58203125" style="26" customWidth="1"/>
    <col min="8731" max="8731" width="26.83203125" style="26" customWidth="1"/>
    <col min="8732" max="8732" width="15.08203125" style="26" bestFit="1" customWidth="1"/>
    <col min="8733" max="8733" width="13.25" style="26" bestFit="1" customWidth="1"/>
    <col min="8734" max="8968" width="9.08203125" style="26"/>
    <col min="8969" max="8969" width="6.08203125" style="26" customWidth="1"/>
    <col min="8970" max="8970" width="57.08203125" style="26" customWidth="1"/>
    <col min="8971" max="8972" width="0" style="26" hidden="1" customWidth="1"/>
    <col min="8973" max="8973" width="20" style="26" customWidth="1"/>
    <col min="8974" max="8974" width="17.75" style="26" customWidth="1"/>
    <col min="8975" max="8975" width="16" style="26" customWidth="1"/>
    <col min="8976" max="8977" width="17.08203125" style="26" customWidth="1"/>
    <col min="8978" max="8983" width="15.58203125" style="26" customWidth="1"/>
    <col min="8984" max="8984" width="28.33203125" style="26" customWidth="1"/>
    <col min="8985" max="8985" width="29.83203125" style="26" customWidth="1"/>
    <col min="8986" max="8986" width="25.58203125" style="26" customWidth="1"/>
    <col min="8987" max="8987" width="26.83203125" style="26" customWidth="1"/>
    <col min="8988" max="8988" width="15.08203125" style="26" bestFit="1" customWidth="1"/>
    <col min="8989" max="8989" width="13.25" style="26" bestFit="1" customWidth="1"/>
    <col min="8990" max="9224" width="9.08203125" style="26"/>
    <col min="9225" max="9225" width="6.08203125" style="26" customWidth="1"/>
    <col min="9226" max="9226" width="57.08203125" style="26" customWidth="1"/>
    <col min="9227" max="9228" width="0" style="26" hidden="1" customWidth="1"/>
    <col min="9229" max="9229" width="20" style="26" customWidth="1"/>
    <col min="9230" max="9230" width="17.75" style="26" customWidth="1"/>
    <col min="9231" max="9231" width="16" style="26" customWidth="1"/>
    <col min="9232" max="9233" width="17.08203125" style="26" customWidth="1"/>
    <col min="9234" max="9239" width="15.58203125" style="26" customWidth="1"/>
    <col min="9240" max="9240" width="28.33203125" style="26" customWidth="1"/>
    <col min="9241" max="9241" width="29.83203125" style="26" customWidth="1"/>
    <col min="9242" max="9242" width="25.58203125" style="26" customWidth="1"/>
    <col min="9243" max="9243" width="26.83203125" style="26" customWidth="1"/>
    <col min="9244" max="9244" width="15.08203125" style="26" bestFit="1" customWidth="1"/>
    <col min="9245" max="9245" width="13.25" style="26" bestFit="1" customWidth="1"/>
    <col min="9246" max="9480" width="9.08203125" style="26"/>
    <col min="9481" max="9481" width="6.08203125" style="26" customWidth="1"/>
    <col min="9482" max="9482" width="57.08203125" style="26" customWidth="1"/>
    <col min="9483" max="9484" width="0" style="26" hidden="1" customWidth="1"/>
    <col min="9485" max="9485" width="20" style="26" customWidth="1"/>
    <col min="9486" max="9486" width="17.75" style="26" customWidth="1"/>
    <col min="9487" max="9487" width="16" style="26" customWidth="1"/>
    <col min="9488" max="9489" width="17.08203125" style="26" customWidth="1"/>
    <col min="9490" max="9495" width="15.58203125" style="26" customWidth="1"/>
    <col min="9496" max="9496" width="28.33203125" style="26" customWidth="1"/>
    <col min="9497" max="9497" width="29.83203125" style="26" customWidth="1"/>
    <col min="9498" max="9498" width="25.58203125" style="26" customWidth="1"/>
    <col min="9499" max="9499" width="26.83203125" style="26" customWidth="1"/>
    <col min="9500" max="9500" width="15.08203125" style="26" bestFit="1" customWidth="1"/>
    <col min="9501" max="9501" width="13.25" style="26" bestFit="1" customWidth="1"/>
    <col min="9502" max="9736" width="9.08203125" style="26"/>
    <col min="9737" max="9737" width="6.08203125" style="26" customWidth="1"/>
    <col min="9738" max="9738" width="57.08203125" style="26" customWidth="1"/>
    <col min="9739" max="9740" width="0" style="26" hidden="1" customWidth="1"/>
    <col min="9741" max="9741" width="20" style="26" customWidth="1"/>
    <col min="9742" max="9742" width="17.75" style="26" customWidth="1"/>
    <col min="9743" max="9743" width="16" style="26" customWidth="1"/>
    <col min="9744" max="9745" width="17.08203125" style="26" customWidth="1"/>
    <col min="9746" max="9751" width="15.58203125" style="26" customWidth="1"/>
    <col min="9752" max="9752" width="28.33203125" style="26" customWidth="1"/>
    <col min="9753" max="9753" width="29.83203125" style="26" customWidth="1"/>
    <col min="9754" max="9754" width="25.58203125" style="26" customWidth="1"/>
    <col min="9755" max="9755" width="26.83203125" style="26" customWidth="1"/>
    <col min="9756" max="9756" width="15.08203125" style="26" bestFit="1" customWidth="1"/>
    <col min="9757" max="9757" width="13.25" style="26" bestFit="1" customWidth="1"/>
    <col min="9758" max="9992" width="9.08203125" style="26"/>
    <col min="9993" max="9993" width="6.08203125" style="26" customWidth="1"/>
    <col min="9994" max="9994" width="57.08203125" style="26" customWidth="1"/>
    <col min="9995" max="9996" width="0" style="26" hidden="1" customWidth="1"/>
    <col min="9997" max="9997" width="20" style="26" customWidth="1"/>
    <col min="9998" max="9998" width="17.75" style="26" customWidth="1"/>
    <col min="9999" max="9999" width="16" style="26" customWidth="1"/>
    <col min="10000" max="10001" width="17.08203125" style="26" customWidth="1"/>
    <col min="10002" max="10007" width="15.58203125" style="26" customWidth="1"/>
    <col min="10008" max="10008" width="28.33203125" style="26" customWidth="1"/>
    <col min="10009" max="10009" width="29.83203125" style="26" customWidth="1"/>
    <col min="10010" max="10010" width="25.58203125" style="26" customWidth="1"/>
    <col min="10011" max="10011" width="26.83203125" style="26" customWidth="1"/>
    <col min="10012" max="10012" width="15.08203125" style="26" bestFit="1" customWidth="1"/>
    <col min="10013" max="10013" width="13.25" style="26" bestFit="1" customWidth="1"/>
    <col min="10014" max="10248" width="9.08203125" style="26"/>
    <col min="10249" max="10249" width="6.08203125" style="26" customWidth="1"/>
    <col min="10250" max="10250" width="57.08203125" style="26" customWidth="1"/>
    <col min="10251" max="10252" width="0" style="26" hidden="1" customWidth="1"/>
    <col min="10253" max="10253" width="20" style="26" customWidth="1"/>
    <col min="10254" max="10254" width="17.75" style="26" customWidth="1"/>
    <col min="10255" max="10255" width="16" style="26" customWidth="1"/>
    <col min="10256" max="10257" width="17.08203125" style="26" customWidth="1"/>
    <col min="10258" max="10263" width="15.58203125" style="26" customWidth="1"/>
    <col min="10264" max="10264" width="28.33203125" style="26" customWidth="1"/>
    <col min="10265" max="10265" width="29.83203125" style="26" customWidth="1"/>
    <col min="10266" max="10266" width="25.58203125" style="26" customWidth="1"/>
    <col min="10267" max="10267" width="26.83203125" style="26" customWidth="1"/>
    <col min="10268" max="10268" width="15.08203125" style="26" bestFit="1" customWidth="1"/>
    <col min="10269" max="10269" width="13.25" style="26" bestFit="1" customWidth="1"/>
    <col min="10270" max="10504" width="9.08203125" style="26"/>
    <col min="10505" max="10505" width="6.08203125" style="26" customWidth="1"/>
    <col min="10506" max="10506" width="57.08203125" style="26" customWidth="1"/>
    <col min="10507" max="10508" width="0" style="26" hidden="1" customWidth="1"/>
    <col min="10509" max="10509" width="20" style="26" customWidth="1"/>
    <col min="10510" max="10510" width="17.75" style="26" customWidth="1"/>
    <col min="10511" max="10511" width="16" style="26" customWidth="1"/>
    <col min="10512" max="10513" width="17.08203125" style="26" customWidth="1"/>
    <col min="10514" max="10519" width="15.58203125" style="26" customWidth="1"/>
    <col min="10520" max="10520" width="28.33203125" style="26" customWidth="1"/>
    <col min="10521" max="10521" width="29.83203125" style="26" customWidth="1"/>
    <col min="10522" max="10522" width="25.58203125" style="26" customWidth="1"/>
    <col min="10523" max="10523" width="26.83203125" style="26" customWidth="1"/>
    <col min="10524" max="10524" width="15.08203125" style="26" bestFit="1" customWidth="1"/>
    <col min="10525" max="10525" width="13.25" style="26" bestFit="1" customWidth="1"/>
    <col min="10526" max="10760" width="9.08203125" style="26"/>
    <col min="10761" max="10761" width="6.08203125" style="26" customWidth="1"/>
    <col min="10762" max="10762" width="57.08203125" style="26" customWidth="1"/>
    <col min="10763" max="10764" width="0" style="26" hidden="1" customWidth="1"/>
    <col min="10765" max="10765" width="20" style="26" customWidth="1"/>
    <col min="10766" max="10766" width="17.75" style="26" customWidth="1"/>
    <col min="10767" max="10767" width="16" style="26" customWidth="1"/>
    <col min="10768" max="10769" width="17.08203125" style="26" customWidth="1"/>
    <col min="10770" max="10775" width="15.58203125" style="26" customWidth="1"/>
    <col min="10776" max="10776" width="28.33203125" style="26" customWidth="1"/>
    <col min="10777" max="10777" width="29.83203125" style="26" customWidth="1"/>
    <col min="10778" max="10778" width="25.58203125" style="26" customWidth="1"/>
    <col min="10779" max="10779" width="26.83203125" style="26" customWidth="1"/>
    <col min="10780" max="10780" width="15.08203125" style="26" bestFit="1" customWidth="1"/>
    <col min="10781" max="10781" width="13.25" style="26" bestFit="1" customWidth="1"/>
    <col min="10782" max="11016" width="9.08203125" style="26"/>
    <col min="11017" max="11017" width="6.08203125" style="26" customWidth="1"/>
    <col min="11018" max="11018" width="57.08203125" style="26" customWidth="1"/>
    <col min="11019" max="11020" width="0" style="26" hidden="1" customWidth="1"/>
    <col min="11021" max="11021" width="20" style="26" customWidth="1"/>
    <col min="11022" max="11022" width="17.75" style="26" customWidth="1"/>
    <col min="11023" max="11023" width="16" style="26" customWidth="1"/>
    <col min="11024" max="11025" width="17.08203125" style="26" customWidth="1"/>
    <col min="11026" max="11031" width="15.58203125" style="26" customWidth="1"/>
    <col min="11032" max="11032" width="28.33203125" style="26" customWidth="1"/>
    <col min="11033" max="11033" width="29.83203125" style="26" customWidth="1"/>
    <col min="11034" max="11034" width="25.58203125" style="26" customWidth="1"/>
    <col min="11035" max="11035" width="26.83203125" style="26" customWidth="1"/>
    <col min="11036" max="11036" width="15.08203125" style="26" bestFit="1" customWidth="1"/>
    <col min="11037" max="11037" width="13.25" style="26" bestFit="1" customWidth="1"/>
    <col min="11038" max="11272" width="9.08203125" style="26"/>
    <col min="11273" max="11273" width="6.08203125" style="26" customWidth="1"/>
    <col min="11274" max="11274" width="57.08203125" style="26" customWidth="1"/>
    <col min="11275" max="11276" width="0" style="26" hidden="1" customWidth="1"/>
    <col min="11277" max="11277" width="20" style="26" customWidth="1"/>
    <col min="11278" max="11278" width="17.75" style="26" customWidth="1"/>
    <col min="11279" max="11279" width="16" style="26" customWidth="1"/>
    <col min="11280" max="11281" width="17.08203125" style="26" customWidth="1"/>
    <col min="11282" max="11287" width="15.58203125" style="26" customWidth="1"/>
    <col min="11288" max="11288" width="28.33203125" style="26" customWidth="1"/>
    <col min="11289" max="11289" width="29.83203125" style="26" customWidth="1"/>
    <col min="11290" max="11290" width="25.58203125" style="26" customWidth="1"/>
    <col min="11291" max="11291" width="26.83203125" style="26" customWidth="1"/>
    <col min="11292" max="11292" width="15.08203125" style="26" bestFit="1" customWidth="1"/>
    <col min="11293" max="11293" width="13.25" style="26" bestFit="1" customWidth="1"/>
    <col min="11294" max="11528" width="9.08203125" style="26"/>
    <col min="11529" max="11529" width="6.08203125" style="26" customWidth="1"/>
    <col min="11530" max="11530" width="57.08203125" style="26" customWidth="1"/>
    <col min="11531" max="11532" width="0" style="26" hidden="1" customWidth="1"/>
    <col min="11533" max="11533" width="20" style="26" customWidth="1"/>
    <col min="11534" max="11534" width="17.75" style="26" customWidth="1"/>
    <col min="11535" max="11535" width="16" style="26" customWidth="1"/>
    <col min="11536" max="11537" width="17.08203125" style="26" customWidth="1"/>
    <col min="11538" max="11543" width="15.58203125" style="26" customWidth="1"/>
    <col min="11544" max="11544" width="28.33203125" style="26" customWidth="1"/>
    <col min="11545" max="11545" width="29.83203125" style="26" customWidth="1"/>
    <col min="11546" max="11546" width="25.58203125" style="26" customWidth="1"/>
    <col min="11547" max="11547" width="26.83203125" style="26" customWidth="1"/>
    <col min="11548" max="11548" width="15.08203125" style="26" bestFit="1" customWidth="1"/>
    <col min="11549" max="11549" width="13.25" style="26" bestFit="1" customWidth="1"/>
    <col min="11550" max="11784" width="9.08203125" style="26"/>
    <col min="11785" max="11785" width="6.08203125" style="26" customWidth="1"/>
    <col min="11786" max="11786" width="57.08203125" style="26" customWidth="1"/>
    <col min="11787" max="11788" width="0" style="26" hidden="1" customWidth="1"/>
    <col min="11789" max="11789" width="20" style="26" customWidth="1"/>
    <col min="11790" max="11790" width="17.75" style="26" customWidth="1"/>
    <col min="11791" max="11791" width="16" style="26" customWidth="1"/>
    <col min="11792" max="11793" width="17.08203125" style="26" customWidth="1"/>
    <col min="11794" max="11799" width="15.58203125" style="26" customWidth="1"/>
    <col min="11800" max="11800" width="28.33203125" style="26" customWidth="1"/>
    <col min="11801" max="11801" width="29.83203125" style="26" customWidth="1"/>
    <col min="11802" max="11802" width="25.58203125" style="26" customWidth="1"/>
    <col min="11803" max="11803" width="26.83203125" style="26" customWidth="1"/>
    <col min="11804" max="11804" width="15.08203125" style="26" bestFit="1" customWidth="1"/>
    <col min="11805" max="11805" width="13.25" style="26" bestFit="1" customWidth="1"/>
    <col min="11806" max="12040" width="9.08203125" style="26"/>
    <col min="12041" max="12041" width="6.08203125" style="26" customWidth="1"/>
    <col min="12042" max="12042" width="57.08203125" style="26" customWidth="1"/>
    <col min="12043" max="12044" width="0" style="26" hidden="1" customWidth="1"/>
    <col min="12045" max="12045" width="20" style="26" customWidth="1"/>
    <col min="12046" max="12046" width="17.75" style="26" customWidth="1"/>
    <col min="12047" max="12047" width="16" style="26" customWidth="1"/>
    <col min="12048" max="12049" width="17.08203125" style="26" customWidth="1"/>
    <col min="12050" max="12055" width="15.58203125" style="26" customWidth="1"/>
    <col min="12056" max="12056" width="28.33203125" style="26" customWidth="1"/>
    <col min="12057" max="12057" width="29.83203125" style="26" customWidth="1"/>
    <col min="12058" max="12058" width="25.58203125" style="26" customWidth="1"/>
    <col min="12059" max="12059" width="26.83203125" style="26" customWidth="1"/>
    <col min="12060" max="12060" width="15.08203125" style="26" bestFit="1" customWidth="1"/>
    <col min="12061" max="12061" width="13.25" style="26" bestFit="1" customWidth="1"/>
    <col min="12062" max="12296" width="9.08203125" style="26"/>
    <col min="12297" max="12297" width="6.08203125" style="26" customWidth="1"/>
    <col min="12298" max="12298" width="57.08203125" style="26" customWidth="1"/>
    <col min="12299" max="12300" width="0" style="26" hidden="1" customWidth="1"/>
    <col min="12301" max="12301" width="20" style="26" customWidth="1"/>
    <col min="12302" max="12302" width="17.75" style="26" customWidth="1"/>
    <col min="12303" max="12303" width="16" style="26" customWidth="1"/>
    <col min="12304" max="12305" width="17.08203125" style="26" customWidth="1"/>
    <col min="12306" max="12311" width="15.58203125" style="26" customWidth="1"/>
    <col min="12312" max="12312" width="28.33203125" style="26" customWidth="1"/>
    <col min="12313" max="12313" width="29.83203125" style="26" customWidth="1"/>
    <col min="12314" max="12314" width="25.58203125" style="26" customWidth="1"/>
    <col min="12315" max="12315" width="26.83203125" style="26" customWidth="1"/>
    <col min="12316" max="12316" width="15.08203125" style="26" bestFit="1" customWidth="1"/>
    <col min="12317" max="12317" width="13.25" style="26" bestFit="1" customWidth="1"/>
    <col min="12318" max="12552" width="9.08203125" style="26"/>
    <col min="12553" max="12553" width="6.08203125" style="26" customWidth="1"/>
    <col min="12554" max="12554" width="57.08203125" style="26" customWidth="1"/>
    <col min="12555" max="12556" width="0" style="26" hidden="1" customWidth="1"/>
    <col min="12557" max="12557" width="20" style="26" customWidth="1"/>
    <col min="12558" max="12558" width="17.75" style="26" customWidth="1"/>
    <col min="12559" max="12559" width="16" style="26" customWidth="1"/>
    <col min="12560" max="12561" width="17.08203125" style="26" customWidth="1"/>
    <col min="12562" max="12567" width="15.58203125" style="26" customWidth="1"/>
    <col min="12568" max="12568" width="28.33203125" style="26" customWidth="1"/>
    <col min="12569" max="12569" width="29.83203125" style="26" customWidth="1"/>
    <col min="12570" max="12570" width="25.58203125" style="26" customWidth="1"/>
    <col min="12571" max="12571" width="26.83203125" style="26" customWidth="1"/>
    <col min="12572" max="12572" width="15.08203125" style="26" bestFit="1" customWidth="1"/>
    <col min="12573" max="12573" width="13.25" style="26" bestFit="1" customWidth="1"/>
    <col min="12574" max="12808" width="9.08203125" style="26"/>
    <col min="12809" max="12809" width="6.08203125" style="26" customWidth="1"/>
    <col min="12810" max="12810" width="57.08203125" style="26" customWidth="1"/>
    <col min="12811" max="12812" width="0" style="26" hidden="1" customWidth="1"/>
    <col min="12813" max="12813" width="20" style="26" customWidth="1"/>
    <col min="12814" max="12814" width="17.75" style="26" customWidth="1"/>
    <col min="12815" max="12815" width="16" style="26" customWidth="1"/>
    <col min="12816" max="12817" width="17.08203125" style="26" customWidth="1"/>
    <col min="12818" max="12823" width="15.58203125" style="26" customWidth="1"/>
    <col min="12824" max="12824" width="28.33203125" style="26" customWidth="1"/>
    <col min="12825" max="12825" width="29.83203125" style="26" customWidth="1"/>
    <col min="12826" max="12826" width="25.58203125" style="26" customWidth="1"/>
    <col min="12827" max="12827" width="26.83203125" style="26" customWidth="1"/>
    <col min="12828" max="12828" width="15.08203125" style="26" bestFit="1" customWidth="1"/>
    <col min="12829" max="12829" width="13.25" style="26" bestFit="1" customWidth="1"/>
    <col min="12830" max="13064" width="9.08203125" style="26"/>
    <col min="13065" max="13065" width="6.08203125" style="26" customWidth="1"/>
    <col min="13066" max="13066" width="57.08203125" style="26" customWidth="1"/>
    <col min="13067" max="13068" width="0" style="26" hidden="1" customWidth="1"/>
    <col min="13069" max="13069" width="20" style="26" customWidth="1"/>
    <col min="13070" max="13070" width="17.75" style="26" customWidth="1"/>
    <col min="13071" max="13071" width="16" style="26" customWidth="1"/>
    <col min="13072" max="13073" width="17.08203125" style="26" customWidth="1"/>
    <col min="13074" max="13079" width="15.58203125" style="26" customWidth="1"/>
    <col min="13080" max="13080" width="28.33203125" style="26" customWidth="1"/>
    <col min="13081" max="13081" width="29.83203125" style="26" customWidth="1"/>
    <col min="13082" max="13082" width="25.58203125" style="26" customWidth="1"/>
    <col min="13083" max="13083" width="26.83203125" style="26" customWidth="1"/>
    <col min="13084" max="13084" width="15.08203125" style="26" bestFit="1" customWidth="1"/>
    <col min="13085" max="13085" width="13.25" style="26" bestFit="1" customWidth="1"/>
    <col min="13086" max="13320" width="9.08203125" style="26"/>
    <col min="13321" max="13321" width="6.08203125" style="26" customWidth="1"/>
    <col min="13322" max="13322" width="57.08203125" style="26" customWidth="1"/>
    <col min="13323" max="13324" width="0" style="26" hidden="1" customWidth="1"/>
    <col min="13325" max="13325" width="20" style="26" customWidth="1"/>
    <col min="13326" max="13326" width="17.75" style="26" customWidth="1"/>
    <col min="13327" max="13327" width="16" style="26" customWidth="1"/>
    <col min="13328" max="13329" width="17.08203125" style="26" customWidth="1"/>
    <col min="13330" max="13335" width="15.58203125" style="26" customWidth="1"/>
    <col min="13336" max="13336" width="28.33203125" style="26" customWidth="1"/>
    <col min="13337" max="13337" width="29.83203125" style="26" customWidth="1"/>
    <col min="13338" max="13338" width="25.58203125" style="26" customWidth="1"/>
    <col min="13339" max="13339" width="26.83203125" style="26" customWidth="1"/>
    <col min="13340" max="13340" width="15.08203125" style="26" bestFit="1" customWidth="1"/>
    <col min="13341" max="13341" width="13.25" style="26" bestFit="1" customWidth="1"/>
    <col min="13342" max="13576" width="9.08203125" style="26"/>
    <col min="13577" max="13577" width="6.08203125" style="26" customWidth="1"/>
    <col min="13578" max="13578" width="57.08203125" style="26" customWidth="1"/>
    <col min="13579" max="13580" width="0" style="26" hidden="1" customWidth="1"/>
    <col min="13581" max="13581" width="20" style="26" customWidth="1"/>
    <col min="13582" max="13582" width="17.75" style="26" customWidth="1"/>
    <col min="13583" max="13583" width="16" style="26" customWidth="1"/>
    <col min="13584" max="13585" width="17.08203125" style="26" customWidth="1"/>
    <col min="13586" max="13591" width="15.58203125" style="26" customWidth="1"/>
    <col min="13592" max="13592" width="28.33203125" style="26" customWidth="1"/>
    <col min="13593" max="13593" width="29.83203125" style="26" customWidth="1"/>
    <col min="13594" max="13594" width="25.58203125" style="26" customWidth="1"/>
    <col min="13595" max="13595" width="26.83203125" style="26" customWidth="1"/>
    <col min="13596" max="13596" width="15.08203125" style="26" bestFit="1" customWidth="1"/>
    <col min="13597" max="13597" width="13.25" style="26" bestFit="1" customWidth="1"/>
    <col min="13598" max="13832" width="9.08203125" style="26"/>
    <col min="13833" max="13833" width="6.08203125" style="26" customWidth="1"/>
    <col min="13834" max="13834" width="57.08203125" style="26" customWidth="1"/>
    <col min="13835" max="13836" width="0" style="26" hidden="1" customWidth="1"/>
    <col min="13837" max="13837" width="20" style="26" customWidth="1"/>
    <col min="13838" max="13838" width="17.75" style="26" customWidth="1"/>
    <col min="13839" max="13839" width="16" style="26" customWidth="1"/>
    <col min="13840" max="13841" width="17.08203125" style="26" customWidth="1"/>
    <col min="13842" max="13847" width="15.58203125" style="26" customWidth="1"/>
    <col min="13848" max="13848" width="28.33203125" style="26" customWidth="1"/>
    <col min="13849" max="13849" width="29.83203125" style="26" customWidth="1"/>
    <col min="13850" max="13850" width="25.58203125" style="26" customWidth="1"/>
    <col min="13851" max="13851" width="26.83203125" style="26" customWidth="1"/>
    <col min="13852" max="13852" width="15.08203125" style="26" bestFit="1" customWidth="1"/>
    <col min="13853" max="13853" width="13.25" style="26" bestFit="1" customWidth="1"/>
    <col min="13854" max="14088" width="9.08203125" style="26"/>
    <col min="14089" max="14089" width="6.08203125" style="26" customWidth="1"/>
    <col min="14090" max="14090" width="57.08203125" style="26" customWidth="1"/>
    <col min="14091" max="14092" width="0" style="26" hidden="1" customWidth="1"/>
    <col min="14093" max="14093" width="20" style="26" customWidth="1"/>
    <col min="14094" max="14094" width="17.75" style="26" customWidth="1"/>
    <col min="14095" max="14095" width="16" style="26" customWidth="1"/>
    <col min="14096" max="14097" width="17.08203125" style="26" customWidth="1"/>
    <col min="14098" max="14103" width="15.58203125" style="26" customWidth="1"/>
    <col min="14104" max="14104" width="28.33203125" style="26" customWidth="1"/>
    <col min="14105" max="14105" width="29.83203125" style="26" customWidth="1"/>
    <col min="14106" max="14106" width="25.58203125" style="26" customWidth="1"/>
    <col min="14107" max="14107" width="26.83203125" style="26" customWidth="1"/>
    <col min="14108" max="14108" width="15.08203125" style="26" bestFit="1" customWidth="1"/>
    <col min="14109" max="14109" width="13.25" style="26" bestFit="1" customWidth="1"/>
    <col min="14110" max="14344" width="9.08203125" style="26"/>
    <col min="14345" max="14345" width="6.08203125" style="26" customWidth="1"/>
    <col min="14346" max="14346" width="57.08203125" style="26" customWidth="1"/>
    <col min="14347" max="14348" width="0" style="26" hidden="1" customWidth="1"/>
    <col min="14349" max="14349" width="20" style="26" customWidth="1"/>
    <col min="14350" max="14350" width="17.75" style="26" customWidth="1"/>
    <col min="14351" max="14351" width="16" style="26" customWidth="1"/>
    <col min="14352" max="14353" width="17.08203125" style="26" customWidth="1"/>
    <col min="14354" max="14359" width="15.58203125" style="26" customWidth="1"/>
    <col min="14360" max="14360" width="28.33203125" style="26" customWidth="1"/>
    <col min="14361" max="14361" width="29.83203125" style="26" customWidth="1"/>
    <col min="14362" max="14362" width="25.58203125" style="26" customWidth="1"/>
    <col min="14363" max="14363" width="26.83203125" style="26" customWidth="1"/>
    <col min="14364" max="14364" width="15.08203125" style="26" bestFit="1" customWidth="1"/>
    <col min="14365" max="14365" width="13.25" style="26" bestFit="1" customWidth="1"/>
    <col min="14366" max="14600" width="9.08203125" style="26"/>
    <col min="14601" max="14601" width="6.08203125" style="26" customWidth="1"/>
    <col min="14602" max="14602" width="57.08203125" style="26" customWidth="1"/>
    <col min="14603" max="14604" width="0" style="26" hidden="1" customWidth="1"/>
    <col min="14605" max="14605" width="20" style="26" customWidth="1"/>
    <col min="14606" max="14606" width="17.75" style="26" customWidth="1"/>
    <col min="14607" max="14607" width="16" style="26" customWidth="1"/>
    <col min="14608" max="14609" width="17.08203125" style="26" customWidth="1"/>
    <col min="14610" max="14615" width="15.58203125" style="26" customWidth="1"/>
    <col min="14616" max="14616" width="28.33203125" style="26" customWidth="1"/>
    <col min="14617" max="14617" width="29.83203125" style="26" customWidth="1"/>
    <col min="14618" max="14618" width="25.58203125" style="26" customWidth="1"/>
    <col min="14619" max="14619" width="26.83203125" style="26" customWidth="1"/>
    <col min="14620" max="14620" width="15.08203125" style="26" bestFit="1" customWidth="1"/>
    <col min="14621" max="14621" width="13.25" style="26" bestFit="1" customWidth="1"/>
    <col min="14622" max="14856" width="9.08203125" style="26"/>
    <col min="14857" max="14857" width="6.08203125" style="26" customWidth="1"/>
    <col min="14858" max="14858" width="57.08203125" style="26" customWidth="1"/>
    <col min="14859" max="14860" width="0" style="26" hidden="1" customWidth="1"/>
    <col min="14861" max="14861" width="20" style="26" customWidth="1"/>
    <col min="14862" max="14862" width="17.75" style="26" customWidth="1"/>
    <col min="14863" max="14863" width="16" style="26" customWidth="1"/>
    <col min="14864" max="14865" width="17.08203125" style="26" customWidth="1"/>
    <col min="14866" max="14871" width="15.58203125" style="26" customWidth="1"/>
    <col min="14872" max="14872" width="28.33203125" style="26" customWidth="1"/>
    <col min="14873" max="14873" width="29.83203125" style="26" customWidth="1"/>
    <col min="14874" max="14874" width="25.58203125" style="26" customWidth="1"/>
    <col min="14875" max="14875" width="26.83203125" style="26" customWidth="1"/>
    <col min="14876" max="14876" width="15.08203125" style="26" bestFit="1" customWidth="1"/>
    <col min="14877" max="14877" width="13.25" style="26" bestFit="1" customWidth="1"/>
    <col min="14878" max="15112" width="9.08203125" style="26"/>
    <col min="15113" max="15113" width="6.08203125" style="26" customWidth="1"/>
    <col min="15114" max="15114" width="57.08203125" style="26" customWidth="1"/>
    <col min="15115" max="15116" width="0" style="26" hidden="1" customWidth="1"/>
    <col min="15117" max="15117" width="20" style="26" customWidth="1"/>
    <col min="15118" max="15118" width="17.75" style="26" customWidth="1"/>
    <col min="15119" max="15119" width="16" style="26" customWidth="1"/>
    <col min="15120" max="15121" width="17.08203125" style="26" customWidth="1"/>
    <col min="15122" max="15127" width="15.58203125" style="26" customWidth="1"/>
    <col min="15128" max="15128" width="28.33203125" style="26" customWidth="1"/>
    <col min="15129" max="15129" width="29.83203125" style="26" customWidth="1"/>
    <col min="15130" max="15130" width="25.58203125" style="26" customWidth="1"/>
    <col min="15131" max="15131" width="26.83203125" style="26" customWidth="1"/>
    <col min="15132" max="15132" width="15.08203125" style="26" bestFit="1" customWidth="1"/>
    <col min="15133" max="15133" width="13.25" style="26" bestFit="1" customWidth="1"/>
    <col min="15134" max="15368" width="9.08203125" style="26"/>
    <col min="15369" max="15369" width="6.08203125" style="26" customWidth="1"/>
    <col min="15370" max="15370" width="57.08203125" style="26" customWidth="1"/>
    <col min="15371" max="15372" width="0" style="26" hidden="1" customWidth="1"/>
    <col min="15373" max="15373" width="20" style="26" customWidth="1"/>
    <col min="15374" max="15374" width="17.75" style="26" customWidth="1"/>
    <col min="15375" max="15375" width="16" style="26" customWidth="1"/>
    <col min="15376" max="15377" width="17.08203125" style="26" customWidth="1"/>
    <col min="15378" max="15383" width="15.58203125" style="26" customWidth="1"/>
    <col min="15384" max="15384" width="28.33203125" style="26" customWidth="1"/>
    <col min="15385" max="15385" width="29.83203125" style="26" customWidth="1"/>
    <col min="15386" max="15386" width="25.58203125" style="26" customWidth="1"/>
    <col min="15387" max="15387" width="26.83203125" style="26" customWidth="1"/>
    <col min="15388" max="15388" width="15.08203125" style="26" bestFit="1" customWidth="1"/>
    <col min="15389" max="15389" width="13.25" style="26" bestFit="1" customWidth="1"/>
    <col min="15390" max="15624" width="9.08203125" style="26"/>
    <col min="15625" max="15625" width="6.08203125" style="26" customWidth="1"/>
    <col min="15626" max="15626" width="57.08203125" style="26" customWidth="1"/>
    <col min="15627" max="15628" width="0" style="26" hidden="1" customWidth="1"/>
    <col min="15629" max="15629" width="20" style="26" customWidth="1"/>
    <col min="15630" max="15630" width="17.75" style="26" customWidth="1"/>
    <col min="15631" max="15631" width="16" style="26" customWidth="1"/>
    <col min="15632" max="15633" width="17.08203125" style="26" customWidth="1"/>
    <col min="15634" max="15639" width="15.58203125" style="26" customWidth="1"/>
    <col min="15640" max="15640" width="28.33203125" style="26" customWidth="1"/>
    <col min="15641" max="15641" width="29.83203125" style="26" customWidth="1"/>
    <col min="15642" max="15642" width="25.58203125" style="26" customWidth="1"/>
    <col min="15643" max="15643" width="26.83203125" style="26" customWidth="1"/>
    <col min="15644" max="15644" width="15.08203125" style="26" bestFit="1" customWidth="1"/>
    <col min="15645" max="15645" width="13.25" style="26" bestFit="1" customWidth="1"/>
    <col min="15646" max="15880" width="9.08203125" style="26"/>
    <col min="15881" max="15881" width="6.08203125" style="26" customWidth="1"/>
    <col min="15882" max="15882" width="57.08203125" style="26" customWidth="1"/>
    <col min="15883" max="15884" width="0" style="26" hidden="1" customWidth="1"/>
    <col min="15885" max="15885" width="20" style="26" customWidth="1"/>
    <col min="15886" max="15886" width="17.75" style="26" customWidth="1"/>
    <col min="15887" max="15887" width="16" style="26" customWidth="1"/>
    <col min="15888" max="15889" width="17.08203125" style="26" customWidth="1"/>
    <col min="15890" max="15895" width="15.58203125" style="26" customWidth="1"/>
    <col min="15896" max="15896" width="28.33203125" style="26" customWidth="1"/>
    <col min="15897" max="15897" width="29.83203125" style="26" customWidth="1"/>
    <col min="15898" max="15898" width="25.58203125" style="26" customWidth="1"/>
    <col min="15899" max="15899" width="26.83203125" style="26" customWidth="1"/>
    <col min="15900" max="15900" width="15.08203125" style="26" bestFit="1" customWidth="1"/>
    <col min="15901" max="15901" width="13.25" style="26" bestFit="1" customWidth="1"/>
    <col min="15902" max="16136" width="9.08203125" style="26"/>
    <col min="16137" max="16137" width="6.08203125" style="26" customWidth="1"/>
    <col min="16138" max="16138" width="57.08203125" style="26" customWidth="1"/>
    <col min="16139" max="16140" width="0" style="26" hidden="1" customWidth="1"/>
    <col min="16141" max="16141" width="20" style="26" customWidth="1"/>
    <col min="16142" max="16142" width="17.75" style="26" customWidth="1"/>
    <col min="16143" max="16143" width="16" style="26" customWidth="1"/>
    <col min="16144" max="16145" width="17.08203125" style="26" customWidth="1"/>
    <col min="16146" max="16151" width="15.58203125" style="26" customWidth="1"/>
    <col min="16152" max="16152" width="28.33203125" style="26" customWidth="1"/>
    <col min="16153" max="16153" width="29.83203125" style="26" customWidth="1"/>
    <col min="16154" max="16154" width="25.58203125" style="26" customWidth="1"/>
    <col min="16155" max="16155" width="26.83203125" style="26" customWidth="1"/>
    <col min="16156" max="16156" width="15.08203125" style="26" bestFit="1" customWidth="1"/>
    <col min="16157" max="16157" width="13.25" style="26" bestFit="1" customWidth="1"/>
    <col min="16158" max="16384" width="9.08203125" style="26"/>
  </cols>
  <sheetData>
    <row r="1" spans="1:27" s="4" customFormat="1" ht="26.25" customHeight="1">
      <c r="A1" s="5"/>
      <c r="B1" s="5"/>
      <c r="C1" s="5"/>
      <c r="D1" s="5"/>
      <c r="E1" s="5"/>
      <c r="F1" s="5"/>
      <c r="G1" s="6"/>
      <c r="H1" s="6"/>
      <c r="I1" s="6"/>
      <c r="J1" s="6"/>
      <c r="K1" s="6"/>
      <c r="L1" s="6"/>
      <c r="M1" s="6"/>
      <c r="N1" s="6"/>
      <c r="O1" s="6"/>
      <c r="P1" s="6"/>
      <c r="Q1" s="6"/>
      <c r="R1" s="6"/>
      <c r="S1" s="6"/>
      <c r="T1" s="6"/>
      <c r="U1" s="6"/>
      <c r="V1" s="6"/>
      <c r="W1" s="6"/>
      <c r="X1" s="6"/>
      <c r="Y1" s="6"/>
      <c r="Z1" s="6"/>
      <c r="AA1" s="5"/>
    </row>
    <row r="2" spans="1:27" s="7" customFormat="1" ht="19.149999999999999" customHeight="1">
      <c r="B2" s="8" t="s">
        <v>81</v>
      </c>
      <c r="C2" s="1372" t="s">
        <v>82</v>
      </c>
      <c r="D2" s="1372"/>
      <c r="E2" s="1372"/>
      <c r="F2" s="1372"/>
      <c r="G2" s="1372"/>
      <c r="H2" s="1372"/>
      <c r="I2" s="1372"/>
      <c r="J2" s="1372"/>
      <c r="K2" s="1372"/>
      <c r="L2" s="1372"/>
      <c r="M2" s="1372"/>
      <c r="N2" s="1372"/>
      <c r="O2" s="1372"/>
      <c r="P2" s="1372"/>
      <c r="Q2" s="1372"/>
      <c r="R2" s="1372"/>
      <c r="S2" s="1372"/>
      <c r="T2" s="1372"/>
      <c r="U2" s="1372"/>
      <c r="V2" s="1372"/>
      <c r="W2" s="1372"/>
      <c r="X2" s="1372"/>
      <c r="Y2" s="1372"/>
      <c r="Z2" s="1372"/>
      <c r="AA2" s="1372"/>
    </row>
    <row r="3" spans="1:27" s="7" customFormat="1" ht="17.25" customHeight="1">
      <c r="B3" s="8" t="s">
        <v>83</v>
      </c>
      <c r="C3" s="1373" t="s">
        <v>84</v>
      </c>
      <c r="D3" s="1373"/>
      <c r="E3" s="1373"/>
      <c r="F3" s="1373"/>
      <c r="G3" s="1373"/>
      <c r="H3" s="1373"/>
      <c r="I3" s="1373"/>
      <c r="J3" s="1373"/>
      <c r="K3" s="1373"/>
      <c r="L3" s="1373"/>
      <c r="M3" s="1373"/>
      <c r="N3" s="1373"/>
      <c r="O3" s="1373"/>
      <c r="P3" s="1373"/>
      <c r="Q3" s="1373"/>
      <c r="R3" s="1373"/>
      <c r="S3" s="1373"/>
      <c r="T3" s="1373"/>
      <c r="U3" s="1373"/>
      <c r="V3" s="1373"/>
      <c r="W3" s="1373"/>
      <c r="X3" s="1373"/>
      <c r="Y3" s="1373"/>
      <c r="Z3" s="1373"/>
      <c r="AA3" s="1373"/>
    </row>
    <row r="4" spans="1:27" s="7" customFormat="1" ht="22.9" customHeight="1" thickBot="1">
      <c r="B4" s="8" t="s">
        <v>85</v>
      </c>
      <c r="C4" s="1373" t="s">
        <v>86</v>
      </c>
      <c r="D4" s="1373"/>
      <c r="E4" s="1373"/>
      <c r="F4" s="1373"/>
      <c r="G4" s="1373"/>
      <c r="H4" s="1373"/>
      <c r="I4" s="1373"/>
      <c r="J4" s="1373"/>
      <c r="K4" s="1373"/>
      <c r="L4" s="1373"/>
      <c r="M4" s="1373"/>
      <c r="N4" s="1373"/>
      <c r="O4" s="1373"/>
      <c r="P4" s="1373"/>
      <c r="Q4" s="1373"/>
      <c r="R4" s="1373"/>
      <c r="S4" s="1373"/>
      <c r="T4" s="1373"/>
      <c r="U4" s="1373"/>
      <c r="V4" s="1373"/>
      <c r="W4" s="1373"/>
      <c r="X4" s="1373"/>
      <c r="Y4" s="1373"/>
      <c r="Z4" s="1373"/>
      <c r="AA4" s="1373"/>
    </row>
    <row r="5" spans="1:27" s="9" customFormat="1" ht="17.25" customHeight="1">
      <c r="A5" s="1374" t="s">
        <v>87</v>
      </c>
      <c r="B5" s="1376" t="s">
        <v>88</v>
      </c>
      <c r="C5" s="1378" t="s">
        <v>89</v>
      </c>
      <c r="D5" s="1379"/>
      <c r="E5" s="1379"/>
      <c r="F5" s="1379"/>
      <c r="G5" s="1379"/>
      <c r="H5" s="1379"/>
      <c r="I5" s="1379"/>
      <c r="J5" s="1379"/>
      <c r="K5" s="1379"/>
      <c r="L5" s="1379"/>
      <c r="M5" s="1379"/>
      <c r="N5" s="1379"/>
      <c r="O5" s="1379"/>
      <c r="P5" s="1379"/>
      <c r="Q5" s="1379"/>
      <c r="R5" s="1379"/>
      <c r="S5" s="1379"/>
      <c r="T5" s="1379"/>
      <c r="U5" s="1379"/>
      <c r="V5" s="1379"/>
      <c r="W5" s="1379"/>
      <c r="X5" s="1379"/>
      <c r="Y5" s="1379"/>
      <c r="Z5" s="1380"/>
      <c r="AA5" s="1381" t="s">
        <v>90</v>
      </c>
    </row>
    <row r="6" spans="1:27" s="4" customFormat="1" ht="73.5" customHeight="1" thickBot="1">
      <c r="A6" s="1375"/>
      <c r="B6" s="1377"/>
      <c r="C6" s="10" t="s">
        <v>91</v>
      </c>
      <c r="D6" s="10" t="s">
        <v>92</v>
      </c>
      <c r="E6" s="11" t="s">
        <v>93</v>
      </c>
      <c r="F6" s="12" t="s">
        <v>94</v>
      </c>
      <c r="G6" s="12" t="s">
        <v>95</v>
      </c>
      <c r="H6" s="12" t="s">
        <v>96</v>
      </c>
      <c r="I6" s="12" t="s">
        <v>97</v>
      </c>
      <c r="J6" s="12" t="s">
        <v>98</v>
      </c>
      <c r="K6" s="12" t="s">
        <v>99</v>
      </c>
      <c r="L6" s="12" t="s">
        <v>100</v>
      </c>
      <c r="M6" s="12" t="s">
        <v>101</v>
      </c>
      <c r="N6" s="12" t="s">
        <v>102</v>
      </c>
      <c r="O6" s="12" t="s">
        <v>103</v>
      </c>
      <c r="P6" s="12" t="s">
        <v>104</v>
      </c>
      <c r="Q6" s="12" t="str">
        <f>'[15]bảng tổng hợp khối lượng'!$S$7</f>
        <v>ĐỢT 11 TỪ 01/01/2023 ĐẾN 21/05/2023</v>
      </c>
      <c r="R6" s="12" t="s">
        <v>105</v>
      </c>
      <c r="S6" s="12" t="s">
        <v>106</v>
      </c>
      <c r="T6" s="12" t="s">
        <v>107</v>
      </c>
      <c r="U6" s="12" t="s">
        <v>108</v>
      </c>
      <c r="V6" s="12" t="s">
        <v>109</v>
      </c>
      <c r="W6" s="12" t="s">
        <v>110</v>
      </c>
      <c r="X6" s="12" t="s">
        <v>111</v>
      </c>
      <c r="Y6" s="12" t="s">
        <v>112</v>
      </c>
      <c r="Z6" s="12" t="s">
        <v>113</v>
      </c>
      <c r="AA6" s="1382"/>
    </row>
    <row r="7" spans="1:27" s="61" customFormat="1">
      <c r="A7" s="55" t="s">
        <v>114</v>
      </c>
      <c r="B7" s="56" t="s">
        <v>115</v>
      </c>
      <c r="C7" s="57">
        <f>'[15]Prelim-8'!K56</f>
        <v>9964116160</v>
      </c>
      <c r="D7" s="57">
        <f>'[16]giá dự toán chi tiết'!$I$8</f>
        <v>9964116160</v>
      </c>
      <c r="E7" s="58">
        <f>D7*0.3</f>
        <v>2989234848</v>
      </c>
      <c r="F7" s="59">
        <f>'[15]giá dự toán chi tiết'!$AA$8</f>
        <v>855011616</v>
      </c>
      <c r="G7" s="59">
        <v>855011616</v>
      </c>
      <c r="H7" s="59">
        <v>1650818585.5999999</v>
      </c>
      <c r="I7" s="59">
        <v>1174000000</v>
      </c>
      <c r="J7" s="59">
        <v>1529629630</v>
      </c>
      <c r="K7" s="59"/>
      <c r="L7" s="59">
        <v>1006351840</v>
      </c>
      <c r="M7" s="59">
        <v>0</v>
      </c>
      <c r="N7" s="59">
        <v>1209118240</v>
      </c>
      <c r="O7" s="59"/>
      <c r="P7" s="59">
        <f>SUM(F7:O7)</f>
        <v>8279941527.6000004</v>
      </c>
      <c r="Q7" s="59">
        <f>'[15]giá dự toán chi tiết'!AL8</f>
        <v>702184640</v>
      </c>
      <c r="R7" s="59"/>
      <c r="S7" s="59"/>
      <c r="T7" s="59"/>
      <c r="U7" s="59"/>
      <c r="V7" s="59"/>
      <c r="W7" s="59"/>
      <c r="X7" s="59"/>
      <c r="Y7" s="59"/>
      <c r="Z7" s="59">
        <f>P7+Q7+R7+S7+T7+U7+V7+W7+X7+Y7</f>
        <v>8982126167.6000004</v>
      </c>
      <c r="AA7" s="60"/>
    </row>
    <row r="8" spans="1:27" s="4" customFormat="1">
      <c r="A8" s="13" t="s">
        <v>116</v>
      </c>
      <c r="B8" s="14" t="s">
        <v>117</v>
      </c>
      <c r="C8" s="15">
        <f>SUM(C9:C13)</f>
        <v>56914630246.181786</v>
      </c>
      <c r="D8" s="15">
        <f>SUM(D9:D13)</f>
        <v>56608501554.658279</v>
      </c>
      <c r="E8" s="16">
        <f>SUM(E9:E13)</f>
        <v>11360951394.985764</v>
      </c>
      <c r="F8" s="17">
        <f t="shared" ref="F8:L8" si="0">SUM(F9:F14)</f>
        <v>16686979159.07288</v>
      </c>
      <c r="G8" s="17">
        <f t="shared" si="0"/>
        <v>14130158854.917252</v>
      </c>
      <c r="H8" s="17">
        <f t="shared" si="0"/>
        <v>4687433853.3489342</v>
      </c>
      <c r="I8" s="17">
        <f t="shared" si="0"/>
        <v>78432053.383220971</v>
      </c>
      <c r="J8" s="17">
        <f t="shared" si="0"/>
        <v>0</v>
      </c>
      <c r="K8" s="17">
        <f t="shared" si="0"/>
        <v>0</v>
      </c>
      <c r="L8" s="17">
        <f t="shared" si="0"/>
        <v>1503342225.6249776</v>
      </c>
      <c r="M8" s="17">
        <v>0</v>
      </c>
      <c r="N8" s="17">
        <v>0</v>
      </c>
      <c r="O8" s="17">
        <v>0</v>
      </c>
      <c r="P8" s="17">
        <f>SUM(P9:P14)</f>
        <v>37086346146.347267</v>
      </c>
      <c r="Q8" s="17">
        <f>SUM(Q9:Q14)</f>
        <v>1793211609.1233606</v>
      </c>
      <c r="R8" s="17"/>
      <c r="S8" s="17">
        <f>SUM(S9:S14)</f>
        <v>1159666487.7525859</v>
      </c>
      <c r="T8" s="17"/>
      <c r="U8" s="17">
        <f>SUM(U9:U14)</f>
        <v>1290600307.7151296</v>
      </c>
      <c r="V8" s="17"/>
      <c r="W8" s="17"/>
      <c r="X8" s="17"/>
      <c r="Y8" s="17"/>
      <c r="Z8" s="17">
        <f>SUM(Z9:Z14)</f>
        <v>41329824550.938339</v>
      </c>
      <c r="AA8" s="18"/>
    </row>
    <row r="9" spans="1:27">
      <c r="A9" s="19">
        <v>1</v>
      </c>
      <c r="B9" s="20" t="str">
        <f>'[15]giá dự toán chi tiết'!B10</f>
        <v>PHẦN SAN ĐẤT, NỐI CỌC ( 02 BLOCK )</v>
      </c>
      <c r="C9" s="21">
        <f>'[15]giá dự toán chi tiết'!X10</f>
        <v>1998852286.0331559</v>
      </c>
      <c r="D9" s="21">
        <f>'[16]giá dự toán chi tiết'!$I$10</f>
        <v>1584818928.2837102</v>
      </c>
      <c r="E9" s="22">
        <f>'[15]giá dự toán chi tiết'!Z10</f>
        <v>395628032.33647615</v>
      </c>
      <c r="F9" s="23">
        <f>'[15]giá dự toán chi tiết'!$AA$10</f>
        <v>798093996.03431594</v>
      </c>
      <c r="G9" s="23">
        <f>'[15]giá dự toán chi tiết'!AB10</f>
        <v>109938147.76871392</v>
      </c>
      <c r="H9" s="23">
        <f>'[15]giá dự toán chi tiết'!AC10</f>
        <v>155356824.6126456</v>
      </c>
      <c r="I9" s="23">
        <f>'[15]giá dự toán chi tiết'!AD10</f>
        <v>29324463.151740968</v>
      </c>
      <c r="J9" s="23"/>
      <c r="K9" s="23">
        <f>'[15]giá dự toán chi tiết'!AE10</f>
        <v>0</v>
      </c>
      <c r="L9" s="23"/>
      <c r="M9" s="23"/>
      <c r="N9" s="23"/>
      <c r="O9" s="23"/>
      <c r="P9" s="24">
        <f t="shared" ref="P9:P14" si="1">SUM(F9:O9)</f>
        <v>1092713431.5674164</v>
      </c>
      <c r="Q9" s="23">
        <f>'[15]giá dự toán chi tiết'!AL10</f>
        <v>97700763.618459493</v>
      </c>
      <c r="R9" s="24"/>
      <c r="S9" s="24"/>
      <c r="T9" s="24"/>
      <c r="U9" s="24"/>
      <c r="V9" s="24"/>
      <c r="W9" s="24"/>
      <c r="X9" s="24"/>
      <c r="Y9" s="24"/>
      <c r="Z9" s="24">
        <f>P9+Q9+R9+S9+T9+U9+V9+W9+X9+Y9</f>
        <v>1190414195.1858759</v>
      </c>
      <c r="AA9" s="25"/>
    </row>
    <row r="10" spans="1:27">
      <c r="A10" s="19">
        <v>2</v>
      </c>
      <c r="B10" s="20" t="str">
        <f>'[15]giá dự toán chi tiết'!B18</f>
        <v>PHẦN HẦM 2 ( 02 BLOCK )</v>
      </c>
      <c r="C10" s="21">
        <f>'[15]giá dự toán chi tiết'!X18</f>
        <v>21464294467.689438</v>
      </c>
      <c r="D10" s="21">
        <f>'[16]giá dự toán chi tiết'!$I$18</f>
        <v>22349451771.996082</v>
      </c>
      <c r="E10" s="22">
        <f>'[15]giá dự toán chi tiết'!Z18</f>
        <v>9222590950.90839</v>
      </c>
      <c r="F10" s="23">
        <f>'[15]giá dự toán chi tiết'!$AA$18</f>
        <v>11731923853.846067</v>
      </c>
      <c r="G10" s="23">
        <f>'[15]giá dự toán chi tiết'!AB18</f>
        <v>3188042232.0877848</v>
      </c>
      <c r="H10" s="23">
        <f>'[15]giá dự toán chi tiết'!AC18</f>
        <v>0</v>
      </c>
      <c r="I10" s="23">
        <f>'[15]giá dự toán chi tiết'!AD18</f>
        <v>0</v>
      </c>
      <c r="J10" s="23"/>
      <c r="K10" s="23">
        <f>'[15]giá dự toán chi tiết'!AE18</f>
        <v>0</v>
      </c>
      <c r="L10" s="23"/>
      <c r="M10" s="23"/>
      <c r="N10" s="23"/>
      <c r="O10" s="23"/>
      <c r="P10" s="24">
        <f t="shared" si="1"/>
        <v>14919966085.933853</v>
      </c>
      <c r="Q10" s="23">
        <f>'[15]giá dự toán chi tiết'!AL18</f>
        <v>1695510845.5049012</v>
      </c>
      <c r="R10" s="24"/>
      <c r="S10" s="24">
        <f>'[17]TỔNG HƠP'!$S$11</f>
        <v>230132390.78745177</v>
      </c>
      <c r="T10" s="24"/>
      <c r="U10" s="24"/>
      <c r="V10" s="24"/>
      <c r="W10" s="24"/>
      <c r="X10" s="24"/>
      <c r="Y10" s="24"/>
      <c r="Z10" s="24">
        <f t="shared" ref="Z10:Z14" si="2">P10+Q10+R10+S10+T10+U10+V10+W10+X10+Y10</f>
        <v>16845609322.226208</v>
      </c>
      <c r="AA10" s="25"/>
    </row>
    <row r="11" spans="1:27">
      <c r="A11" s="19">
        <v>3</v>
      </c>
      <c r="B11" s="20" t="str">
        <f>'[15]giá dự toán chi tiết'!B37</f>
        <v>PHẦN HẦM 1 ( 02 BLOCK )</v>
      </c>
      <c r="C11" s="21">
        <f>'[15]giá dự toán chi tiết'!X37</f>
        <v>19179106152.0056</v>
      </c>
      <c r="D11" s="21">
        <f>'[16]giá dự toán chi tiết'!$I$37</f>
        <v>19530337034.059498</v>
      </c>
      <c r="E11" s="22">
        <f>'[15]giá dự toán chi tiết'!Z37</f>
        <v>1742732411.7408981</v>
      </c>
      <c r="F11" s="23">
        <f>'[15]giá dự toán chi tiết'!$AA$37</f>
        <v>2662143739.8600979</v>
      </c>
      <c r="G11" s="23">
        <f>'[15]giá dự toán chi tiết'!AB37</f>
        <v>6553653655.7946568</v>
      </c>
      <c r="H11" s="23">
        <f>'[15]giá dự toán chi tiết'!AC37</f>
        <v>3284595455.2836266</v>
      </c>
      <c r="I11" s="23">
        <f>'[15]giá dự toán chi tiết'!AD37</f>
        <v>49107590.231480002</v>
      </c>
      <c r="J11" s="23"/>
      <c r="K11" s="23">
        <f>'[15]giá dự toán chi tiết'!AE37</f>
        <v>0</v>
      </c>
      <c r="L11" s="23">
        <v>984361952.2613672</v>
      </c>
      <c r="M11" s="23">
        <v>0</v>
      </c>
      <c r="N11" s="23">
        <v>0</v>
      </c>
      <c r="O11" s="23">
        <v>0</v>
      </c>
      <c r="P11" s="24">
        <f t="shared" si="1"/>
        <v>13533862393.431229</v>
      </c>
      <c r="Q11" s="23">
        <f>'[15]giá dự toán chi tiết'!AL37</f>
        <v>0</v>
      </c>
      <c r="R11" s="24"/>
      <c r="S11" s="24">
        <f>'[17]TỔNG HƠP'!$S$12</f>
        <v>929534096.96513414</v>
      </c>
      <c r="T11" s="24"/>
      <c r="U11" s="24">
        <f>'[18]TỔNG HƠP'!$U$12</f>
        <v>79794673.495035946</v>
      </c>
      <c r="V11" s="24"/>
      <c r="W11" s="24"/>
      <c r="X11" s="24"/>
      <c r="Y11" s="24"/>
      <c r="Z11" s="24">
        <f t="shared" si="2"/>
        <v>14543191163.891397</v>
      </c>
      <c r="AA11" s="25"/>
    </row>
    <row r="12" spans="1:27">
      <c r="A12" s="19">
        <v>4</v>
      </c>
      <c r="B12" s="20" t="str">
        <f>'[15]giá dự toán chi tiết'!B57</f>
        <v>PHẦN TẦNG TRỆT ( 02 BLOCK )</v>
      </c>
      <c r="C12" s="21">
        <f>'[15]giá dự toán chi tiết'!X57</f>
        <v>13562226070.624722</v>
      </c>
      <c r="D12" s="21">
        <f>'[16]giá dự toán chi tiết'!$I$57</f>
        <v>12433742550.490122</v>
      </c>
      <c r="E12" s="22">
        <f>'[15]giá dự toán chi tiết'!Z57</f>
        <v>0</v>
      </c>
      <c r="F12" s="23">
        <f>'[15]giá dự toán chi tiết'!$AA$57</f>
        <v>0</v>
      </c>
      <c r="G12" s="23">
        <f>'[15]giá dự toán chi tiết'!AB57</f>
        <v>4232274619.2660952</v>
      </c>
      <c r="H12" s="23">
        <f>'[15]giá dự toán chi tiết'!AC57</f>
        <v>1203856698.4526622</v>
      </c>
      <c r="I12" s="23">
        <f>'[15]giá dự toán chi tiết'!AD57</f>
        <v>0</v>
      </c>
      <c r="J12" s="23"/>
      <c r="K12" s="23">
        <f>'[15]giá dự toán chi tiết'!AE57</f>
        <v>0</v>
      </c>
      <c r="L12" s="23">
        <v>518980273.36361027</v>
      </c>
      <c r="M12" s="23">
        <v>0</v>
      </c>
      <c r="N12" s="23">
        <v>0</v>
      </c>
      <c r="O12" s="23">
        <v>0</v>
      </c>
      <c r="P12" s="24">
        <f t="shared" si="1"/>
        <v>5955111591.0823679</v>
      </c>
      <c r="Q12" s="23">
        <f>'[15]giá dự toán chi tiết'!AL57</f>
        <v>0</v>
      </c>
      <c r="R12" s="24"/>
      <c r="S12" s="24"/>
      <c r="T12" s="24"/>
      <c r="U12" s="24">
        <f>'[18]TỔNG HƠP'!$U$13</f>
        <v>1210805634.2200937</v>
      </c>
      <c r="V12" s="24"/>
      <c r="W12" s="24"/>
      <c r="X12" s="24"/>
      <c r="Y12" s="24"/>
      <c r="Z12" s="24">
        <f t="shared" si="2"/>
        <v>7165917225.3024616</v>
      </c>
      <c r="AA12" s="25"/>
    </row>
    <row r="13" spans="1:27">
      <c r="A13" s="19">
        <v>5</v>
      </c>
      <c r="B13" s="20" t="str">
        <f>'[15]giá dự toán chi tiết'!B67</f>
        <v xml:space="preserve">CẦU THANG, RAM DỐC, WATERSTOP  </v>
      </c>
      <c r="C13" s="21">
        <f>'[15]giá dự toán chi tiết'!X67</f>
        <v>710151269.82886505</v>
      </c>
      <c r="D13" s="21">
        <f>'[16]giá dự toán chi tiết'!$I$67</f>
        <v>710151269.82886505</v>
      </c>
      <c r="E13" s="22">
        <f>'[15]giá dự toán chi tiết'!Z67</f>
        <v>0</v>
      </c>
      <c r="F13" s="23">
        <f>'[15]giá dự toán chi tiết'!$AA$67</f>
        <v>87928900</v>
      </c>
      <c r="G13" s="23">
        <f>'[15]giá dự toán chi tiết'!AB67</f>
        <v>46250200</v>
      </c>
      <c r="H13" s="23">
        <f>'[15]giá dự toán chi tiết'!AC67</f>
        <v>0</v>
      </c>
      <c r="I13" s="23">
        <f>'[15]giá dự toán chi tiết'!AD67</f>
        <v>0</v>
      </c>
      <c r="J13" s="23"/>
      <c r="K13" s="23">
        <f>'[15]giá dự toán chi tiết'!AE67</f>
        <v>0</v>
      </c>
      <c r="L13" s="23"/>
      <c r="M13" s="23"/>
      <c r="N13" s="23"/>
      <c r="O13" s="23"/>
      <c r="P13" s="24">
        <f t="shared" si="1"/>
        <v>134179100</v>
      </c>
      <c r="Q13" s="23"/>
      <c r="R13" s="24"/>
      <c r="S13" s="24"/>
      <c r="T13" s="24"/>
      <c r="U13" s="24"/>
      <c r="V13" s="24"/>
      <c r="W13" s="24"/>
      <c r="X13" s="24"/>
      <c r="Y13" s="24"/>
      <c r="Z13" s="24">
        <f t="shared" si="2"/>
        <v>134179100</v>
      </c>
      <c r="AA13" s="25"/>
    </row>
    <row r="14" spans="1:27">
      <c r="A14" s="19">
        <v>6</v>
      </c>
      <c r="B14" s="20" t="s">
        <v>118</v>
      </c>
      <c r="C14" s="21"/>
      <c r="D14" s="21"/>
      <c r="E14" s="27"/>
      <c r="F14" s="24">
        <f>'[15]giá dự toán chi tiết'!$AA$72</f>
        <v>1406888669.3324001</v>
      </c>
      <c r="G14" s="24">
        <f>'[15]giá dự toán chi tiết'!AB72</f>
        <v>0</v>
      </c>
      <c r="H14" s="24">
        <f>'[15]giá dự toán chi tiết'!AC72</f>
        <v>43624875</v>
      </c>
      <c r="I14" s="24">
        <f>'[15]giá dự toán chi tiết'!AD72</f>
        <v>0</v>
      </c>
      <c r="J14" s="24"/>
      <c r="K14" s="24">
        <f>'[15]giá dự toán chi tiết'!AE72</f>
        <v>0</v>
      </c>
      <c r="L14" s="24"/>
      <c r="M14" s="24"/>
      <c r="N14" s="24"/>
      <c r="O14" s="24"/>
      <c r="P14" s="24">
        <f t="shared" si="1"/>
        <v>1450513544.3324001</v>
      </c>
      <c r="Q14" s="24"/>
      <c r="R14" s="24"/>
      <c r="S14" s="24"/>
      <c r="T14" s="24"/>
      <c r="U14" s="24"/>
      <c r="V14" s="24"/>
      <c r="W14" s="24"/>
      <c r="X14" s="24"/>
      <c r="Y14" s="24"/>
      <c r="Z14" s="24">
        <f t="shared" si="2"/>
        <v>1450513544.3324001</v>
      </c>
      <c r="AA14" s="25"/>
    </row>
    <row r="15" spans="1:27" s="4" customFormat="1">
      <c r="A15" s="13" t="s">
        <v>119</v>
      </c>
      <c r="B15" s="14" t="s">
        <v>120</v>
      </c>
      <c r="C15" s="15" t="e">
        <f>SUM(C16:C18)</f>
        <v>#REF!</v>
      </c>
      <c r="D15" s="15">
        <f>SUM(D16:D18)</f>
        <v>160437846132.44418</v>
      </c>
      <c r="E15" s="28"/>
      <c r="F15" s="28"/>
      <c r="G15" s="29">
        <f t="shared" ref="G15:Z15" si="3">SUM(G16:G19)</f>
        <v>3933624881.0906849</v>
      </c>
      <c r="H15" s="29">
        <f t="shared" si="3"/>
        <v>23521181467.997166</v>
      </c>
      <c r="I15" s="29">
        <f t="shared" si="3"/>
        <v>2319708694.7868314</v>
      </c>
      <c r="J15" s="29">
        <f>SUM(J16:J19)</f>
        <v>844405111.53038275</v>
      </c>
      <c r="K15" s="29">
        <f>SUM(K16:K19)</f>
        <v>11808623279.067352</v>
      </c>
      <c r="L15" s="29">
        <f>SUM(L16:L19)</f>
        <v>24502051506.344883</v>
      </c>
      <c r="M15" s="29">
        <v>6837472160.0027981</v>
      </c>
      <c r="N15" s="29">
        <f>SUM(N16:N19)</f>
        <v>23643080612.624153</v>
      </c>
      <c r="O15" s="29">
        <f t="shared" si="3"/>
        <v>11167641552.985308</v>
      </c>
      <c r="P15" s="29">
        <f t="shared" si="3"/>
        <v>108577789266.42957</v>
      </c>
      <c r="Q15" s="29">
        <f>SUM(Q16:Q19)</f>
        <v>19961574740.038898</v>
      </c>
      <c r="R15" s="29"/>
      <c r="S15" s="29">
        <f t="shared" ref="S15:X15" si="4">SUM(S16:S19)</f>
        <v>2308881167.7517729</v>
      </c>
      <c r="T15" s="29">
        <f t="shared" si="4"/>
        <v>2620518546.6271143</v>
      </c>
      <c r="U15" s="29">
        <f t="shared" si="4"/>
        <v>63548045</v>
      </c>
      <c r="V15" s="29">
        <f t="shared" si="4"/>
        <v>2486674320.4784241</v>
      </c>
      <c r="W15" s="29">
        <f t="shared" si="4"/>
        <v>2308881167.7517729</v>
      </c>
      <c r="X15" s="29">
        <f t="shared" si="4"/>
        <v>2501952271.0932388</v>
      </c>
      <c r="Y15" s="29">
        <f t="shared" ref="Y15" si="5">SUM(Y16:Y19)</f>
        <v>6027621566.6723709</v>
      </c>
      <c r="Z15" s="29">
        <f t="shared" si="3"/>
        <v>146857441091.84314</v>
      </c>
      <c r="AA15" s="18"/>
    </row>
    <row r="16" spans="1:27">
      <c r="A16" s="19">
        <v>1</v>
      </c>
      <c r="B16" s="20" t="str">
        <f>'[15]giá dự toán chi tiết'!B108</f>
        <v>PHẦN KHUNG BTCT</v>
      </c>
      <c r="C16" s="21">
        <f>'[15]giá dự toán chi tiết'!X108</f>
        <v>154915537073.24994</v>
      </c>
      <c r="D16" s="21">
        <f>'[16]giá dự toán chi tiết'!$I$96</f>
        <v>153208184429.19418</v>
      </c>
      <c r="E16" s="27"/>
      <c r="F16" s="27"/>
      <c r="G16" s="24">
        <f>'[15]giá dự toán chi tiết'!AB108</f>
        <v>3933624881.0906849</v>
      </c>
      <c r="H16" s="24">
        <f>'[15]giá dự toán chi tiết'!AC108</f>
        <v>23049666067.997166</v>
      </c>
      <c r="I16" s="24">
        <f>'[15]giá dự toán chi tiết'!AD108</f>
        <v>2197983694.7868314</v>
      </c>
      <c r="J16" s="24"/>
      <c r="K16" s="24">
        <v>12409578390.597734</v>
      </c>
      <c r="L16" s="24">
        <v>24019482306.344883</v>
      </c>
      <c r="M16" s="24">
        <v>5984276988.8559256</v>
      </c>
      <c r="N16" s="24">
        <v>22676371073.769123</v>
      </c>
      <c r="O16" s="24">
        <v>10768975840.03363</v>
      </c>
      <c r="P16" s="24">
        <f>SUM(F16:O16)</f>
        <v>105039959243.47598</v>
      </c>
      <c r="Q16" s="24">
        <f>'[15]giá dự toán chi tiết'!AL108</f>
        <v>19538545940.038898</v>
      </c>
      <c r="R16" s="24"/>
      <c r="S16" s="24">
        <f>'[17]TỔNG HƠP'!$S$17</f>
        <v>2255992667.7517729</v>
      </c>
      <c r="T16" s="24">
        <f>'[19]TỔNG HƠP'!$T$17</f>
        <v>2193374848.6631269</v>
      </c>
      <c r="U16" s="24"/>
      <c r="V16" s="24">
        <f>'[20]TỔNG HƠP'!$V$17</f>
        <v>2434556220.4784241</v>
      </c>
      <c r="W16" s="24">
        <f>'[21]TỔNG HƠP'!$W$17</f>
        <v>2255992667.7517729</v>
      </c>
      <c r="X16" s="24">
        <f>'[22]TỔNG HƠP'!$X$17</f>
        <v>2193374848.6631269</v>
      </c>
      <c r="Y16" s="24">
        <f>'[23]TỔNG HƠP'!$Y$17</f>
        <v>5653371292.6650305</v>
      </c>
      <c r="Z16" s="24">
        <f>P16+Q16+R16+S16+T16+U16+V16+W16+X16+Y16</f>
        <v>141565167729.48813</v>
      </c>
      <c r="AA16" s="25"/>
    </row>
    <row r="17" spans="1:29">
      <c r="A17" s="19">
        <v>2</v>
      </c>
      <c r="B17" s="20" t="str">
        <f>'[15]giá dự toán chi tiết'!B299</f>
        <v>CẦU THANG</v>
      </c>
      <c r="C17" s="21">
        <f>'[15]giá dự toán chi tiết'!X299</f>
        <v>4194085903.25</v>
      </c>
      <c r="D17" s="21">
        <f>'[16]giá dự toán chi tiết'!$I$287</f>
        <v>4194085903.25</v>
      </c>
      <c r="E17" s="27"/>
      <c r="F17" s="27"/>
      <c r="G17" s="24"/>
      <c r="H17" s="24"/>
      <c r="I17" s="24">
        <v>0</v>
      </c>
      <c r="J17" s="24"/>
      <c r="K17" s="24"/>
      <c r="L17" s="24"/>
      <c r="M17" s="24">
        <v>732913771.1468724</v>
      </c>
      <c r="N17" s="24">
        <v>496859138.85503161</v>
      </c>
      <c r="O17" s="24">
        <v>165619712.9516772</v>
      </c>
      <c r="P17" s="24">
        <f>SUM(F17:O17)</f>
        <v>1395392622.9535813</v>
      </c>
      <c r="Q17" s="24">
        <f>'[15]giá dự toán chi tiết'!AL299</f>
        <v>0</v>
      </c>
      <c r="R17" s="24"/>
      <c r="S17" s="24">
        <f>'[24]TỔNG HƠP'!$S$18</f>
        <v>0</v>
      </c>
      <c r="T17" s="24">
        <f>'[19]TỔNG HƠP'!$T$18</f>
        <v>379622797.96398735</v>
      </c>
      <c r="U17" s="24">
        <v>42102845</v>
      </c>
      <c r="V17" s="24"/>
      <c r="W17" s="24">
        <f>'[21]TỔNG HƠP'!$W$18</f>
        <v>0</v>
      </c>
      <c r="X17" s="24">
        <f>'[22]TỔNG HƠP'!$X$18</f>
        <v>261056522.43011189</v>
      </c>
      <c r="Y17" s="24">
        <f>'[23]TỔNG HƠP'!$Y$18</f>
        <v>278939374.00734031</v>
      </c>
      <c r="Z17" s="24">
        <f>P17+Q17+R17+S17+T17+U17+V17+W17+X17+Y17</f>
        <v>2357114162.355021</v>
      </c>
      <c r="AA17" s="25"/>
    </row>
    <row r="18" spans="1:29">
      <c r="A18" s="19">
        <v>3</v>
      </c>
      <c r="B18" s="20" t="str">
        <f>'[15]giá dự toán chi tiết'!B303</f>
        <v>PHẦN ME ÂM SÀN</v>
      </c>
      <c r="C18" s="21" t="e">
        <f>'[15]giá dự toán chi tiết'!X303</f>
        <v>#REF!</v>
      </c>
      <c r="D18" s="21">
        <f>'[16]giá dự toán chi tiết'!$I$292</f>
        <v>3035575800</v>
      </c>
      <c r="E18" s="27"/>
      <c r="F18" s="27"/>
      <c r="G18" s="24"/>
      <c r="H18" s="24">
        <f>'[15]giá dự toán chi tiết'!AC303</f>
        <v>471515400</v>
      </c>
      <c r="I18" s="24">
        <f>'[15]giá dự toán chi tiết'!AD303</f>
        <v>121725000</v>
      </c>
      <c r="J18" s="24"/>
      <c r="K18" s="24">
        <v>243450000</v>
      </c>
      <c r="L18" s="24">
        <v>482569200</v>
      </c>
      <c r="M18" s="24">
        <v>120281400</v>
      </c>
      <c r="N18" s="24">
        <v>469850400</v>
      </c>
      <c r="O18" s="24">
        <v>233046000</v>
      </c>
      <c r="P18" s="24">
        <f>SUM(F18:O18)</f>
        <v>2142437400</v>
      </c>
      <c r="Q18" s="24">
        <f>'[15]giá dự toán chi tiết'!AL303</f>
        <v>423028800</v>
      </c>
      <c r="R18" s="24"/>
      <c r="S18" s="24">
        <f>'[24]TỔNG HƠP'!$S$19</f>
        <v>52888500</v>
      </c>
      <c r="T18" s="24">
        <f>'[19]TỔNG HƠP'!$T$19</f>
        <v>47520900</v>
      </c>
      <c r="U18" s="24">
        <f>'[18]TỔNG HƠP'!$U$19</f>
        <v>21445199.999999996</v>
      </c>
      <c r="V18" s="24">
        <f>'[20]TỔNG HƠP'!$V$19</f>
        <v>52118100</v>
      </c>
      <c r="W18" s="24">
        <f>'[21]TỔNG HƠP'!$W$19</f>
        <v>52888500</v>
      </c>
      <c r="X18" s="24">
        <f>'[22]TỔNG HƠP'!$X$19</f>
        <v>47520900</v>
      </c>
      <c r="Y18" s="24">
        <f>'[23]TỔNG HƠP'!$Y$19</f>
        <v>95310900</v>
      </c>
      <c r="Z18" s="24">
        <f>P18+Q18+R18+S18+T18+U18+V18+W18+X18+Y18</f>
        <v>2935159200</v>
      </c>
      <c r="AA18" s="25"/>
    </row>
    <row r="19" spans="1:29">
      <c r="A19" s="19">
        <v>4</v>
      </c>
      <c r="B19" s="20" t="s">
        <v>121</v>
      </c>
      <c r="C19" s="21"/>
      <c r="D19" s="21"/>
      <c r="E19" s="27"/>
      <c r="F19" s="27"/>
      <c r="G19" s="24"/>
      <c r="H19" s="24"/>
      <c r="I19" s="24"/>
      <c r="J19" s="24">
        <v>844405111.53038275</v>
      </c>
      <c r="K19" s="24">
        <v>-844405111.53038263</v>
      </c>
      <c r="L19" s="24">
        <v>0</v>
      </c>
      <c r="M19" s="24">
        <v>0</v>
      </c>
      <c r="N19" s="24">
        <v>0</v>
      </c>
      <c r="O19" s="24">
        <v>0</v>
      </c>
      <c r="P19" s="24">
        <f>SUM(F19:O19)</f>
        <v>1.1920928955078125E-7</v>
      </c>
      <c r="Q19" s="24">
        <f>'[15]giá dự toán chi tiết'!AL326</f>
        <v>0</v>
      </c>
      <c r="R19" s="24"/>
      <c r="S19" s="24">
        <f>'[24]TỔNG HƠP'!$S$20</f>
        <v>0</v>
      </c>
      <c r="T19" s="24"/>
      <c r="U19" s="24"/>
      <c r="V19" s="24"/>
      <c r="W19" s="24"/>
      <c r="X19" s="24"/>
      <c r="Y19" s="24"/>
      <c r="Z19" s="24">
        <f>P19+Q19+R19+S19+T19+U19+V19+W19+X19</f>
        <v>1.1920928955078125E-7</v>
      </c>
      <c r="AA19" s="25"/>
      <c r="AB19" s="91"/>
    </row>
    <row r="20" spans="1:29" s="4" customFormat="1">
      <c r="A20" s="30" t="s">
        <v>122</v>
      </c>
      <c r="B20" s="14" t="s">
        <v>123</v>
      </c>
      <c r="C20" s="15" t="e">
        <f>'[15]giá dự toán chi tiết'!X329</f>
        <v>#REF!</v>
      </c>
      <c r="D20" s="15">
        <f>'[16]giá dự toán chi tiết'!$I$294</f>
        <v>69027777875</v>
      </c>
      <c r="E20" s="28"/>
      <c r="F20" s="28"/>
      <c r="G20" s="29"/>
      <c r="H20" s="29"/>
      <c r="I20" s="29"/>
      <c r="J20" s="29"/>
      <c r="K20" s="29"/>
      <c r="L20" s="29"/>
      <c r="M20" s="29"/>
      <c r="N20" s="29"/>
      <c r="O20" s="29">
        <v>7754211950</v>
      </c>
      <c r="P20" s="31">
        <f>SUM(F20:O20)</f>
        <v>7754211950</v>
      </c>
      <c r="Q20" s="29">
        <f>'[15]giá dự toán chi tiết'!AL329</f>
        <v>0</v>
      </c>
      <c r="R20" s="29">
        <f>'[25]giá dự toán chi tiết'!$AM$330</f>
        <v>4783194899.999999</v>
      </c>
      <c r="S20" s="29">
        <f>'[17]TỔNG HƠP'!$S$21</f>
        <v>3318249800</v>
      </c>
      <c r="T20" s="29">
        <f>'[19]TỔNG HƠP'!$T$21</f>
        <v>4622913899.999999</v>
      </c>
      <c r="U20" s="29">
        <f>'[18]TỔNG HƠP'!$U$21</f>
        <v>1853387999.9999995</v>
      </c>
      <c r="V20" s="29">
        <f>'[20]TỔNG HƠP'!$V$21</f>
        <v>1875277800</v>
      </c>
      <c r="W20" s="29">
        <f>'[21]TỔNG HƠP'!$W$21</f>
        <v>5676469949.999999</v>
      </c>
      <c r="X20" s="29">
        <f>'[22]TỔNG HƠP'!$X$21</f>
        <v>3818998900</v>
      </c>
      <c r="Y20" s="29">
        <f>'[23]TỔNG HƠP'!$Y$21</f>
        <v>0</v>
      </c>
      <c r="Z20" s="31">
        <f>P20+Q20+R20+S20+T20+U20+V20+W20+X20+Y20</f>
        <v>33702705200</v>
      </c>
      <c r="AA20" s="18"/>
    </row>
    <row r="21" spans="1:29" s="4" customFormat="1">
      <c r="A21" s="30" t="s">
        <v>124</v>
      </c>
      <c r="B21" s="14" t="s">
        <v>125</v>
      </c>
      <c r="C21" s="15" t="e">
        <f>'[15]giá dự toán chi tiết'!X336</f>
        <v>#REF!</v>
      </c>
      <c r="D21" s="15"/>
      <c r="E21" s="28"/>
      <c r="F21" s="28"/>
      <c r="G21" s="29"/>
      <c r="H21" s="29"/>
      <c r="I21" s="29"/>
      <c r="J21" s="29"/>
      <c r="K21" s="29"/>
      <c r="L21" s="29"/>
      <c r="M21" s="29"/>
      <c r="N21" s="29"/>
      <c r="O21" s="29"/>
      <c r="P21" s="29"/>
      <c r="Q21" s="29"/>
      <c r="R21" s="29"/>
      <c r="S21" s="29"/>
      <c r="T21" s="29"/>
      <c r="U21" s="29"/>
      <c r="V21" s="29"/>
      <c r="W21" s="29"/>
      <c r="X21" s="29"/>
      <c r="Y21" s="29"/>
      <c r="Z21" s="29"/>
      <c r="AA21" s="18"/>
      <c r="AB21" s="83"/>
    </row>
    <row r="22" spans="1:29" s="4" customFormat="1">
      <c r="A22" s="30" t="s">
        <v>126</v>
      </c>
      <c r="B22" s="14" t="s">
        <v>127</v>
      </c>
      <c r="C22" s="15" t="e">
        <f>'[15]giá dự toán chi tiết'!X337</f>
        <v>#REF!</v>
      </c>
      <c r="D22" s="15"/>
      <c r="E22" s="28"/>
      <c r="F22" s="28"/>
      <c r="G22" s="29"/>
      <c r="H22" s="29"/>
      <c r="I22" s="29"/>
      <c r="J22" s="29"/>
      <c r="K22" s="29"/>
      <c r="L22" s="29"/>
      <c r="M22" s="29"/>
      <c r="N22" s="29"/>
      <c r="O22" s="29"/>
      <c r="P22" s="17"/>
      <c r="Q22" s="29"/>
      <c r="R22" s="29"/>
      <c r="S22" s="29"/>
      <c r="T22" s="29"/>
      <c r="U22" s="29"/>
      <c r="V22" s="29"/>
      <c r="W22" s="29"/>
      <c r="X22" s="29"/>
      <c r="Y22" s="29"/>
      <c r="Z22" s="29"/>
      <c r="AA22" s="18"/>
    </row>
    <row r="23" spans="1:29" s="4" customFormat="1">
      <c r="A23" s="32" t="s">
        <v>128</v>
      </c>
      <c r="B23" s="33" t="s">
        <v>129</v>
      </c>
      <c r="C23" s="34"/>
      <c r="D23" s="34"/>
      <c r="E23" s="35"/>
      <c r="F23" s="35">
        <f>-(F7+F8)*1%</f>
        <v>-175419907.75072882</v>
      </c>
      <c r="G23" s="36">
        <f>-(G7+G8+G15)*1%</f>
        <v>-189187953.52007934</v>
      </c>
      <c r="H23" s="36">
        <f>-(H7+H8+H15)*1%</f>
        <v>-298594339.06946099</v>
      </c>
      <c r="I23" s="36">
        <f>-(I7+I8+I15)*1%</f>
        <v>-35721407.481700525</v>
      </c>
      <c r="J23" s="36">
        <f>-(J7+J8)*1%</f>
        <v>-15296296.300000001</v>
      </c>
      <c r="K23" s="36">
        <f>-(K7+K15)*1%</f>
        <v>-118086232.79067352</v>
      </c>
      <c r="L23" s="36">
        <f>-(L7+L15)*1%</f>
        <v>-255084033.46344882</v>
      </c>
      <c r="M23" s="36">
        <v>-68374721.600027978</v>
      </c>
      <c r="N23" s="36">
        <v>-248521988.52624154</v>
      </c>
      <c r="O23" s="36">
        <v>-204251957.02985308</v>
      </c>
      <c r="P23" s="17">
        <f>SUM(F23:O23)</f>
        <v>-1608538837.5322146</v>
      </c>
      <c r="Q23" s="36">
        <f>-(Q7+Q8+Q15+Q20)*1%</f>
        <v>-224569709.89162257</v>
      </c>
      <c r="R23" s="36">
        <f>-(R7+R8+R15+R20)*1%</f>
        <v>-47831948.999999993</v>
      </c>
      <c r="S23" s="36">
        <f>-(S7+S8+S15+S20)*1%</f>
        <v>-67867974.555043578</v>
      </c>
      <c r="T23" s="36">
        <f>-(T7+T8+T15+T20)*1%</f>
        <v>-72434324.466271132</v>
      </c>
      <c r="U23" s="36">
        <f>-(U7+U8+U15+U20)*1%</f>
        <v>-32075363.52715129</v>
      </c>
      <c r="V23" s="36">
        <f>-(V15+V20)*1%</f>
        <v>-43619521.204784244</v>
      </c>
      <c r="W23" s="36">
        <f>-(W15+W20)*1%</f>
        <v>-79853511.177517727</v>
      </c>
      <c r="X23" s="36">
        <f>-(X15+X20)*1%</f>
        <v>-63209511.710932389</v>
      </c>
      <c r="Y23" s="36">
        <f>-(Y15+Y20)*1%</f>
        <v>-60276215.666723713</v>
      </c>
      <c r="Z23" s="36">
        <f>P23+Q23+R23+S23+T23+U23+V23+W23+X23+Y23</f>
        <v>-2300276918.7322612</v>
      </c>
      <c r="AA23" s="37"/>
      <c r="AB23" s="85"/>
    </row>
    <row r="24" spans="1:29" s="4" customFormat="1">
      <c r="A24" s="32" t="s">
        <v>130</v>
      </c>
      <c r="B24" s="33" t="s">
        <v>131</v>
      </c>
      <c r="C24" s="34"/>
      <c r="D24" s="34"/>
      <c r="E24" s="35"/>
      <c r="F24" s="36">
        <f>F7+F8+F15+F21+F20+F22+F23</f>
        <v>17366570867.322151</v>
      </c>
      <c r="G24" s="36">
        <f t="shared" ref="G24:O24" si="6">G7+G8+G15+G21+G20+G22+G23</f>
        <v>18729607398.487854</v>
      </c>
      <c r="H24" s="36">
        <f t="shared" si="6"/>
        <v>29560839567.876637</v>
      </c>
      <c r="I24" s="36">
        <f t="shared" si="6"/>
        <v>3536419340.6883521</v>
      </c>
      <c r="J24" s="36">
        <f t="shared" si="6"/>
        <v>2358738445.2303824</v>
      </c>
      <c r="K24" s="36">
        <f t="shared" si="6"/>
        <v>11690537046.276678</v>
      </c>
      <c r="L24" s="36">
        <f t="shared" si="6"/>
        <v>26756661538.506413</v>
      </c>
      <c r="M24" s="36">
        <f t="shared" si="6"/>
        <v>6769097438.40277</v>
      </c>
      <c r="N24" s="36">
        <f>N7+N8+N15+N21+N20+N22+N23</f>
        <v>24603676864.097912</v>
      </c>
      <c r="O24" s="36">
        <f t="shared" si="6"/>
        <v>18717601545.955452</v>
      </c>
      <c r="P24" s="17">
        <f>SUM(F24:O24)</f>
        <v>160089750052.84457</v>
      </c>
      <c r="Q24" s="36">
        <f t="shared" ref="Q24:X24" si="7">Q7+Q8+Q15+Q21+Q20+Q22+Q23</f>
        <v>22232401279.270634</v>
      </c>
      <c r="R24" s="36">
        <f t="shared" si="7"/>
        <v>4735362950.999999</v>
      </c>
      <c r="S24" s="36">
        <f t="shared" si="7"/>
        <v>6718929480.9493151</v>
      </c>
      <c r="T24" s="36">
        <f t="shared" si="7"/>
        <v>7170998122.1608419</v>
      </c>
      <c r="U24" s="36">
        <f t="shared" si="7"/>
        <v>3175460989.1879778</v>
      </c>
      <c r="V24" s="36">
        <f t="shared" si="7"/>
        <v>4318332599.2736397</v>
      </c>
      <c r="W24" s="36">
        <f t="shared" si="7"/>
        <v>7905497606.574254</v>
      </c>
      <c r="X24" s="36">
        <f t="shared" si="7"/>
        <v>6257741659.3823061</v>
      </c>
      <c r="Y24" s="36">
        <f t="shared" ref="Y24" si="8">Y7+Y8+Y15+Y21+Y20+Y22+Y23</f>
        <v>5967345351.0056477</v>
      </c>
      <c r="Z24" s="35">
        <f>P24+Q24+R24+S24+T24+U24+V24+W24+X24+Y24</f>
        <v>228571820091.64917</v>
      </c>
      <c r="AA24" s="69" t="s">
        <v>132</v>
      </c>
      <c r="AB24" s="38"/>
    </row>
    <row r="25" spans="1:29" s="76" customFormat="1">
      <c r="A25" s="70" t="s">
        <v>133</v>
      </c>
      <c r="B25" s="71" t="s">
        <v>134</v>
      </c>
      <c r="C25" s="72"/>
      <c r="D25" s="72"/>
      <c r="E25" s="73"/>
      <c r="F25" s="73"/>
      <c r="G25" s="74">
        <f>'[15]ĐIỀU CHỈNH THÉP 1-7'!K24</f>
        <v>670914797.50000024</v>
      </c>
      <c r="H25" s="74">
        <v>1251897117.2445214</v>
      </c>
      <c r="I25" s="74">
        <v>93878809.005478784</v>
      </c>
      <c r="J25" s="74">
        <v>96856060.341313273</v>
      </c>
      <c r="K25" s="74">
        <v>792083031.00439358</v>
      </c>
      <c r="L25" s="74">
        <v>1065695985.7893292</v>
      </c>
      <c r="M25" s="74">
        <v>107088970.20998918</v>
      </c>
      <c r="N25" s="74">
        <v>87208510.246556193</v>
      </c>
      <c r="O25" s="74">
        <v>34780428.000000075</v>
      </c>
      <c r="P25" s="74">
        <f>SUM(F25:O25)</f>
        <v>4200403709.3415818</v>
      </c>
      <c r="Q25" s="74">
        <f>'[15]giá dự toán chi tiết'!AL338</f>
        <v>273061756.9999997</v>
      </c>
      <c r="R25" s="74"/>
      <c r="S25" s="74"/>
      <c r="T25" s="74"/>
      <c r="U25" s="74"/>
      <c r="V25" s="74"/>
      <c r="W25" s="74"/>
      <c r="X25" s="74"/>
      <c r="Y25" s="74"/>
      <c r="Z25" s="74">
        <f>P25+Q25+R25+S25+T25+U25+V25+W25+X25+Y25</f>
        <v>4473465466.3415813</v>
      </c>
      <c r="AA25" s="75"/>
    </row>
    <row r="26" spans="1:29" s="76" customFormat="1">
      <c r="A26" s="70" t="s">
        <v>135</v>
      </c>
      <c r="B26" s="71" t="s">
        <v>136</v>
      </c>
      <c r="C26" s="72"/>
      <c r="D26" s="72"/>
      <c r="E26" s="73"/>
      <c r="F26" s="73"/>
      <c r="G26" s="74"/>
      <c r="H26" s="74"/>
      <c r="I26" s="74"/>
      <c r="J26" s="74"/>
      <c r="K26" s="74">
        <v>51930314.429876484</v>
      </c>
      <c r="L26" s="74">
        <v>150725783.8977032</v>
      </c>
      <c r="M26" s="74">
        <v>66975121.425816081</v>
      </c>
      <c r="N26" s="74">
        <v>376308302.22137988</v>
      </c>
      <c r="O26" s="74">
        <v>190250108.83005428</v>
      </c>
      <c r="P26" s="74">
        <f>SUM(F26:O26)</f>
        <v>836189630.80482984</v>
      </c>
      <c r="Q26" s="74">
        <f>'[15]giá dự toán chi tiết'!AL339</f>
        <v>407026448.92610133</v>
      </c>
      <c r="R26" s="74"/>
      <c r="S26" s="74">
        <f>'[17]TỔNG HƠP'!$S$27</f>
        <v>62257111.88259495</v>
      </c>
      <c r="T26" s="74">
        <f>'[19]TỔNG HƠP'!$T$27</f>
        <v>39543757.825333111</v>
      </c>
      <c r="U26" s="74">
        <v>26526937</v>
      </c>
      <c r="V26" s="74">
        <f>'[20]TỔNG HƠP'!$V$27</f>
        <v>25724782.907464273</v>
      </c>
      <c r="W26" s="74">
        <f>'[21]TỔNG HƠP'!$W$27</f>
        <v>15954870.90909089</v>
      </c>
      <c r="X26" s="74">
        <f>'[22]TỔNG HƠP'!$X$27</f>
        <v>15604155.757575737</v>
      </c>
      <c r="Y26" s="74">
        <f>'[23]TỔNG HƠP'!$Y$27</f>
        <v>34225157.495791249</v>
      </c>
      <c r="Z26" s="74">
        <f>P26+Q26+R26+S26+T26+U26+V26+W26+X26+Y26</f>
        <v>1463052853.5087817</v>
      </c>
      <c r="AA26" s="75"/>
    </row>
    <row r="27" spans="1:29" s="76" customFormat="1" ht="14.5" thickBot="1">
      <c r="A27" s="77" t="s">
        <v>137</v>
      </c>
      <c r="B27" s="78" t="s">
        <v>138</v>
      </c>
      <c r="C27" s="79"/>
      <c r="D27" s="79"/>
      <c r="E27" s="80"/>
      <c r="F27" s="80"/>
      <c r="G27" s="81"/>
      <c r="H27" s="81"/>
      <c r="I27" s="81"/>
      <c r="J27" s="81"/>
      <c r="K27" s="81"/>
      <c r="L27" s="81"/>
      <c r="M27" s="81"/>
      <c r="N27" s="81"/>
      <c r="O27" s="81">
        <v>587060904.5454545</v>
      </c>
      <c r="P27" s="81">
        <f>SUM(F27:O27)</f>
        <v>587060904.5454545</v>
      </c>
      <c r="Q27" s="81"/>
      <c r="R27" s="81">
        <f>'[25]giá dự toán chi tiết'!$AM$355</f>
        <v>546879192.39057219</v>
      </c>
      <c r="S27" s="81">
        <f>'[17]TỔNG HƠP'!$S$28</f>
        <v>299488141.27272719</v>
      </c>
      <c r="T27" s="81">
        <f>'[19]TỔNG HƠP'!$T$28</f>
        <v>430216309.72727275</v>
      </c>
      <c r="U27" s="81">
        <f>'[26]TỔNG HƠP'!$U$28</f>
        <v>112748956.94276094</v>
      </c>
      <c r="V27" s="81">
        <f>'[20]TỔNG HƠP'!$V$28</f>
        <v>109235391.81144783</v>
      </c>
      <c r="W27" s="81">
        <f>'[21]TỔNG HƠP'!$W$28</f>
        <v>456749096.34343433</v>
      </c>
      <c r="X27" s="81">
        <f>'[27]TỔNG HƠP'!$X$28</f>
        <v>176305421.77777767</v>
      </c>
      <c r="Y27" s="81"/>
      <c r="Z27" s="81">
        <f>P27+Q27+R27+S27+T27+U27+V27+W27+X27+Y27</f>
        <v>2718683414.8114471</v>
      </c>
      <c r="AA27" s="82"/>
    </row>
    <row r="28" spans="1:29" s="4" customFormat="1" ht="18.75" customHeight="1">
      <c r="B28" s="4" t="s">
        <v>139</v>
      </c>
      <c r="C28" s="38" t="e">
        <f>C7+C8+C15+C20+C21+C22</f>
        <v>#REF!</v>
      </c>
      <c r="D28" s="38">
        <f>D7+D8+D15+D20+D21+D22</f>
        <v>296038241722.10248</v>
      </c>
      <c r="E28" s="39">
        <f>E7+E8+E15+E20+E21+E22</f>
        <v>14350186242.985764</v>
      </c>
      <c r="F28" s="40">
        <f>F7+F8+F15+F20+F21+F22+F23</f>
        <v>17366570867.322151</v>
      </c>
      <c r="G28" s="40">
        <f>G7+G8+G15+G20+G21+G22+G25+G23</f>
        <v>19400522195.987854</v>
      </c>
      <c r="H28" s="40">
        <f>H7+H8+H15+H20+H21+H22+H25+H23</f>
        <v>30812736685.121159</v>
      </c>
      <c r="I28" s="84">
        <f>I7+I8+I15+I20+I21+I22+I25+I23</f>
        <v>3630298149.693831</v>
      </c>
      <c r="J28" s="40">
        <f>J7+J8+J15+J20+J21+J22+J25+J23</f>
        <v>2455594505.5716958</v>
      </c>
      <c r="K28" s="40">
        <f>K7+K8+K15+K20+K21+K22+K25+K26+K23</f>
        <v>12534550391.710949</v>
      </c>
      <c r="L28" s="40">
        <f>L7+L8+L15+L20+L21+L22+L25+L26+L23</f>
        <v>27973083308.193447</v>
      </c>
      <c r="M28" s="40">
        <f>M7+M8+M15+M20+M21+M22+M25+M26+M23+M27</f>
        <v>6943161530.0385761</v>
      </c>
      <c r="N28" s="40">
        <f>N7+N8+N15+N20+N21+N22+N25+N26+N23+N27</f>
        <v>25067193676.565845</v>
      </c>
      <c r="O28" s="40">
        <f>O7+O8+O15+O20+O21+O22+O25+O26+O23+O27</f>
        <v>19529692987.330963</v>
      </c>
      <c r="P28" s="40">
        <f t="shared" ref="P28:Z28" si="9">P7+P8+P15+P20+P21+P22+P23+P25+P26+P27</f>
        <v>165713404297.53647</v>
      </c>
      <c r="Q28" s="40">
        <f t="shared" si="9"/>
        <v>22912489485.196735</v>
      </c>
      <c r="R28" s="40">
        <f t="shared" si="9"/>
        <v>5282242143.3905716</v>
      </c>
      <c r="S28" s="40">
        <f t="shared" si="9"/>
        <v>7080674734.1046371</v>
      </c>
      <c r="T28" s="40">
        <f t="shared" si="9"/>
        <v>7640758189.7134476</v>
      </c>
      <c r="U28" s="40">
        <f t="shared" ref="U28:V28" si="10">U7+U8+U15+U20+U21+U22+U23+U25+U26+U27</f>
        <v>3314736883.1307387</v>
      </c>
      <c r="V28" s="40">
        <f t="shared" si="10"/>
        <v>4453292773.9925518</v>
      </c>
      <c r="W28" s="40">
        <f t="shared" ref="W28:X28" si="11">W7+W8+W15+W20+W21+W22+W23+W25+W26+W27</f>
        <v>8378201573.8267794</v>
      </c>
      <c r="X28" s="40">
        <f t="shared" si="11"/>
        <v>6449651236.9176598</v>
      </c>
      <c r="Y28" s="40">
        <f t="shared" ref="Y28" si="12">Y7+Y8+Y15+Y20+Y21+Y22+Y23+Y25+Y26+Y27</f>
        <v>6001570508.5014391</v>
      </c>
      <c r="Z28" s="40">
        <f t="shared" si="9"/>
        <v>237227021826.31104</v>
      </c>
      <c r="AA28" s="38"/>
      <c r="AB28" s="41"/>
    </row>
    <row r="29" spans="1:29" s="4" customFormat="1" ht="16.5" customHeight="1">
      <c r="B29" s="4" t="s">
        <v>140</v>
      </c>
      <c r="C29" s="42" t="e">
        <f t="shared" ref="C29:I29" si="13">C28*10%</f>
        <v>#REF!</v>
      </c>
      <c r="D29" s="38">
        <f t="shared" si="13"/>
        <v>29603824172.210251</v>
      </c>
      <c r="E29" s="43">
        <f t="shared" si="13"/>
        <v>1435018624.2985764</v>
      </c>
      <c r="F29" s="44">
        <f t="shared" si="13"/>
        <v>1736657086.7322152</v>
      </c>
      <c r="G29" s="44">
        <f>G28*10%</f>
        <v>1940052219.5987854</v>
      </c>
      <c r="H29" s="44">
        <f>H28*10%</f>
        <v>3081273668.512116</v>
      </c>
      <c r="I29" s="44">
        <f t="shared" si="13"/>
        <v>363029814.96938312</v>
      </c>
      <c r="J29" s="44">
        <f>J28*10%</f>
        <v>245559450.55716959</v>
      </c>
      <c r="K29" s="44">
        <f>K28*8%</f>
        <v>1002764031.3368759</v>
      </c>
      <c r="L29" s="44">
        <f>L28*8%</f>
        <v>2237846664.6554756</v>
      </c>
      <c r="M29" s="44">
        <f>M28*8%</f>
        <v>555452922.40308607</v>
      </c>
      <c r="N29" s="44">
        <f>N28*8%</f>
        <v>2005375494.1252677</v>
      </c>
      <c r="O29" s="44">
        <f>O28*8%</f>
        <v>1562375438.9864771</v>
      </c>
      <c r="P29" s="44">
        <f>SUM(F29:O29)</f>
        <v>14730386791.876852</v>
      </c>
      <c r="Q29" s="44">
        <f>Q28*10%</f>
        <v>2291248948.5196738</v>
      </c>
      <c r="R29" s="44">
        <f t="shared" ref="R29:W29" si="14">R28*8%</f>
        <v>422579371.47124577</v>
      </c>
      <c r="S29" s="44">
        <f t="shared" si="14"/>
        <v>566453978.72837102</v>
      </c>
      <c r="T29" s="44">
        <f t="shared" si="14"/>
        <v>611260655.17707586</v>
      </c>
      <c r="U29" s="44">
        <f t="shared" si="14"/>
        <v>265178950.65045911</v>
      </c>
      <c r="V29" s="44">
        <f t="shared" si="14"/>
        <v>356263421.91940415</v>
      </c>
      <c r="W29" s="44">
        <f t="shared" si="14"/>
        <v>670256125.90614235</v>
      </c>
      <c r="X29" s="44">
        <f t="shared" ref="X29:Y29" si="15">X28*8%</f>
        <v>515972098.95341277</v>
      </c>
      <c r="Y29" s="44">
        <f t="shared" si="15"/>
        <v>480125640.68011516</v>
      </c>
      <c r="Z29" s="44">
        <f>P29+Q29+R29+S29+T29+U29+V29+W29+X29+Y29</f>
        <v>20909725983.882748</v>
      </c>
      <c r="AB29" s="83"/>
    </row>
    <row r="30" spans="1:29" s="4" customFormat="1" ht="20.25" customHeight="1">
      <c r="B30" s="4" t="s">
        <v>141</v>
      </c>
      <c r="C30" s="41" t="e">
        <f t="shared" ref="C30:P30" si="16">ROUND(C28+C29,-3)</f>
        <v>#REF!</v>
      </c>
      <c r="D30" s="38">
        <f>ROUND(D28+D29,)</f>
        <v>325642065894</v>
      </c>
      <c r="E30" s="43">
        <f t="shared" si="16"/>
        <v>15785205000</v>
      </c>
      <c r="F30" s="44">
        <f t="shared" si="16"/>
        <v>19103228000</v>
      </c>
      <c r="G30" s="44">
        <f t="shared" si="16"/>
        <v>21340574000</v>
      </c>
      <c r="H30" s="44">
        <f t="shared" si="16"/>
        <v>33894010000</v>
      </c>
      <c r="I30" s="44">
        <f t="shared" si="16"/>
        <v>3993328000</v>
      </c>
      <c r="J30" s="44">
        <f>ROUND(J28+J29,-3)</f>
        <v>2701154000</v>
      </c>
      <c r="K30" s="44">
        <f>ROUND(K28+K29,-3)</f>
        <v>13537314000</v>
      </c>
      <c r="L30" s="44">
        <f>ROUND(L28+L29,-3)</f>
        <v>30210930000</v>
      </c>
      <c r="M30" s="44">
        <f>ROUND(M28+M29,-3)</f>
        <v>7498614000</v>
      </c>
      <c r="N30" s="44">
        <f>ROUND(N28+N29,-3)</f>
        <v>27072569000</v>
      </c>
      <c r="O30" s="44">
        <f t="shared" si="16"/>
        <v>21092068000</v>
      </c>
      <c r="P30" s="44">
        <f t="shared" si="16"/>
        <v>180443791000</v>
      </c>
      <c r="Q30" s="44">
        <f t="shared" ref="Q30:Z30" si="17">ROUND(Q28+Q29,-3)</f>
        <v>25203738000</v>
      </c>
      <c r="R30" s="44">
        <f t="shared" si="17"/>
        <v>5704822000</v>
      </c>
      <c r="S30" s="44">
        <f t="shared" si="17"/>
        <v>7647129000</v>
      </c>
      <c r="T30" s="44">
        <f t="shared" si="17"/>
        <v>8252019000</v>
      </c>
      <c r="U30" s="44">
        <f t="shared" si="17"/>
        <v>3579916000</v>
      </c>
      <c r="V30" s="44">
        <f t="shared" ref="V30:W30" si="18">ROUND(V28+V29,-3)</f>
        <v>4809556000</v>
      </c>
      <c r="W30" s="44">
        <f t="shared" si="18"/>
        <v>9048458000</v>
      </c>
      <c r="X30" s="44">
        <f t="shared" ref="X30:Y30" si="19">ROUND(X28+X29,-3)</f>
        <v>6965623000</v>
      </c>
      <c r="Y30" s="44">
        <f t="shared" si="19"/>
        <v>6481696000</v>
      </c>
      <c r="Z30" s="92">
        <f t="shared" si="17"/>
        <v>258136748000</v>
      </c>
      <c r="AC30" s="38"/>
    </row>
    <row r="31" spans="1:29" s="4" customFormat="1" ht="20.25" customHeight="1">
      <c r="B31" s="4" t="s">
        <v>142</v>
      </c>
      <c r="C31" s="41"/>
      <c r="D31" s="38">
        <f>D30*0.01</f>
        <v>3256420658.9400001</v>
      </c>
      <c r="E31" s="43"/>
      <c r="F31" s="44"/>
      <c r="G31" s="44"/>
      <c r="H31" s="44"/>
      <c r="I31" s="44"/>
      <c r="J31" s="44"/>
      <c r="K31" s="44"/>
      <c r="L31" s="44"/>
      <c r="M31" s="44"/>
      <c r="N31" s="44"/>
      <c r="O31" s="44"/>
      <c r="P31" s="44"/>
      <c r="Q31" s="44"/>
      <c r="R31" s="44"/>
      <c r="S31" s="44"/>
      <c r="T31" s="44"/>
      <c r="U31" s="44"/>
      <c r="V31" s="44"/>
      <c r="W31" s="44"/>
      <c r="X31" s="44"/>
      <c r="Y31" s="44"/>
      <c r="Z31" s="44"/>
      <c r="AC31" s="38"/>
    </row>
    <row r="32" spans="1:29" s="4" customFormat="1" ht="20.25" customHeight="1">
      <c r="B32" s="4" t="s">
        <v>143</v>
      </c>
      <c r="C32" s="41"/>
      <c r="D32" s="38">
        <f>ROUND(D30-D31,)</f>
        <v>322385645235</v>
      </c>
      <c r="E32" s="43"/>
      <c r="F32" s="44"/>
      <c r="G32" s="44"/>
      <c r="H32" s="44"/>
      <c r="I32" s="44"/>
      <c r="J32" s="44"/>
      <c r="K32" s="44"/>
      <c r="L32" s="44"/>
      <c r="M32" s="44"/>
      <c r="N32" s="44"/>
      <c r="O32" s="44"/>
      <c r="P32" s="44"/>
      <c r="Q32" s="44"/>
      <c r="R32" s="44"/>
      <c r="S32" s="44"/>
      <c r="T32" s="44"/>
      <c r="U32" s="44"/>
      <c r="V32" s="44"/>
      <c r="W32" s="44"/>
      <c r="X32" s="44"/>
      <c r="Y32" s="44"/>
      <c r="Z32" s="44"/>
      <c r="AC32" s="38"/>
    </row>
    <row r="33" spans="1:36" s="4" customFormat="1" ht="20.25" customHeight="1">
      <c r="B33" s="4" t="s">
        <v>144</v>
      </c>
      <c r="C33" s="41" t="e">
        <f>ROUND(C29+C30,-3)</f>
        <v>#REF!</v>
      </c>
      <c r="D33" s="38"/>
      <c r="E33" s="43">
        <f>ROUND(E29+E30,-3)</f>
        <v>17220224000</v>
      </c>
      <c r="F33" s="44"/>
      <c r="G33" s="44"/>
      <c r="H33" s="44"/>
      <c r="I33" s="44"/>
      <c r="J33" s="44"/>
      <c r="K33" s="44"/>
      <c r="L33" s="44"/>
      <c r="M33" s="44"/>
      <c r="N33" s="44"/>
      <c r="O33" s="44"/>
      <c r="P33" s="44"/>
      <c r="Q33" s="44">
        <f>ROUND(Q30*85%,-3)</f>
        <v>21423177000</v>
      </c>
      <c r="R33" s="44">
        <f>ROUND(R30*88%,-3)</f>
        <v>5020243000</v>
      </c>
      <c r="S33" s="44">
        <f>ROUND(S30*88%,-3)</f>
        <v>6729474000</v>
      </c>
      <c r="T33" s="44">
        <f>ROUND(T30*88%,-3)</f>
        <v>7261777000</v>
      </c>
      <c r="U33" s="44">
        <f>ROUND(U30*88%,-3)</f>
        <v>3150326000</v>
      </c>
      <c r="V33" s="44">
        <f>ROUND(V30*88%,-3)</f>
        <v>4232409000</v>
      </c>
      <c r="W33" s="44"/>
      <c r="X33" s="44"/>
      <c r="Y33" s="44"/>
      <c r="Z33" s="44"/>
      <c r="AC33" s="38"/>
    </row>
    <row r="34" spans="1:36" s="4" customFormat="1" ht="20.25" customHeight="1">
      <c r="C34" s="41"/>
      <c r="D34" s="38"/>
      <c r="E34" s="43"/>
      <c r="F34" s="44"/>
      <c r="G34" s="44"/>
      <c r="H34" s="44"/>
      <c r="I34" s="44"/>
      <c r="J34" s="44"/>
      <c r="K34" s="44"/>
      <c r="L34" s="44"/>
      <c r="M34" s="44"/>
      <c r="N34" s="44"/>
      <c r="O34" s="44"/>
      <c r="P34" s="44"/>
      <c r="Q34" s="44"/>
      <c r="R34" s="44"/>
      <c r="S34" s="44"/>
      <c r="T34" s="44"/>
      <c r="U34" s="44"/>
      <c r="V34" s="44"/>
      <c r="W34" s="44"/>
      <c r="X34" s="44"/>
      <c r="Y34" s="44"/>
      <c r="Z34" s="44"/>
      <c r="AC34" s="38"/>
    </row>
    <row r="35" spans="1:36" s="4" customFormat="1" ht="20.25" customHeight="1">
      <c r="A35" s="1255"/>
      <c r="B35" s="1252" t="s">
        <v>145</v>
      </c>
      <c r="C35" s="1243"/>
      <c r="D35" s="1244"/>
      <c r="E35" s="1244"/>
      <c r="F35" s="1244">
        <f>F30*5%</f>
        <v>955161400</v>
      </c>
      <c r="G35" s="1244">
        <f>G30*5%</f>
        <v>1067028700</v>
      </c>
      <c r="H35" s="1244">
        <f>H30*5%</f>
        <v>1694700500</v>
      </c>
      <c r="I35" s="1244">
        <f>I30*5%</f>
        <v>199666400</v>
      </c>
      <c r="J35" s="1244">
        <f>J30*5%</f>
        <v>135057700</v>
      </c>
      <c r="K35" s="1244">
        <f t="shared" ref="K35:N35" si="20">K30*15%</f>
        <v>2030597100</v>
      </c>
      <c r="L35" s="1244">
        <f t="shared" si="20"/>
        <v>4531639500</v>
      </c>
      <c r="M35" s="1244">
        <f t="shared" si="20"/>
        <v>1124792100</v>
      </c>
      <c r="N35" s="1244">
        <f t="shared" si="20"/>
        <v>4060885350</v>
      </c>
      <c r="O35" s="1244">
        <f>O30*15%</f>
        <v>3163810200</v>
      </c>
      <c r="P35" s="1244"/>
      <c r="Q35" s="1256"/>
      <c r="R35" s="1244">
        <f>R30*12%</f>
        <v>684578640</v>
      </c>
      <c r="S35" s="1244"/>
      <c r="T35" s="1244"/>
      <c r="U35" s="1244"/>
      <c r="V35" s="1244"/>
      <c r="W35" s="1244"/>
      <c r="X35" s="1244"/>
      <c r="Y35" s="1244"/>
      <c r="Z35" s="1256"/>
      <c r="AA35" s="1257"/>
      <c r="AC35" s="38"/>
    </row>
    <row r="36" spans="1:36" s="4" customFormat="1" ht="20.25" customHeight="1">
      <c r="A36" s="1258"/>
      <c r="B36" s="1254">
        <f>D32-Z28</f>
        <v>85158623408.688965</v>
      </c>
      <c r="C36" s="1248"/>
      <c r="D36" s="1249"/>
      <c r="E36" s="1249"/>
      <c r="F36" s="1249">
        <f>F30*95%</f>
        <v>18148066600</v>
      </c>
      <c r="G36" s="1249">
        <f>G30*95%</f>
        <v>20273545300</v>
      </c>
      <c r="H36" s="1249">
        <f>H30*95%</f>
        <v>32199309500</v>
      </c>
      <c r="I36" s="1249">
        <f>I30*95%</f>
        <v>3793661600</v>
      </c>
      <c r="J36" s="1249">
        <f>J30*95%</f>
        <v>2566096300</v>
      </c>
      <c r="K36" s="1249">
        <f>K30*85%</f>
        <v>11506716900</v>
      </c>
      <c r="L36" s="1249">
        <f t="shared" ref="L36:O36" si="21">L30*85%</f>
        <v>25679290500</v>
      </c>
      <c r="M36" s="1249">
        <f t="shared" si="21"/>
        <v>6373821900</v>
      </c>
      <c r="N36" s="1249">
        <f t="shared" si="21"/>
        <v>23011683650</v>
      </c>
      <c r="O36" s="1249">
        <f t="shared" si="21"/>
        <v>17928257800</v>
      </c>
      <c r="P36" s="1249"/>
      <c r="Q36" s="1259"/>
      <c r="R36" s="1249">
        <f>R30*88%</f>
        <v>5020243360</v>
      </c>
      <c r="S36" s="1249"/>
      <c r="T36" s="1249"/>
      <c r="U36" s="1249"/>
      <c r="V36" s="1249"/>
      <c r="W36" s="1249"/>
      <c r="X36" s="1249"/>
      <c r="Y36" s="1249"/>
      <c r="Z36" s="1259"/>
      <c r="AA36" s="1260"/>
      <c r="AC36" s="38"/>
    </row>
    <row r="37" spans="1:36" s="4" customFormat="1" ht="20.25" customHeight="1">
      <c r="C37" s="41"/>
      <c r="D37" s="38"/>
      <c r="E37" s="43"/>
      <c r="F37" s="44"/>
      <c r="G37" s="44"/>
      <c r="H37" s="44"/>
      <c r="I37" s="44"/>
      <c r="J37" s="44"/>
      <c r="K37" s="44"/>
      <c r="L37" s="44"/>
      <c r="M37" s="44"/>
      <c r="N37" s="44"/>
      <c r="O37" s="44"/>
      <c r="P37" s="44"/>
      <c r="Q37" s="44">
        <f>Q30*15%</f>
        <v>3780560700</v>
      </c>
      <c r="R37" s="44"/>
      <c r="S37" s="44"/>
      <c r="T37" s="44"/>
      <c r="U37" s="44"/>
      <c r="V37" s="44"/>
      <c r="W37" s="44"/>
      <c r="X37" s="44"/>
      <c r="Y37" s="44"/>
      <c r="AC37" s="38"/>
    </row>
    <row r="38" spans="1:36" s="4" customFormat="1" ht="20.25" customHeight="1">
      <c r="C38" s="41"/>
      <c r="D38" s="38"/>
      <c r="E38" s="43"/>
      <c r="F38" s="44"/>
      <c r="G38" s="44"/>
      <c r="H38" s="44"/>
      <c r="I38" s="44"/>
      <c r="J38" s="44"/>
      <c r="K38" s="44"/>
      <c r="L38" s="44"/>
      <c r="M38" s="44"/>
      <c r="N38" s="44"/>
      <c r="O38" s="44"/>
      <c r="P38" s="44"/>
      <c r="Q38" s="44">
        <f>Q30*85%</f>
        <v>21423177300</v>
      </c>
      <c r="R38" s="44"/>
      <c r="S38" s="44"/>
      <c r="T38" s="44"/>
      <c r="U38" s="44"/>
      <c r="V38" s="44"/>
      <c r="W38" s="44"/>
      <c r="X38" s="44"/>
      <c r="Y38" s="44"/>
      <c r="AC38" s="38"/>
    </row>
    <row r="39" spans="1:36" s="4" customFormat="1" ht="20.25" customHeight="1">
      <c r="C39" s="41"/>
      <c r="D39" s="38"/>
      <c r="E39" s="43"/>
      <c r="F39" s="44"/>
      <c r="G39" s="44"/>
      <c r="H39" s="44"/>
      <c r="I39" s="44"/>
      <c r="J39" s="44"/>
      <c r="K39" s="44"/>
      <c r="L39" s="44"/>
      <c r="M39" s="44"/>
      <c r="N39" s="44"/>
      <c r="O39" s="44"/>
      <c r="P39" s="44"/>
      <c r="Q39" s="44"/>
      <c r="R39" s="44"/>
      <c r="S39" s="44"/>
      <c r="T39" s="44"/>
      <c r="U39" s="44"/>
      <c r="V39" s="44"/>
      <c r="W39" s="44"/>
      <c r="X39" s="44"/>
      <c r="Y39" s="44"/>
      <c r="Z39" s="44"/>
      <c r="AC39" s="38"/>
    </row>
    <row r="40" spans="1:36" s="4" customFormat="1" ht="20.25" customHeight="1">
      <c r="C40" s="41"/>
      <c r="D40" s="38"/>
      <c r="E40" s="43" t="s">
        <v>146</v>
      </c>
      <c r="F40" s="44">
        <f>F30*0.15</f>
        <v>2865484200</v>
      </c>
      <c r="G40" s="44">
        <f t="shared" ref="G40:Q40" si="22">G30*0.15</f>
        <v>3201086100</v>
      </c>
      <c r="H40" s="44">
        <f t="shared" si="22"/>
        <v>5084101500</v>
      </c>
      <c r="I40" s="44">
        <f t="shared" si="22"/>
        <v>598999200</v>
      </c>
      <c r="J40" s="44">
        <f t="shared" si="22"/>
        <v>405173100</v>
      </c>
      <c r="K40" s="44">
        <f t="shared" si="22"/>
        <v>2030597100</v>
      </c>
      <c r="L40" s="44">
        <f t="shared" si="22"/>
        <v>4531639500</v>
      </c>
      <c r="M40" s="44">
        <f t="shared" si="22"/>
        <v>1124792100</v>
      </c>
      <c r="N40" s="44">
        <f t="shared" si="22"/>
        <v>4060885350</v>
      </c>
      <c r="O40" s="44">
        <f t="shared" si="22"/>
        <v>3163810200</v>
      </c>
      <c r="P40" s="44"/>
      <c r="Q40" s="44">
        <f t="shared" si="22"/>
        <v>3780560700</v>
      </c>
      <c r="R40" s="44">
        <f t="shared" ref="R40:W40" si="23">R30*0.12</f>
        <v>684578640</v>
      </c>
      <c r="S40" s="44">
        <f t="shared" si="23"/>
        <v>917655480</v>
      </c>
      <c r="T40" s="44">
        <f t="shared" si="23"/>
        <v>990242280</v>
      </c>
      <c r="U40" s="44">
        <f t="shared" si="23"/>
        <v>429589920</v>
      </c>
      <c r="V40" s="44">
        <f t="shared" si="23"/>
        <v>577146720</v>
      </c>
      <c r="W40" s="44">
        <f t="shared" si="23"/>
        <v>1085814960</v>
      </c>
      <c r="X40" s="44">
        <f t="shared" ref="X40:Y40" si="24">X30*0.12</f>
        <v>835874760</v>
      </c>
      <c r="Y40" s="44">
        <f t="shared" si="24"/>
        <v>777803520</v>
      </c>
      <c r="Z40" s="44">
        <f>SUM(F40:Y40)</f>
        <v>37145835330</v>
      </c>
      <c r="AA40" s="44">
        <f>Z40</f>
        <v>37145835330</v>
      </c>
      <c r="AB40" s="45" t="s">
        <v>147</v>
      </c>
      <c r="AC40" s="26" t="s">
        <v>148</v>
      </c>
      <c r="AD40" s="67" t="s">
        <v>149</v>
      </c>
      <c r="AE40" s="26"/>
    </row>
    <row r="41" spans="1:36" s="4" customFormat="1" ht="20.25" customHeight="1">
      <c r="C41" s="41"/>
      <c r="D41" s="38"/>
      <c r="E41" s="43" t="s">
        <v>150</v>
      </c>
      <c r="F41" s="44">
        <f>F30*0.85</f>
        <v>16237743800</v>
      </c>
      <c r="G41" s="44">
        <f t="shared" ref="G41:O41" si="25">G30*0.85</f>
        <v>18139487900</v>
      </c>
      <c r="H41" s="44">
        <f t="shared" si="25"/>
        <v>28809908500</v>
      </c>
      <c r="I41" s="44">
        <f t="shared" si="25"/>
        <v>3394328800</v>
      </c>
      <c r="J41" s="44">
        <f t="shared" si="25"/>
        <v>2295980900</v>
      </c>
      <c r="K41" s="44">
        <f t="shared" si="25"/>
        <v>11506716900</v>
      </c>
      <c r="L41" s="44">
        <f t="shared" si="25"/>
        <v>25679290500</v>
      </c>
      <c r="M41" s="44">
        <f t="shared" si="25"/>
        <v>6373821900</v>
      </c>
      <c r="N41" s="44">
        <f t="shared" si="25"/>
        <v>23011683650</v>
      </c>
      <c r="O41" s="44">
        <f t="shared" si="25"/>
        <v>17928257800</v>
      </c>
      <c r="P41" s="44"/>
      <c r="Q41" s="44">
        <f>Q30*0.85</f>
        <v>21423177300</v>
      </c>
      <c r="R41" s="44">
        <f t="shared" ref="R41:W41" si="26">R30*0.88</f>
        <v>5020243360</v>
      </c>
      <c r="S41" s="44">
        <f t="shared" si="26"/>
        <v>6729473520</v>
      </c>
      <c r="T41" s="44">
        <f t="shared" si="26"/>
        <v>7261776720</v>
      </c>
      <c r="U41" s="44">
        <f t="shared" si="26"/>
        <v>3150326080</v>
      </c>
      <c r="V41" s="44">
        <f t="shared" si="26"/>
        <v>4232409280</v>
      </c>
      <c r="W41" s="44">
        <f t="shared" si="26"/>
        <v>7962643040</v>
      </c>
      <c r="X41" s="44">
        <f t="shared" ref="X41:Y41" si="27">X30*0.88</f>
        <v>6129748240</v>
      </c>
      <c r="Y41" s="44">
        <f t="shared" si="27"/>
        <v>5703892480</v>
      </c>
      <c r="Z41" s="44">
        <f>SUM(F41:Y41)</f>
        <v>220990910670</v>
      </c>
      <c r="AA41" s="44">
        <f>Z41</f>
        <v>220990910670</v>
      </c>
      <c r="AB41" s="45" t="s">
        <v>151</v>
      </c>
      <c r="AC41" s="26" t="s">
        <v>152</v>
      </c>
      <c r="AD41" s="68" t="s">
        <v>153</v>
      </c>
      <c r="AE41" s="26"/>
    </row>
    <row r="42" spans="1:36" s="4" customFormat="1" ht="20.25" customHeight="1">
      <c r="C42" s="41"/>
      <c r="D42" s="38"/>
      <c r="E42" s="43"/>
      <c r="F42" s="62" t="s">
        <v>154</v>
      </c>
      <c r="G42" s="62" t="s">
        <v>154</v>
      </c>
      <c r="H42" s="62" t="s">
        <v>154</v>
      </c>
      <c r="I42" s="62" t="s">
        <v>154</v>
      </c>
      <c r="J42" s="62" t="s">
        <v>154</v>
      </c>
      <c r="K42" s="62" t="s">
        <v>154</v>
      </c>
      <c r="L42" s="62" t="s">
        <v>154</v>
      </c>
      <c r="M42" s="62" t="s">
        <v>154</v>
      </c>
      <c r="N42" s="62" t="s">
        <v>154</v>
      </c>
      <c r="O42" s="62" t="s">
        <v>154</v>
      </c>
      <c r="P42" s="44"/>
      <c r="Q42" s="62" t="s">
        <v>154</v>
      </c>
      <c r="R42" s="62" t="s">
        <v>155</v>
      </c>
      <c r="S42" s="62" t="s">
        <v>156</v>
      </c>
      <c r="T42" s="62" t="s">
        <v>157</v>
      </c>
      <c r="U42" s="62" t="s">
        <v>158</v>
      </c>
      <c r="V42" s="62" t="s">
        <v>159</v>
      </c>
      <c r="W42" s="62" t="s">
        <v>160</v>
      </c>
      <c r="X42" s="62" t="s">
        <v>161</v>
      </c>
      <c r="Y42" s="62" t="s">
        <v>162</v>
      </c>
      <c r="Z42" s="44"/>
      <c r="AA42" s="44"/>
      <c r="AB42" s="44"/>
      <c r="AC42" s="38"/>
    </row>
    <row r="43" spans="1:36" s="4" customFormat="1" ht="20.25" customHeight="1">
      <c r="C43" s="41"/>
      <c r="D43" s="38"/>
      <c r="E43" s="43"/>
      <c r="F43" s="44"/>
      <c r="G43" s="44"/>
      <c r="H43" s="44"/>
      <c r="I43" s="44"/>
      <c r="J43" s="44"/>
      <c r="K43" s="44"/>
      <c r="L43" s="44"/>
      <c r="M43" s="44"/>
      <c r="N43" s="44"/>
      <c r="O43" s="44"/>
      <c r="P43" s="44"/>
      <c r="Q43" s="44"/>
      <c r="R43" s="44"/>
      <c r="S43" s="44"/>
      <c r="T43" s="44"/>
      <c r="U43" s="44"/>
      <c r="V43" s="44"/>
      <c r="W43" s="44"/>
      <c r="X43" s="44"/>
      <c r="Y43" s="44"/>
      <c r="Z43" s="1"/>
      <c r="AA43" s="1359" t="s">
        <v>163</v>
      </c>
      <c r="AB43" s="1359"/>
      <c r="AC43" s="1359"/>
      <c r="AD43" s="1359"/>
      <c r="AE43" s="1359"/>
      <c r="AF43" s="1359"/>
      <c r="AG43" s="47"/>
      <c r="AH43" s="65" t="s">
        <v>164</v>
      </c>
      <c r="AI43" s="65" t="s">
        <v>165</v>
      </c>
      <c r="AJ43" s="65" t="s">
        <v>166</v>
      </c>
    </row>
    <row r="44" spans="1:36" s="4" customFormat="1" ht="20.25" customHeight="1">
      <c r="C44" s="41"/>
      <c r="D44" s="38"/>
      <c r="E44" s="43"/>
      <c r="F44" s="44"/>
      <c r="G44" s="44"/>
      <c r="H44" s="44"/>
      <c r="I44" s="44"/>
      <c r="J44" s="44"/>
      <c r="K44" s="44"/>
      <c r="L44" s="44"/>
      <c r="M44" s="44"/>
      <c r="N44" s="44"/>
      <c r="O44" s="44"/>
      <c r="P44" s="44"/>
      <c r="Q44" s="44"/>
      <c r="R44" s="44"/>
      <c r="S44" s="44"/>
      <c r="T44" s="44"/>
      <c r="U44" s="44"/>
      <c r="V44" s="44"/>
      <c r="W44" s="44"/>
      <c r="X44" s="44"/>
      <c r="Y44" s="44"/>
      <c r="Z44" s="1"/>
      <c r="AA44" s="1360" t="s">
        <v>167</v>
      </c>
      <c r="AB44" s="1361"/>
      <c r="AC44" s="1361"/>
      <c r="AD44" s="1361"/>
      <c r="AE44" s="1361"/>
      <c r="AF44" s="1362"/>
      <c r="AG44" s="47"/>
      <c r="AH44" s="50"/>
      <c r="AI44" s="50"/>
      <c r="AJ44" s="66">
        <f>SUM(AI44:AI56)</f>
        <v>185982196009</v>
      </c>
    </row>
    <row r="45" spans="1:36" s="4" customFormat="1" ht="27" customHeight="1">
      <c r="C45" s="41"/>
      <c r="D45" s="38"/>
      <c r="E45" s="43"/>
      <c r="F45" s="44"/>
      <c r="G45" s="44"/>
      <c r="H45" s="44"/>
      <c r="I45" s="44"/>
      <c r="J45" s="44"/>
      <c r="K45" s="44"/>
      <c r="L45" s="44"/>
      <c r="M45" s="44"/>
      <c r="N45" s="44"/>
      <c r="O45" s="44"/>
      <c r="P45" s="44"/>
      <c r="Q45" s="44"/>
      <c r="R45" s="44"/>
      <c r="S45" s="44"/>
      <c r="T45" s="44"/>
      <c r="U45" s="44"/>
      <c r="V45" s="44"/>
      <c r="W45" s="44"/>
      <c r="X45" s="44"/>
      <c r="Y45" s="44"/>
      <c r="Z45" s="1"/>
      <c r="AA45" s="1363"/>
      <c r="AB45" s="1364"/>
      <c r="AC45" s="1364"/>
      <c r="AD45" s="1364"/>
      <c r="AE45" s="1364"/>
      <c r="AF45" s="1365"/>
      <c r="AG45" s="47"/>
      <c r="AH45" s="50"/>
      <c r="AI45" s="50"/>
      <c r="AJ45" s="50"/>
    </row>
    <row r="46" spans="1:36" s="4" customFormat="1" ht="24.75" customHeight="1">
      <c r="C46" s="41"/>
      <c r="D46" s="38"/>
      <c r="E46" s="43"/>
      <c r="F46" s="44"/>
      <c r="G46" s="44"/>
      <c r="H46" s="44"/>
      <c r="I46" s="44"/>
      <c r="J46" s="44"/>
      <c r="K46" s="44"/>
      <c r="L46" s="44"/>
      <c r="M46" s="44"/>
      <c r="N46" s="44"/>
      <c r="O46" s="44"/>
      <c r="P46" s="44"/>
      <c r="Q46" s="44"/>
      <c r="R46" s="44"/>
      <c r="S46" s="44"/>
      <c r="T46" s="44"/>
      <c r="U46" s="44"/>
      <c r="V46" s="44"/>
      <c r="W46" s="44"/>
      <c r="X46" s="44"/>
      <c r="Y46" s="44"/>
      <c r="Z46" s="1"/>
      <c r="AA46" s="1366" t="s">
        <v>168</v>
      </c>
      <c r="AB46" s="1367"/>
      <c r="AC46" s="1367"/>
      <c r="AD46" s="1367"/>
      <c r="AE46" s="1367"/>
      <c r="AF46" s="63">
        <f>Z30</f>
        <v>258136748000</v>
      </c>
      <c r="AG46" s="48"/>
      <c r="AH46" s="51" t="s">
        <v>169</v>
      </c>
      <c r="AI46" s="53">
        <v>172102196009</v>
      </c>
      <c r="AJ46" s="50"/>
    </row>
    <row r="47" spans="1:36" ht="24.75" customHeight="1">
      <c r="A47" s="4"/>
      <c r="B47" s="4"/>
      <c r="C47" s="41"/>
      <c r="D47" s="38"/>
      <c r="E47" s="43"/>
      <c r="F47" s="44"/>
      <c r="G47" s="44"/>
      <c r="H47" s="44"/>
      <c r="I47" s="44"/>
      <c r="J47" s="44"/>
      <c r="K47" s="44"/>
      <c r="L47" s="44"/>
      <c r="M47" s="44"/>
      <c r="N47" s="44"/>
      <c r="O47" s="44"/>
      <c r="P47" s="44"/>
      <c r="Q47" s="44"/>
      <c r="R47" s="44"/>
      <c r="S47" s="44"/>
      <c r="T47" s="44"/>
      <c r="U47" s="44"/>
      <c r="V47" s="44"/>
      <c r="Z47" s="1"/>
      <c r="AA47" s="1366" t="s">
        <v>170</v>
      </c>
      <c r="AB47" s="1367"/>
      <c r="AC47" s="1367"/>
      <c r="AD47" s="1367"/>
      <c r="AE47" s="1367"/>
      <c r="AF47" s="63">
        <f>Z40</f>
        <v>37145835330</v>
      </c>
      <c r="AG47" s="49"/>
      <c r="AH47" s="52">
        <v>45289</v>
      </c>
      <c r="AI47" s="53">
        <v>200000000</v>
      </c>
      <c r="AJ47" s="50"/>
    </row>
    <row r="48" spans="1:36" ht="24.75" customHeight="1">
      <c r="A48" s="4"/>
      <c r="B48" s="4"/>
      <c r="C48" s="41"/>
      <c r="D48" s="38"/>
      <c r="E48" s="43"/>
      <c r="F48" s="44"/>
      <c r="G48" s="44"/>
      <c r="H48" s="44"/>
      <c r="I48" s="44"/>
      <c r="J48" s="44"/>
      <c r="K48" s="44"/>
      <c r="L48" s="44"/>
      <c r="M48" s="44"/>
      <c r="N48" s="44"/>
      <c r="O48" s="44"/>
      <c r="P48" s="44"/>
      <c r="Q48" s="44"/>
      <c r="R48" s="44"/>
      <c r="S48" s="44"/>
      <c r="T48" s="44"/>
      <c r="U48" s="44"/>
      <c r="V48" s="44"/>
      <c r="Z48" s="1"/>
      <c r="AA48" s="1368" t="s">
        <v>171</v>
      </c>
      <c r="AB48" s="1369"/>
      <c r="AC48" s="1369"/>
      <c r="AD48" s="1369"/>
      <c r="AE48" s="1369"/>
      <c r="AF48" s="63">
        <f>Z41</f>
        <v>220990910670</v>
      </c>
      <c r="AG48" s="49"/>
      <c r="AH48" s="52">
        <v>45296</v>
      </c>
      <c r="AI48" s="53">
        <v>180000000</v>
      </c>
      <c r="AJ48" s="50"/>
    </row>
    <row r="49" spans="1:36" ht="24.75" customHeight="1">
      <c r="A49" s="4"/>
      <c r="B49" s="4"/>
      <c r="C49" s="41"/>
      <c r="D49" s="38"/>
      <c r="E49" s="43"/>
      <c r="F49" s="44"/>
      <c r="G49" s="44"/>
      <c r="H49" s="44"/>
      <c r="I49" s="44"/>
      <c r="J49" s="44"/>
      <c r="K49" s="44"/>
      <c r="L49" s="44"/>
      <c r="M49" s="44"/>
      <c r="N49" s="44"/>
      <c r="O49" s="44"/>
      <c r="P49" s="44"/>
      <c r="Q49" s="44"/>
      <c r="R49" s="44"/>
      <c r="S49" s="44"/>
      <c r="T49" s="44"/>
      <c r="U49" s="44"/>
      <c r="V49" s="44"/>
      <c r="W49" s="86"/>
      <c r="X49" s="86"/>
      <c r="Y49" s="86"/>
      <c r="Z49" s="1"/>
      <c r="AA49" s="1366" t="s">
        <v>172</v>
      </c>
      <c r="AB49" s="1367"/>
      <c r="AC49" s="1367"/>
      <c r="AD49" s="1367"/>
      <c r="AE49" s="1367"/>
      <c r="AF49" s="63">
        <f>AJ44</f>
        <v>185982196009</v>
      </c>
      <c r="AG49" s="48"/>
      <c r="AH49" s="51"/>
      <c r="AI49" s="53">
        <v>2000000000</v>
      </c>
      <c r="AJ49" s="50"/>
    </row>
    <row r="50" spans="1:36" ht="24.75" customHeight="1">
      <c r="A50" s="4"/>
      <c r="B50" s="4"/>
      <c r="C50" s="41"/>
      <c r="D50" s="38"/>
      <c r="E50" s="43"/>
      <c r="F50" s="44"/>
      <c r="G50" s="44"/>
      <c r="H50" s="44"/>
      <c r="I50" s="44"/>
      <c r="J50" s="44"/>
      <c r="K50" s="44"/>
      <c r="L50" s="44"/>
      <c r="M50" s="44"/>
      <c r="N50" s="44"/>
      <c r="O50" s="44"/>
      <c r="P50" s="44"/>
      <c r="Q50" s="44"/>
      <c r="R50" s="44"/>
      <c r="S50" s="44"/>
      <c r="T50" s="44"/>
      <c r="U50" s="44"/>
      <c r="V50" s="44"/>
      <c r="W50" s="87"/>
      <c r="X50" s="87"/>
      <c r="Y50" s="87"/>
      <c r="Z50" s="1"/>
      <c r="AA50" s="1370" t="s">
        <v>173</v>
      </c>
      <c r="AB50" s="1371"/>
      <c r="AC50" s="1371"/>
      <c r="AD50" s="1371"/>
      <c r="AE50" s="1371"/>
      <c r="AF50" s="64">
        <f>AF48-AF49</f>
        <v>35008714661</v>
      </c>
      <c r="AG50" s="48"/>
      <c r="AH50" s="52">
        <v>45447</v>
      </c>
      <c r="AI50" s="53">
        <v>2000000000</v>
      </c>
      <c r="AJ50" s="50" t="s">
        <v>174</v>
      </c>
    </row>
    <row r="51" spans="1:36">
      <c r="A51" s="4"/>
      <c r="B51" s="4"/>
      <c r="C51" s="41"/>
      <c r="D51" s="38"/>
      <c r="E51" s="43"/>
      <c r="F51" s="44"/>
      <c r="G51" s="44"/>
      <c r="H51" s="44"/>
      <c r="I51" s="44"/>
      <c r="J51" s="44"/>
      <c r="K51" s="44"/>
      <c r="L51" s="44"/>
      <c r="M51" s="44"/>
      <c r="N51" s="44"/>
      <c r="O51" s="44"/>
      <c r="P51" s="44"/>
      <c r="Q51" s="44"/>
      <c r="R51" s="44"/>
      <c r="S51" s="44"/>
      <c r="T51" s="44"/>
      <c r="U51" s="44"/>
      <c r="V51" s="44"/>
      <c r="W51" s="88"/>
      <c r="X51" s="88"/>
      <c r="Y51" s="88"/>
      <c r="Z51" s="1"/>
      <c r="AA51" s="1"/>
      <c r="AB51" s="1"/>
      <c r="AC51" s="1"/>
      <c r="AD51" s="1"/>
      <c r="AE51" s="1"/>
      <c r="AF51" s="1328"/>
      <c r="AG51" s="47"/>
      <c r="AH51" s="52">
        <v>45464</v>
      </c>
      <c r="AI51" s="53">
        <v>2000000000</v>
      </c>
      <c r="AJ51" s="50"/>
    </row>
    <row r="52" spans="1:36">
      <c r="A52" s="4"/>
      <c r="B52" s="4"/>
      <c r="C52" s="41"/>
      <c r="D52" s="38"/>
      <c r="E52" s="43"/>
      <c r="F52" s="44"/>
      <c r="G52" s="44"/>
      <c r="H52" s="44"/>
      <c r="I52" s="44"/>
      <c r="J52" s="44"/>
      <c r="K52" s="44"/>
      <c r="L52" s="44"/>
      <c r="M52" s="44"/>
      <c r="N52" s="44"/>
      <c r="O52" s="44"/>
      <c r="P52" s="44"/>
      <c r="Q52" s="44"/>
      <c r="R52" s="44"/>
      <c r="S52" s="44"/>
      <c r="T52" s="44"/>
      <c r="U52" s="44"/>
      <c r="V52" s="44"/>
      <c r="W52" s="89"/>
      <c r="X52" s="89"/>
      <c r="Y52" s="89"/>
      <c r="Z52" s="1"/>
      <c r="AA52" s="1"/>
      <c r="AB52" s="1"/>
      <c r="AC52" s="1"/>
      <c r="AD52" s="1"/>
      <c r="AE52" s="1"/>
      <c r="AF52" s="1328"/>
      <c r="AG52" s="47"/>
      <c r="AH52" s="52">
        <v>45470</v>
      </c>
      <c r="AI52" s="53">
        <v>7500000000</v>
      </c>
      <c r="AJ52" s="50"/>
    </row>
    <row r="53" spans="1:36">
      <c r="A53" s="4"/>
      <c r="B53" s="4"/>
      <c r="C53" s="41"/>
      <c r="D53" s="38"/>
      <c r="E53" s="43"/>
      <c r="F53" s="44"/>
      <c r="G53" s="44"/>
      <c r="H53" s="44"/>
      <c r="I53" s="44"/>
      <c r="J53" s="44"/>
      <c r="K53" s="44"/>
      <c r="L53" s="44"/>
      <c r="M53" s="44"/>
      <c r="N53" s="44"/>
      <c r="O53" s="44"/>
      <c r="P53" s="44"/>
      <c r="Q53" s="44"/>
      <c r="R53" s="44"/>
      <c r="S53" s="44"/>
      <c r="T53" s="44"/>
      <c r="U53" s="44"/>
      <c r="V53" s="44"/>
      <c r="Z53" s="1"/>
      <c r="AA53" s="1"/>
      <c r="AB53" s="1"/>
      <c r="AC53" s="1"/>
      <c r="AD53" s="1"/>
      <c r="AE53" s="1"/>
      <c r="AF53" s="1328"/>
      <c r="AG53" s="47"/>
      <c r="AH53" s="47"/>
      <c r="AI53" s="1"/>
      <c r="AJ53" s="2"/>
    </row>
    <row r="54" spans="1:36">
      <c r="A54" s="4"/>
      <c r="B54" s="4"/>
      <c r="C54" s="41"/>
      <c r="D54" s="38"/>
      <c r="E54" s="43"/>
      <c r="F54" s="44"/>
      <c r="G54" s="44"/>
      <c r="H54" s="44"/>
      <c r="I54" s="44"/>
      <c r="J54" s="44"/>
      <c r="K54" s="44"/>
      <c r="L54" s="44"/>
      <c r="M54" s="44"/>
      <c r="N54" s="44"/>
      <c r="O54" s="44"/>
      <c r="P54" s="44"/>
      <c r="Q54" s="44"/>
      <c r="R54" s="44"/>
      <c r="S54" s="44"/>
      <c r="T54" s="44"/>
      <c r="U54" s="44"/>
      <c r="V54" s="44"/>
      <c r="Z54" s="1"/>
      <c r="AA54" s="1"/>
      <c r="AB54" s="1"/>
      <c r="AC54" s="1"/>
      <c r="AD54" s="1"/>
      <c r="AE54" s="1"/>
      <c r="AF54" s="54"/>
      <c r="AG54" s="47"/>
      <c r="AH54" s="47"/>
      <c r="AI54" s="1"/>
      <c r="AJ54" s="2"/>
    </row>
    <row r="55" spans="1:36">
      <c r="A55" s="4"/>
      <c r="B55" s="4"/>
      <c r="C55" s="41"/>
      <c r="D55" s="38"/>
      <c r="E55" s="43"/>
      <c r="F55" s="44"/>
      <c r="G55" s="44"/>
      <c r="H55" s="44"/>
      <c r="I55" s="44"/>
      <c r="J55" s="44"/>
      <c r="K55" s="44"/>
      <c r="L55" s="44"/>
      <c r="M55" s="44"/>
      <c r="N55" s="44"/>
      <c r="O55" s="44"/>
      <c r="P55" s="44"/>
      <c r="Q55" s="44"/>
      <c r="R55" s="44"/>
      <c r="S55" s="44"/>
      <c r="T55" s="44"/>
      <c r="U55" s="44"/>
      <c r="V55" s="44"/>
      <c r="Z55" s="1"/>
      <c r="AA55" s="3" t="s">
        <v>175</v>
      </c>
      <c r="AB55" s="1"/>
      <c r="AC55" s="1"/>
      <c r="AD55" s="1"/>
      <c r="AE55" s="1"/>
      <c r="AF55" s="1328"/>
      <c r="AG55" s="47"/>
      <c r="AH55" s="47"/>
      <c r="AI55" s="1"/>
      <c r="AJ55" s="2"/>
    </row>
    <row r="56" spans="1:36">
      <c r="A56" s="4"/>
      <c r="B56" s="4"/>
      <c r="C56" s="41"/>
      <c r="D56" s="38"/>
      <c r="E56" s="43"/>
      <c r="F56" s="44"/>
      <c r="G56" s="44"/>
      <c r="H56" s="44"/>
      <c r="I56" s="44"/>
      <c r="J56" s="44"/>
      <c r="K56" s="44"/>
      <c r="L56" s="44"/>
      <c r="M56" s="44"/>
      <c r="N56" s="44"/>
      <c r="O56" s="44"/>
      <c r="P56" s="44"/>
      <c r="Q56" s="44"/>
      <c r="R56" s="44"/>
      <c r="S56" s="44"/>
      <c r="T56" s="44"/>
      <c r="U56" s="44"/>
      <c r="V56" s="44"/>
      <c r="Z56" s="1"/>
      <c r="AA56" s="1357" t="s">
        <v>176</v>
      </c>
      <c r="AB56" s="1357"/>
      <c r="AC56" s="1357"/>
      <c r="AD56" s="1357"/>
      <c r="AE56" s="1357"/>
      <c r="AF56" s="1357"/>
      <c r="AG56" s="47"/>
      <c r="AH56" s="47"/>
      <c r="AI56" s="1"/>
      <c r="AJ56" s="2"/>
    </row>
    <row r="57" spans="1:36">
      <c r="A57" s="4"/>
      <c r="B57" s="4"/>
      <c r="C57" s="41"/>
      <c r="D57" s="38"/>
      <c r="E57" s="43"/>
      <c r="F57" s="44"/>
      <c r="G57" s="44"/>
      <c r="H57" s="44"/>
      <c r="I57" s="44"/>
      <c r="J57" s="44"/>
      <c r="K57" s="44"/>
      <c r="L57" s="44"/>
      <c r="M57" s="44"/>
      <c r="N57" s="44"/>
      <c r="O57" s="44"/>
      <c r="P57" s="44"/>
      <c r="Q57" s="44"/>
      <c r="R57" s="44"/>
      <c r="S57" s="44"/>
      <c r="T57" s="44"/>
      <c r="U57" s="44"/>
      <c r="V57" s="44"/>
      <c r="W57" s="90"/>
      <c r="X57" s="90"/>
      <c r="Y57" s="90"/>
      <c r="Z57" s="1"/>
      <c r="AA57" s="1358" t="s">
        <v>177</v>
      </c>
      <c r="AB57" s="1358"/>
      <c r="AC57" s="1358"/>
      <c r="AD57" s="1358"/>
      <c r="AE57" s="1358"/>
      <c r="AF57" s="1358"/>
      <c r="AG57" s="47"/>
      <c r="AH57" s="47"/>
      <c r="AI57" s="1"/>
      <c r="AJ57" s="2"/>
    </row>
    <row r="58" spans="1:36">
      <c r="A58" s="4"/>
      <c r="B58" s="4"/>
      <c r="C58" s="41"/>
      <c r="D58" s="38"/>
      <c r="E58" s="43"/>
      <c r="F58" s="44"/>
      <c r="G58" s="44"/>
      <c r="H58" s="44"/>
      <c r="I58" s="44"/>
      <c r="J58" s="44"/>
      <c r="K58" s="44"/>
      <c r="L58" s="44"/>
      <c r="M58" s="44"/>
      <c r="N58" s="44"/>
      <c r="O58" s="44"/>
      <c r="P58" s="44"/>
      <c r="Q58" s="44"/>
      <c r="R58" s="44"/>
      <c r="S58" s="44"/>
      <c r="T58" s="44"/>
      <c r="U58" s="44"/>
      <c r="V58" s="44"/>
      <c r="W58" s="90"/>
      <c r="X58" s="90"/>
      <c r="Y58" s="90"/>
      <c r="Z58" s="1"/>
      <c r="AA58" s="1"/>
      <c r="AB58" s="1"/>
      <c r="AC58" s="1"/>
      <c r="AD58" s="1"/>
      <c r="AE58" s="1"/>
      <c r="AF58" s="1328"/>
      <c r="AG58" s="47"/>
      <c r="AH58" s="47"/>
      <c r="AI58" s="1"/>
      <c r="AJ58" s="1"/>
    </row>
    <row r="59" spans="1:36">
      <c r="A59" s="4"/>
      <c r="B59" s="4"/>
      <c r="C59" s="41"/>
      <c r="D59" s="38"/>
      <c r="E59" s="43"/>
      <c r="F59" s="44"/>
      <c r="G59" s="44"/>
      <c r="H59" s="44"/>
      <c r="I59" s="44"/>
      <c r="J59" s="44"/>
      <c r="K59" s="44"/>
      <c r="L59" s="44"/>
      <c r="M59" s="44"/>
      <c r="N59" s="44"/>
      <c r="O59" s="44"/>
      <c r="P59" s="44"/>
      <c r="Q59" s="44"/>
      <c r="R59" s="44"/>
      <c r="S59" s="44"/>
      <c r="T59" s="44"/>
      <c r="U59" s="44"/>
      <c r="V59" s="44"/>
      <c r="W59" s="89"/>
      <c r="X59" s="89"/>
      <c r="Y59" s="89"/>
      <c r="Z59" s="1"/>
      <c r="AA59" s="1358" t="s">
        <v>178</v>
      </c>
      <c r="AB59" s="1358"/>
      <c r="AC59" s="1358"/>
      <c r="AD59" s="1358"/>
      <c r="AE59" s="1358"/>
      <c r="AF59" s="1358"/>
      <c r="AG59" s="47"/>
      <c r="AH59" s="47"/>
      <c r="AI59" s="1"/>
      <c r="AJ59" s="1"/>
    </row>
    <row r="60" spans="1:36">
      <c r="A60" s="4"/>
      <c r="B60" s="4"/>
      <c r="C60" s="41"/>
      <c r="D60" s="38"/>
      <c r="E60" s="43"/>
      <c r="F60" s="44"/>
      <c r="G60" s="44"/>
      <c r="H60" s="44"/>
      <c r="I60" s="44"/>
      <c r="J60" s="44"/>
      <c r="K60" s="44"/>
      <c r="L60" s="44"/>
      <c r="M60" s="44"/>
      <c r="N60" s="44"/>
      <c r="O60" s="44"/>
      <c r="P60" s="44"/>
      <c r="Q60" s="44"/>
      <c r="R60" s="44"/>
      <c r="S60" s="44"/>
      <c r="T60" s="44"/>
      <c r="U60" s="44"/>
      <c r="V60" s="44"/>
      <c r="Z60" s="1"/>
      <c r="AA60" s="1"/>
      <c r="AB60" s="1"/>
      <c r="AC60" s="1"/>
      <c r="AD60" s="1"/>
      <c r="AE60" s="1"/>
      <c r="AF60" s="1328"/>
      <c r="AG60" s="47"/>
      <c r="AH60" s="47"/>
      <c r="AI60" s="1"/>
      <c r="AJ60" s="1"/>
    </row>
    <row r="61" spans="1:36">
      <c r="A61" s="4"/>
      <c r="B61" s="4"/>
      <c r="C61" s="41"/>
      <c r="D61" s="38"/>
      <c r="E61" s="43"/>
      <c r="F61" s="44"/>
      <c r="G61" s="44"/>
      <c r="H61" s="44"/>
      <c r="I61" s="44"/>
      <c r="J61" s="44"/>
      <c r="K61" s="44"/>
      <c r="L61" s="44"/>
      <c r="M61" s="44"/>
      <c r="N61" s="44"/>
      <c r="O61" s="44"/>
      <c r="P61" s="44"/>
      <c r="Q61" s="44"/>
      <c r="R61" s="44"/>
      <c r="S61" s="44"/>
      <c r="T61" s="44"/>
      <c r="U61" s="44"/>
      <c r="V61" s="44"/>
    </row>
    <row r="62" spans="1:36">
      <c r="A62" s="4"/>
      <c r="B62" s="4"/>
      <c r="C62" s="41"/>
      <c r="D62" s="38"/>
      <c r="E62" s="43"/>
      <c r="F62" s="44"/>
      <c r="G62" s="44"/>
      <c r="H62" s="44"/>
      <c r="I62" s="44"/>
      <c r="J62" s="44"/>
      <c r="K62" s="44"/>
      <c r="L62" s="44"/>
      <c r="M62" s="44"/>
      <c r="N62" s="44"/>
      <c r="O62" s="44"/>
      <c r="P62" s="44"/>
      <c r="Q62" s="44"/>
      <c r="R62" s="44"/>
      <c r="S62" s="44"/>
      <c r="T62" s="44"/>
      <c r="U62" s="44"/>
      <c r="V62" s="44"/>
    </row>
    <row r="63" spans="1:36">
      <c r="A63" s="4"/>
      <c r="B63" s="4"/>
      <c r="C63" s="41"/>
      <c r="D63" s="38"/>
      <c r="E63" s="43"/>
      <c r="F63" s="44"/>
      <c r="G63" s="44"/>
      <c r="H63" s="44"/>
      <c r="I63" s="44"/>
      <c r="J63" s="44"/>
      <c r="K63" s="44"/>
      <c r="L63" s="44"/>
      <c r="M63" s="44"/>
      <c r="N63" s="44"/>
      <c r="O63" s="44"/>
      <c r="P63" s="44"/>
      <c r="Q63" s="44"/>
      <c r="R63" s="44"/>
      <c r="S63" s="44"/>
      <c r="T63" s="44"/>
      <c r="U63" s="44"/>
      <c r="V63" s="44"/>
    </row>
    <row r="64" spans="1:36">
      <c r="A64" s="4"/>
      <c r="B64" s="4"/>
      <c r="C64" s="41"/>
      <c r="D64" s="38"/>
      <c r="E64" s="43"/>
      <c r="F64" s="44"/>
      <c r="G64" s="44"/>
      <c r="H64" s="44"/>
      <c r="I64" s="44"/>
      <c r="J64" s="44"/>
      <c r="K64" s="44"/>
      <c r="L64" s="44"/>
      <c r="M64" s="44"/>
      <c r="N64" s="44"/>
      <c r="O64" s="44"/>
      <c r="P64" s="44"/>
      <c r="Q64" s="44"/>
      <c r="R64" s="44"/>
      <c r="S64" s="44"/>
      <c r="T64" s="44"/>
      <c r="U64" s="44"/>
      <c r="V64" s="44"/>
    </row>
  </sheetData>
  <mergeCells count="18">
    <mergeCell ref="C2:AA2"/>
    <mergeCell ref="C3:AA3"/>
    <mergeCell ref="C4:AA4"/>
    <mergeCell ref="A5:A6"/>
    <mergeCell ref="B5:B6"/>
    <mergeCell ref="C5:Z5"/>
    <mergeCell ref="AA5:AA6"/>
    <mergeCell ref="AA56:AF56"/>
    <mergeCell ref="AA57:AF57"/>
    <mergeCell ref="AA59:AF59"/>
    <mergeCell ref="AA43:AF43"/>
    <mergeCell ref="AA44:AF44"/>
    <mergeCell ref="AA45:AF45"/>
    <mergeCell ref="AA46:AE46"/>
    <mergeCell ref="AA47:AE47"/>
    <mergeCell ref="AA48:AE48"/>
    <mergeCell ref="AA49:AE49"/>
    <mergeCell ref="AA50:AE50"/>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8">
    <tabColor theme="9" tint="-0.499984740745262"/>
    <outlinePr summaryBelow="0" summaryRight="0"/>
    <pageSetUpPr fitToPage="1"/>
  </sheetPr>
  <dimension ref="A1:AA160"/>
  <sheetViews>
    <sheetView zoomScale="85" zoomScaleNormal="85" zoomScaleSheetLayoutView="70" workbookViewId="0">
      <selection activeCell="L141" sqref="L141"/>
    </sheetView>
  </sheetViews>
  <sheetFormatPr defaultColWidth="9.08203125" defaultRowHeight="15.5" outlineLevelRow="1" outlineLevelCol="1"/>
  <cols>
    <col min="1" max="1" width="9.75" style="1159" customWidth="1" collapsed="1"/>
    <col min="2" max="2" width="16" style="1159" hidden="1" customWidth="1" outlineLevel="1"/>
    <col min="3" max="3" width="17.75" style="1159" hidden="1" customWidth="1" outlineLevel="1"/>
    <col min="4" max="4" width="19.83203125" style="1159" hidden="1" customWidth="1" outlineLevel="1"/>
    <col min="5" max="5" width="15.83203125" style="1159" hidden="1" customWidth="1" outlineLevel="1"/>
    <col min="6" max="6" width="16.08203125" style="1159" hidden="1" customWidth="1" outlineLevel="1"/>
    <col min="7" max="7" width="17" style="1159" hidden="1" customWidth="1" outlineLevel="1"/>
    <col min="8" max="8" width="11.75" style="1159" hidden="1" customWidth="1" outlineLevel="1"/>
    <col min="9" max="9" width="17.08203125" style="1159" hidden="1" customWidth="1" outlineLevel="1"/>
    <col min="10" max="10" width="13.25" style="1159" hidden="1" customWidth="1" outlineLevel="1"/>
    <col min="11" max="11" width="13.33203125" style="1159" hidden="1" customWidth="1" outlineLevel="1"/>
    <col min="12" max="12" width="37.25" style="1159" customWidth="1"/>
    <col min="13" max="13" width="9.08203125" style="1159" bestFit="1" customWidth="1"/>
    <col min="14" max="14" width="15.75" style="1159" customWidth="1"/>
    <col min="15" max="15" width="14.75" style="1159" customWidth="1"/>
    <col min="16" max="16" width="14.58203125" style="1159" bestFit="1" customWidth="1"/>
    <col min="17" max="17" width="13.83203125" style="1159" bestFit="1" customWidth="1"/>
    <col min="18" max="18" width="14.58203125" style="1159" bestFit="1" customWidth="1"/>
    <col min="19" max="19" width="15.75" style="1159" customWidth="1" outlineLevel="1"/>
    <col min="20" max="20" width="22" style="1159" customWidth="1" outlineLevel="1"/>
    <col min="21" max="21" width="19" style="1159" hidden="1" customWidth="1" outlineLevel="1"/>
    <col min="22" max="24" width="17.58203125" style="1159" customWidth="1" outlineLevel="1"/>
    <col min="25" max="25" width="20.25" style="1161" customWidth="1" outlineLevel="1"/>
    <col min="26" max="26" width="9.08203125" style="1159"/>
    <col min="27" max="27" width="32.25" style="1159" customWidth="1"/>
    <col min="28" max="16384" width="9.08203125" style="1159"/>
  </cols>
  <sheetData>
    <row r="1" spans="1:27" ht="22.5">
      <c r="A1" s="1155" t="str">
        <f>IF(AA14="KL","BẢNG TỔNG HỢP KHỐI LƯỢNG CÔNG VIỆC HOÀN THÀNH","BẢNG XÁC ĐỊNH GIÁ TRỊ KHỐI LƯỢNG CÔNG VIỆC HOÀN THÀNH")</f>
        <v>BẢNG XÁC ĐỊNH GIÁ TRỊ KHỐI LƯỢNG CÔNG VIỆC HOÀN THÀNH</v>
      </c>
      <c r="B1" s="1156"/>
      <c r="C1" s="1156"/>
      <c r="D1" s="1156"/>
      <c r="E1" s="1156"/>
      <c r="F1" s="1156"/>
      <c r="G1" s="1156"/>
      <c r="H1" s="1156"/>
      <c r="I1" s="1156"/>
      <c r="J1" s="1156"/>
      <c r="K1" s="1156"/>
      <c r="L1" s="1156"/>
      <c r="M1" s="1156"/>
      <c r="N1" s="1156"/>
      <c r="O1" s="1156"/>
      <c r="P1" s="1156"/>
      <c r="Q1" s="1156"/>
      <c r="R1" s="1156"/>
      <c r="S1" s="1156"/>
      <c r="T1" s="1157"/>
      <c r="U1" s="1157"/>
      <c r="V1" s="1157"/>
      <c r="W1" s="1157"/>
      <c r="X1" s="1157"/>
      <c r="Y1" s="1158"/>
      <c r="Z1" s="1157"/>
    </row>
    <row r="3" spans="1:27">
      <c r="A3" s="1160" t="str">
        <f>'[5]DE NGHI 02'!A3</f>
        <v>Dự Án: CHUNG CƯ CAO TẦNG KẾT HỢP THƯƠNG MẠI DỊCH VỤ (DREAMHOME RIVERSIDE)</v>
      </c>
    </row>
    <row r="4" spans="1:27">
      <c r="A4" s="1160" t="str">
        <f>'[5]DE NGHI 02'!A4</f>
        <v>Công Trình: CHUNG CƯ CAO TẦNG D3 - THÁP A</v>
      </c>
    </row>
    <row r="5" spans="1:27">
      <c r="A5" s="1160" t="str">
        <f>'[5]DE NGHI 02'!A5</f>
        <v>Gói Thầu: Cán nền, Chống thấm, Ốp lát, Sơn nước, Trần thạch cao</v>
      </c>
    </row>
    <row r="6" spans="1:27">
      <c r="A6" s="1160" t="str">
        <f>'[5]DE NGHI 02'!A6</f>
        <v>Địa Điểm: Lô Chung cư D3 thuộc dự án KDC Phú Lợi, Phường 7, Quận 8, TP.HCM</v>
      </c>
    </row>
    <row r="7" spans="1:27">
      <c r="A7" s="1162" t="str">
        <f>'[5]DE NGHI 02'!A7</f>
        <v>Hợp Đồng Số: 01-327-2212/HĐ/ARD.22 ký ngày 22/12/2022</v>
      </c>
    </row>
    <row r="8" spans="1:27">
      <c r="A8" s="1160" t="str">
        <f>'[5]DE NGHI 02'!A8</f>
        <v>Chủ Đầu Tư: CÔNG TY TNHH SẢN XUẤT THƯƠNG MẠI LÝ KHƯƠNG</v>
      </c>
    </row>
    <row r="9" spans="1:27">
      <c r="A9" s="1160" t="str">
        <f>'[5]DE NGHI 02'!A9</f>
        <v>Nhà Thầu: CÔNG TY CỔ PHẦN XÂY DỰNG ARDOR</v>
      </c>
    </row>
    <row r="10" spans="1:27">
      <c r="A10" s="1160"/>
    </row>
    <row r="11" spans="1:27">
      <c r="A11" s="1162" t="str">
        <f>'[5]DE NGHI 02'!A11</f>
        <v>Căn Cứ Xác Định: Bản vẽ, RFA, RFI, biên bản xác nhận công - vật tư được Chủ đầu tư/ Ban quản lý dự án phê duyệt hoặc phát hành.</v>
      </c>
    </row>
    <row r="12" spans="1:27">
      <c r="A12" s="1162" t="str">
        <f>'[5]DE NGHI 02'!A12</f>
        <v>Căn Cứ Biên Bản Nghiệm Thu Khối Lượng Hoàn Thành: Ngày 24 tháng 03 năm 2025</v>
      </c>
    </row>
    <row r="13" spans="1:27">
      <c r="S13" s="1163" t="s">
        <v>179</v>
      </c>
    </row>
    <row r="14" spans="1:27" ht="30">
      <c r="A14" s="1383" t="s">
        <v>87</v>
      </c>
      <c r="B14" s="1383" t="s">
        <v>180</v>
      </c>
      <c r="C14" s="1383" t="s">
        <v>181</v>
      </c>
      <c r="D14" s="1383" t="s">
        <v>182</v>
      </c>
      <c r="E14" s="1383" t="s">
        <v>83</v>
      </c>
      <c r="F14" s="1383" t="s">
        <v>183</v>
      </c>
      <c r="G14" s="1383" t="s">
        <v>184</v>
      </c>
      <c r="H14" s="1383" t="s">
        <v>185</v>
      </c>
      <c r="I14" s="1383" t="s">
        <v>186</v>
      </c>
      <c r="J14" s="1383" t="s">
        <v>187</v>
      </c>
      <c r="K14" s="1383" t="s">
        <v>188</v>
      </c>
      <c r="L14" s="1383" t="s">
        <v>189</v>
      </c>
      <c r="M14" s="1383" t="s">
        <v>190</v>
      </c>
      <c r="N14" s="1164" t="s">
        <v>191</v>
      </c>
      <c r="O14" s="1165"/>
      <c r="P14" s="1165"/>
      <c r="Q14" s="1165"/>
      <c r="R14" s="1166"/>
      <c r="S14" s="1383" t="s">
        <v>192</v>
      </c>
      <c r="T14" s="1164" t="s">
        <v>193</v>
      </c>
      <c r="U14" s="1165"/>
      <c r="V14" s="1165"/>
      <c r="W14" s="1165"/>
      <c r="X14" s="1166"/>
      <c r="Y14" s="1167"/>
      <c r="Z14" s="1383" t="s">
        <v>90</v>
      </c>
      <c r="AA14" s="1159" t="s">
        <v>194</v>
      </c>
    </row>
    <row r="15" spans="1:27">
      <c r="A15" s="1384"/>
      <c r="B15" s="1384"/>
      <c r="C15" s="1384"/>
      <c r="D15" s="1384"/>
      <c r="E15" s="1384"/>
      <c r="F15" s="1384"/>
      <c r="G15" s="1384"/>
      <c r="H15" s="1384"/>
      <c r="I15" s="1384"/>
      <c r="J15" s="1384"/>
      <c r="K15" s="1384"/>
      <c r="L15" s="1384"/>
      <c r="M15" s="1384"/>
      <c r="N15" s="1383" t="s">
        <v>195</v>
      </c>
      <c r="O15" s="1383" t="s">
        <v>196</v>
      </c>
      <c r="P15" s="1164" t="s">
        <v>197</v>
      </c>
      <c r="Q15" s="1165"/>
      <c r="R15" s="1166"/>
      <c r="S15" s="1384"/>
      <c r="T15" s="1383" t="s">
        <v>195</v>
      </c>
      <c r="U15" s="1383" t="s">
        <v>196</v>
      </c>
      <c r="V15" s="1164" t="s">
        <v>197</v>
      </c>
      <c r="W15" s="1165"/>
      <c r="X15" s="1166"/>
      <c r="Y15" s="1386" t="s">
        <v>198</v>
      </c>
      <c r="Z15" s="1384"/>
    </row>
    <row r="16" spans="1:27" ht="45">
      <c r="A16" s="1385"/>
      <c r="B16" s="1385"/>
      <c r="C16" s="1385"/>
      <c r="D16" s="1385"/>
      <c r="E16" s="1385"/>
      <c r="F16" s="1385"/>
      <c r="G16" s="1385"/>
      <c r="H16" s="1385"/>
      <c r="I16" s="1385"/>
      <c r="J16" s="1385"/>
      <c r="K16" s="1385"/>
      <c r="L16" s="1385"/>
      <c r="M16" s="1385"/>
      <c r="N16" s="1385"/>
      <c r="O16" s="1385"/>
      <c r="P16" s="1168" t="s">
        <v>199</v>
      </c>
      <c r="Q16" s="1168" t="s">
        <v>200</v>
      </c>
      <c r="R16" s="1168" t="s">
        <v>201</v>
      </c>
      <c r="S16" s="1385"/>
      <c r="T16" s="1385"/>
      <c r="U16" s="1385"/>
      <c r="V16" s="1168" t="s">
        <v>199</v>
      </c>
      <c r="W16" s="1168" t="s">
        <v>200</v>
      </c>
      <c r="X16" s="1168" t="s">
        <v>201</v>
      </c>
      <c r="Y16" s="1387"/>
      <c r="Z16" s="1385"/>
    </row>
    <row r="17" spans="1:27" s="1177" customFormat="1" ht="30.75" customHeight="1">
      <c r="A17" s="1169" t="s">
        <v>21</v>
      </c>
      <c r="B17" s="1170"/>
      <c r="C17" s="1170"/>
      <c r="D17" s="1170"/>
      <c r="E17" s="1170"/>
      <c r="F17" s="1170"/>
      <c r="G17" s="1170"/>
      <c r="H17" s="1170"/>
      <c r="I17" s="1170"/>
      <c r="J17" s="1170"/>
      <c r="K17" s="1170"/>
      <c r="L17" s="1171" t="s">
        <v>195</v>
      </c>
      <c r="M17" s="1172"/>
      <c r="N17" s="1173"/>
      <c r="O17" s="1173"/>
      <c r="P17" s="1173"/>
      <c r="Q17" s="1173"/>
      <c r="R17" s="1173"/>
      <c r="S17" s="1174" t="str">
        <f>IFERROR(INDEX('[5]DON GIA'!$A$1:$M$592,MATCH(C17,'[5]DON GIA'!$B$1:$B$592,0),MATCH($S$13,'[5]DON GIA'!$A$1:$M$1,0)),"")</f>
        <v/>
      </c>
      <c r="T17" s="1174">
        <f>SUBTOTAL(9,T18:T123)</f>
        <v>41457587712.633553</v>
      </c>
      <c r="U17" s="1174">
        <f t="shared" ref="U17:X17" si="0">SUBTOTAL(9,U18:U123)</f>
        <v>41457587712.633575</v>
      </c>
      <c r="V17" s="1174">
        <f t="shared" si="0"/>
        <v>8739445956.2807693</v>
      </c>
      <c r="W17" s="1174">
        <f t="shared" si="0"/>
        <v>-4415822152.4213896</v>
      </c>
      <c r="X17" s="1174">
        <f t="shared" si="0"/>
        <v>4323623803.8593807</v>
      </c>
      <c r="Y17" s="1174">
        <f>T17-X17</f>
        <v>37133963908.77417</v>
      </c>
      <c r="Z17" s="1176"/>
      <c r="AA17" s="1261" t="s">
        <v>202</v>
      </c>
    </row>
    <row r="18" spans="1:27" s="1186" customFormat="1" ht="30" collapsed="1">
      <c r="A18" s="1178" t="s">
        <v>114</v>
      </c>
      <c r="B18" s="1179" t="s">
        <v>203</v>
      </c>
      <c r="C18" s="1179"/>
      <c r="D18" s="1179"/>
      <c r="E18" s="1179"/>
      <c r="F18" s="1179"/>
      <c r="G18" s="1179"/>
      <c r="H18" s="1179"/>
      <c r="I18" s="1179"/>
      <c r="J18" s="1179"/>
      <c r="K18" s="1179"/>
      <c r="L18" s="1180" t="s">
        <v>204</v>
      </c>
      <c r="M18" s="1181"/>
      <c r="N18" s="1182"/>
      <c r="O18" s="1182"/>
      <c r="P18" s="1182"/>
      <c r="Q18" s="1182"/>
      <c r="R18" s="1182"/>
      <c r="S18" s="1183" t="str">
        <f>IFERROR(INDEX('[5]DON GIA'!$A$1:$M$592,MATCH(C18,'[5]DON GIA'!$B$1:$B$592,0),MATCH($S$13,'[5]DON GIA'!$A$1:$M$1,0)),"")</f>
        <v/>
      </c>
      <c r="T18" s="1183">
        <f>SUBTOTAL(9,T19:T19)</f>
        <v>210961075.05140397</v>
      </c>
      <c r="U18" s="1183">
        <f t="shared" ref="U18:X18" si="1">SUBTOTAL(9,U19:U19)</f>
        <v>210961075.05140397</v>
      </c>
      <c r="V18" s="1183">
        <f t="shared" si="1"/>
        <v>90764784.259379998</v>
      </c>
      <c r="W18" s="1183">
        <f t="shared" si="1"/>
        <v>0</v>
      </c>
      <c r="X18" s="1183">
        <f t="shared" si="1"/>
        <v>90764784.259379998</v>
      </c>
      <c r="Y18" s="1184"/>
      <c r="Z18" s="1185"/>
      <c r="AA18" s="1262">
        <f>T17*1.1</f>
        <v>45603346483.896912</v>
      </c>
    </row>
    <row r="19" spans="1:27" s="1186" customFormat="1" ht="42" hidden="1" customHeight="1" outlineLevel="1">
      <c r="A19" s="1187">
        <v>1</v>
      </c>
      <c r="B19" s="1188" t="s">
        <v>205</v>
      </c>
      <c r="C19" s="1188" t="s">
        <v>206</v>
      </c>
      <c r="D19" s="1188"/>
      <c r="E19" s="1188" t="s">
        <v>207</v>
      </c>
      <c r="F19" s="1188" t="s">
        <v>208</v>
      </c>
      <c r="G19" s="1188"/>
      <c r="H19" s="1188"/>
      <c r="I19" s="1188"/>
      <c r="J19" s="1188" t="s">
        <v>209</v>
      </c>
      <c r="K19" s="1188" t="s">
        <v>210</v>
      </c>
      <c r="L19" s="1189" t="s">
        <v>211</v>
      </c>
      <c r="M19" s="1190" t="s">
        <v>212</v>
      </c>
      <c r="N19" s="1191">
        <v>62.838212399999989</v>
      </c>
      <c r="O19" s="1191">
        <v>62.838212399999989</v>
      </c>
      <c r="P19" s="1191">
        <v>27.035778000000001</v>
      </c>
      <c r="Q19" s="1191">
        <v>0</v>
      </c>
      <c r="R19" s="1191">
        <v>27.035778000000001</v>
      </c>
      <c r="S19" s="1192">
        <v>3357210</v>
      </c>
      <c r="T19" s="1192">
        <f t="shared" ref="T19:X19" si="2">N19*$S19</f>
        <v>210961075.05140397</v>
      </c>
      <c r="U19" s="1192">
        <f t="shared" si="2"/>
        <v>210961075.05140397</v>
      </c>
      <c r="V19" s="1192">
        <f t="shared" si="2"/>
        <v>90764784.259379998</v>
      </c>
      <c r="W19" s="1192">
        <f t="shared" si="2"/>
        <v>0</v>
      </c>
      <c r="X19" s="1192">
        <f t="shared" si="2"/>
        <v>90764784.259379998</v>
      </c>
      <c r="Y19" s="1193">
        <f>N19-R19</f>
        <v>35.802434399999989</v>
      </c>
      <c r="Z19" s="1194"/>
    </row>
    <row r="20" spans="1:27" s="1186" customFormat="1" ht="15" collapsed="1">
      <c r="A20" s="1178" t="s">
        <v>116</v>
      </c>
      <c r="B20" s="1179" t="s">
        <v>213</v>
      </c>
      <c r="C20" s="1179"/>
      <c r="D20" s="1179"/>
      <c r="E20" s="1179"/>
      <c r="F20" s="1179"/>
      <c r="G20" s="1179"/>
      <c r="H20" s="1179"/>
      <c r="I20" s="1179"/>
      <c r="J20" s="1179"/>
      <c r="K20" s="1179"/>
      <c r="L20" s="1180" t="s">
        <v>214</v>
      </c>
      <c r="M20" s="1181"/>
      <c r="N20" s="1182"/>
      <c r="O20" s="1182"/>
      <c r="P20" s="1182"/>
      <c r="Q20" s="1182"/>
      <c r="R20" s="1182"/>
      <c r="S20" s="1183" t="str">
        <f>IFERROR(INDEX('[5]DON GIA'!$A$1:$M$592,MATCH(C20,'[5]DON GIA'!$B$1:$B$592,0),MATCH($S$13,'[5]DON GIA'!$A$1:$M$1,0)),"")</f>
        <v/>
      </c>
      <c r="T20" s="1183">
        <f>SUBTOTAL(9,T21:T26)</f>
        <v>3519058775.999999</v>
      </c>
      <c r="U20" s="1183">
        <f t="shared" ref="U20:X20" si="3">SUBTOTAL(9,U21:U26)</f>
        <v>3519058776.0000057</v>
      </c>
      <c r="V20" s="1183">
        <f t="shared" si="3"/>
        <v>935299859.99999952</v>
      </c>
      <c r="W20" s="1183">
        <f t="shared" si="3"/>
        <v>24551669.999999996</v>
      </c>
      <c r="X20" s="1183">
        <f t="shared" si="3"/>
        <v>959851529.99999952</v>
      </c>
      <c r="Y20" s="1184"/>
      <c r="Z20" s="1185"/>
    </row>
    <row r="21" spans="1:27" s="1186" customFormat="1" ht="65.25" hidden="1" customHeight="1" outlineLevel="1">
      <c r="A21" s="1187">
        <v>1</v>
      </c>
      <c r="B21" s="1188" t="s">
        <v>215</v>
      </c>
      <c r="C21" s="1188" t="s">
        <v>216</v>
      </c>
      <c r="D21" s="1188"/>
      <c r="E21" s="1188" t="s">
        <v>207</v>
      </c>
      <c r="F21" s="1188" t="s">
        <v>217</v>
      </c>
      <c r="G21" s="1188"/>
      <c r="H21" s="1188"/>
      <c r="I21" s="1188"/>
      <c r="J21" s="1188"/>
      <c r="K21" s="1188"/>
      <c r="L21" s="1189" t="s">
        <v>218</v>
      </c>
      <c r="M21" s="1190" t="s">
        <v>219</v>
      </c>
      <c r="N21" s="1191">
        <v>288.98000000000008</v>
      </c>
      <c r="O21" s="1191">
        <v>288.98</v>
      </c>
      <c r="P21" s="1191">
        <v>0</v>
      </c>
      <c r="Q21" s="1191">
        <v>0</v>
      </c>
      <c r="R21" s="1191">
        <v>0</v>
      </c>
      <c r="S21" s="1192">
        <v>194700</v>
      </c>
      <c r="T21" s="1192">
        <f t="shared" ref="T21:X26" si="4">N21*$S21</f>
        <v>56264406.000000015</v>
      </c>
      <c r="U21" s="1192">
        <f t="shared" si="4"/>
        <v>56264406</v>
      </c>
      <c r="V21" s="1192">
        <f t="shared" si="4"/>
        <v>0</v>
      </c>
      <c r="W21" s="1192">
        <f t="shared" si="4"/>
        <v>0</v>
      </c>
      <c r="X21" s="1192">
        <f t="shared" si="4"/>
        <v>0</v>
      </c>
      <c r="Y21" s="1193">
        <f>N21-R21</f>
        <v>288.98000000000008</v>
      </c>
      <c r="Z21" s="1194"/>
    </row>
    <row r="22" spans="1:27" s="1186" customFormat="1" ht="65.25" hidden="1" customHeight="1" outlineLevel="1">
      <c r="A22" s="1187">
        <v>2</v>
      </c>
      <c r="B22" s="1188" t="s">
        <v>220</v>
      </c>
      <c r="C22" s="1188" t="s">
        <v>216</v>
      </c>
      <c r="D22" s="1188"/>
      <c r="E22" s="1188" t="s">
        <v>207</v>
      </c>
      <c r="F22" s="1188" t="s">
        <v>217</v>
      </c>
      <c r="G22" s="1188"/>
      <c r="H22" s="1188"/>
      <c r="I22" s="1188"/>
      <c r="J22" s="1188"/>
      <c r="K22" s="1188"/>
      <c r="L22" s="1189" t="s">
        <v>221</v>
      </c>
      <c r="M22" s="1190" t="s">
        <v>219</v>
      </c>
      <c r="N22" s="1191">
        <v>31.360000000000003</v>
      </c>
      <c r="O22" s="1191">
        <v>31.359999999999996</v>
      </c>
      <c r="P22" s="1191">
        <v>23.32</v>
      </c>
      <c r="Q22" s="1191">
        <v>-23.32</v>
      </c>
      <c r="R22" s="1191">
        <v>0</v>
      </c>
      <c r="S22" s="1192">
        <v>194700</v>
      </c>
      <c r="T22" s="1192">
        <f t="shared" si="4"/>
        <v>6105792.0000000009</v>
      </c>
      <c r="U22" s="1192">
        <f t="shared" si="4"/>
        <v>6105791.9999999991</v>
      </c>
      <c r="V22" s="1192">
        <f t="shared" si="4"/>
        <v>4540404</v>
      </c>
      <c r="W22" s="1192">
        <f t="shared" si="4"/>
        <v>-4540404</v>
      </c>
      <c r="X22" s="1192">
        <f t="shared" si="4"/>
        <v>0</v>
      </c>
      <c r="Y22" s="1193">
        <f t="shared" ref="Y22:Y25" si="5">N22-R22</f>
        <v>31.360000000000003</v>
      </c>
      <c r="Z22" s="1194"/>
    </row>
    <row r="23" spans="1:27" s="1186" customFormat="1" ht="70.5" hidden="1" customHeight="1" outlineLevel="1">
      <c r="A23" s="1187">
        <v>3</v>
      </c>
      <c r="B23" s="1188" t="s">
        <v>222</v>
      </c>
      <c r="C23" s="1188" t="s">
        <v>223</v>
      </c>
      <c r="D23" s="1188"/>
      <c r="E23" s="1188" t="s">
        <v>207</v>
      </c>
      <c r="F23" s="1188" t="s">
        <v>217</v>
      </c>
      <c r="G23" s="1188"/>
      <c r="H23" s="1188"/>
      <c r="I23" s="1188"/>
      <c r="J23" s="1188"/>
      <c r="K23" s="1188"/>
      <c r="L23" s="1189" t="s">
        <v>224</v>
      </c>
      <c r="M23" s="1190" t="s">
        <v>219</v>
      </c>
      <c r="N23" s="1191">
        <v>3392.5750000000007</v>
      </c>
      <c r="O23" s="1191">
        <v>3392.5750000000003</v>
      </c>
      <c r="P23" s="1191">
        <v>0</v>
      </c>
      <c r="Q23" s="1191">
        <v>0</v>
      </c>
      <c r="R23" s="1191">
        <v>0</v>
      </c>
      <c r="S23" s="1192">
        <v>230100</v>
      </c>
      <c r="T23" s="1192">
        <f t="shared" si="4"/>
        <v>780631507.50000012</v>
      </c>
      <c r="U23" s="1192">
        <f t="shared" si="4"/>
        <v>780631507.50000012</v>
      </c>
      <c r="V23" s="1192">
        <f t="shared" si="4"/>
        <v>0</v>
      </c>
      <c r="W23" s="1192">
        <f t="shared" si="4"/>
        <v>0</v>
      </c>
      <c r="X23" s="1192">
        <f t="shared" si="4"/>
        <v>0</v>
      </c>
      <c r="Y23" s="1193">
        <f t="shared" si="5"/>
        <v>3392.5750000000007</v>
      </c>
      <c r="Z23" s="1194"/>
    </row>
    <row r="24" spans="1:27" s="1186" customFormat="1" ht="95.25" hidden="1" customHeight="1" outlineLevel="1">
      <c r="A24" s="1187">
        <v>4</v>
      </c>
      <c r="B24" s="1188" t="s">
        <v>225</v>
      </c>
      <c r="C24" s="1188" t="s">
        <v>226</v>
      </c>
      <c r="D24" s="1188"/>
      <c r="E24" s="1188" t="s">
        <v>207</v>
      </c>
      <c r="F24" s="1188" t="s">
        <v>227</v>
      </c>
      <c r="G24" s="1188"/>
      <c r="H24" s="1188"/>
      <c r="I24" s="1188"/>
      <c r="J24" s="1188" t="s">
        <v>228</v>
      </c>
      <c r="K24" s="1188"/>
      <c r="L24" s="1189" t="s">
        <v>229</v>
      </c>
      <c r="M24" s="1190" t="s">
        <v>219</v>
      </c>
      <c r="N24" s="1191">
        <v>2405.48</v>
      </c>
      <c r="O24" s="1191">
        <v>2405.48</v>
      </c>
      <c r="P24" s="1191">
        <v>0</v>
      </c>
      <c r="Q24" s="1191">
        <v>0</v>
      </c>
      <c r="R24" s="1191">
        <v>0</v>
      </c>
      <c r="S24" s="1192">
        <v>159300</v>
      </c>
      <c r="T24" s="1192">
        <f t="shared" si="4"/>
        <v>383192964</v>
      </c>
      <c r="U24" s="1192">
        <f t="shared" si="4"/>
        <v>383192964</v>
      </c>
      <c r="V24" s="1192">
        <f t="shared" si="4"/>
        <v>0</v>
      </c>
      <c r="W24" s="1192">
        <f t="shared" si="4"/>
        <v>0</v>
      </c>
      <c r="X24" s="1192">
        <f t="shared" si="4"/>
        <v>0</v>
      </c>
      <c r="Y24" s="1193">
        <f>N24-R24</f>
        <v>2405.48</v>
      </c>
      <c r="Z24" s="1194"/>
    </row>
    <row r="25" spans="1:27" s="1186" customFormat="1" ht="65.25" hidden="1" customHeight="1" outlineLevel="1">
      <c r="A25" s="1187">
        <v>5</v>
      </c>
      <c r="B25" s="1188" t="s">
        <v>230</v>
      </c>
      <c r="C25" s="1188" t="s">
        <v>216</v>
      </c>
      <c r="D25" s="1188"/>
      <c r="E25" s="1188" t="s">
        <v>207</v>
      </c>
      <c r="F25" s="1188" t="s">
        <v>217</v>
      </c>
      <c r="G25" s="1188"/>
      <c r="H25" s="1188"/>
      <c r="I25" s="1188"/>
      <c r="J25" s="1188"/>
      <c r="K25" s="1188"/>
      <c r="L25" s="1189" t="s">
        <v>231</v>
      </c>
      <c r="M25" s="1190" t="s">
        <v>219</v>
      </c>
      <c r="N25" s="1191">
        <v>561.31499999999971</v>
      </c>
      <c r="O25" s="1191">
        <v>561.31500000000005</v>
      </c>
      <c r="P25" s="1191">
        <v>0</v>
      </c>
      <c r="Q25" s="1191">
        <v>0</v>
      </c>
      <c r="R25" s="1191">
        <v>0</v>
      </c>
      <c r="S25" s="1192">
        <v>194700</v>
      </c>
      <c r="T25" s="1192">
        <f t="shared" si="4"/>
        <v>109288030.49999994</v>
      </c>
      <c r="U25" s="1192">
        <f t="shared" si="4"/>
        <v>109288030.50000001</v>
      </c>
      <c r="V25" s="1192">
        <f t="shared" si="4"/>
        <v>0</v>
      </c>
      <c r="W25" s="1192">
        <f t="shared" si="4"/>
        <v>0</v>
      </c>
      <c r="X25" s="1192">
        <f t="shared" si="4"/>
        <v>0</v>
      </c>
      <c r="Y25" s="1193">
        <f t="shared" si="5"/>
        <v>561.31499999999971</v>
      </c>
      <c r="Z25" s="1194"/>
    </row>
    <row r="26" spans="1:27" s="1186" customFormat="1" ht="65.25" hidden="1" customHeight="1" outlineLevel="1">
      <c r="A26" s="1187">
        <v>6</v>
      </c>
      <c r="B26" s="1188" t="s">
        <v>232</v>
      </c>
      <c r="C26" s="1188" t="s">
        <v>216</v>
      </c>
      <c r="D26" s="1188"/>
      <c r="E26" s="1188" t="s">
        <v>207</v>
      </c>
      <c r="F26" s="1188" t="s">
        <v>217</v>
      </c>
      <c r="G26" s="1188"/>
      <c r="H26" s="1188"/>
      <c r="I26" s="1188"/>
      <c r="J26" s="1188"/>
      <c r="K26" s="1188"/>
      <c r="L26" s="1189" t="s">
        <v>233</v>
      </c>
      <c r="M26" s="1190" t="s">
        <v>219</v>
      </c>
      <c r="N26" s="1191">
        <v>11215.079999999996</v>
      </c>
      <c r="O26" s="1191">
        <v>11215.080000000029</v>
      </c>
      <c r="P26" s="1191">
        <v>4780.4799999999977</v>
      </c>
      <c r="Q26" s="1191">
        <v>149.41999999999999</v>
      </c>
      <c r="R26" s="1191">
        <v>4929.8999999999978</v>
      </c>
      <c r="S26" s="1192">
        <v>194700</v>
      </c>
      <c r="T26" s="1192">
        <f t="shared" si="4"/>
        <v>2183576075.999999</v>
      </c>
      <c r="U26" s="1192">
        <f t="shared" si="4"/>
        <v>2183576076.0000057</v>
      </c>
      <c r="V26" s="1192">
        <f t="shared" si="4"/>
        <v>930759455.99999952</v>
      </c>
      <c r="W26" s="1192">
        <f t="shared" si="4"/>
        <v>29092073.999999996</v>
      </c>
      <c r="X26" s="1192">
        <f t="shared" si="4"/>
        <v>959851529.99999952</v>
      </c>
      <c r="Y26" s="1193">
        <f>N26-R26</f>
        <v>6285.1799999999985</v>
      </c>
      <c r="Z26" s="1194"/>
    </row>
    <row r="27" spans="1:27" s="1186" customFormat="1" ht="15" collapsed="1">
      <c r="A27" s="1178" t="s">
        <v>119</v>
      </c>
      <c r="B27" s="1179" t="s">
        <v>234</v>
      </c>
      <c r="C27" s="1179"/>
      <c r="D27" s="1179"/>
      <c r="E27" s="1179"/>
      <c r="F27" s="1179"/>
      <c r="G27" s="1179"/>
      <c r="H27" s="1179"/>
      <c r="I27" s="1179"/>
      <c r="J27" s="1179"/>
      <c r="K27" s="1179"/>
      <c r="L27" s="1180" t="s">
        <v>235</v>
      </c>
      <c r="M27" s="1181"/>
      <c r="N27" s="1182"/>
      <c r="O27" s="1182"/>
      <c r="P27" s="1182"/>
      <c r="Q27" s="1182"/>
      <c r="R27" s="1182"/>
      <c r="S27" s="1183" t="str">
        <f>IFERROR(INDEX('[5]DON GIA'!$A$1:$M$592,MATCH(C27,'[5]DON GIA'!$B$1:$B$592,0),MATCH($S$13,'[5]DON GIA'!$A$1:$M$1,0)),"")</f>
        <v/>
      </c>
      <c r="T27" s="1183">
        <f>SUBTOTAL(9,T28:T40)</f>
        <v>4776936090.5</v>
      </c>
      <c r="U27" s="1183">
        <f t="shared" ref="U27:X27" si="6">SUBTOTAL(9,U28:U40)</f>
        <v>4776936090.500001</v>
      </c>
      <c r="V27" s="1183">
        <f t="shared" si="6"/>
        <v>1176682797.5999999</v>
      </c>
      <c r="W27" s="1183">
        <f t="shared" si="6"/>
        <v>-1617625.9000000041</v>
      </c>
      <c r="X27" s="1183">
        <f t="shared" si="6"/>
        <v>1175065171.6999998</v>
      </c>
      <c r="Y27" s="1184"/>
      <c r="Z27" s="1185"/>
    </row>
    <row r="28" spans="1:27" s="1186" customFormat="1" ht="56.25" hidden="1" customHeight="1" outlineLevel="1">
      <c r="A28" s="1187">
        <v>1</v>
      </c>
      <c r="B28" s="1188" t="s">
        <v>236</v>
      </c>
      <c r="C28" s="1188" t="s">
        <v>237</v>
      </c>
      <c r="D28" s="1188"/>
      <c r="E28" s="1188" t="s">
        <v>207</v>
      </c>
      <c r="F28" s="1188" t="s">
        <v>238</v>
      </c>
      <c r="G28" s="1188"/>
      <c r="H28" s="1188"/>
      <c r="I28" s="1188"/>
      <c r="J28" s="1188" t="s">
        <v>210</v>
      </c>
      <c r="K28" s="1188"/>
      <c r="L28" s="1189" t="s">
        <v>239</v>
      </c>
      <c r="M28" s="1190" t="s">
        <v>219</v>
      </c>
      <c r="N28" s="1191">
        <v>48.079999999999991</v>
      </c>
      <c r="O28" s="1191">
        <v>48.079999999999991</v>
      </c>
      <c r="P28" s="1191">
        <v>0</v>
      </c>
      <c r="Q28" s="1191">
        <v>0</v>
      </c>
      <c r="R28" s="1191">
        <v>0</v>
      </c>
      <c r="S28" s="1192">
        <v>80140</v>
      </c>
      <c r="T28" s="1192">
        <f t="shared" ref="T28:X40" si="7">N28*$S28</f>
        <v>3853131.1999999993</v>
      </c>
      <c r="U28" s="1192">
        <f t="shared" si="7"/>
        <v>3853131.1999999993</v>
      </c>
      <c r="V28" s="1192">
        <f t="shared" si="7"/>
        <v>0</v>
      </c>
      <c r="W28" s="1192">
        <f t="shared" si="7"/>
        <v>0</v>
      </c>
      <c r="X28" s="1192">
        <f t="shared" si="7"/>
        <v>0</v>
      </c>
      <c r="Y28" s="1193">
        <f>N28-R28</f>
        <v>48.079999999999991</v>
      </c>
      <c r="Z28" s="1194"/>
    </row>
    <row r="29" spans="1:27" s="1186" customFormat="1" ht="46.5" hidden="1" outlineLevel="1">
      <c r="A29" s="1187">
        <v>2</v>
      </c>
      <c r="B29" s="1188" t="s">
        <v>240</v>
      </c>
      <c r="C29" s="1188" t="s">
        <v>237</v>
      </c>
      <c r="D29" s="1188"/>
      <c r="E29" s="1188" t="s">
        <v>207</v>
      </c>
      <c r="F29" s="1188" t="s">
        <v>238</v>
      </c>
      <c r="G29" s="1188"/>
      <c r="H29" s="1188"/>
      <c r="I29" s="1188"/>
      <c r="J29" s="1188" t="s">
        <v>210</v>
      </c>
      <c r="K29" s="1188"/>
      <c r="L29" s="1189" t="s">
        <v>241</v>
      </c>
      <c r="M29" s="1190" t="s">
        <v>219</v>
      </c>
      <c r="N29" s="1191">
        <v>3194.3000000000006</v>
      </c>
      <c r="O29" s="1191">
        <v>3194.3000000000006</v>
      </c>
      <c r="P29" s="1191">
        <v>0</v>
      </c>
      <c r="Q29" s="1191">
        <v>0</v>
      </c>
      <c r="R29" s="1191">
        <v>0</v>
      </c>
      <c r="S29" s="1192">
        <v>80140</v>
      </c>
      <c r="T29" s="1192">
        <f t="shared" si="7"/>
        <v>255991202.00000006</v>
      </c>
      <c r="U29" s="1192">
        <f t="shared" si="7"/>
        <v>255991202.00000006</v>
      </c>
      <c r="V29" s="1192">
        <f t="shared" si="7"/>
        <v>0</v>
      </c>
      <c r="W29" s="1192">
        <f t="shared" si="7"/>
        <v>0</v>
      </c>
      <c r="X29" s="1192">
        <f t="shared" si="7"/>
        <v>0</v>
      </c>
      <c r="Y29" s="1193">
        <f t="shared" ref="Y29:Y79" si="8">N29-R29</f>
        <v>3194.3000000000006</v>
      </c>
      <c r="Z29" s="1194"/>
    </row>
    <row r="30" spans="1:27" s="1186" customFormat="1" ht="56.25" hidden="1" customHeight="1" outlineLevel="1">
      <c r="A30" s="1187">
        <v>3</v>
      </c>
      <c r="B30" s="1188" t="s">
        <v>242</v>
      </c>
      <c r="C30" s="1188" t="s">
        <v>237</v>
      </c>
      <c r="D30" s="1188"/>
      <c r="E30" s="1188" t="s">
        <v>207</v>
      </c>
      <c r="F30" s="1188" t="s">
        <v>238</v>
      </c>
      <c r="G30" s="1188"/>
      <c r="H30" s="1188"/>
      <c r="I30" s="1188"/>
      <c r="J30" s="1188" t="s">
        <v>210</v>
      </c>
      <c r="K30" s="1188"/>
      <c r="L30" s="1189" t="s">
        <v>243</v>
      </c>
      <c r="M30" s="1190" t="s">
        <v>219</v>
      </c>
      <c r="N30" s="1191">
        <v>1454.4</v>
      </c>
      <c r="O30" s="1191">
        <v>1454.4</v>
      </c>
      <c r="P30" s="1191">
        <v>0</v>
      </c>
      <c r="Q30" s="1191">
        <v>0</v>
      </c>
      <c r="R30" s="1191">
        <v>0</v>
      </c>
      <c r="S30" s="1192">
        <v>80140</v>
      </c>
      <c r="T30" s="1192">
        <f t="shared" si="7"/>
        <v>116555616</v>
      </c>
      <c r="U30" s="1192">
        <f t="shared" si="7"/>
        <v>116555616</v>
      </c>
      <c r="V30" s="1192">
        <f t="shared" si="7"/>
        <v>0</v>
      </c>
      <c r="W30" s="1192">
        <f t="shared" si="7"/>
        <v>0</v>
      </c>
      <c r="X30" s="1192">
        <f t="shared" si="7"/>
        <v>0</v>
      </c>
      <c r="Y30" s="1193">
        <f t="shared" si="8"/>
        <v>1454.4</v>
      </c>
      <c r="Z30" s="1194"/>
    </row>
    <row r="31" spans="1:27" s="1186" customFormat="1" ht="51" hidden="1" customHeight="1" outlineLevel="1">
      <c r="A31" s="1187">
        <v>4</v>
      </c>
      <c r="B31" s="1188" t="s">
        <v>244</v>
      </c>
      <c r="C31" s="1188" t="s">
        <v>237</v>
      </c>
      <c r="D31" s="1188"/>
      <c r="E31" s="1188" t="s">
        <v>207</v>
      </c>
      <c r="F31" s="1188" t="s">
        <v>238</v>
      </c>
      <c r="G31" s="1188"/>
      <c r="H31" s="1188"/>
      <c r="I31" s="1188"/>
      <c r="J31" s="1188" t="s">
        <v>210</v>
      </c>
      <c r="K31" s="1188"/>
      <c r="L31" s="1189" t="s">
        <v>245</v>
      </c>
      <c r="M31" s="1190" t="s">
        <v>219</v>
      </c>
      <c r="N31" s="1191">
        <v>868.10999999999956</v>
      </c>
      <c r="O31" s="1191">
        <v>868.11000000000058</v>
      </c>
      <c r="P31" s="1191">
        <v>0</v>
      </c>
      <c r="Q31" s="1191">
        <v>0</v>
      </c>
      <c r="R31" s="1191">
        <v>0</v>
      </c>
      <c r="S31" s="1192">
        <v>80140</v>
      </c>
      <c r="T31" s="1192">
        <f t="shared" si="7"/>
        <v>69570335.399999961</v>
      </c>
      <c r="U31" s="1192">
        <f t="shared" si="7"/>
        <v>69570335.400000051</v>
      </c>
      <c r="V31" s="1192">
        <f t="shared" si="7"/>
        <v>0</v>
      </c>
      <c r="W31" s="1192">
        <f t="shared" si="7"/>
        <v>0</v>
      </c>
      <c r="X31" s="1192">
        <f t="shared" si="7"/>
        <v>0</v>
      </c>
      <c r="Y31" s="1193">
        <f t="shared" si="8"/>
        <v>868.10999999999956</v>
      </c>
      <c r="Z31" s="1194"/>
    </row>
    <row r="32" spans="1:27" s="1186" customFormat="1" ht="57" hidden="1" customHeight="1" outlineLevel="1">
      <c r="A32" s="1187">
        <v>5</v>
      </c>
      <c r="B32" s="1188" t="s">
        <v>246</v>
      </c>
      <c r="C32" s="1188" t="s">
        <v>237</v>
      </c>
      <c r="D32" s="1188"/>
      <c r="E32" s="1188" t="s">
        <v>207</v>
      </c>
      <c r="F32" s="1188" t="s">
        <v>238</v>
      </c>
      <c r="G32" s="1188"/>
      <c r="H32" s="1188"/>
      <c r="I32" s="1188"/>
      <c r="J32" s="1188" t="s">
        <v>210</v>
      </c>
      <c r="K32" s="1188"/>
      <c r="L32" s="1189" t="s">
        <v>247</v>
      </c>
      <c r="M32" s="1190" t="s">
        <v>219</v>
      </c>
      <c r="N32" s="1191">
        <v>5124.5399999999991</v>
      </c>
      <c r="O32" s="1191">
        <v>5124.5399999999981</v>
      </c>
      <c r="P32" s="1191">
        <v>0</v>
      </c>
      <c r="Q32" s="1191">
        <v>0</v>
      </c>
      <c r="R32" s="1191">
        <v>0</v>
      </c>
      <c r="S32" s="1192">
        <v>80140</v>
      </c>
      <c r="T32" s="1192">
        <f t="shared" si="7"/>
        <v>410680635.5999999</v>
      </c>
      <c r="U32" s="1192">
        <f t="shared" si="7"/>
        <v>410680635.59999985</v>
      </c>
      <c r="V32" s="1192">
        <f t="shared" si="7"/>
        <v>0</v>
      </c>
      <c r="W32" s="1192">
        <f t="shared" si="7"/>
        <v>0</v>
      </c>
      <c r="X32" s="1192">
        <f t="shared" si="7"/>
        <v>0</v>
      </c>
      <c r="Y32" s="1193">
        <f t="shared" si="8"/>
        <v>5124.5399999999991</v>
      </c>
      <c r="Z32" s="1194"/>
    </row>
    <row r="33" spans="1:26" s="1186" customFormat="1" ht="64.5" hidden="1" customHeight="1" outlineLevel="1">
      <c r="A33" s="1187">
        <v>6</v>
      </c>
      <c r="B33" s="1188" t="s">
        <v>248</v>
      </c>
      <c r="C33" s="1188" t="s">
        <v>237</v>
      </c>
      <c r="D33" s="1188"/>
      <c r="E33" s="1188" t="s">
        <v>207</v>
      </c>
      <c r="F33" s="1188" t="s">
        <v>238</v>
      </c>
      <c r="G33" s="1188"/>
      <c r="H33" s="1188"/>
      <c r="I33" s="1188"/>
      <c r="J33" s="1188" t="s">
        <v>210</v>
      </c>
      <c r="K33" s="1188"/>
      <c r="L33" s="1189" t="s">
        <v>249</v>
      </c>
      <c r="M33" s="1190" t="s">
        <v>219</v>
      </c>
      <c r="N33" s="1191">
        <v>324.33</v>
      </c>
      <c r="O33" s="1191">
        <v>324.33</v>
      </c>
      <c r="P33" s="1191">
        <v>214.44</v>
      </c>
      <c r="Q33" s="1191">
        <v>0</v>
      </c>
      <c r="R33" s="1191">
        <v>214.44</v>
      </c>
      <c r="S33" s="1192">
        <v>80140</v>
      </c>
      <c r="T33" s="1192">
        <f t="shared" si="7"/>
        <v>25991806.199999999</v>
      </c>
      <c r="U33" s="1192">
        <f t="shared" si="7"/>
        <v>25991806.199999999</v>
      </c>
      <c r="V33" s="1192">
        <f t="shared" si="7"/>
        <v>17185221.600000001</v>
      </c>
      <c r="W33" s="1192">
        <f t="shared" si="7"/>
        <v>0</v>
      </c>
      <c r="X33" s="1192">
        <f t="shared" si="7"/>
        <v>17185221.600000001</v>
      </c>
      <c r="Y33" s="1193">
        <f>N33-R33</f>
        <v>109.88999999999999</v>
      </c>
      <c r="Z33" s="1194"/>
    </row>
    <row r="34" spans="1:26" s="1186" customFormat="1" ht="39" hidden="1" customHeight="1" outlineLevel="1">
      <c r="A34" s="1187">
        <v>7</v>
      </c>
      <c r="B34" s="1188" t="s">
        <v>250</v>
      </c>
      <c r="C34" s="1188" t="s">
        <v>237</v>
      </c>
      <c r="D34" s="1188"/>
      <c r="E34" s="1188" t="s">
        <v>207</v>
      </c>
      <c r="F34" s="1188" t="s">
        <v>238</v>
      </c>
      <c r="G34" s="1188"/>
      <c r="H34" s="1188"/>
      <c r="I34" s="1188"/>
      <c r="J34" s="1188" t="s">
        <v>210</v>
      </c>
      <c r="K34" s="1188"/>
      <c r="L34" s="1189" t="s">
        <v>251</v>
      </c>
      <c r="M34" s="1190" t="s">
        <v>219</v>
      </c>
      <c r="N34" s="1191">
        <v>4152.67</v>
      </c>
      <c r="O34" s="1191">
        <v>4152.67</v>
      </c>
      <c r="P34" s="1191">
        <v>0</v>
      </c>
      <c r="Q34" s="1191">
        <v>0</v>
      </c>
      <c r="R34" s="1191">
        <v>0</v>
      </c>
      <c r="S34" s="1192">
        <v>80140</v>
      </c>
      <c r="T34" s="1192">
        <f t="shared" si="7"/>
        <v>332794973.80000001</v>
      </c>
      <c r="U34" s="1192">
        <f t="shared" si="7"/>
        <v>332794973.80000001</v>
      </c>
      <c r="V34" s="1192">
        <f t="shared" si="7"/>
        <v>0</v>
      </c>
      <c r="W34" s="1192">
        <f t="shared" si="7"/>
        <v>0</v>
      </c>
      <c r="X34" s="1192">
        <f t="shared" si="7"/>
        <v>0</v>
      </c>
      <c r="Y34" s="1193">
        <f t="shared" si="8"/>
        <v>4152.67</v>
      </c>
      <c r="Z34" s="1194"/>
    </row>
    <row r="35" spans="1:26" s="1186" customFormat="1" ht="54" hidden="1" customHeight="1" outlineLevel="1">
      <c r="A35" s="1187">
        <v>8</v>
      </c>
      <c r="B35" s="1188" t="s">
        <v>252</v>
      </c>
      <c r="C35" s="1188" t="s">
        <v>237</v>
      </c>
      <c r="D35" s="1188"/>
      <c r="E35" s="1188" t="s">
        <v>207</v>
      </c>
      <c r="F35" s="1188" t="s">
        <v>238</v>
      </c>
      <c r="G35" s="1188"/>
      <c r="H35" s="1188"/>
      <c r="I35" s="1188"/>
      <c r="J35" s="1188" t="s">
        <v>210</v>
      </c>
      <c r="K35" s="1188"/>
      <c r="L35" s="1189" t="s">
        <v>253</v>
      </c>
      <c r="M35" s="1190" t="s">
        <v>219</v>
      </c>
      <c r="N35" s="1191">
        <v>16528.84</v>
      </c>
      <c r="O35" s="1191">
        <v>16528.840000000004</v>
      </c>
      <c r="P35" s="1191">
        <v>5984.0800000000008</v>
      </c>
      <c r="Q35" s="1191">
        <v>-168.84500000000003</v>
      </c>
      <c r="R35" s="1191">
        <v>5815.2350000000006</v>
      </c>
      <c r="S35" s="1192">
        <v>80140</v>
      </c>
      <c r="T35" s="1192">
        <f t="shared" si="7"/>
        <v>1324621237.5999999</v>
      </c>
      <c r="U35" s="1192">
        <f t="shared" si="7"/>
        <v>1324621237.6000004</v>
      </c>
      <c r="V35" s="1192">
        <f t="shared" si="7"/>
        <v>479564171.20000005</v>
      </c>
      <c r="W35" s="1192">
        <f t="shared" si="7"/>
        <v>-13531238.300000003</v>
      </c>
      <c r="X35" s="1192">
        <f t="shared" si="7"/>
        <v>466032932.90000004</v>
      </c>
      <c r="Y35" s="1193">
        <f t="shared" si="8"/>
        <v>10713.605</v>
      </c>
      <c r="Z35" s="1194"/>
    </row>
    <row r="36" spans="1:26" s="1186" customFormat="1" ht="45" hidden="1" customHeight="1" outlineLevel="1">
      <c r="A36" s="1187">
        <v>9</v>
      </c>
      <c r="B36" s="1188" t="s">
        <v>254</v>
      </c>
      <c r="C36" s="1188" t="s">
        <v>237</v>
      </c>
      <c r="D36" s="1188"/>
      <c r="E36" s="1188" t="s">
        <v>207</v>
      </c>
      <c r="F36" s="1188" t="s">
        <v>238</v>
      </c>
      <c r="G36" s="1188"/>
      <c r="H36" s="1188"/>
      <c r="I36" s="1188"/>
      <c r="J36" s="1188" t="s">
        <v>210</v>
      </c>
      <c r="K36" s="1188"/>
      <c r="L36" s="1189" t="s">
        <v>255</v>
      </c>
      <c r="M36" s="1190" t="s">
        <v>219</v>
      </c>
      <c r="N36" s="1191">
        <v>16549.079999999998</v>
      </c>
      <c r="O36" s="1191">
        <v>16549.080000000009</v>
      </c>
      <c r="P36" s="1191">
        <v>5974.7999999999993</v>
      </c>
      <c r="Q36" s="1191">
        <v>204.96</v>
      </c>
      <c r="R36" s="1191">
        <v>6179.7599999999993</v>
      </c>
      <c r="S36" s="1192">
        <v>80140</v>
      </c>
      <c r="T36" s="1192">
        <f t="shared" si="7"/>
        <v>1326243271.1999998</v>
      </c>
      <c r="U36" s="1192">
        <f t="shared" si="7"/>
        <v>1326243271.2000008</v>
      </c>
      <c r="V36" s="1192">
        <f t="shared" si="7"/>
        <v>478820471.99999994</v>
      </c>
      <c r="W36" s="1192">
        <f t="shared" si="7"/>
        <v>16425494.4</v>
      </c>
      <c r="X36" s="1192">
        <f t="shared" si="7"/>
        <v>495245966.39999992</v>
      </c>
      <c r="Y36" s="1193">
        <f t="shared" si="8"/>
        <v>10369.32</v>
      </c>
      <c r="Z36" s="1194"/>
    </row>
    <row r="37" spans="1:26" s="1186" customFormat="1" ht="59.25" hidden="1" customHeight="1" outlineLevel="1">
      <c r="A37" s="1187">
        <v>10</v>
      </c>
      <c r="B37" s="1188" t="s">
        <v>256</v>
      </c>
      <c r="C37" s="1188" t="s">
        <v>237</v>
      </c>
      <c r="D37" s="1188"/>
      <c r="E37" s="1188" t="s">
        <v>207</v>
      </c>
      <c r="F37" s="1188" t="s">
        <v>238</v>
      </c>
      <c r="G37" s="1188"/>
      <c r="H37" s="1188"/>
      <c r="I37" s="1188"/>
      <c r="J37" s="1188" t="s">
        <v>210</v>
      </c>
      <c r="K37" s="1188"/>
      <c r="L37" s="1189" t="s">
        <v>257</v>
      </c>
      <c r="M37" s="1190" t="s">
        <v>219</v>
      </c>
      <c r="N37" s="1191">
        <v>6422.4000000000005</v>
      </c>
      <c r="O37" s="1191">
        <v>6422.4</v>
      </c>
      <c r="P37" s="1191">
        <v>2270.0800000000004</v>
      </c>
      <c r="Q37" s="1191">
        <v>-64.40000000000002</v>
      </c>
      <c r="R37" s="1191">
        <v>2205.6800000000003</v>
      </c>
      <c r="S37" s="1192">
        <v>80140</v>
      </c>
      <c r="T37" s="1192">
        <f t="shared" si="7"/>
        <v>514691136.00000006</v>
      </c>
      <c r="U37" s="1192">
        <f t="shared" si="7"/>
        <v>514691136</v>
      </c>
      <c r="V37" s="1192">
        <f t="shared" si="7"/>
        <v>181924211.20000002</v>
      </c>
      <c r="W37" s="1192">
        <f t="shared" si="7"/>
        <v>-5161016.0000000019</v>
      </c>
      <c r="X37" s="1192">
        <f t="shared" si="7"/>
        <v>176763195.20000002</v>
      </c>
      <c r="Y37" s="1193">
        <f t="shared" si="8"/>
        <v>4216.72</v>
      </c>
      <c r="Z37" s="1194"/>
    </row>
    <row r="38" spans="1:26" s="1186" customFormat="1" ht="42" hidden="1" customHeight="1" outlineLevel="1">
      <c r="A38" s="1187">
        <v>11</v>
      </c>
      <c r="B38" s="1188" t="s">
        <v>258</v>
      </c>
      <c r="C38" s="1188" t="s">
        <v>237</v>
      </c>
      <c r="D38" s="1188"/>
      <c r="E38" s="1188" t="s">
        <v>207</v>
      </c>
      <c r="F38" s="1188" t="s">
        <v>238</v>
      </c>
      <c r="G38" s="1188"/>
      <c r="H38" s="1188"/>
      <c r="I38" s="1188"/>
      <c r="J38" s="1188" t="s">
        <v>210</v>
      </c>
      <c r="K38" s="1188"/>
      <c r="L38" s="1189" t="s">
        <v>259</v>
      </c>
      <c r="M38" s="1190" t="s">
        <v>219</v>
      </c>
      <c r="N38" s="1191">
        <v>392.32000000000005</v>
      </c>
      <c r="O38" s="1191">
        <v>392.32000000000011</v>
      </c>
      <c r="P38" s="1191">
        <v>132</v>
      </c>
      <c r="Q38" s="1191">
        <v>4.32</v>
      </c>
      <c r="R38" s="1191">
        <v>136.32000000000002</v>
      </c>
      <c r="S38" s="1192">
        <v>80140</v>
      </c>
      <c r="T38" s="1192">
        <f t="shared" si="7"/>
        <v>31440524.800000004</v>
      </c>
      <c r="U38" s="1192">
        <f t="shared" si="7"/>
        <v>31440524.800000008</v>
      </c>
      <c r="V38" s="1192">
        <f t="shared" si="7"/>
        <v>10578480</v>
      </c>
      <c r="W38" s="1192">
        <f t="shared" si="7"/>
        <v>346204.80000000005</v>
      </c>
      <c r="X38" s="1192">
        <f t="shared" si="7"/>
        <v>10924684.800000003</v>
      </c>
      <c r="Y38" s="1193">
        <f t="shared" si="8"/>
        <v>256</v>
      </c>
      <c r="Z38" s="1194"/>
    </row>
    <row r="39" spans="1:26" s="1186" customFormat="1" ht="38.25" hidden="1" customHeight="1" outlineLevel="1">
      <c r="A39" s="1187">
        <v>12</v>
      </c>
      <c r="B39" s="1188" t="s">
        <v>260</v>
      </c>
      <c r="C39" s="1188" t="s">
        <v>237</v>
      </c>
      <c r="D39" s="1188"/>
      <c r="E39" s="1188" t="s">
        <v>207</v>
      </c>
      <c r="F39" s="1188" t="s">
        <v>238</v>
      </c>
      <c r="G39" s="1188"/>
      <c r="H39" s="1188"/>
      <c r="I39" s="1188"/>
      <c r="J39" s="1188" t="s">
        <v>210</v>
      </c>
      <c r="K39" s="1188"/>
      <c r="L39" s="1189" t="s">
        <v>261</v>
      </c>
      <c r="M39" s="1190" t="s">
        <v>219</v>
      </c>
      <c r="N39" s="1191">
        <v>305.67999999999978</v>
      </c>
      <c r="O39" s="1191">
        <v>305.67999999999967</v>
      </c>
      <c r="P39" s="1191">
        <v>107.44</v>
      </c>
      <c r="Q39" s="1191">
        <v>3.78</v>
      </c>
      <c r="R39" s="1191">
        <v>111.22</v>
      </c>
      <c r="S39" s="1192">
        <v>80140</v>
      </c>
      <c r="T39" s="1192">
        <f t="shared" si="7"/>
        <v>24497195.199999981</v>
      </c>
      <c r="U39" s="1192">
        <f t="shared" si="7"/>
        <v>24497195.199999973</v>
      </c>
      <c r="V39" s="1192">
        <f t="shared" si="7"/>
        <v>8610241.5999999996</v>
      </c>
      <c r="W39" s="1192">
        <f t="shared" si="7"/>
        <v>302929.2</v>
      </c>
      <c r="X39" s="1192">
        <f t="shared" si="7"/>
        <v>8913170.8000000007</v>
      </c>
      <c r="Y39" s="1193">
        <f t="shared" si="8"/>
        <v>194.45999999999978</v>
      </c>
      <c r="Z39" s="1194"/>
    </row>
    <row r="40" spans="1:26" s="1186" customFormat="1" ht="38.25" hidden="1" customHeight="1" outlineLevel="1">
      <c r="A40" s="1187">
        <v>13</v>
      </c>
      <c r="B40" s="1188" t="s">
        <v>262</v>
      </c>
      <c r="C40" s="1188" t="s">
        <v>263</v>
      </c>
      <c r="D40" s="1188"/>
      <c r="E40" s="1188" t="s">
        <v>207</v>
      </c>
      <c r="F40" s="1188" t="s">
        <v>238</v>
      </c>
      <c r="G40" s="1188"/>
      <c r="H40" s="1188"/>
      <c r="I40" s="1188"/>
      <c r="J40" s="1188" t="s">
        <v>264</v>
      </c>
      <c r="K40" s="1188"/>
      <c r="L40" s="1189" t="s">
        <v>265</v>
      </c>
      <c r="M40" s="1190" t="s">
        <v>219</v>
      </c>
      <c r="N40" s="1191">
        <v>3317.1221999999993</v>
      </c>
      <c r="O40" s="1191">
        <v>3317.1222000000016</v>
      </c>
      <c r="P40" s="1191">
        <v>0</v>
      </c>
      <c r="Q40" s="1191">
        <v>0</v>
      </c>
      <c r="R40" s="1191">
        <v>0</v>
      </c>
      <c r="S40" s="1192">
        <v>102500</v>
      </c>
      <c r="T40" s="1192">
        <f t="shared" si="7"/>
        <v>340005025.49999994</v>
      </c>
      <c r="U40" s="1192">
        <f t="shared" si="7"/>
        <v>340005025.50000018</v>
      </c>
      <c r="V40" s="1192">
        <f t="shared" si="7"/>
        <v>0</v>
      </c>
      <c r="W40" s="1192">
        <f t="shared" si="7"/>
        <v>0</v>
      </c>
      <c r="X40" s="1192">
        <f t="shared" si="7"/>
        <v>0</v>
      </c>
      <c r="Y40" s="1193">
        <f t="shared" si="8"/>
        <v>3317.1221999999993</v>
      </c>
      <c r="Z40" s="1194"/>
    </row>
    <row r="41" spans="1:26" s="1186" customFormat="1" ht="15" collapsed="1">
      <c r="A41" s="1178" t="s">
        <v>122</v>
      </c>
      <c r="B41" s="1179" t="s">
        <v>266</v>
      </c>
      <c r="C41" s="1179"/>
      <c r="D41" s="1179"/>
      <c r="E41" s="1179"/>
      <c r="F41" s="1179"/>
      <c r="G41" s="1179"/>
      <c r="H41" s="1179"/>
      <c r="I41" s="1179"/>
      <c r="J41" s="1179"/>
      <c r="K41" s="1179"/>
      <c r="L41" s="1180" t="s">
        <v>267</v>
      </c>
      <c r="M41" s="1181"/>
      <c r="N41" s="1182"/>
      <c r="O41" s="1182"/>
      <c r="P41" s="1182"/>
      <c r="Q41" s="1182"/>
      <c r="R41" s="1182"/>
      <c r="S41" s="1183" t="str">
        <f>IFERROR(INDEX('[5]DON GIA'!$A$1:$M$592,MATCH(C41,'[5]DON GIA'!$B$1:$B$592,0),MATCH($S$13,'[5]DON GIA'!$A$1:$M$1,0)),"")</f>
        <v/>
      </c>
      <c r="T41" s="1183">
        <f>SUBTOTAL(9,T42:T48)</f>
        <v>4526390119.6999998</v>
      </c>
      <c r="U41" s="1183">
        <f t="shared" ref="U41:X41" si="9">SUBTOTAL(9,U42:U48)</f>
        <v>4526390119.7000008</v>
      </c>
      <c r="V41" s="1183">
        <f t="shared" si="9"/>
        <v>50186892.499999993</v>
      </c>
      <c r="W41" s="1183">
        <f t="shared" si="9"/>
        <v>0</v>
      </c>
      <c r="X41" s="1183">
        <f t="shared" si="9"/>
        <v>50186892.499999993</v>
      </c>
      <c r="Y41" s="1184"/>
      <c r="Z41" s="1185"/>
    </row>
    <row r="42" spans="1:26" s="1186" customFormat="1" ht="39" hidden="1" customHeight="1" outlineLevel="1">
      <c r="A42" s="1187">
        <v>1</v>
      </c>
      <c r="B42" s="1188" t="s">
        <v>268</v>
      </c>
      <c r="C42" s="1188" t="s">
        <v>269</v>
      </c>
      <c r="D42" s="1188"/>
      <c r="E42" s="1188" t="s">
        <v>207</v>
      </c>
      <c r="F42" s="1188" t="s">
        <v>269</v>
      </c>
      <c r="G42" s="1188" t="s">
        <v>270</v>
      </c>
      <c r="H42" s="1188"/>
      <c r="I42" s="1188"/>
      <c r="J42" s="1188" t="s">
        <v>271</v>
      </c>
      <c r="K42" s="1188"/>
      <c r="L42" s="1189" t="s">
        <v>272</v>
      </c>
      <c r="M42" s="1190" t="s">
        <v>219</v>
      </c>
      <c r="N42" s="1191">
        <v>1454.4</v>
      </c>
      <c r="O42" s="1191">
        <v>1454.4</v>
      </c>
      <c r="P42" s="1191">
        <v>0</v>
      </c>
      <c r="Q42" s="1191">
        <v>0</v>
      </c>
      <c r="R42" s="1191">
        <v>0</v>
      </c>
      <c r="S42" s="1192">
        <v>130610</v>
      </c>
      <c r="T42" s="1192">
        <f t="shared" ref="T42:X48" si="10">N42*$S42</f>
        <v>189959184</v>
      </c>
      <c r="U42" s="1192">
        <f t="shared" si="10"/>
        <v>189959184</v>
      </c>
      <c r="V42" s="1192">
        <f t="shared" si="10"/>
        <v>0</v>
      </c>
      <c r="W42" s="1192">
        <f t="shared" si="10"/>
        <v>0</v>
      </c>
      <c r="X42" s="1192">
        <f t="shared" si="10"/>
        <v>0</v>
      </c>
      <c r="Y42" s="1193">
        <f t="shared" si="8"/>
        <v>1454.4</v>
      </c>
      <c r="Z42" s="1194"/>
    </row>
    <row r="43" spans="1:26" s="1186" customFormat="1" ht="57" hidden="1" customHeight="1" outlineLevel="1">
      <c r="A43" s="1187">
        <v>2</v>
      </c>
      <c r="B43" s="1188" t="s">
        <v>273</v>
      </c>
      <c r="C43" s="1188" t="s">
        <v>269</v>
      </c>
      <c r="D43" s="1188"/>
      <c r="E43" s="1188" t="s">
        <v>207</v>
      </c>
      <c r="F43" s="1188" t="s">
        <v>269</v>
      </c>
      <c r="G43" s="1188" t="s">
        <v>270</v>
      </c>
      <c r="H43" s="1188"/>
      <c r="I43" s="1188"/>
      <c r="J43" s="1188" t="s">
        <v>274</v>
      </c>
      <c r="K43" s="1188"/>
      <c r="L43" s="1189" t="s">
        <v>275</v>
      </c>
      <c r="M43" s="1190" t="s">
        <v>219</v>
      </c>
      <c r="N43" s="1191">
        <v>648.58999999999969</v>
      </c>
      <c r="O43" s="1191">
        <v>648.58999999999946</v>
      </c>
      <c r="P43" s="1191">
        <v>0</v>
      </c>
      <c r="Q43" s="1191">
        <v>0</v>
      </c>
      <c r="R43" s="1191">
        <v>0</v>
      </c>
      <c r="S43" s="1192">
        <v>130610</v>
      </c>
      <c r="T43" s="1192">
        <f t="shared" si="10"/>
        <v>84712339.899999961</v>
      </c>
      <c r="U43" s="1192">
        <f t="shared" si="10"/>
        <v>84712339.899999931</v>
      </c>
      <c r="V43" s="1192">
        <f t="shared" si="10"/>
        <v>0</v>
      </c>
      <c r="W43" s="1192">
        <f t="shared" si="10"/>
        <v>0</v>
      </c>
      <c r="X43" s="1192">
        <f t="shared" si="10"/>
        <v>0</v>
      </c>
      <c r="Y43" s="1193">
        <f t="shared" si="8"/>
        <v>648.58999999999969</v>
      </c>
      <c r="Z43" s="1194"/>
    </row>
    <row r="44" spans="1:26" s="1186" customFormat="1" ht="37.5" hidden="1" customHeight="1" outlineLevel="1">
      <c r="A44" s="1187">
        <v>3</v>
      </c>
      <c r="B44" s="1188" t="s">
        <v>276</v>
      </c>
      <c r="C44" s="1188" t="s">
        <v>269</v>
      </c>
      <c r="D44" s="1188"/>
      <c r="E44" s="1188" t="s">
        <v>207</v>
      </c>
      <c r="F44" s="1188" t="s">
        <v>269</v>
      </c>
      <c r="G44" s="1188" t="s">
        <v>270</v>
      </c>
      <c r="H44" s="1188"/>
      <c r="I44" s="1188"/>
      <c r="J44" s="1188" t="s">
        <v>277</v>
      </c>
      <c r="K44" s="1188"/>
      <c r="L44" s="1189" t="s">
        <v>278</v>
      </c>
      <c r="M44" s="1190" t="s">
        <v>219</v>
      </c>
      <c r="N44" s="1191">
        <v>5124.5399999999991</v>
      </c>
      <c r="O44" s="1191">
        <v>5124.5399999999981</v>
      </c>
      <c r="P44" s="1191">
        <v>0</v>
      </c>
      <c r="Q44" s="1191">
        <v>0</v>
      </c>
      <c r="R44" s="1191">
        <v>0</v>
      </c>
      <c r="S44" s="1192">
        <v>130610</v>
      </c>
      <c r="T44" s="1192">
        <f t="shared" si="10"/>
        <v>669316169.39999986</v>
      </c>
      <c r="U44" s="1192">
        <f t="shared" si="10"/>
        <v>669316169.39999974</v>
      </c>
      <c r="V44" s="1192">
        <f t="shared" si="10"/>
        <v>0</v>
      </c>
      <c r="W44" s="1192">
        <f t="shared" si="10"/>
        <v>0</v>
      </c>
      <c r="X44" s="1192">
        <f t="shared" si="10"/>
        <v>0</v>
      </c>
      <c r="Y44" s="1193">
        <f t="shared" si="8"/>
        <v>5124.5399999999991</v>
      </c>
      <c r="Z44" s="1194"/>
    </row>
    <row r="45" spans="1:26" s="1186" customFormat="1" ht="41.25" hidden="1" customHeight="1" outlineLevel="1">
      <c r="A45" s="1187">
        <v>4</v>
      </c>
      <c r="B45" s="1188" t="s">
        <v>279</v>
      </c>
      <c r="C45" s="1188" t="s">
        <v>269</v>
      </c>
      <c r="D45" s="1188"/>
      <c r="E45" s="1188" t="s">
        <v>207</v>
      </c>
      <c r="F45" s="1188" t="s">
        <v>269</v>
      </c>
      <c r="G45" s="1188" t="s">
        <v>270</v>
      </c>
      <c r="H45" s="1188"/>
      <c r="I45" s="1188"/>
      <c r="J45" s="1188" t="s">
        <v>274</v>
      </c>
      <c r="K45" s="1188"/>
      <c r="L45" s="1189" t="s">
        <v>280</v>
      </c>
      <c r="M45" s="1190" t="s">
        <v>219</v>
      </c>
      <c r="N45" s="1191">
        <v>324.32999999999993</v>
      </c>
      <c r="O45" s="1191">
        <v>324.32999999999993</v>
      </c>
      <c r="P45" s="1191">
        <v>0</v>
      </c>
      <c r="Q45" s="1191">
        <v>0</v>
      </c>
      <c r="R45" s="1191">
        <v>0</v>
      </c>
      <c r="S45" s="1192">
        <v>130610</v>
      </c>
      <c r="T45" s="1192">
        <f t="shared" si="10"/>
        <v>42360741.29999999</v>
      </c>
      <c r="U45" s="1192">
        <f t="shared" si="10"/>
        <v>42360741.29999999</v>
      </c>
      <c r="V45" s="1192">
        <f t="shared" si="10"/>
        <v>0</v>
      </c>
      <c r="W45" s="1192">
        <f t="shared" si="10"/>
        <v>0</v>
      </c>
      <c r="X45" s="1192">
        <f t="shared" si="10"/>
        <v>0</v>
      </c>
      <c r="Y45" s="1193">
        <f t="shared" si="8"/>
        <v>324.32999999999993</v>
      </c>
      <c r="Z45" s="1194"/>
    </row>
    <row r="46" spans="1:26" s="1186" customFormat="1" hidden="1" outlineLevel="1">
      <c r="A46" s="1187">
        <v>5</v>
      </c>
      <c r="B46" s="1188" t="s">
        <v>281</v>
      </c>
      <c r="C46" s="1188" t="s">
        <v>269</v>
      </c>
      <c r="D46" s="1188"/>
      <c r="E46" s="1188" t="s">
        <v>207</v>
      </c>
      <c r="F46" s="1188" t="s">
        <v>269</v>
      </c>
      <c r="G46" s="1188" t="s">
        <v>270</v>
      </c>
      <c r="H46" s="1188"/>
      <c r="I46" s="1188"/>
      <c r="J46" s="1188" t="s">
        <v>277</v>
      </c>
      <c r="K46" s="1188"/>
      <c r="L46" s="1189" t="s">
        <v>282</v>
      </c>
      <c r="M46" s="1190" t="s">
        <v>219</v>
      </c>
      <c r="N46" s="1191">
        <v>4152.670000000001</v>
      </c>
      <c r="O46" s="1191">
        <v>4152.670000000001</v>
      </c>
      <c r="P46" s="1191">
        <v>0</v>
      </c>
      <c r="Q46" s="1191">
        <v>0</v>
      </c>
      <c r="R46" s="1191">
        <v>0</v>
      </c>
      <c r="S46" s="1192">
        <v>130610</v>
      </c>
      <c r="T46" s="1192">
        <f t="shared" si="10"/>
        <v>542380228.70000017</v>
      </c>
      <c r="U46" s="1192">
        <f t="shared" si="10"/>
        <v>542380228.70000017</v>
      </c>
      <c r="V46" s="1192">
        <f t="shared" si="10"/>
        <v>0</v>
      </c>
      <c r="W46" s="1192">
        <f t="shared" si="10"/>
        <v>0</v>
      </c>
      <c r="X46" s="1192">
        <f t="shared" si="10"/>
        <v>0</v>
      </c>
      <c r="Y46" s="1193">
        <f t="shared" si="8"/>
        <v>4152.670000000001</v>
      </c>
      <c r="Z46" s="1194"/>
    </row>
    <row r="47" spans="1:26" s="1186" customFormat="1" ht="38.25" hidden="1" customHeight="1" outlineLevel="1">
      <c r="A47" s="1187">
        <v>6</v>
      </c>
      <c r="B47" s="1188" t="s">
        <v>283</v>
      </c>
      <c r="C47" s="1188" t="s">
        <v>269</v>
      </c>
      <c r="D47" s="1188"/>
      <c r="E47" s="1188" t="s">
        <v>207</v>
      </c>
      <c r="F47" s="1188" t="s">
        <v>269</v>
      </c>
      <c r="G47" s="1188" t="s">
        <v>270</v>
      </c>
      <c r="H47" s="1188"/>
      <c r="I47" s="1188"/>
      <c r="J47" s="1188" t="s">
        <v>277</v>
      </c>
      <c r="K47" s="1188"/>
      <c r="L47" s="1189" t="s">
        <v>284</v>
      </c>
      <c r="M47" s="1190" t="s">
        <v>219</v>
      </c>
      <c r="N47" s="1191">
        <v>16528.840000000004</v>
      </c>
      <c r="O47" s="1191">
        <v>16528.840000000011</v>
      </c>
      <c r="P47" s="1191">
        <v>0</v>
      </c>
      <c r="Q47" s="1191">
        <v>0</v>
      </c>
      <c r="R47" s="1191">
        <v>0</v>
      </c>
      <c r="S47" s="1192">
        <v>130610</v>
      </c>
      <c r="T47" s="1192">
        <f t="shared" si="10"/>
        <v>2158831792.4000006</v>
      </c>
      <c r="U47" s="1192">
        <f t="shared" si="10"/>
        <v>2158831792.4000015</v>
      </c>
      <c r="V47" s="1192">
        <f t="shared" si="10"/>
        <v>0</v>
      </c>
      <c r="W47" s="1192">
        <f t="shared" si="10"/>
        <v>0</v>
      </c>
      <c r="X47" s="1192">
        <f t="shared" si="10"/>
        <v>0</v>
      </c>
      <c r="Y47" s="1193">
        <f t="shared" si="8"/>
        <v>16528.840000000004</v>
      </c>
      <c r="Z47" s="1194"/>
    </row>
    <row r="48" spans="1:26" s="1186" customFormat="1" ht="41.25" hidden="1" customHeight="1" outlineLevel="1">
      <c r="A48" s="1187">
        <v>7</v>
      </c>
      <c r="B48" s="1188" t="s">
        <v>285</v>
      </c>
      <c r="C48" s="1188" t="s">
        <v>269</v>
      </c>
      <c r="D48" s="1188"/>
      <c r="E48" s="1188" t="s">
        <v>207</v>
      </c>
      <c r="F48" s="1188" t="s">
        <v>269</v>
      </c>
      <c r="G48" s="1188" t="s">
        <v>270</v>
      </c>
      <c r="H48" s="1188"/>
      <c r="I48" s="1188"/>
      <c r="J48" s="1188" t="s">
        <v>274</v>
      </c>
      <c r="K48" s="1188"/>
      <c r="L48" s="1189" t="s">
        <v>286</v>
      </c>
      <c r="M48" s="1190" t="s">
        <v>219</v>
      </c>
      <c r="N48" s="1191">
        <v>6422.3999999999951</v>
      </c>
      <c r="O48" s="1191">
        <v>6422.3999999999951</v>
      </c>
      <c r="P48" s="1191">
        <v>384.24999999999994</v>
      </c>
      <c r="Q48" s="1191">
        <v>0</v>
      </c>
      <c r="R48" s="1191">
        <v>384.24999999999994</v>
      </c>
      <c r="S48" s="1192">
        <v>130610</v>
      </c>
      <c r="T48" s="1192">
        <f t="shared" si="10"/>
        <v>838829663.9999994</v>
      </c>
      <c r="U48" s="1192">
        <f t="shared" si="10"/>
        <v>838829663.9999994</v>
      </c>
      <c r="V48" s="1192">
        <f t="shared" si="10"/>
        <v>50186892.499999993</v>
      </c>
      <c r="W48" s="1192">
        <f t="shared" si="10"/>
        <v>0</v>
      </c>
      <c r="X48" s="1192">
        <f t="shared" si="10"/>
        <v>50186892.499999993</v>
      </c>
      <c r="Y48" s="1193">
        <f t="shared" si="8"/>
        <v>6038.1499999999951</v>
      </c>
      <c r="Z48" s="1194"/>
    </row>
    <row r="49" spans="1:26" s="1186" customFormat="1" ht="15" collapsed="1">
      <c r="A49" s="1178" t="s">
        <v>124</v>
      </c>
      <c r="B49" s="1179" t="s">
        <v>287</v>
      </c>
      <c r="C49" s="1179"/>
      <c r="D49" s="1179"/>
      <c r="E49" s="1179"/>
      <c r="F49" s="1179"/>
      <c r="G49" s="1179"/>
      <c r="H49" s="1179"/>
      <c r="I49" s="1179"/>
      <c r="J49" s="1179"/>
      <c r="K49" s="1179"/>
      <c r="L49" s="1180" t="s">
        <v>288</v>
      </c>
      <c r="M49" s="1181"/>
      <c r="N49" s="1182"/>
      <c r="O49" s="1182"/>
      <c r="P49" s="1182"/>
      <c r="Q49" s="1182"/>
      <c r="R49" s="1182"/>
      <c r="S49" s="1183" t="str">
        <f>IFERROR(INDEX('[5]DON GIA'!$A$1:$M$592,MATCH(C49,'[5]DON GIA'!$B$1:$B$592,0),MATCH($S$13,'[5]DON GIA'!$A$1:$M$1,0)),"")</f>
        <v/>
      </c>
      <c r="T49" s="1183">
        <f>SUBTOTAL(9,T50:T60)</f>
        <v>5627593187.5999985</v>
      </c>
      <c r="U49" s="1183">
        <f t="shared" ref="U49:X49" si="11">SUBTOTAL(9,U50:U60)</f>
        <v>5627593187.6000023</v>
      </c>
      <c r="V49" s="1183">
        <f t="shared" si="11"/>
        <v>2080624039.2000003</v>
      </c>
      <c r="W49" s="1183">
        <f t="shared" si="11"/>
        <v>-32868613.799999863</v>
      </c>
      <c r="X49" s="1183">
        <f t="shared" si="11"/>
        <v>2047755425.4000006</v>
      </c>
      <c r="Y49" s="1184"/>
      <c r="Z49" s="1185"/>
    </row>
    <row r="50" spans="1:26" s="1186" customFormat="1" ht="52.5" hidden="1" customHeight="1" outlineLevel="1">
      <c r="A50" s="1187">
        <v>1</v>
      </c>
      <c r="B50" s="1188" t="s">
        <v>289</v>
      </c>
      <c r="C50" s="1188" t="s">
        <v>290</v>
      </c>
      <c r="D50" s="1188"/>
      <c r="E50" s="1188" t="s">
        <v>207</v>
      </c>
      <c r="F50" s="1188" t="s">
        <v>291</v>
      </c>
      <c r="G50" s="1188" t="s">
        <v>292</v>
      </c>
      <c r="H50" s="1188"/>
      <c r="I50" s="1188"/>
      <c r="J50" s="1188" t="s">
        <v>293</v>
      </c>
      <c r="K50" s="1188"/>
      <c r="L50" s="1189" t="s">
        <v>294</v>
      </c>
      <c r="M50" s="1190" t="s">
        <v>295</v>
      </c>
      <c r="N50" s="1191">
        <v>82.299999999999983</v>
      </c>
      <c r="O50" s="1191">
        <v>82.3</v>
      </c>
      <c r="P50" s="1191">
        <v>0</v>
      </c>
      <c r="Q50" s="1191">
        <v>0</v>
      </c>
      <c r="R50" s="1191">
        <v>0</v>
      </c>
      <c r="S50" s="1192">
        <v>30080</v>
      </c>
      <c r="T50" s="1192">
        <f t="shared" ref="T50:X60" si="12">N50*$S50</f>
        <v>2475583.9999999995</v>
      </c>
      <c r="U50" s="1192">
        <f t="shared" si="12"/>
        <v>2475584</v>
      </c>
      <c r="V50" s="1192">
        <f t="shared" si="12"/>
        <v>0</v>
      </c>
      <c r="W50" s="1192">
        <f t="shared" si="12"/>
        <v>0</v>
      </c>
      <c r="X50" s="1192">
        <f t="shared" si="12"/>
        <v>0</v>
      </c>
      <c r="Y50" s="1193">
        <f t="shared" si="8"/>
        <v>82.299999999999983</v>
      </c>
      <c r="Z50" s="1194"/>
    </row>
    <row r="51" spans="1:26" s="1186" customFormat="1" ht="69.75" hidden="1" customHeight="1" outlineLevel="1">
      <c r="A51" s="1187">
        <v>2</v>
      </c>
      <c r="B51" s="1188" t="s">
        <v>296</v>
      </c>
      <c r="C51" s="1188" t="s">
        <v>290</v>
      </c>
      <c r="D51" s="1188"/>
      <c r="E51" s="1188" t="s">
        <v>207</v>
      </c>
      <c r="F51" s="1188" t="s">
        <v>291</v>
      </c>
      <c r="G51" s="1188" t="s">
        <v>292</v>
      </c>
      <c r="H51" s="1188"/>
      <c r="I51" s="1188"/>
      <c r="J51" s="1188" t="s">
        <v>297</v>
      </c>
      <c r="K51" s="1188"/>
      <c r="L51" s="1189" t="s">
        <v>298</v>
      </c>
      <c r="M51" s="1190" t="s">
        <v>295</v>
      </c>
      <c r="N51" s="1191">
        <v>4526.3000000000011</v>
      </c>
      <c r="O51" s="1191">
        <v>4526.300000000002</v>
      </c>
      <c r="P51" s="1191">
        <v>0</v>
      </c>
      <c r="Q51" s="1191">
        <v>0</v>
      </c>
      <c r="R51" s="1191">
        <v>0</v>
      </c>
      <c r="S51" s="1192">
        <v>30080</v>
      </c>
      <c r="T51" s="1192">
        <f t="shared" si="12"/>
        <v>136151104.00000003</v>
      </c>
      <c r="U51" s="1192">
        <f t="shared" si="12"/>
        <v>136151104.00000006</v>
      </c>
      <c r="V51" s="1192">
        <f t="shared" si="12"/>
        <v>0</v>
      </c>
      <c r="W51" s="1192">
        <f t="shared" si="12"/>
        <v>0</v>
      </c>
      <c r="X51" s="1192">
        <f t="shared" si="12"/>
        <v>0</v>
      </c>
      <c r="Y51" s="1193">
        <f t="shared" si="8"/>
        <v>4526.3000000000011</v>
      </c>
      <c r="Z51" s="1194"/>
    </row>
    <row r="52" spans="1:26" s="1186" customFormat="1" ht="31" hidden="1" outlineLevel="1">
      <c r="A52" s="1187">
        <v>3</v>
      </c>
      <c r="B52" s="1188" t="s">
        <v>299</v>
      </c>
      <c r="C52" s="1188" t="s">
        <v>290</v>
      </c>
      <c r="D52" s="1188"/>
      <c r="E52" s="1188" t="s">
        <v>207</v>
      </c>
      <c r="F52" s="1188" t="s">
        <v>291</v>
      </c>
      <c r="G52" s="1188" t="s">
        <v>292</v>
      </c>
      <c r="H52" s="1188"/>
      <c r="I52" s="1188"/>
      <c r="J52" s="1188" t="s">
        <v>300</v>
      </c>
      <c r="K52" s="1188"/>
      <c r="L52" s="1189" t="s">
        <v>301</v>
      </c>
      <c r="M52" s="1190" t="s">
        <v>295</v>
      </c>
      <c r="N52" s="1191">
        <v>380</v>
      </c>
      <c r="O52" s="1191">
        <v>380</v>
      </c>
      <c r="P52" s="1191">
        <v>0</v>
      </c>
      <c r="Q52" s="1191">
        <v>0</v>
      </c>
      <c r="R52" s="1191">
        <v>0</v>
      </c>
      <c r="S52" s="1192">
        <v>30080</v>
      </c>
      <c r="T52" s="1192">
        <f t="shared" si="12"/>
        <v>11430400</v>
      </c>
      <c r="U52" s="1192">
        <f t="shared" si="12"/>
        <v>11430400</v>
      </c>
      <c r="V52" s="1192">
        <f t="shared" si="12"/>
        <v>0</v>
      </c>
      <c r="W52" s="1192">
        <f t="shared" si="12"/>
        <v>0</v>
      </c>
      <c r="X52" s="1192">
        <f t="shared" si="12"/>
        <v>0</v>
      </c>
      <c r="Y52" s="1193">
        <f t="shared" si="8"/>
        <v>380</v>
      </c>
      <c r="Z52" s="1194"/>
    </row>
    <row r="53" spans="1:26" s="1186" customFormat="1" ht="51.75" hidden="1" customHeight="1" outlineLevel="1">
      <c r="A53" s="1187">
        <v>4</v>
      </c>
      <c r="B53" s="1188" t="s">
        <v>302</v>
      </c>
      <c r="C53" s="1188" t="s">
        <v>303</v>
      </c>
      <c r="D53" s="1188"/>
      <c r="E53" s="1188" t="s">
        <v>207</v>
      </c>
      <c r="F53" s="1188" t="s">
        <v>291</v>
      </c>
      <c r="G53" s="1188" t="s">
        <v>304</v>
      </c>
      <c r="H53" s="1188"/>
      <c r="I53" s="1188"/>
      <c r="J53" s="1188" t="s">
        <v>305</v>
      </c>
      <c r="K53" s="1188"/>
      <c r="L53" s="1189" t="s">
        <v>306</v>
      </c>
      <c r="M53" s="1190" t="s">
        <v>219</v>
      </c>
      <c r="N53" s="1191">
        <v>80.64</v>
      </c>
      <c r="O53" s="1191">
        <v>80.64</v>
      </c>
      <c r="P53" s="1191">
        <v>0</v>
      </c>
      <c r="Q53" s="1191">
        <v>0</v>
      </c>
      <c r="R53" s="1191">
        <v>0</v>
      </c>
      <c r="S53" s="1192">
        <v>148310</v>
      </c>
      <c r="T53" s="1192">
        <f t="shared" si="12"/>
        <v>11959718.4</v>
      </c>
      <c r="U53" s="1192">
        <f t="shared" si="12"/>
        <v>11959718.4</v>
      </c>
      <c r="V53" s="1192">
        <f t="shared" si="12"/>
        <v>0</v>
      </c>
      <c r="W53" s="1192">
        <f t="shared" si="12"/>
        <v>0</v>
      </c>
      <c r="X53" s="1192">
        <f t="shared" si="12"/>
        <v>0</v>
      </c>
      <c r="Y53" s="1193">
        <f t="shared" si="8"/>
        <v>80.64</v>
      </c>
      <c r="Z53" s="1194"/>
    </row>
    <row r="54" spans="1:26" s="1186" customFormat="1" ht="38.25" hidden="1" customHeight="1" outlineLevel="1">
      <c r="A54" s="1187">
        <v>5</v>
      </c>
      <c r="B54" s="1188" t="s">
        <v>307</v>
      </c>
      <c r="C54" s="1188" t="s">
        <v>308</v>
      </c>
      <c r="D54" s="1188"/>
      <c r="E54" s="1188" t="s">
        <v>207</v>
      </c>
      <c r="F54" s="1188" t="s">
        <v>291</v>
      </c>
      <c r="G54" s="1188" t="s">
        <v>304</v>
      </c>
      <c r="H54" s="1188"/>
      <c r="I54" s="1188"/>
      <c r="J54" s="1188" t="s">
        <v>309</v>
      </c>
      <c r="K54" s="1188"/>
      <c r="L54" s="1189" t="s">
        <v>310</v>
      </c>
      <c r="M54" s="1190" t="s">
        <v>219</v>
      </c>
      <c r="N54" s="1191">
        <v>1690.7700000000002</v>
      </c>
      <c r="O54" s="1191">
        <v>1690.7700000000002</v>
      </c>
      <c r="P54" s="1191">
        <v>0</v>
      </c>
      <c r="Q54" s="1191">
        <v>0</v>
      </c>
      <c r="R54" s="1191">
        <v>0</v>
      </c>
      <c r="S54" s="1192">
        <v>192840</v>
      </c>
      <c r="T54" s="1192">
        <f t="shared" si="12"/>
        <v>326048086.80000001</v>
      </c>
      <c r="U54" s="1192">
        <f t="shared" si="12"/>
        <v>326048086.80000001</v>
      </c>
      <c r="V54" s="1192">
        <f t="shared" si="12"/>
        <v>0</v>
      </c>
      <c r="W54" s="1192">
        <f t="shared" si="12"/>
        <v>0</v>
      </c>
      <c r="X54" s="1192">
        <f t="shared" si="12"/>
        <v>0</v>
      </c>
      <c r="Y54" s="1193">
        <f t="shared" si="8"/>
        <v>1690.7700000000002</v>
      </c>
      <c r="Z54" s="1194"/>
    </row>
    <row r="55" spans="1:26" s="1186" customFormat="1" ht="57.75" hidden="1" customHeight="1" outlineLevel="1">
      <c r="A55" s="1187">
        <v>6</v>
      </c>
      <c r="B55" s="1188" t="s">
        <v>311</v>
      </c>
      <c r="C55" s="1188" t="s">
        <v>290</v>
      </c>
      <c r="D55" s="1188"/>
      <c r="E55" s="1188" t="s">
        <v>207</v>
      </c>
      <c r="F55" s="1188" t="s">
        <v>291</v>
      </c>
      <c r="G55" s="1188" t="s">
        <v>292</v>
      </c>
      <c r="H55" s="1188"/>
      <c r="I55" s="1188"/>
      <c r="J55" s="1188" t="s">
        <v>297</v>
      </c>
      <c r="K55" s="1188"/>
      <c r="L55" s="1189" t="s">
        <v>312</v>
      </c>
      <c r="M55" s="1190" t="s">
        <v>295</v>
      </c>
      <c r="N55" s="1191">
        <v>3818.4000000000019</v>
      </c>
      <c r="O55" s="1191">
        <v>3818.4000000000005</v>
      </c>
      <c r="P55" s="1191">
        <v>0</v>
      </c>
      <c r="Q55" s="1191">
        <v>0</v>
      </c>
      <c r="R55" s="1191">
        <v>0</v>
      </c>
      <c r="S55" s="1192">
        <v>30080</v>
      </c>
      <c r="T55" s="1192">
        <f t="shared" si="12"/>
        <v>114857472.00000006</v>
      </c>
      <c r="U55" s="1192">
        <f t="shared" si="12"/>
        <v>114857472.00000001</v>
      </c>
      <c r="V55" s="1192">
        <f t="shared" si="12"/>
        <v>0</v>
      </c>
      <c r="W55" s="1192">
        <f t="shared" si="12"/>
        <v>0</v>
      </c>
      <c r="X55" s="1192">
        <f t="shared" si="12"/>
        <v>0</v>
      </c>
      <c r="Y55" s="1193">
        <f t="shared" si="8"/>
        <v>3818.4000000000019</v>
      </c>
      <c r="Z55" s="1194"/>
    </row>
    <row r="56" spans="1:26" s="1186" customFormat="1" ht="42.75" hidden="1" customHeight="1" outlineLevel="1">
      <c r="A56" s="1187">
        <v>7</v>
      </c>
      <c r="B56" s="1188" t="s">
        <v>313</v>
      </c>
      <c r="C56" s="1188" t="s">
        <v>290</v>
      </c>
      <c r="D56" s="1188"/>
      <c r="E56" s="1188" t="s">
        <v>207</v>
      </c>
      <c r="F56" s="1188" t="s">
        <v>291</v>
      </c>
      <c r="G56" s="1188" t="s">
        <v>292</v>
      </c>
      <c r="H56" s="1188"/>
      <c r="I56" s="1188"/>
      <c r="J56" s="1188" t="s">
        <v>300</v>
      </c>
      <c r="K56" s="1188"/>
      <c r="L56" s="1189" t="s">
        <v>314</v>
      </c>
      <c r="M56" s="1190" t="s">
        <v>295</v>
      </c>
      <c r="N56" s="1191">
        <v>92.399999999999991</v>
      </c>
      <c r="O56" s="1191">
        <v>92.399999999999991</v>
      </c>
      <c r="P56" s="1191">
        <v>0</v>
      </c>
      <c r="Q56" s="1191">
        <v>0</v>
      </c>
      <c r="R56" s="1191">
        <v>0</v>
      </c>
      <c r="S56" s="1192">
        <v>30080</v>
      </c>
      <c r="T56" s="1192">
        <f t="shared" si="12"/>
        <v>2779391.9999999995</v>
      </c>
      <c r="U56" s="1192">
        <f t="shared" si="12"/>
        <v>2779391.9999999995</v>
      </c>
      <c r="V56" s="1192">
        <f t="shared" si="12"/>
        <v>0</v>
      </c>
      <c r="W56" s="1192">
        <f t="shared" si="12"/>
        <v>0</v>
      </c>
      <c r="X56" s="1192">
        <f t="shared" si="12"/>
        <v>0</v>
      </c>
      <c r="Y56" s="1193">
        <f t="shared" si="8"/>
        <v>92.399999999999991</v>
      </c>
      <c r="Z56" s="1194"/>
    </row>
    <row r="57" spans="1:26" s="1186" customFormat="1" ht="57.75" hidden="1" customHeight="1" outlineLevel="1">
      <c r="A57" s="1187">
        <v>8</v>
      </c>
      <c r="B57" s="1188" t="s">
        <v>315</v>
      </c>
      <c r="C57" s="1188" t="s">
        <v>290</v>
      </c>
      <c r="D57" s="1188"/>
      <c r="E57" s="1188" t="s">
        <v>207</v>
      </c>
      <c r="F57" s="1188" t="s">
        <v>291</v>
      </c>
      <c r="G57" s="1188" t="s">
        <v>292</v>
      </c>
      <c r="H57" s="1188"/>
      <c r="I57" s="1188"/>
      <c r="J57" s="1188" t="s">
        <v>297</v>
      </c>
      <c r="K57" s="1188"/>
      <c r="L57" s="1189" t="s">
        <v>316</v>
      </c>
      <c r="M57" s="1190" t="s">
        <v>295</v>
      </c>
      <c r="N57" s="1191">
        <v>11541.200000000003</v>
      </c>
      <c r="O57" s="1191">
        <v>11541.200000000008</v>
      </c>
      <c r="P57" s="1191">
        <v>0</v>
      </c>
      <c r="Q57" s="1191">
        <v>0</v>
      </c>
      <c r="R57" s="1191">
        <v>0</v>
      </c>
      <c r="S57" s="1192">
        <v>30080</v>
      </c>
      <c r="T57" s="1192">
        <f t="shared" si="12"/>
        <v>347159296.00000006</v>
      </c>
      <c r="U57" s="1192">
        <f t="shared" si="12"/>
        <v>347159296.00000024</v>
      </c>
      <c r="V57" s="1192">
        <f t="shared" si="12"/>
        <v>0</v>
      </c>
      <c r="W57" s="1192">
        <f t="shared" si="12"/>
        <v>0</v>
      </c>
      <c r="X57" s="1192">
        <f t="shared" si="12"/>
        <v>0</v>
      </c>
      <c r="Y57" s="1193">
        <f t="shared" si="8"/>
        <v>11541.200000000003</v>
      </c>
      <c r="Z57" s="1194"/>
    </row>
    <row r="58" spans="1:26" s="1186" customFormat="1" ht="39" hidden="1" customHeight="1" outlineLevel="1">
      <c r="A58" s="1187">
        <v>9</v>
      </c>
      <c r="B58" s="1188" t="s">
        <v>317</v>
      </c>
      <c r="C58" s="1188" t="s">
        <v>290</v>
      </c>
      <c r="D58" s="1188"/>
      <c r="E58" s="1188" t="s">
        <v>207</v>
      </c>
      <c r="F58" s="1188" t="s">
        <v>291</v>
      </c>
      <c r="G58" s="1188" t="s">
        <v>292</v>
      </c>
      <c r="H58" s="1188"/>
      <c r="I58" s="1188"/>
      <c r="J58" s="1188" t="s">
        <v>300</v>
      </c>
      <c r="K58" s="1188"/>
      <c r="L58" s="1189" t="s">
        <v>318</v>
      </c>
      <c r="M58" s="1190" t="s">
        <v>295</v>
      </c>
      <c r="N58" s="1191">
        <v>3510.0000000000005</v>
      </c>
      <c r="O58" s="1191">
        <v>3510.0000000000014</v>
      </c>
      <c r="P58" s="1191">
        <v>0</v>
      </c>
      <c r="Q58" s="1191">
        <v>0</v>
      </c>
      <c r="R58" s="1191">
        <v>0</v>
      </c>
      <c r="S58" s="1192">
        <v>30080</v>
      </c>
      <c r="T58" s="1192">
        <f t="shared" si="12"/>
        <v>105580800.00000001</v>
      </c>
      <c r="U58" s="1192">
        <f t="shared" si="12"/>
        <v>105580800.00000004</v>
      </c>
      <c r="V58" s="1192">
        <f t="shared" si="12"/>
        <v>0</v>
      </c>
      <c r="W58" s="1192">
        <f t="shared" si="12"/>
        <v>0</v>
      </c>
      <c r="X58" s="1192">
        <f t="shared" si="12"/>
        <v>0</v>
      </c>
      <c r="Y58" s="1193">
        <f t="shared" si="8"/>
        <v>3510.0000000000005</v>
      </c>
      <c r="Z58" s="1194"/>
    </row>
    <row r="59" spans="1:26" s="1186" customFormat="1" ht="37.5" hidden="1" customHeight="1" outlineLevel="1">
      <c r="A59" s="1187">
        <v>10</v>
      </c>
      <c r="B59" s="1188" t="s">
        <v>319</v>
      </c>
      <c r="C59" s="1188" t="s">
        <v>303</v>
      </c>
      <c r="D59" s="1188"/>
      <c r="E59" s="1188" t="s">
        <v>207</v>
      </c>
      <c r="F59" s="1188" t="s">
        <v>291</v>
      </c>
      <c r="G59" s="1188" t="s">
        <v>304</v>
      </c>
      <c r="H59" s="1188"/>
      <c r="I59" s="1188"/>
      <c r="J59" s="1188" t="s">
        <v>320</v>
      </c>
      <c r="K59" s="1188"/>
      <c r="L59" s="1189" t="s">
        <v>321</v>
      </c>
      <c r="M59" s="1190" t="s">
        <v>219</v>
      </c>
      <c r="N59" s="1191">
        <v>2947.1999999999989</v>
      </c>
      <c r="O59" s="1191">
        <v>2947.199999999998</v>
      </c>
      <c r="P59" s="1191">
        <v>0</v>
      </c>
      <c r="Q59" s="1191">
        <v>0</v>
      </c>
      <c r="R59" s="1191">
        <v>0</v>
      </c>
      <c r="S59" s="1192">
        <v>148310</v>
      </c>
      <c r="T59" s="1192">
        <f t="shared" si="12"/>
        <v>437099231.99999982</v>
      </c>
      <c r="U59" s="1192">
        <f t="shared" si="12"/>
        <v>437099231.9999997</v>
      </c>
      <c r="V59" s="1192">
        <f t="shared" si="12"/>
        <v>0</v>
      </c>
      <c r="W59" s="1192">
        <f t="shared" si="12"/>
        <v>0</v>
      </c>
      <c r="X59" s="1192">
        <f t="shared" si="12"/>
        <v>0</v>
      </c>
      <c r="Y59" s="1193">
        <f t="shared" si="8"/>
        <v>2947.1999999999989</v>
      </c>
      <c r="Z59" s="1194"/>
    </row>
    <row r="60" spans="1:26" s="1186" customFormat="1" ht="44.25" hidden="1" customHeight="1" outlineLevel="1">
      <c r="A60" s="1187">
        <v>11</v>
      </c>
      <c r="B60" s="1188" t="s">
        <v>322</v>
      </c>
      <c r="C60" s="1188" t="s">
        <v>308</v>
      </c>
      <c r="D60" s="1188"/>
      <c r="E60" s="1188" t="s">
        <v>207</v>
      </c>
      <c r="F60" s="1188" t="s">
        <v>291</v>
      </c>
      <c r="G60" s="1188" t="s">
        <v>304</v>
      </c>
      <c r="H60" s="1188"/>
      <c r="I60" s="1188"/>
      <c r="J60" s="1188" t="s">
        <v>309</v>
      </c>
      <c r="K60" s="1188"/>
      <c r="L60" s="1189" t="s">
        <v>310</v>
      </c>
      <c r="M60" s="1190" t="s">
        <v>219</v>
      </c>
      <c r="N60" s="1191">
        <v>21427.359999999993</v>
      </c>
      <c r="O60" s="1191">
        <v>21427.360000000011</v>
      </c>
      <c r="P60" s="1191">
        <v>10789.380000000001</v>
      </c>
      <c r="Q60" s="1191">
        <v>-170.44499999999928</v>
      </c>
      <c r="R60" s="1191">
        <v>10618.935000000003</v>
      </c>
      <c r="S60" s="1192">
        <v>192840</v>
      </c>
      <c r="T60" s="1192">
        <f t="shared" si="12"/>
        <v>4132052102.3999987</v>
      </c>
      <c r="U60" s="1192">
        <f t="shared" si="12"/>
        <v>4132052102.400002</v>
      </c>
      <c r="V60" s="1192">
        <f t="shared" si="12"/>
        <v>2080624039.2000003</v>
      </c>
      <c r="W60" s="1192">
        <f t="shared" si="12"/>
        <v>-32868613.799999863</v>
      </c>
      <c r="X60" s="1192">
        <f t="shared" si="12"/>
        <v>2047755425.4000006</v>
      </c>
      <c r="Y60" s="1193">
        <f t="shared" si="8"/>
        <v>10808.42499999999</v>
      </c>
      <c r="Z60" s="1194"/>
    </row>
    <row r="61" spans="1:26" s="1186" customFormat="1" ht="15" collapsed="1">
      <c r="A61" s="1178" t="s">
        <v>126</v>
      </c>
      <c r="B61" s="1179" t="s">
        <v>323</v>
      </c>
      <c r="C61" s="1179"/>
      <c r="D61" s="1179"/>
      <c r="E61" s="1179"/>
      <c r="F61" s="1179"/>
      <c r="G61" s="1179"/>
      <c r="H61" s="1179"/>
      <c r="I61" s="1179"/>
      <c r="J61" s="1179"/>
      <c r="K61" s="1179"/>
      <c r="L61" s="1180" t="s">
        <v>324</v>
      </c>
      <c r="M61" s="1181"/>
      <c r="N61" s="1182"/>
      <c r="O61" s="1182"/>
      <c r="P61" s="1182"/>
      <c r="Q61" s="1182"/>
      <c r="R61" s="1182"/>
      <c r="S61" s="1183" t="str">
        <f>IFERROR(INDEX('[5]DON GIA'!$A$1:$M$592,MATCH(C61,'[5]DON GIA'!$B$1:$B$592,0),MATCH($S$13,'[5]DON GIA'!$A$1:$M$1,0)),"")</f>
        <v/>
      </c>
      <c r="T61" s="1183">
        <f>SUBTOTAL(9,T62:T79)</f>
        <v>7839185709.5999975</v>
      </c>
      <c r="U61" s="1183">
        <f t="shared" ref="U61:X61" si="13">SUBTOTAL(9,U62:U79)</f>
        <v>7839185709.6000023</v>
      </c>
      <c r="V61" s="1183">
        <f t="shared" si="13"/>
        <v>0</v>
      </c>
      <c r="W61" s="1183">
        <f t="shared" si="13"/>
        <v>0</v>
      </c>
      <c r="X61" s="1183">
        <f t="shared" si="13"/>
        <v>0</v>
      </c>
      <c r="Y61" s="1184"/>
      <c r="Z61" s="1185"/>
    </row>
    <row r="62" spans="1:26" s="1186" customFormat="1" ht="58.5" hidden="1" customHeight="1" outlineLevel="1">
      <c r="A62" s="1187">
        <v>1</v>
      </c>
      <c r="B62" s="1188" t="s">
        <v>325</v>
      </c>
      <c r="C62" s="1188" t="s">
        <v>326</v>
      </c>
      <c r="D62" s="1188"/>
      <c r="E62" s="1188" t="s">
        <v>207</v>
      </c>
      <c r="F62" s="1188" t="s">
        <v>327</v>
      </c>
      <c r="G62" s="1188" t="s">
        <v>328</v>
      </c>
      <c r="H62" s="1188"/>
      <c r="I62" s="1188"/>
      <c r="J62" s="1189" t="s">
        <v>329</v>
      </c>
      <c r="K62" s="1188"/>
      <c r="L62" s="1189" t="s">
        <v>330</v>
      </c>
      <c r="M62" s="1190" t="s">
        <v>219</v>
      </c>
      <c r="N62" s="1191">
        <v>5356.03</v>
      </c>
      <c r="O62" s="1191">
        <v>5356.0299999999979</v>
      </c>
      <c r="P62" s="1191">
        <v>0</v>
      </c>
      <c r="Q62" s="1191">
        <v>0</v>
      </c>
      <c r="R62" s="1191">
        <v>0</v>
      </c>
      <c r="S62" s="1192">
        <v>165200</v>
      </c>
      <c r="T62" s="1192">
        <f t="shared" ref="T62:X77" si="14">N62*$S62</f>
        <v>884816156</v>
      </c>
      <c r="U62" s="1192">
        <f t="shared" si="14"/>
        <v>884816155.99999964</v>
      </c>
      <c r="V62" s="1192">
        <f t="shared" si="14"/>
        <v>0</v>
      </c>
      <c r="W62" s="1192">
        <f t="shared" si="14"/>
        <v>0</v>
      </c>
      <c r="X62" s="1192">
        <f t="shared" si="14"/>
        <v>0</v>
      </c>
      <c r="Y62" s="1193">
        <f t="shared" si="8"/>
        <v>5356.03</v>
      </c>
      <c r="Z62" s="1194"/>
    </row>
    <row r="63" spans="1:26" s="1186" customFormat="1" ht="58.5" hidden="1" customHeight="1" outlineLevel="1">
      <c r="A63" s="1187">
        <v>2</v>
      </c>
      <c r="B63" s="1188" t="s">
        <v>331</v>
      </c>
      <c r="C63" s="1188" t="s">
        <v>332</v>
      </c>
      <c r="D63" s="1188"/>
      <c r="E63" s="1188" t="s">
        <v>207</v>
      </c>
      <c r="F63" s="1188" t="s">
        <v>327</v>
      </c>
      <c r="G63" s="1188" t="s">
        <v>328</v>
      </c>
      <c r="H63" s="1188"/>
      <c r="I63" s="1188"/>
      <c r="J63" s="1189" t="s">
        <v>333</v>
      </c>
      <c r="K63" s="1188"/>
      <c r="L63" s="1189" t="s">
        <v>334</v>
      </c>
      <c r="M63" s="1190" t="s">
        <v>219</v>
      </c>
      <c r="N63" s="1191">
        <v>21.37</v>
      </c>
      <c r="O63" s="1191">
        <v>21.37</v>
      </c>
      <c r="P63" s="1191">
        <v>0</v>
      </c>
      <c r="Q63" s="1191">
        <v>0</v>
      </c>
      <c r="R63" s="1191">
        <v>0</v>
      </c>
      <c r="S63" s="1192">
        <v>193520</v>
      </c>
      <c r="T63" s="1192">
        <f t="shared" si="14"/>
        <v>4135522.4000000004</v>
      </c>
      <c r="U63" s="1192">
        <f t="shared" si="14"/>
        <v>4135522.4000000004</v>
      </c>
      <c r="V63" s="1192">
        <f t="shared" si="14"/>
        <v>0</v>
      </c>
      <c r="W63" s="1192">
        <f t="shared" si="14"/>
        <v>0</v>
      </c>
      <c r="X63" s="1192">
        <f t="shared" si="14"/>
        <v>0</v>
      </c>
      <c r="Y63" s="1193">
        <f t="shared" si="8"/>
        <v>21.37</v>
      </c>
      <c r="Z63" s="1194"/>
    </row>
    <row r="64" spans="1:26" s="1186" customFormat="1" ht="39" hidden="1" customHeight="1" outlineLevel="1">
      <c r="A64" s="1187">
        <v>3</v>
      </c>
      <c r="B64" s="1188" t="s">
        <v>335</v>
      </c>
      <c r="C64" s="1188" t="s">
        <v>326</v>
      </c>
      <c r="D64" s="1188"/>
      <c r="E64" s="1188" t="s">
        <v>207</v>
      </c>
      <c r="F64" s="1188" t="s">
        <v>327</v>
      </c>
      <c r="G64" s="1188" t="s">
        <v>328</v>
      </c>
      <c r="H64" s="1188"/>
      <c r="I64" s="1188"/>
      <c r="J64" s="1189" t="s">
        <v>329</v>
      </c>
      <c r="K64" s="1188"/>
      <c r="L64" s="1189" t="s">
        <v>336</v>
      </c>
      <c r="M64" s="1190" t="s">
        <v>219</v>
      </c>
      <c r="N64" s="1191">
        <v>4220.5999999999995</v>
      </c>
      <c r="O64" s="1191">
        <v>4220.6000000000004</v>
      </c>
      <c r="P64" s="1191">
        <v>0</v>
      </c>
      <c r="Q64" s="1191">
        <v>0</v>
      </c>
      <c r="R64" s="1191">
        <v>0</v>
      </c>
      <c r="S64" s="1192">
        <v>165200</v>
      </c>
      <c r="T64" s="1192">
        <f t="shared" si="14"/>
        <v>697243119.99999988</v>
      </c>
      <c r="U64" s="1192">
        <f t="shared" si="14"/>
        <v>697243120.00000012</v>
      </c>
      <c r="V64" s="1192">
        <f t="shared" si="14"/>
        <v>0</v>
      </c>
      <c r="W64" s="1192">
        <f t="shared" si="14"/>
        <v>0</v>
      </c>
      <c r="X64" s="1192">
        <f t="shared" si="14"/>
        <v>0</v>
      </c>
      <c r="Y64" s="1193">
        <f t="shared" si="8"/>
        <v>4220.5999999999995</v>
      </c>
      <c r="Z64" s="1194"/>
    </row>
    <row r="65" spans="1:26" s="1186" customFormat="1" ht="54.75" hidden="1" customHeight="1" outlineLevel="1">
      <c r="A65" s="1187">
        <v>4</v>
      </c>
      <c r="B65" s="1188" t="s">
        <v>337</v>
      </c>
      <c r="C65" s="1188" t="s">
        <v>332</v>
      </c>
      <c r="D65" s="1188"/>
      <c r="E65" s="1188" t="s">
        <v>207</v>
      </c>
      <c r="F65" s="1188" t="s">
        <v>327</v>
      </c>
      <c r="G65" s="1188" t="s">
        <v>328</v>
      </c>
      <c r="H65" s="1188"/>
      <c r="I65" s="1188"/>
      <c r="J65" s="1189" t="s">
        <v>333</v>
      </c>
      <c r="K65" s="1188"/>
      <c r="L65" s="1189" t="s">
        <v>338</v>
      </c>
      <c r="M65" s="1190" t="s">
        <v>219</v>
      </c>
      <c r="N65" s="1191">
        <v>324.32999999999993</v>
      </c>
      <c r="O65" s="1191">
        <v>324.32999999999993</v>
      </c>
      <c r="P65" s="1191">
        <v>0</v>
      </c>
      <c r="Q65" s="1191">
        <v>0</v>
      </c>
      <c r="R65" s="1191">
        <v>0</v>
      </c>
      <c r="S65" s="1192">
        <v>193520</v>
      </c>
      <c r="T65" s="1192">
        <f t="shared" si="14"/>
        <v>62764341.599999987</v>
      </c>
      <c r="U65" s="1192">
        <f t="shared" si="14"/>
        <v>62764341.599999987</v>
      </c>
      <c r="V65" s="1192">
        <f t="shared" si="14"/>
        <v>0</v>
      </c>
      <c r="W65" s="1192">
        <f t="shared" si="14"/>
        <v>0</v>
      </c>
      <c r="X65" s="1192">
        <f t="shared" si="14"/>
        <v>0</v>
      </c>
      <c r="Y65" s="1193">
        <f t="shared" si="8"/>
        <v>324.32999999999993</v>
      </c>
      <c r="Z65" s="1194"/>
    </row>
    <row r="66" spans="1:26" s="1186" customFormat="1" ht="56.25" hidden="1" customHeight="1" outlineLevel="1">
      <c r="A66" s="1187">
        <v>5</v>
      </c>
      <c r="B66" s="1188" t="s">
        <v>339</v>
      </c>
      <c r="C66" s="1188" t="s">
        <v>326</v>
      </c>
      <c r="D66" s="1188"/>
      <c r="E66" s="1188" t="s">
        <v>207</v>
      </c>
      <c r="F66" s="1188" t="s">
        <v>327</v>
      </c>
      <c r="G66" s="1188" t="s">
        <v>328</v>
      </c>
      <c r="H66" s="1188"/>
      <c r="I66" s="1188"/>
      <c r="J66" s="1189" t="s">
        <v>329</v>
      </c>
      <c r="K66" s="1188"/>
      <c r="L66" s="1189" t="s">
        <v>340</v>
      </c>
      <c r="M66" s="1190" t="s">
        <v>219</v>
      </c>
      <c r="N66" s="1191">
        <v>33077.919999999991</v>
      </c>
      <c r="O66" s="1191">
        <v>33077.920000000013</v>
      </c>
      <c r="P66" s="1191">
        <v>0</v>
      </c>
      <c r="Q66" s="1191">
        <v>0</v>
      </c>
      <c r="R66" s="1191">
        <v>0</v>
      </c>
      <c r="S66" s="1192">
        <v>165200</v>
      </c>
      <c r="T66" s="1192">
        <f t="shared" si="14"/>
        <v>5464472383.9999981</v>
      </c>
      <c r="U66" s="1192">
        <f t="shared" si="14"/>
        <v>5464472384.0000019</v>
      </c>
      <c r="V66" s="1192">
        <f t="shared" si="14"/>
        <v>0</v>
      </c>
      <c r="W66" s="1192">
        <f t="shared" si="14"/>
        <v>0</v>
      </c>
      <c r="X66" s="1192">
        <f t="shared" si="14"/>
        <v>0</v>
      </c>
      <c r="Y66" s="1193">
        <f t="shared" si="8"/>
        <v>33077.919999999991</v>
      </c>
      <c r="Z66" s="1194"/>
    </row>
    <row r="67" spans="1:26" s="1186" customFormat="1" ht="55.5" hidden="1" customHeight="1" outlineLevel="1">
      <c r="A67" s="1187">
        <v>6</v>
      </c>
      <c r="B67" s="1188" t="s">
        <v>341</v>
      </c>
      <c r="C67" s="1188" t="s">
        <v>332</v>
      </c>
      <c r="D67" s="1188"/>
      <c r="E67" s="1188" t="s">
        <v>207</v>
      </c>
      <c r="F67" s="1188" t="s">
        <v>327</v>
      </c>
      <c r="G67" s="1188" t="s">
        <v>328</v>
      </c>
      <c r="H67" s="1188"/>
      <c r="I67" s="1188"/>
      <c r="J67" s="1189" t="s">
        <v>333</v>
      </c>
      <c r="K67" s="1188"/>
      <c r="L67" s="1189" t="s">
        <v>342</v>
      </c>
      <c r="M67" s="1190" t="s">
        <v>219</v>
      </c>
      <c r="N67" s="1191">
        <v>3750.279999999997</v>
      </c>
      <c r="O67" s="1191">
        <v>3750.2799999999993</v>
      </c>
      <c r="P67" s="1191">
        <v>0</v>
      </c>
      <c r="Q67" s="1191">
        <v>0</v>
      </c>
      <c r="R67" s="1191">
        <v>0</v>
      </c>
      <c r="S67" s="1192">
        <v>193520</v>
      </c>
      <c r="T67" s="1192">
        <f t="shared" si="14"/>
        <v>725754185.59999943</v>
      </c>
      <c r="U67" s="1192">
        <f t="shared" si="14"/>
        <v>725754185.5999999</v>
      </c>
      <c r="V67" s="1192">
        <f t="shared" si="14"/>
        <v>0</v>
      </c>
      <c r="W67" s="1192">
        <f t="shared" si="14"/>
        <v>0</v>
      </c>
      <c r="X67" s="1192">
        <f t="shared" si="14"/>
        <v>0</v>
      </c>
      <c r="Y67" s="1193">
        <f t="shared" si="8"/>
        <v>3750.279999999997</v>
      </c>
      <c r="Z67" s="1194"/>
    </row>
    <row r="68" spans="1:26" s="1186" customFormat="1" ht="54.75" hidden="1" customHeight="1" outlineLevel="1">
      <c r="A68" s="1187">
        <v>7</v>
      </c>
      <c r="B68" s="1188" t="s">
        <v>343</v>
      </c>
      <c r="C68" s="1188" t="s">
        <v>344</v>
      </c>
      <c r="D68" s="1188"/>
      <c r="E68" s="1188" t="s">
        <v>207</v>
      </c>
      <c r="F68" s="1188" t="s">
        <v>327</v>
      </c>
      <c r="G68" s="1188" t="s">
        <v>328</v>
      </c>
      <c r="H68" s="1188"/>
      <c r="I68" s="1188"/>
      <c r="J68" s="1189" t="s">
        <v>345</v>
      </c>
      <c r="K68" s="1188"/>
      <c r="L68" s="1189" t="s">
        <v>346</v>
      </c>
      <c r="M68" s="1190" t="s">
        <v>347</v>
      </c>
      <c r="N68" s="1191"/>
      <c r="O68" s="1191">
        <v>0</v>
      </c>
      <c r="P68" s="1191">
        <v>0</v>
      </c>
      <c r="Q68" s="1191">
        <v>0</v>
      </c>
      <c r="R68" s="1191">
        <v>0</v>
      </c>
      <c r="S68" s="1192">
        <f>IFERROR(INDEX('[5]DON GIA'!$A$1:$M$592,MATCH(C68,'[5]DON GIA'!$B$1:$B$592,0),MATCH($S$13,'[5]DON GIA'!$A$1:$M$1,0)),"")</f>
        <v>0</v>
      </c>
      <c r="T68" s="1192">
        <f t="shared" si="14"/>
        <v>0</v>
      </c>
      <c r="U68" s="1192">
        <f t="shared" si="14"/>
        <v>0</v>
      </c>
      <c r="V68" s="1192">
        <f t="shared" si="14"/>
        <v>0</v>
      </c>
      <c r="W68" s="1192">
        <f t="shared" si="14"/>
        <v>0</v>
      </c>
      <c r="X68" s="1192">
        <f t="shared" si="14"/>
        <v>0</v>
      </c>
      <c r="Y68" s="1193">
        <f t="shared" si="8"/>
        <v>0</v>
      </c>
      <c r="Z68" s="1194"/>
    </row>
    <row r="69" spans="1:26" s="1186" customFormat="1" ht="46.5" hidden="1" outlineLevel="1">
      <c r="A69" s="1187">
        <v>8</v>
      </c>
      <c r="B69" s="1188" t="s">
        <v>348</v>
      </c>
      <c r="C69" s="1188" t="s">
        <v>349</v>
      </c>
      <c r="D69" s="1188"/>
      <c r="E69" s="1188" t="s">
        <v>207</v>
      </c>
      <c r="F69" s="1188" t="s">
        <v>327</v>
      </c>
      <c r="G69" s="1188" t="s">
        <v>328</v>
      </c>
      <c r="H69" s="1188"/>
      <c r="I69" s="1188"/>
      <c r="J69" s="1189" t="s">
        <v>350</v>
      </c>
      <c r="K69" s="1188"/>
      <c r="L69" s="1189" t="s">
        <v>351</v>
      </c>
      <c r="M69" s="1190" t="s">
        <v>347</v>
      </c>
      <c r="N69" s="1191"/>
      <c r="O69" s="1191">
        <v>0</v>
      </c>
      <c r="P69" s="1191">
        <v>0</v>
      </c>
      <c r="Q69" s="1191">
        <v>0</v>
      </c>
      <c r="R69" s="1191">
        <v>0</v>
      </c>
      <c r="S69" s="1192">
        <f>IFERROR(INDEX('[5]DON GIA'!$A$1:$M$592,MATCH(C69,'[5]DON GIA'!$B$1:$B$592,0),MATCH($S$13,'[5]DON GIA'!$A$1:$M$1,0)),"")</f>
        <v>0</v>
      </c>
      <c r="T69" s="1192">
        <f t="shared" si="14"/>
        <v>0</v>
      </c>
      <c r="U69" s="1192">
        <f t="shared" si="14"/>
        <v>0</v>
      </c>
      <c r="V69" s="1192">
        <f t="shared" si="14"/>
        <v>0</v>
      </c>
      <c r="W69" s="1192">
        <f t="shared" si="14"/>
        <v>0</v>
      </c>
      <c r="X69" s="1192">
        <f t="shared" si="14"/>
        <v>0</v>
      </c>
      <c r="Y69" s="1193">
        <f t="shared" si="8"/>
        <v>0</v>
      </c>
      <c r="Z69" s="1194"/>
    </row>
    <row r="70" spans="1:26" s="1186" customFormat="1" ht="46.5" hidden="1" outlineLevel="1">
      <c r="A70" s="1187">
        <v>9</v>
      </c>
      <c r="B70" s="1188" t="s">
        <v>352</v>
      </c>
      <c r="C70" s="1188" t="s">
        <v>353</v>
      </c>
      <c r="D70" s="1188"/>
      <c r="E70" s="1188" t="s">
        <v>207</v>
      </c>
      <c r="F70" s="1188" t="s">
        <v>327</v>
      </c>
      <c r="G70" s="1188" t="s">
        <v>328</v>
      </c>
      <c r="H70" s="1188"/>
      <c r="I70" s="1188"/>
      <c r="J70" s="1189" t="s">
        <v>354</v>
      </c>
      <c r="K70" s="1188"/>
      <c r="L70" s="1189" t="s">
        <v>355</v>
      </c>
      <c r="M70" s="1190" t="s">
        <v>347</v>
      </c>
      <c r="N70" s="1191"/>
      <c r="O70" s="1191">
        <v>0</v>
      </c>
      <c r="P70" s="1191">
        <v>0</v>
      </c>
      <c r="Q70" s="1191">
        <v>0</v>
      </c>
      <c r="R70" s="1191">
        <v>0</v>
      </c>
      <c r="S70" s="1192">
        <f>IFERROR(INDEX('[5]DON GIA'!$A$1:$M$592,MATCH(C70,'[5]DON GIA'!$B$1:$B$592,0),MATCH($S$13,'[5]DON GIA'!$A$1:$M$1,0)),"")</f>
        <v>0</v>
      </c>
      <c r="T70" s="1192">
        <f t="shared" si="14"/>
        <v>0</v>
      </c>
      <c r="U70" s="1192">
        <f t="shared" si="14"/>
        <v>0</v>
      </c>
      <c r="V70" s="1192">
        <f t="shared" si="14"/>
        <v>0</v>
      </c>
      <c r="W70" s="1192">
        <f t="shared" si="14"/>
        <v>0</v>
      </c>
      <c r="X70" s="1192">
        <f t="shared" si="14"/>
        <v>0</v>
      </c>
      <c r="Y70" s="1193">
        <f t="shared" si="8"/>
        <v>0</v>
      </c>
      <c r="Z70" s="1194"/>
    </row>
    <row r="71" spans="1:26" s="1186" customFormat="1" ht="46.5" hidden="1" outlineLevel="1">
      <c r="A71" s="1187">
        <v>10</v>
      </c>
      <c r="B71" s="1188" t="s">
        <v>356</v>
      </c>
      <c r="C71" s="1188" t="s">
        <v>357</v>
      </c>
      <c r="D71" s="1188"/>
      <c r="E71" s="1188" t="s">
        <v>207</v>
      </c>
      <c r="F71" s="1188" t="s">
        <v>327</v>
      </c>
      <c r="G71" s="1188" t="s">
        <v>328</v>
      </c>
      <c r="H71" s="1188"/>
      <c r="I71" s="1188"/>
      <c r="J71" s="1189" t="s">
        <v>358</v>
      </c>
      <c r="K71" s="1188"/>
      <c r="L71" s="1189" t="s">
        <v>359</v>
      </c>
      <c r="M71" s="1190" t="s">
        <v>347</v>
      </c>
      <c r="N71" s="1191"/>
      <c r="O71" s="1191">
        <v>0</v>
      </c>
      <c r="P71" s="1191">
        <v>0</v>
      </c>
      <c r="Q71" s="1191">
        <v>0</v>
      </c>
      <c r="R71" s="1191">
        <v>0</v>
      </c>
      <c r="S71" s="1192">
        <f>IFERROR(INDEX('[5]DON GIA'!$A$1:$M$592,MATCH(C71,'[5]DON GIA'!$B$1:$B$592,0),MATCH($S$13,'[5]DON GIA'!$A$1:$M$1,0)),"")</f>
        <v>0</v>
      </c>
      <c r="T71" s="1192">
        <f t="shared" si="14"/>
        <v>0</v>
      </c>
      <c r="U71" s="1192">
        <f t="shared" si="14"/>
        <v>0</v>
      </c>
      <c r="V71" s="1192">
        <f t="shared" si="14"/>
        <v>0</v>
      </c>
      <c r="W71" s="1192">
        <f t="shared" si="14"/>
        <v>0</v>
      </c>
      <c r="X71" s="1192">
        <f t="shared" si="14"/>
        <v>0</v>
      </c>
      <c r="Y71" s="1193">
        <f t="shared" si="8"/>
        <v>0</v>
      </c>
      <c r="Z71" s="1194"/>
    </row>
    <row r="72" spans="1:26" s="1186" customFormat="1" ht="31" hidden="1" outlineLevel="1">
      <c r="A72" s="1187">
        <v>11</v>
      </c>
      <c r="B72" s="1188" t="s">
        <v>360</v>
      </c>
      <c r="C72" s="1188" t="s">
        <v>361</v>
      </c>
      <c r="D72" s="1188"/>
      <c r="E72" s="1188" t="s">
        <v>207</v>
      </c>
      <c r="F72" s="1188" t="s">
        <v>327</v>
      </c>
      <c r="G72" s="1188" t="s">
        <v>328</v>
      </c>
      <c r="H72" s="1188"/>
      <c r="I72" s="1188"/>
      <c r="J72" s="1189" t="s">
        <v>362</v>
      </c>
      <c r="K72" s="1188"/>
      <c r="L72" s="1189" t="s">
        <v>363</v>
      </c>
      <c r="M72" s="1190" t="s">
        <v>295</v>
      </c>
      <c r="N72" s="1191"/>
      <c r="O72" s="1191">
        <v>0</v>
      </c>
      <c r="P72" s="1191">
        <v>0</v>
      </c>
      <c r="Q72" s="1191">
        <v>0</v>
      </c>
      <c r="R72" s="1191">
        <v>0</v>
      </c>
      <c r="S72" s="1192">
        <f>IFERROR(INDEX('[5]DON GIA'!$A$1:$M$592,MATCH(C72,'[5]DON GIA'!$B$1:$B$592,0),MATCH($S$13,'[5]DON GIA'!$A$1:$M$1,0)),"")</f>
        <v>0</v>
      </c>
      <c r="T72" s="1192">
        <f t="shared" si="14"/>
        <v>0</v>
      </c>
      <c r="U72" s="1192">
        <f t="shared" si="14"/>
        <v>0</v>
      </c>
      <c r="V72" s="1192">
        <f t="shared" si="14"/>
        <v>0</v>
      </c>
      <c r="W72" s="1192">
        <f t="shared" si="14"/>
        <v>0</v>
      </c>
      <c r="X72" s="1192">
        <f t="shared" si="14"/>
        <v>0</v>
      </c>
      <c r="Y72" s="1193">
        <f t="shared" si="8"/>
        <v>0</v>
      </c>
      <c r="Z72" s="1194"/>
    </row>
    <row r="73" spans="1:26" s="1186" customFormat="1" ht="31" hidden="1" outlineLevel="1">
      <c r="A73" s="1187">
        <v>12</v>
      </c>
      <c r="B73" s="1188" t="s">
        <v>364</v>
      </c>
      <c r="C73" s="1188" t="s">
        <v>365</v>
      </c>
      <c r="D73" s="1188"/>
      <c r="E73" s="1188" t="s">
        <v>207</v>
      </c>
      <c r="F73" s="1188" t="s">
        <v>327</v>
      </c>
      <c r="G73" s="1188" t="s">
        <v>328</v>
      </c>
      <c r="H73" s="1188"/>
      <c r="I73" s="1188"/>
      <c r="J73" s="1189" t="s">
        <v>366</v>
      </c>
      <c r="K73" s="1188"/>
      <c r="L73" s="1189" t="s">
        <v>367</v>
      </c>
      <c r="M73" s="1190" t="s">
        <v>295</v>
      </c>
      <c r="N73" s="1191"/>
      <c r="O73" s="1191">
        <v>0</v>
      </c>
      <c r="P73" s="1191">
        <v>0</v>
      </c>
      <c r="Q73" s="1191">
        <v>0</v>
      </c>
      <c r="R73" s="1191">
        <v>0</v>
      </c>
      <c r="S73" s="1192">
        <f>IFERROR(INDEX('[5]DON GIA'!$A$1:$M$592,MATCH(C73,'[5]DON GIA'!$B$1:$B$592,0),MATCH($S$13,'[5]DON GIA'!$A$1:$M$1,0)),"")</f>
        <v>0</v>
      </c>
      <c r="T73" s="1192">
        <f t="shared" si="14"/>
        <v>0</v>
      </c>
      <c r="U73" s="1192">
        <f t="shared" si="14"/>
        <v>0</v>
      </c>
      <c r="V73" s="1192">
        <f t="shared" si="14"/>
        <v>0</v>
      </c>
      <c r="W73" s="1192">
        <f t="shared" si="14"/>
        <v>0</v>
      </c>
      <c r="X73" s="1192">
        <f t="shared" si="14"/>
        <v>0</v>
      </c>
      <c r="Y73" s="1193">
        <f t="shared" si="8"/>
        <v>0</v>
      </c>
      <c r="Z73" s="1194"/>
    </row>
    <row r="74" spans="1:26" s="1186" customFormat="1" ht="46.5" hidden="1" outlineLevel="1">
      <c r="A74" s="1187">
        <v>13</v>
      </c>
      <c r="B74" s="1188" t="s">
        <v>368</v>
      </c>
      <c r="C74" s="1188" t="s">
        <v>369</v>
      </c>
      <c r="D74" s="1188"/>
      <c r="E74" s="1188" t="s">
        <v>207</v>
      </c>
      <c r="F74" s="1188" t="s">
        <v>327</v>
      </c>
      <c r="G74" s="1188" t="s">
        <v>328</v>
      </c>
      <c r="H74" s="1188"/>
      <c r="I74" s="1188"/>
      <c r="J74" s="1189" t="s">
        <v>370</v>
      </c>
      <c r="K74" s="1188"/>
      <c r="L74" s="1189" t="s">
        <v>371</v>
      </c>
      <c r="M74" s="1190" t="s">
        <v>295</v>
      </c>
      <c r="N74" s="1191"/>
      <c r="O74" s="1191">
        <v>0</v>
      </c>
      <c r="P74" s="1191">
        <v>0</v>
      </c>
      <c r="Q74" s="1191">
        <v>0</v>
      </c>
      <c r="R74" s="1191">
        <v>0</v>
      </c>
      <c r="S74" s="1192">
        <f>IFERROR(INDEX('[5]DON GIA'!$A$1:$M$592,MATCH(C74,'[5]DON GIA'!$B$1:$B$592,0),MATCH($S$13,'[5]DON GIA'!$A$1:$M$1,0)),"")</f>
        <v>0</v>
      </c>
      <c r="T74" s="1192">
        <f t="shared" si="14"/>
        <v>0</v>
      </c>
      <c r="U74" s="1192">
        <f t="shared" si="14"/>
        <v>0</v>
      </c>
      <c r="V74" s="1192">
        <f t="shared" si="14"/>
        <v>0</v>
      </c>
      <c r="W74" s="1192">
        <f t="shared" si="14"/>
        <v>0</v>
      </c>
      <c r="X74" s="1192">
        <f t="shared" si="14"/>
        <v>0</v>
      </c>
      <c r="Y74" s="1193">
        <f t="shared" si="8"/>
        <v>0</v>
      </c>
      <c r="Z74" s="1194"/>
    </row>
    <row r="75" spans="1:26" s="1186" customFormat="1" ht="46.5" hidden="1" outlineLevel="1">
      <c r="A75" s="1187">
        <v>14</v>
      </c>
      <c r="B75" s="1188" t="s">
        <v>372</v>
      </c>
      <c r="C75" s="1188" t="s">
        <v>373</v>
      </c>
      <c r="D75" s="1188"/>
      <c r="E75" s="1188" t="s">
        <v>207</v>
      </c>
      <c r="F75" s="1188" t="s">
        <v>327</v>
      </c>
      <c r="G75" s="1188" t="s">
        <v>328</v>
      </c>
      <c r="H75" s="1188"/>
      <c r="I75" s="1188"/>
      <c r="J75" s="1189" t="s">
        <v>374</v>
      </c>
      <c r="K75" s="1188"/>
      <c r="L75" s="1189" t="s">
        <v>375</v>
      </c>
      <c r="M75" s="1190" t="s">
        <v>295</v>
      </c>
      <c r="N75" s="1191"/>
      <c r="O75" s="1191">
        <v>0</v>
      </c>
      <c r="P75" s="1191">
        <v>0</v>
      </c>
      <c r="Q75" s="1191">
        <v>0</v>
      </c>
      <c r="R75" s="1191">
        <v>0</v>
      </c>
      <c r="S75" s="1192">
        <f>IFERROR(INDEX('[5]DON GIA'!$A$1:$M$592,MATCH(C75,'[5]DON GIA'!$B$1:$B$592,0),MATCH($S$13,'[5]DON GIA'!$A$1:$M$1,0)),"")</f>
        <v>0</v>
      </c>
      <c r="T75" s="1192">
        <f t="shared" si="14"/>
        <v>0</v>
      </c>
      <c r="U75" s="1192">
        <f t="shared" si="14"/>
        <v>0</v>
      </c>
      <c r="V75" s="1192">
        <f t="shared" si="14"/>
        <v>0</v>
      </c>
      <c r="W75" s="1192">
        <f t="shared" si="14"/>
        <v>0</v>
      </c>
      <c r="X75" s="1192">
        <f t="shared" si="14"/>
        <v>0</v>
      </c>
      <c r="Y75" s="1193">
        <f t="shared" si="8"/>
        <v>0</v>
      </c>
      <c r="Z75" s="1194"/>
    </row>
    <row r="76" spans="1:26" s="1186" customFormat="1" ht="46.5" hidden="1" outlineLevel="1">
      <c r="A76" s="1187">
        <v>15</v>
      </c>
      <c r="B76" s="1188" t="s">
        <v>376</v>
      </c>
      <c r="C76" s="1188" t="s">
        <v>377</v>
      </c>
      <c r="D76" s="1188"/>
      <c r="E76" s="1188" t="s">
        <v>207</v>
      </c>
      <c r="F76" s="1188" t="s">
        <v>327</v>
      </c>
      <c r="G76" s="1188" t="s">
        <v>328</v>
      </c>
      <c r="H76" s="1188"/>
      <c r="I76" s="1188"/>
      <c r="J76" s="1189" t="s">
        <v>378</v>
      </c>
      <c r="K76" s="1188"/>
      <c r="L76" s="1189" t="s">
        <v>379</v>
      </c>
      <c r="M76" s="1190" t="s">
        <v>295</v>
      </c>
      <c r="N76" s="1191"/>
      <c r="O76" s="1191">
        <v>0</v>
      </c>
      <c r="P76" s="1191">
        <v>0</v>
      </c>
      <c r="Q76" s="1191">
        <v>0</v>
      </c>
      <c r="R76" s="1191">
        <v>0</v>
      </c>
      <c r="S76" s="1192">
        <f>IFERROR(INDEX('[5]DON GIA'!$A$1:$M$592,MATCH(C76,'[5]DON GIA'!$B$1:$B$592,0),MATCH($S$13,'[5]DON GIA'!$A$1:$M$1,0)),"")</f>
        <v>0</v>
      </c>
      <c r="T76" s="1192">
        <f t="shared" si="14"/>
        <v>0</v>
      </c>
      <c r="U76" s="1192">
        <f t="shared" si="14"/>
        <v>0</v>
      </c>
      <c r="V76" s="1192">
        <f t="shared" si="14"/>
        <v>0</v>
      </c>
      <c r="W76" s="1192">
        <f t="shared" si="14"/>
        <v>0</v>
      </c>
      <c r="X76" s="1192">
        <f t="shared" si="14"/>
        <v>0</v>
      </c>
      <c r="Y76" s="1193">
        <f t="shared" si="8"/>
        <v>0</v>
      </c>
      <c r="Z76" s="1194"/>
    </row>
    <row r="77" spans="1:26" s="1186" customFormat="1" ht="46.5" hidden="1" outlineLevel="1">
      <c r="A77" s="1187">
        <v>16</v>
      </c>
      <c r="B77" s="1188" t="s">
        <v>380</v>
      </c>
      <c r="C77" s="1188" t="s">
        <v>381</v>
      </c>
      <c r="D77" s="1188"/>
      <c r="E77" s="1188" t="s">
        <v>207</v>
      </c>
      <c r="F77" s="1188" t="s">
        <v>327</v>
      </c>
      <c r="G77" s="1188" t="s">
        <v>328</v>
      </c>
      <c r="H77" s="1188"/>
      <c r="I77" s="1188"/>
      <c r="J77" s="1189" t="s">
        <v>382</v>
      </c>
      <c r="K77" s="1188"/>
      <c r="L77" s="1189" t="s">
        <v>383</v>
      </c>
      <c r="M77" s="1190" t="s">
        <v>295</v>
      </c>
      <c r="N77" s="1191"/>
      <c r="O77" s="1191">
        <v>0</v>
      </c>
      <c r="P77" s="1191">
        <v>0</v>
      </c>
      <c r="Q77" s="1191">
        <v>0</v>
      </c>
      <c r="R77" s="1191">
        <v>0</v>
      </c>
      <c r="S77" s="1192">
        <f>IFERROR(INDEX('[5]DON GIA'!$A$1:$M$592,MATCH(C77,'[5]DON GIA'!$B$1:$B$592,0),MATCH($S$13,'[5]DON GIA'!$A$1:$M$1,0)),"")</f>
        <v>0</v>
      </c>
      <c r="T77" s="1192">
        <f t="shared" si="14"/>
        <v>0</v>
      </c>
      <c r="U77" s="1192">
        <f t="shared" si="14"/>
        <v>0</v>
      </c>
      <c r="V77" s="1192">
        <f t="shared" si="14"/>
        <v>0</v>
      </c>
      <c r="W77" s="1192">
        <f t="shared" si="14"/>
        <v>0</v>
      </c>
      <c r="X77" s="1192">
        <f t="shared" si="14"/>
        <v>0</v>
      </c>
      <c r="Y77" s="1193">
        <f t="shared" si="8"/>
        <v>0</v>
      </c>
      <c r="Z77" s="1194"/>
    </row>
    <row r="78" spans="1:26" s="1186" customFormat="1" hidden="1" outlineLevel="1">
      <c r="A78" s="1187">
        <v>17</v>
      </c>
      <c r="B78" s="1188" t="s">
        <v>384</v>
      </c>
      <c r="C78" s="1188" t="s">
        <v>385</v>
      </c>
      <c r="D78" s="1188"/>
      <c r="E78" s="1188" t="s">
        <v>207</v>
      </c>
      <c r="F78" s="1188" t="s">
        <v>327</v>
      </c>
      <c r="G78" s="1188" t="s">
        <v>328</v>
      </c>
      <c r="H78" s="1188"/>
      <c r="I78" s="1188"/>
      <c r="J78" s="1189"/>
      <c r="K78" s="1188"/>
      <c r="L78" s="1189" t="s">
        <v>386</v>
      </c>
      <c r="M78" s="1190" t="s">
        <v>347</v>
      </c>
      <c r="N78" s="1191"/>
      <c r="O78" s="1191">
        <v>0</v>
      </c>
      <c r="P78" s="1191">
        <v>0</v>
      </c>
      <c r="Q78" s="1191">
        <v>0</v>
      </c>
      <c r="R78" s="1191">
        <v>0</v>
      </c>
      <c r="S78" s="1192">
        <f>IFERROR(INDEX('[5]DON GIA'!$A$1:$M$592,MATCH(C78,'[5]DON GIA'!$B$1:$B$592,0),MATCH($S$13,'[5]DON GIA'!$A$1:$M$1,0)),"")</f>
        <v>0</v>
      </c>
      <c r="T78" s="1192">
        <f t="shared" ref="T78:X79" si="15">N78*$S78</f>
        <v>0</v>
      </c>
      <c r="U78" s="1192">
        <f t="shared" si="15"/>
        <v>0</v>
      </c>
      <c r="V78" s="1192">
        <f t="shared" si="15"/>
        <v>0</v>
      </c>
      <c r="W78" s="1192">
        <f t="shared" si="15"/>
        <v>0</v>
      </c>
      <c r="X78" s="1192">
        <f t="shared" si="15"/>
        <v>0</v>
      </c>
      <c r="Y78" s="1193">
        <f t="shared" si="8"/>
        <v>0</v>
      </c>
      <c r="Z78" s="1194"/>
    </row>
    <row r="79" spans="1:26" s="1186" customFormat="1" hidden="1" outlineLevel="1">
      <c r="A79" s="1187">
        <v>18</v>
      </c>
      <c r="B79" s="1188" t="s">
        <v>387</v>
      </c>
      <c r="C79" s="1188" t="s">
        <v>388</v>
      </c>
      <c r="D79" s="1188"/>
      <c r="E79" s="1188" t="s">
        <v>207</v>
      </c>
      <c r="F79" s="1188" t="s">
        <v>327</v>
      </c>
      <c r="G79" s="1188" t="s">
        <v>328</v>
      </c>
      <c r="H79" s="1188"/>
      <c r="I79" s="1188"/>
      <c r="J79" s="1189"/>
      <c r="K79" s="1188"/>
      <c r="L79" s="1189" t="s">
        <v>389</v>
      </c>
      <c r="M79" s="1190" t="s">
        <v>347</v>
      </c>
      <c r="N79" s="1191"/>
      <c r="O79" s="1191">
        <v>0</v>
      </c>
      <c r="P79" s="1191">
        <v>0</v>
      </c>
      <c r="Q79" s="1191">
        <v>0</v>
      </c>
      <c r="R79" s="1191">
        <v>0</v>
      </c>
      <c r="S79" s="1192">
        <f>IFERROR(INDEX('[5]DON GIA'!$A$1:$M$592,MATCH(C79,'[5]DON GIA'!$B$1:$B$592,0),MATCH($S$13,'[5]DON GIA'!$A$1:$M$1,0)),"")</f>
        <v>0</v>
      </c>
      <c r="T79" s="1192">
        <f t="shared" si="15"/>
        <v>0</v>
      </c>
      <c r="U79" s="1192">
        <f t="shared" si="15"/>
        <v>0</v>
      </c>
      <c r="V79" s="1192">
        <f t="shared" si="15"/>
        <v>0</v>
      </c>
      <c r="W79" s="1192">
        <f t="shared" si="15"/>
        <v>0</v>
      </c>
      <c r="X79" s="1192">
        <f t="shared" si="15"/>
        <v>0</v>
      </c>
      <c r="Y79" s="1193">
        <f t="shared" si="8"/>
        <v>0</v>
      </c>
      <c r="Z79" s="1194"/>
    </row>
    <row r="80" spans="1:26" s="1186" customFormat="1" ht="15" collapsed="1">
      <c r="A80" s="1178" t="s">
        <v>128</v>
      </c>
      <c r="B80" s="1179" t="s">
        <v>390</v>
      </c>
      <c r="C80" s="1179"/>
      <c r="D80" s="1179"/>
      <c r="E80" s="1179"/>
      <c r="F80" s="1179"/>
      <c r="G80" s="1179"/>
      <c r="H80" s="1179"/>
      <c r="I80" s="1179"/>
      <c r="J80" s="1179"/>
      <c r="K80" s="1179"/>
      <c r="L80" s="1180" t="s">
        <v>391</v>
      </c>
      <c r="M80" s="1181"/>
      <c r="N80" s="1182"/>
      <c r="O80" s="1182"/>
      <c r="P80" s="1182"/>
      <c r="Q80" s="1182"/>
      <c r="R80" s="1182"/>
      <c r="S80" s="1183" t="str">
        <f>IFERROR(INDEX('[5]DON GIA'!$A$1:$M$592,MATCH(C80,'[5]DON GIA'!$B$1:$B$592,0),MATCH($S$13,'[5]DON GIA'!$A$1:$M$1,0)),"")</f>
        <v/>
      </c>
      <c r="T80" s="1195">
        <f>SUBTOTAL(9,T81:T87)</f>
        <v>13799142188.319756</v>
      </c>
      <c r="U80" s="1183">
        <f t="shared" ref="U80:X80" si="16">SUBTOTAL(9,U81:U87)</f>
        <v>13799142188.319767</v>
      </c>
      <c r="V80" s="1183">
        <f t="shared" si="16"/>
        <v>4405887582.7213888</v>
      </c>
      <c r="W80" s="1183">
        <f t="shared" si="16"/>
        <v>-4405887582.7213888</v>
      </c>
      <c r="X80" s="1183">
        <f t="shared" si="16"/>
        <v>0</v>
      </c>
      <c r="Y80" s="1184"/>
      <c r="Z80" s="1185"/>
    </row>
    <row r="81" spans="1:26" s="1186" customFormat="1" ht="57" hidden="1" customHeight="1" outlineLevel="1">
      <c r="A81" s="1187">
        <v>1</v>
      </c>
      <c r="B81" s="1188" t="s">
        <v>392</v>
      </c>
      <c r="C81" s="1188" t="s">
        <v>393</v>
      </c>
      <c r="D81" s="1188"/>
      <c r="E81" s="1188" t="s">
        <v>207</v>
      </c>
      <c r="F81" s="1188" t="s">
        <v>394</v>
      </c>
      <c r="G81" s="1188" t="s">
        <v>304</v>
      </c>
      <c r="H81" s="1188"/>
      <c r="I81" s="1188" t="s">
        <v>395</v>
      </c>
      <c r="J81" s="1188"/>
      <c r="K81" s="1188"/>
      <c r="L81" s="1189" t="s">
        <v>396</v>
      </c>
      <c r="M81" s="1190" t="s">
        <v>219</v>
      </c>
      <c r="N81" s="1191">
        <v>167206.62765599994</v>
      </c>
      <c r="O81" s="1191">
        <v>167206.6276560002</v>
      </c>
      <c r="P81" s="1191">
        <v>64465.260899999994</v>
      </c>
      <c r="Q81" s="1191">
        <v>-64465.260899999994</v>
      </c>
      <c r="R81" s="1191">
        <v>0</v>
      </c>
      <c r="S81" s="1192">
        <v>45710</v>
      </c>
      <c r="T81" s="1192">
        <f t="shared" ref="T81:X87" si="17">N81*$S81</f>
        <v>7643014950.155757</v>
      </c>
      <c r="U81" s="1192">
        <f t="shared" si="17"/>
        <v>7643014950.1557693</v>
      </c>
      <c r="V81" s="1192">
        <f t="shared" si="17"/>
        <v>2946707075.7389998</v>
      </c>
      <c r="W81" s="1192">
        <f t="shared" si="17"/>
        <v>-2946707075.7389998</v>
      </c>
      <c r="X81" s="1192">
        <f t="shared" si="17"/>
        <v>0</v>
      </c>
      <c r="Y81" s="1196"/>
      <c r="Z81" s="1194"/>
    </row>
    <row r="82" spans="1:26" s="1186" customFormat="1" ht="54.75" hidden="1" customHeight="1" outlineLevel="1">
      <c r="A82" s="1187">
        <v>2</v>
      </c>
      <c r="B82" s="1188" t="s">
        <v>397</v>
      </c>
      <c r="C82" s="1188" t="s">
        <v>398</v>
      </c>
      <c r="D82" s="1188"/>
      <c r="E82" s="1188" t="s">
        <v>207</v>
      </c>
      <c r="F82" s="1188" t="s">
        <v>394</v>
      </c>
      <c r="G82" s="1188" t="s">
        <v>304</v>
      </c>
      <c r="H82" s="1188"/>
      <c r="I82" s="1188" t="s">
        <v>399</v>
      </c>
      <c r="J82" s="1188"/>
      <c r="K82" s="1188"/>
      <c r="L82" s="1189" t="s">
        <v>400</v>
      </c>
      <c r="M82" s="1190" t="s">
        <v>219</v>
      </c>
      <c r="N82" s="1191">
        <v>70100.100200000015</v>
      </c>
      <c r="O82" s="1191">
        <v>70100.100199999986</v>
      </c>
      <c r="P82" s="1191">
        <v>24071.434780730855</v>
      </c>
      <c r="Q82" s="1191">
        <v>-24071.434780730855</v>
      </c>
      <c r="R82" s="1191">
        <v>0</v>
      </c>
      <c r="S82" s="1192">
        <v>58000</v>
      </c>
      <c r="T82" s="1192">
        <f t="shared" si="17"/>
        <v>4065805811.6000009</v>
      </c>
      <c r="U82" s="1192">
        <f t="shared" si="17"/>
        <v>4065805811.5999994</v>
      </c>
      <c r="V82" s="1192">
        <f t="shared" si="17"/>
        <v>1396143217.2823896</v>
      </c>
      <c r="W82" s="1192">
        <f t="shared" si="17"/>
        <v>-1396143217.2823896</v>
      </c>
      <c r="X82" s="1192">
        <f t="shared" si="17"/>
        <v>0</v>
      </c>
      <c r="Y82" s="1196"/>
      <c r="Z82" s="1194"/>
    </row>
    <row r="83" spans="1:26" s="1186" customFormat="1" ht="85.5" hidden="1" customHeight="1" outlineLevel="1">
      <c r="A83" s="1187">
        <v>3</v>
      </c>
      <c r="B83" s="1188" t="s">
        <v>401</v>
      </c>
      <c r="C83" s="1188" t="s">
        <v>393</v>
      </c>
      <c r="D83" s="1188"/>
      <c r="E83" s="1188" t="s">
        <v>207</v>
      </c>
      <c r="F83" s="1188" t="s">
        <v>394</v>
      </c>
      <c r="G83" s="1188" t="s">
        <v>328</v>
      </c>
      <c r="H83" s="1188"/>
      <c r="I83" s="1188" t="s">
        <v>395</v>
      </c>
      <c r="J83" s="1188"/>
      <c r="K83" s="1188" t="s">
        <v>327</v>
      </c>
      <c r="L83" s="1189" t="s">
        <v>402</v>
      </c>
      <c r="M83" s="1190" t="s">
        <v>219</v>
      </c>
      <c r="N83" s="1191">
        <v>5356.03</v>
      </c>
      <c r="O83" s="1191">
        <v>5356.0299999999979</v>
      </c>
      <c r="P83" s="1191">
        <v>0</v>
      </c>
      <c r="Q83" s="1191">
        <v>0</v>
      </c>
      <c r="R83" s="1191">
        <v>0</v>
      </c>
      <c r="S83" s="1192">
        <v>45710</v>
      </c>
      <c r="T83" s="1192">
        <f t="shared" si="17"/>
        <v>244824131.29999998</v>
      </c>
      <c r="U83" s="1192">
        <f t="shared" si="17"/>
        <v>244824131.29999989</v>
      </c>
      <c r="V83" s="1192">
        <f t="shared" si="17"/>
        <v>0</v>
      </c>
      <c r="W83" s="1192">
        <f t="shared" si="17"/>
        <v>0</v>
      </c>
      <c r="X83" s="1192">
        <f t="shared" si="17"/>
        <v>0</v>
      </c>
      <c r="Y83" s="1196"/>
      <c r="Z83" s="1194"/>
    </row>
    <row r="84" spans="1:26" s="1186" customFormat="1" ht="75" hidden="1" customHeight="1" outlineLevel="1">
      <c r="A84" s="1187">
        <v>4</v>
      </c>
      <c r="B84" s="1188" t="s">
        <v>403</v>
      </c>
      <c r="C84" s="1188" t="s">
        <v>393</v>
      </c>
      <c r="D84" s="1188"/>
      <c r="E84" s="1188" t="s">
        <v>207</v>
      </c>
      <c r="F84" s="1188" t="s">
        <v>394</v>
      </c>
      <c r="G84" s="1188" t="s">
        <v>328</v>
      </c>
      <c r="H84" s="1188"/>
      <c r="I84" s="1188" t="s">
        <v>395</v>
      </c>
      <c r="J84" s="1188"/>
      <c r="K84" s="1188" t="s">
        <v>404</v>
      </c>
      <c r="L84" s="1189" t="s">
        <v>405</v>
      </c>
      <c r="M84" s="1190" t="s">
        <v>219</v>
      </c>
      <c r="N84" s="1191">
        <v>476.83839999999998</v>
      </c>
      <c r="O84" s="1191">
        <v>476.83840000000004</v>
      </c>
      <c r="P84" s="1191">
        <v>0</v>
      </c>
      <c r="Q84" s="1191">
        <v>0</v>
      </c>
      <c r="R84" s="1191">
        <v>0</v>
      </c>
      <c r="S84" s="1192">
        <v>45710</v>
      </c>
      <c r="T84" s="1192">
        <f t="shared" si="17"/>
        <v>21796283.263999999</v>
      </c>
      <c r="U84" s="1192">
        <f t="shared" si="17"/>
        <v>21796283.264000002</v>
      </c>
      <c r="V84" s="1192">
        <f t="shared" si="17"/>
        <v>0</v>
      </c>
      <c r="W84" s="1192">
        <f t="shared" si="17"/>
        <v>0</v>
      </c>
      <c r="X84" s="1192">
        <f t="shared" si="17"/>
        <v>0</v>
      </c>
      <c r="Y84" s="1196"/>
      <c r="Z84" s="1194"/>
    </row>
    <row r="85" spans="1:26" s="1186" customFormat="1" ht="54.75" hidden="1" customHeight="1" outlineLevel="1">
      <c r="A85" s="1187">
        <v>5</v>
      </c>
      <c r="B85" s="1188" t="s">
        <v>406</v>
      </c>
      <c r="C85" s="1188" t="s">
        <v>393</v>
      </c>
      <c r="D85" s="1188"/>
      <c r="E85" s="1188" t="s">
        <v>207</v>
      </c>
      <c r="F85" s="1188" t="s">
        <v>394</v>
      </c>
      <c r="G85" s="1188" t="s">
        <v>328</v>
      </c>
      <c r="H85" s="1188"/>
      <c r="I85" s="1188" t="s">
        <v>395</v>
      </c>
      <c r="J85" s="1188"/>
      <c r="K85" s="1188" t="s">
        <v>327</v>
      </c>
      <c r="L85" s="1189" t="s">
        <v>407</v>
      </c>
      <c r="M85" s="1190" t="s">
        <v>219</v>
      </c>
      <c r="N85" s="1191">
        <v>4220.5999999999995</v>
      </c>
      <c r="O85" s="1191">
        <v>4220.6000000000004</v>
      </c>
      <c r="P85" s="1191">
        <v>0</v>
      </c>
      <c r="Q85" s="1191">
        <v>0</v>
      </c>
      <c r="R85" s="1191">
        <v>0</v>
      </c>
      <c r="S85" s="1192">
        <v>45710</v>
      </c>
      <c r="T85" s="1192">
        <f t="shared" si="17"/>
        <v>192923625.99999997</v>
      </c>
      <c r="U85" s="1192">
        <f t="shared" si="17"/>
        <v>192923626.00000003</v>
      </c>
      <c r="V85" s="1192">
        <f t="shared" si="17"/>
        <v>0</v>
      </c>
      <c r="W85" s="1192">
        <f t="shared" si="17"/>
        <v>0</v>
      </c>
      <c r="X85" s="1192">
        <f t="shared" si="17"/>
        <v>0</v>
      </c>
      <c r="Y85" s="1196"/>
      <c r="Z85" s="1194"/>
    </row>
    <row r="86" spans="1:26" s="1186" customFormat="1" ht="74.25" hidden="1" customHeight="1" outlineLevel="1">
      <c r="A86" s="1187">
        <v>6</v>
      </c>
      <c r="B86" s="1188" t="s">
        <v>408</v>
      </c>
      <c r="C86" s="1188" t="s">
        <v>393</v>
      </c>
      <c r="D86" s="1188"/>
      <c r="E86" s="1188" t="s">
        <v>207</v>
      </c>
      <c r="F86" s="1188" t="s">
        <v>394</v>
      </c>
      <c r="G86" s="1188" t="s">
        <v>328</v>
      </c>
      <c r="H86" s="1188"/>
      <c r="I86" s="1188" t="s">
        <v>395</v>
      </c>
      <c r="J86" s="1188"/>
      <c r="K86" s="1188" t="s">
        <v>404</v>
      </c>
      <c r="L86" s="1189" t="s">
        <v>409</v>
      </c>
      <c r="M86" s="1190" t="s">
        <v>219</v>
      </c>
      <c r="N86" s="1191">
        <v>2598.6800000000007</v>
      </c>
      <c r="O86" s="1191">
        <v>2598.6800000000017</v>
      </c>
      <c r="P86" s="1191">
        <v>1379.0699999999997</v>
      </c>
      <c r="Q86" s="1191">
        <v>-1379.0699999999997</v>
      </c>
      <c r="R86" s="1191">
        <v>0</v>
      </c>
      <c r="S86" s="1192">
        <v>45710</v>
      </c>
      <c r="T86" s="1192">
        <f t="shared" si="17"/>
        <v>118785662.80000003</v>
      </c>
      <c r="U86" s="1192">
        <f t="shared" si="17"/>
        <v>118785662.80000007</v>
      </c>
      <c r="V86" s="1192">
        <f t="shared" si="17"/>
        <v>63037289.699999988</v>
      </c>
      <c r="W86" s="1192">
        <f t="shared" si="17"/>
        <v>-63037289.699999988</v>
      </c>
      <c r="X86" s="1192">
        <f t="shared" si="17"/>
        <v>0</v>
      </c>
      <c r="Y86" s="1196"/>
      <c r="Z86" s="1194"/>
    </row>
    <row r="87" spans="1:26" s="1186" customFormat="1" ht="78.75" hidden="1" customHeight="1" outlineLevel="1">
      <c r="A87" s="1187">
        <v>7</v>
      </c>
      <c r="B87" s="1188" t="s">
        <v>410</v>
      </c>
      <c r="C87" s="1188" t="s">
        <v>393</v>
      </c>
      <c r="D87" s="1188"/>
      <c r="E87" s="1188" t="s">
        <v>207</v>
      </c>
      <c r="F87" s="1188" t="s">
        <v>394</v>
      </c>
      <c r="G87" s="1188" t="s">
        <v>328</v>
      </c>
      <c r="H87" s="1188"/>
      <c r="I87" s="1188" t="s">
        <v>395</v>
      </c>
      <c r="J87" s="1188"/>
      <c r="K87" s="1188" t="s">
        <v>327</v>
      </c>
      <c r="L87" s="1189" t="s">
        <v>411</v>
      </c>
      <c r="M87" s="1190" t="s">
        <v>219</v>
      </c>
      <c r="N87" s="1191">
        <v>33077.919999999991</v>
      </c>
      <c r="O87" s="1191">
        <v>33077.920000000013</v>
      </c>
      <c r="P87" s="1191">
        <v>0</v>
      </c>
      <c r="Q87" s="1191">
        <v>0</v>
      </c>
      <c r="R87" s="1191">
        <v>0</v>
      </c>
      <c r="S87" s="1192">
        <v>45710</v>
      </c>
      <c r="T87" s="1192">
        <f t="shared" si="17"/>
        <v>1511991723.1999996</v>
      </c>
      <c r="U87" s="1192">
        <f t="shared" si="17"/>
        <v>1511991723.2000005</v>
      </c>
      <c r="V87" s="1192">
        <f t="shared" si="17"/>
        <v>0</v>
      </c>
      <c r="W87" s="1192">
        <f t="shared" si="17"/>
        <v>0</v>
      </c>
      <c r="X87" s="1192">
        <f t="shared" si="17"/>
        <v>0</v>
      </c>
      <c r="Y87" s="1196"/>
      <c r="Z87" s="1194"/>
    </row>
    <row r="88" spans="1:26" s="1186" customFormat="1" ht="15" collapsed="1">
      <c r="A88" s="1178" t="s">
        <v>130</v>
      </c>
      <c r="B88" s="1179" t="s">
        <v>412</v>
      </c>
      <c r="C88" s="1179"/>
      <c r="D88" s="1179"/>
      <c r="E88" s="1179"/>
      <c r="F88" s="1179"/>
      <c r="G88" s="1179"/>
      <c r="H88" s="1179"/>
      <c r="I88" s="1179"/>
      <c r="J88" s="1179"/>
      <c r="K88" s="1179"/>
      <c r="L88" s="1180" t="s">
        <v>413</v>
      </c>
      <c r="M88" s="1181"/>
      <c r="N88" s="1182"/>
      <c r="O88" s="1182"/>
      <c r="P88" s="1182"/>
      <c r="Q88" s="1182"/>
      <c r="R88" s="1182"/>
      <c r="S88" s="1183" t="str">
        <f>IFERROR(INDEX('[5]DON GIA'!$A$1:$M$592,MATCH(C88,'[5]DON GIA'!$B$1:$B$592,0),MATCH($S$13,'[5]DON GIA'!$A$1:$M$1,0)),"")</f>
        <v/>
      </c>
      <c r="T88" s="1183">
        <f>SUBTOTAL(9,T89:T121)</f>
        <v>1158320565.862391</v>
      </c>
      <c r="U88" s="1183">
        <f t="shared" ref="U88:X88" si="18">SUBTOTAL(9,U89:U121)</f>
        <v>1158320565.862391</v>
      </c>
      <c r="V88" s="1183">
        <f t="shared" si="18"/>
        <v>0</v>
      </c>
      <c r="W88" s="1183">
        <f t="shared" si="18"/>
        <v>0</v>
      </c>
      <c r="X88" s="1183">
        <f t="shared" si="18"/>
        <v>0</v>
      </c>
      <c r="Y88" s="1184"/>
      <c r="Z88" s="1185"/>
    </row>
    <row r="89" spans="1:26" s="1186" customFormat="1" hidden="1" outlineLevel="1">
      <c r="A89" s="1197" t="s">
        <v>414</v>
      </c>
      <c r="B89" s="1198"/>
      <c r="C89" s="1198"/>
      <c r="D89" s="1198"/>
      <c r="E89" s="1198"/>
      <c r="F89" s="1198"/>
      <c r="G89" s="1198"/>
      <c r="H89" s="1198"/>
      <c r="I89" s="1198"/>
      <c r="J89" s="1198"/>
      <c r="K89" s="1198"/>
      <c r="L89" s="1199" t="s">
        <v>415</v>
      </c>
      <c r="M89" s="1200"/>
      <c r="N89" s="1201"/>
      <c r="O89" s="1202"/>
      <c r="P89" s="1202"/>
      <c r="Q89" s="1202"/>
      <c r="R89" s="1202"/>
      <c r="S89" s="1203" t="str">
        <f>IFERROR(INDEX('[5]DON GIA'!$A$1:$M$592,MATCH(C89,'[5]DON GIA'!$B$1:$B$592,0),MATCH($S$13,'[5]DON GIA'!$A$1:$M$1,0)),"")</f>
        <v/>
      </c>
      <c r="T89" s="1204">
        <f>SUBTOTAL(9,T90:T94)</f>
        <v>208968131.32000005</v>
      </c>
      <c r="U89" s="1204">
        <f t="shared" ref="U89:X89" si="19">SUBTOTAL(9,U90:U94)</f>
        <v>208968131.32000005</v>
      </c>
      <c r="V89" s="1204">
        <f t="shared" si="19"/>
        <v>0</v>
      </c>
      <c r="W89" s="1204">
        <f t="shared" si="19"/>
        <v>0</v>
      </c>
      <c r="X89" s="1204">
        <f t="shared" si="19"/>
        <v>0</v>
      </c>
      <c r="Y89" s="1205"/>
      <c r="Z89" s="1206"/>
    </row>
    <row r="90" spans="1:26" s="1186" customFormat="1" ht="36" hidden="1" customHeight="1" outlineLevel="1">
      <c r="A90" s="1187">
        <v>1</v>
      </c>
      <c r="B90" s="1188" t="s">
        <v>416</v>
      </c>
      <c r="C90" s="1188" t="s">
        <v>417</v>
      </c>
      <c r="D90" s="1188"/>
      <c r="E90" s="1188" t="s">
        <v>207</v>
      </c>
      <c r="F90" s="1188" t="s">
        <v>217</v>
      </c>
      <c r="G90" s="1188" t="s">
        <v>418</v>
      </c>
      <c r="H90" s="1188"/>
      <c r="I90" s="1188"/>
      <c r="J90" s="1188"/>
      <c r="K90" s="1188"/>
      <c r="L90" s="1189" t="s">
        <v>419</v>
      </c>
      <c r="M90" s="1190" t="s">
        <v>219</v>
      </c>
      <c r="N90" s="1191">
        <v>435.6760000000001</v>
      </c>
      <c r="O90" s="1191">
        <v>435.67600000000004</v>
      </c>
      <c r="P90" s="1191">
        <v>0</v>
      </c>
      <c r="Q90" s="1191">
        <v>0</v>
      </c>
      <c r="R90" s="1191">
        <v>0</v>
      </c>
      <c r="S90" s="1192">
        <v>230100</v>
      </c>
      <c r="T90" s="1192">
        <f t="shared" ref="T90:X94" si="20">N90*$S90</f>
        <v>100249047.60000002</v>
      </c>
      <c r="U90" s="1192">
        <f t="shared" si="20"/>
        <v>100249047.60000001</v>
      </c>
      <c r="V90" s="1192">
        <f t="shared" si="20"/>
        <v>0</v>
      </c>
      <c r="W90" s="1192">
        <f t="shared" si="20"/>
        <v>0</v>
      </c>
      <c r="X90" s="1192">
        <f t="shared" si="20"/>
        <v>0</v>
      </c>
      <c r="Y90" s="1193">
        <f t="shared" ref="Y90:Y121" si="21">N90-R90</f>
        <v>435.6760000000001</v>
      </c>
      <c r="Z90" s="1194"/>
    </row>
    <row r="91" spans="1:26" s="1186" customFormat="1" ht="39" hidden="1" customHeight="1" outlineLevel="1">
      <c r="A91" s="1187">
        <v>2</v>
      </c>
      <c r="B91" s="1188" t="s">
        <v>420</v>
      </c>
      <c r="C91" s="1188" t="s">
        <v>421</v>
      </c>
      <c r="D91" s="1188"/>
      <c r="E91" s="1188" t="s">
        <v>207</v>
      </c>
      <c r="F91" s="1188" t="s">
        <v>422</v>
      </c>
      <c r="G91" s="1188" t="s">
        <v>418</v>
      </c>
      <c r="H91" s="1188"/>
      <c r="I91" s="1188"/>
      <c r="J91" s="1188"/>
      <c r="K91" s="1188"/>
      <c r="L91" s="1189" t="s">
        <v>423</v>
      </c>
      <c r="M91" s="1190" t="s">
        <v>219</v>
      </c>
      <c r="N91" s="1191">
        <v>221.11599999999999</v>
      </c>
      <c r="O91" s="1191">
        <v>221.11599999999999</v>
      </c>
      <c r="P91" s="1191">
        <v>0</v>
      </c>
      <c r="Q91" s="1191">
        <v>0</v>
      </c>
      <c r="R91" s="1191">
        <v>0</v>
      </c>
      <c r="S91" s="1192">
        <v>134360</v>
      </c>
      <c r="T91" s="1192">
        <f t="shared" si="20"/>
        <v>29709145.759999998</v>
      </c>
      <c r="U91" s="1192">
        <f t="shared" si="20"/>
        <v>29709145.759999998</v>
      </c>
      <c r="V91" s="1192">
        <f t="shared" si="20"/>
        <v>0</v>
      </c>
      <c r="W91" s="1192">
        <f t="shared" si="20"/>
        <v>0</v>
      </c>
      <c r="X91" s="1192">
        <f t="shared" si="20"/>
        <v>0</v>
      </c>
      <c r="Y91" s="1193">
        <f t="shared" si="21"/>
        <v>221.11599999999999</v>
      </c>
      <c r="Z91" s="1194"/>
    </row>
    <row r="92" spans="1:26" s="1186" customFormat="1" ht="40.5" hidden="1" customHeight="1" outlineLevel="1">
      <c r="A92" s="1187">
        <v>3</v>
      </c>
      <c r="B92" s="1188" t="s">
        <v>424</v>
      </c>
      <c r="C92" s="1188" t="s">
        <v>425</v>
      </c>
      <c r="D92" s="1188"/>
      <c r="E92" s="1188" t="s">
        <v>207</v>
      </c>
      <c r="F92" s="1188" t="s">
        <v>238</v>
      </c>
      <c r="G92" s="1188" t="s">
        <v>418</v>
      </c>
      <c r="H92" s="1188"/>
      <c r="I92" s="1188"/>
      <c r="J92" s="1188"/>
      <c r="K92" s="1188"/>
      <c r="L92" s="1189" t="s">
        <v>426</v>
      </c>
      <c r="M92" s="1190" t="s">
        <v>219</v>
      </c>
      <c r="N92" s="1191">
        <v>214.56000000000006</v>
      </c>
      <c r="O92" s="1191">
        <v>214.56000000000006</v>
      </c>
      <c r="P92" s="1191">
        <v>0</v>
      </c>
      <c r="Q92" s="1191">
        <v>0</v>
      </c>
      <c r="R92" s="1191">
        <v>0</v>
      </c>
      <c r="S92" s="1192">
        <v>84790</v>
      </c>
      <c r="T92" s="1192">
        <f t="shared" si="20"/>
        <v>18192542.400000006</v>
      </c>
      <c r="U92" s="1192">
        <f t="shared" si="20"/>
        <v>18192542.400000006</v>
      </c>
      <c r="V92" s="1192">
        <f t="shared" si="20"/>
        <v>0</v>
      </c>
      <c r="W92" s="1192">
        <f t="shared" si="20"/>
        <v>0</v>
      </c>
      <c r="X92" s="1192">
        <f t="shared" si="20"/>
        <v>0</v>
      </c>
      <c r="Y92" s="1193">
        <f t="shared" si="21"/>
        <v>214.56000000000006</v>
      </c>
      <c r="Z92" s="1194"/>
    </row>
    <row r="93" spans="1:26" s="1186" customFormat="1" ht="39.75" hidden="1" customHeight="1" outlineLevel="1">
      <c r="A93" s="1187">
        <v>4</v>
      </c>
      <c r="B93" s="1188" t="s">
        <v>427</v>
      </c>
      <c r="C93" s="1188" t="s">
        <v>428</v>
      </c>
      <c r="D93" s="1188"/>
      <c r="E93" s="1188" t="s">
        <v>207</v>
      </c>
      <c r="F93" s="1188" t="s">
        <v>291</v>
      </c>
      <c r="G93" s="1188" t="s">
        <v>418</v>
      </c>
      <c r="H93" s="1188"/>
      <c r="I93" s="1188"/>
      <c r="J93" s="1188"/>
      <c r="K93" s="1188"/>
      <c r="L93" s="1189" t="s">
        <v>429</v>
      </c>
      <c r="M93" s="1190" t="s">
        <v>219</v>
      </c>
      <c r="N93" s="1191">
        <v>221.11599999999999</v>
      </c>
      <c r="O93" s="1191">
        <v>221.11599999999999</v>
      </c>
      <c r="P93" s="1191">
        <v>0</v>
      </c>
      <c r="Q93" s="1191">
        <v>0</v>
      </c>
      <c r="R93" s="1191">
        <v>0</v>
      </c>
      <c r="S93" s="1192">
        <v>148310</v>
      </c>
      <c r="T93" s="1192">
        <f t="shared" si="20"/>
        <v>32793713.959999997</v>
      </c>
      <c r="U93" s="1192">
        <f t="shared" si="20"/>
        <v>32793713.959999997</v>
      </c>
      <c r="V93" s="1192">
        <f t="shared" si="20"/>
        <v>0</v>
      </c>
      <c r="W93" s="1192">
        <f t="shared" si="20"/>
        <v>0</v>
      </c>
      <c r="X93" s="1192">
        <f t="shared" si="20"/>
        <v>0</v>
      </c>
      <c r="Y93" s="1193">
        <f t="shared" si="21"/>
        <v>221.11599999999999</v>
      </c>
      <c r="Z93" s="1194"/>
    </row>
    <row r="94" spans="1:26" s="1186" customFormat="1" ht="40.5" hidden="1" customHeight="1" outlineLevel="1">
      <c r="A94" s="1187">
        <v>5</v>
      </c>
      <c r="B94" s="1188" t="s">
        <v>430</v>
      </c>
      <c r="C94" s="1188" t="s">
        <v>431</v>
      </c>
      <c r="D94" s="1188"/>
      <c r="E94" s="1188" t="s">
        <v>207</v>
      </c>
      <c r="F94" s="1188" t="s">
        <v>269</v>
      </c>
      <c r="G94" s="1188" t="s">
        <v>418</v>
      </c>
      <c r="H94" s="1188"/>
      <c r="I94" s="1188"/>
      <c r="J94" s="1188"/>
      <c r="K94" s="1188"/>
      <c r="L94" s="1189" t="s">
        <v>432</v>
      </c>
      <c r="M94" s="1190" t="s">
        <v>219</v>
      </c>
      <c r="N94" s="1191">
        <v>214.56000000000006</v>
      </c>
      <c r="O94" s="1191">
        <v>214.56000000000006</v>
      </c>
      <c r="P94" s="1191">
        <v>0</v>
      </c>
      <c r="Q94" s="1191">
        <v>0</v>
      </c>
      <c r="R94" s="1191">
        <v>0</v>
      </c>
      <c r="S94" s="1192">
        <v>130610</v>
      </c>
      <c r="T94" s="1192">
        <f t="shared" si="20"/>
        <v>28023681.600000009</v>
      </c>
      <c r="U94" s="1192">
        <f t="shared" si="20"/>
        <v>28023681.600000009</v>
      </c>
      <c r="V94" s="1192">
        <f t="shared" si="20"/>
        <v>0</v>
      </c>
      <c r="W94" s="1192">
        <f t="shared" si="20"/>
        <v>0</v>
      </c>
      <c r="X94" s="1192">
        <f t="shared" si="20"/>
        <v>0</v>
      </c>
      <c r="Y94" s="1193">
        <f t="shared" si="21"/>
        <v>214.56000000000006</v>
      </c>
      <c r="Z94" s="1194"/>
    </row>
    <row r="95" spans="1:26" s="1186" customFormat="1" ht="24" hidden="1" customHeight="1" outlineLevel="1">
      <c r="A95" s="1197" t="s">
        <v>433</v>
      </c>
      <c r="B95" s="1198"/>
      <c r="C95" s="1198"/>
      <c r="D95" s="1198"/>
      <c r="E95" s="1198"/>
      <c r="F95" s="1198"/>
      <c r="G95" s="1198"/>
      <c r="H95" s="1198"/>
      <c r="I95" s="1198"/>
      <c r="J95" s="1198"/>
      <c r="K95" s="1198"/>
      <c r="L95" s="1199" t="s">
        <v>434</v>
      </c>
      <c r="M95" s="1200"/>
      <c r="N95" s="1201"/>
      <c r="O95" s="1202"/>
      <c r="P95" s="1202"/>
      <c r="Q95" s="1202"/>
      <c r="R95" s="1202"/>
      <c r="S95" s="1203"/>
      <c r="T95" s="1204">
        <f>SUBTOTAL(9,T96:T100)</f>
        <v>148644262.72000003</v>
      </c>
      <c r="U95" s="1204">
        <f t="shared" ref="U95:X95" si="22">SUBTOTAL(9,U96:U100)</f>
        <v>148644262.72000003</v>
      </c>
      <c r="V95" s="1204">
        <f t="shared" si="22"/>
        <v>0</v>
      </c>
      <c r="W95" s="1204">
        <f t="shared" si="22"/>
        <v>0</v>
      </c>
      <c r="X95" s="1204">
        <f t="shared" si="22"/>
        <v>0</v>
      </c>
      <c r="Y95" s="1205"/>
      <c r="Z95" s="1206"/>
    </row>
    <row r="96" spans="1:26" s="1186" customFormat="1" ht="27" hidden="1" customHeight="1" outlineLevel="1">
      <c r="A96" s="1187">
        <v>1</v>
      </c>
      <c r="B96" s="1188" t="s">
        <v>435</v>
      </c>
      <c r="C96" s="1188" t="s">
        <v>417</v>
      </c>
      <c r="D96" s="1188"/>
      <c r="E96" s="1188" t="s">
        <v>207</v>
      </c>
      <c r="F96" s="1188" t="s">
        <v>217</v>
      </c>
      <c r="G96" s="1188" t="s">
        <v>436</v>
      </c>
      <c r="H96" s="1188"/>
      <c r="I96" s="1188"/>
      <c r="J96" s="1188"/>
      <c r="K96" s="1188"/>
      <c r="L96" s="1189" t="s">
        <v>437</v>
      </c>
      <c r="M96" s="1190" t="s">
        <v>219</v>
      </c>
      <c r="N96" s="1191">
        <v>309.35600000000005</v>
      </c>
      <c r="O96" s="1191">
        <v>309.35600000000005</v>
      </c>
      <c r="P96" s="1191">
        <v>0</v>
      </c>
      <c r="Q96" s="1191">
        <v>0</v>
      </c>
      <c r="R96" s="1191">
        <v>0</v>
      </c>
      <c r="S96" s="1192">
        <v>230100</v>
      </c>
      <c r="T96" s="1192">
        <f t="shared" ref="T96:X100" si="23">N96*$S96</f>
        <v>71182815.600000009</v>
      </c>
      <c r="U96" s="1192">
        <f t="shared" si="23"/>
        <v>71182815.600000009</v>
      </c>
      <c r="V96" s="1192">
        <f t="shared" si="23"/>
        <v>0</v>
      </c>
      <c r="W96" s="1192">
        <f t="shared" si="23"/>
        <v>0</v>
      </c>
      <c r="X96" s="1192">
        <f t="shared" si="23"/>
        <v>0</v>
      </c>
      <c r="Y96" s="1193">
        <f t="shared" si="21"/>
        <v>309.35600000000005</v>
      </c>
      <c r="Z96" s="1194"/>
    </row>
    <row r="97" spans="1:26" s="1186" customFormat="1" ht="39.75" hidden="1" customHeight="1" outlineLevel="1">
      <c r="A97" s="1187">
        <v>2</v>
      </c>
      <c r="B97" s="1188" t="s">
        <v>438</v>
      </c>
      <c r="C97" s="1188" t="s">
        <v>421</v>
      </c>
      <c r="D97" s="1188"/>
      <c r="E97" s="1188" t="s">
        <v>207</v>
      </c>
      <c r="F97" s="1188" t="s">
        <v>422</v>
      </c>
      <c r="G97" s="1188" t="s">
        <v>436</v>
      </c>
      <c r="H97" s="1188"/>
      <c r="I97" s="1188"/>
      <c r="J97" s="1188"/>
      <c r="K97" s="1188"/>
      <c r="L97" s="1189" t="s">
        <v>439</v>
      </c>
      <c r="M97" s="1190" t="s">
        <v>219</v>
      </c>
      <c r="N97" s="1191">
        <v>160.93600000000004</v>
      </c>
      <c r="O97" s="1191">
        <v>160.93600000000004</v>
      </c>
      <c r="P97" s="1191">
        <v>0</v>
      </c>
      <c r="Q97" s="1191">
        <v>0</v>
      </c>
      <c r="R97" s="1191">
        <v>0</v>
      </c>
      <c r="S97" s="1192">
        <v>134360</v>
      </c>
      <c r="T97" s="1192">
        <f t="shared" si="23"/>
        <v>21623360.960000005</v>
      </c>
      <c r="U97" s="1192">
        <f t="shared" si="23"/>
        <v>21623360.960000005</v>
      </c>
      <c r="V97" s="1192">
        <f t="shared" si="23"/>
        <v>0</v>
      </c>
      <c r="W97" s="1192">
        <f t="shared" si="23"/>
        <v>0</v>
      </c>
      <c r="X97" s="1192">
        <f t="shared" si="23"/>
        <v>0</v>
      </c>
      <c r="Y97" s="1193">
        <f t="shared" si="21"/>
        <v>160.93600000000004</v>
      </c>
      <c r="Z97" s="1194"/>
    </row>
    <row r="98" spans="1:26" s="1186" customFormat="1" ht="24.75" hidden="1" customHeight="1" outlineLevel="1">
      <c r="A98" s="1187">
        <v>3</v>
      </c>
      <c r="B98" s="1188" t="s">
        <v>440</v>
      </c>
      <c r="C98" s="1188" t="s">
        <v>425</v>
      </c>
      <c r="D98" s="1188"/>
      <c r="E98" s="1188" t="s">
        <v>207</v>
      </c>
      <c r="F98" s="1188" t="s">
        <v>238</v>
      </c>
      <c r="G98" s="1188" t="s">
        <v>436</v>
      </c>
      <c r="H98" s="1188"/>
      <c r="I98" s="1188"/>
      <c r="J98" s="1188"/>
      <c r="K98" s="1188"/>
      <c r="L98" s="1189" t="s">
        <v>441</v>
      </c>
      <c r="M98" s="1190" t="s">
        <v>219</v>
      </c>
      <c r="N98" s="1191">
        <v>148.42000000000002</v>
      </c>
      <c r="O98" s="1191">
        <v>148.42000000000002</v>
      </c>
      <c r="P98" s="1191">
        <v>0</v>
      </c>
      <c r="Q98" s="1191">
        <v>0</v>
      </c>
      <c r="R98" s="1191">
        <v>0</v>
      </c>
      <c r="S98" s="1192">
        <v>84790</v>
      </c>
      <c r="T98" s="1192">
        <f t="shared" si="23"/>
        <v>12584531.800000001</v>
      </c>
      <c r="U98" s="1192">
        <f t="shared" si="23"/>
        <v>12584531.800000001</v>
      </c>
      <c r="V98" s="1192">
        <f t="shared" si="23"/>
        <v>0</v>
      </c>
      <c r="W98" s="1192">
        <f t="shared" si="23"/>
        <v>0</v>
      </c>
      <c r="X98" s="1192">
        <f t="shared" si="23"/>
        <v>0</v>
      </c>
      <c r="Y98" s="1193">
        <f t="shared" si="21"/>
        <v>148.42000000000002</v>
      </c>
      <c r="Z98" s="1194"/>
    </row>
    <row r="99" spans="1:26" s="1186" customFormat="1" ht="41.25" hidden="1" customHeight="1" outlineLevel="1">
      <c r="A99" s="1187">
        <v>4</v>
      </c>
      <c r="B99" s="1188" t="s">
        <v>442</v>
      </c>
      <c r="C99" s="1188" t="s">
        <v>428</v>
      </c>
      <c r="D99" s="1188"/>
      <c r="E99" s="1188" t="s">
        <v>207</v>
      </c>
      <c r="F99" s="1188" t="s">
        <v>291</v>
      </c>
      <c r="G99" s="1188" t="s">
        <v>436</v>
      </c>
      <c r="H99" s="1188"/>
      <c r="I99" s="1188"/>
      <c r="J99" s="1188"/>
      <c r="K99" s="1188"/>
      <c r="L99" s="1189" t="s">
        <v>443</v>
      </c>
      <c r="M99" s="1190" t="s">
        <v>219</v>
      </c>
      <c r="N99" s="1191">
        <v>160.93600000000004</v>
      </c>
      <c r="O99" s="1191">
        <v>160.93600000000004</v>
      </c>
      <c r="P99" s="1191">
        <v>0</v>
      </c>
      <c r="Q99" s="1191">
        <v>0</v>
      </c>
      <c r="R99" s="1191">
        <v>0</v>
      </c>
      <c r="S99" s="1192">
        <v>148310</v>
      </c>
      <c r="T99" s="1192">
        <f t="shared" si="23"/>
        <v>23868418.160000004</v>
      </c>
      <c r="U99" s="1192">
        <f t="shared" si="23"/>
        <v>23868418.160000004</v>
      </c>
      <c r="V99" s="1192">
        <f t="shared" si="23"/>
        <v>0</v>
      </c>
      <c r="W99" s="1192">
        <f t="shared" si="23"/>
        <v>0</v>
      </c>
      <c r="X99" s="1192">
        <f t="shared" si="23"/>
        <v>0</v>
      </c>
      <c r="Y99" s="1193">
        <f t="shared" si="21"/>
        <v>160.93600000000004</v>
      </c>
      <c r="Z99" s="1194"/>
    </row>
    <row r="100" spans="1:26" s="1186" customFormat="1" ht="25.5" hidden="1" customHeight="1" outlineLevel="1">
      <c r="A100" s="1187">
        <v>5</v>
      </c>
      <c r="B100" s="1188" t="s">
        <v>444</v>
      </c>
      <c r="C100" s="1188" t="s">
        <v>431</v>
      </c>
      <c r="D100" s="1188"/>
      <c r="E100" s="1188" t="s">
        <v>207</v>
      </c>
      <c r="F100" s="1188" t="s">
        <v>269</v>
      </c>
      <c r="G100" s="1188" t="s">
        <v>436</v>
      </c>
      <c r="H100" s="1188"/>
      <c r="I100" s="1188"/>
      <c r="J100" s="1188"/>
      <c r="K100" s="1188"/>
      <c r="L100" s="1189" t="s">
        <v>445</v>
      </c>
      <c r="M100" s="1190" t="s">
        <v>219</v>
      </c>
      <c r="N100" s="1191">
        <v>148.42000000000002</v>
      </c>
      <c r="O100" s="1191">
        <v>148.42000000000002</v>
      </c>
      <c r="P100" s="1191">
        <v>0</v>
      </c>
      <c r="Q100" s="1191">
        <v>0</v>
      </c>
      <c r="R100" s="1191">
        <v>0</v>
      </c>
      <c r="S100" s="1192">
        <v>130610</v>
      </c>
      <c r="T100" s="1192">
        <f t="shared" si="23"/>
        <v>19385136.200000003</v>
      </c>
      <c r="U100" s="1192">
        <f t="shared" si="23"/>
        <v>19385136.200000003</v>
      </c>
      <c r="V100" s="1192">
        <f t="shared" si="23"/>
        <v>0</v>
      </c>
      <c r="W100" s="1192">
        <f t="shared" si="23"/>
        <v>0</v>
      </c>
      <c r="X100" s="1192">
        <f t="shared" si="23"/>
        <v>0</v>
      </c>
      <c r="Y100" s="1193">
        <f t="shared" si="21"/>
        <v>148.42000000000002</v>
      </c>
      <c r="Z100" s="1194"/>
    </row>
    <row r="101" spans="1:26" s="1186" customFormat="1" ht="24.75" hidden="1" customHeight="1" outlineLevel="1">
      <c r="A101" s="1197" t="s">
        <v>446</v>
      </c>
      <c r="B101" s="1198"/>
      <c r="C101" s="1198"/>
      <c r="D101" s="1198"/>
      <c r="E101" s="1198"/>
      <c r="F101" s="1198"/>
      <c r="G101" s="1198"/>
      <c r="H101" s="1198"/>
      <c r="I101" s="1198"/>
      <c r="J101" s="1198"/>
      <c r="K101" s="1198"/>
      <c r="L101" s="1199" t="s">
        <v>447</v>
      </c>
      <c r="M101" s="1200"/>
      <c r="N101" s="1201"/>
      <c r="O101" s="1202"/>
      <c r="P101" s="1202"/>
      <c r="Q101" s="1202"/>
      <c r="R101" s="1202"/>
      <c r="S101" s="1203" t="str">
        <f>IFERROR(INDEX('[5]DON GIA'!$A$1:$M$592,MATCH(C101,'[5]DON GIA'!$B$1:$B$592,0),MATCH($S$13,'[5]DON GIA'!$A$1:$M$1,0)),"")</f>
        <v/>
      </c>
      <c r="T101" s="1204">
        <f>SUBTOTAL(9,T102:T113)</f>
        <v>564031947.27099991</v>
      </c>
      <c r="U101" s="1204">
        <f t="shared" ref="U101:X101" si="24">SUBTOTAL(9,U102:U113)</f>
        <v>564031947.27099991</v>
      </c>
      <c r="V101" s="1204">
        <f t="shared" si="24"/>
        <v>0</v>
      </c>
      <c r="W101" s="1204">
        <f t="shared" si="24"/>
        <v>0</v>
      </c>
      <c r="X101" s="1204">
        <f t="shared" si="24"/>
        <v>0</v>
      </c>
      <c r="Y101" s="1205"/>
      <c r="Z101" s="1206"/>
    </row>
    <row r="102" spans="1:26" s="1186" customFormat="1" ht="28.5" hidden="1" customHeight="1" outlineLevel="1">
      <c r="A102" s="1207"/>
      <c r="B102" s="1208"/>
      <c r="C102" s="1208"/>
      <c r="D102" s="1208"/>
      <c r="E102" s="1208"/>
      <c r="F102" s="1208"/>
      <c r="G102" s="1208"/>
      <c r="H102" s="1208"/>
      <c r="I102" s="1208"/>
      <c r="J102" s="1208"/>
      <c r="K102" s="1208"/>
      <c r="L102" s="1209" t="s">
        <v>448</v>
      </c>
      <c r="M102" s="1190"/>
      <c r="N102" s="1210"/>
      <c r="O102" s="1211"/>
      <c r="P102" s="1211"/>
      <c r="Q102" s="1211"/>
      <c r="R102" s="1211"/>
      <c r="S102" s="1212" t="str">
        <f>IFERROR(INDEX('[5]DON GIA'!$A$1:$M$592,MATCH(C102,'[5]DON GIA'!$B$1:$B$592,0),MATCH($S$13,'[5]DON GIA'!$A$1:$M$1,0)),"")</f>
        <v/>
      </c>
      <c r="T102" s="1213">
        <f>SUBTOTAL(9,T103:T109)</f>
        <v>46587768.699999996</v>
      </c>
      <c r="U102" s="1213">
        <f t="shared" ref="U102:X102" si="25">SUBTOTAL(9,U103:U109)</f>
        <v>46587768.699999996</v>
      </c>
      <c r="V102" s="1213">
        <f t="shared" si="25"/>
        <v>0</v>
      </c>
      <c r="W102" s="1213">
        <f t="shared" si="25"/>
        <v>0</v>
      </c>
      <c r="X102" s="1213">
        <f t="shared" si="25"/>
        <v>0</v>
      </c>
      <c r="Y102" s="1193"/>
      <c r="Z102" s="1214"/>
    </row>
    <row r="103" spans="1:26" s="1186" customFormat="1" ht="30.75" hidden="1" customHeight="1" outlineLevel="1">
      <c r="A103" s="1187">
        <v>1</v>
      </c>
      <c r="B103" s="1188" t="s">
        <v>449</v>
      </c>
      <c r="C103" s="1188" t="s">
        <v>450</v>
      </c>
      <c r="D103" s="1188"/>
      <c r="E103" s="1188" t="s">
        <v>207</v>
      </c>
      <c r="F103" s="1188" t="s">
        <v>451</v>
      </c>
      <c r="G103" s="1188" t="s">
        <v>452</v>
      </c>
      <c r="H103" s="1188"/>
      <c r="I103" s="1188"/>
      <c r="J103" s="1188"/>
      <c r="K103" s="1188"/>
      <c r="L103" s="1189" t="s">
        <v>453</v>
      </c>
      <c r="M103" s="1190" t="s">
        <v>219</v>
      </c>
      <c r="N103" s="1191">
        <v>26.540000000000003</v>
      </c>
      <c r="O103" s="1191">
        <v>26.540000000000003</v>
      </c>
      <c r="P103" s="1191">
        <v>0</v>
      </c>
      <c r="Q103" s="1191">
        <v>0</v>
      </c>
      <c r="R103" s="1191">
        <v>0</v>
      </c>
      <c r="S103" s="1192">
        <v>488490</v>
      </c>
      <c r="T103" s="1192">
        <f t="shared" ref="T103:X109" si="26">N103*$S103</f>
        <v>12964524.600000001</v>
      </c>
      <c r="U103" s="1192">
        <f t="shared" si="26"/>
        <v>12964524.600000001</v>
      </c>
      <c r="V103" s="1192">
        <f t="shared" si="26"/>
        <v>0</v>
      </c>
      <c r="W103" s="1192">
        <f t="shared" si="26"/>
        <v>0</v>
      </c>
      <c r="X103" s="1192">
        <f t="shared" si="26"/>
        <v>0</v>
      </c>
      <c r="Y103" s="1193">
        <f t="shared" si="21"/>
        <v>26.540000000000003</v>
      </c>
      <c r="Z103" s="1194"/>
    </row>
    <row r="104" spans="1:26" s="1186" customFormat="1" ht="29.25" hidden="1" customHeight="1" outlineLevel="1">
      <c r="A104" s="1187">
        <v>2</v>
      </c>
      <c r="B104" s="1188" t="s">
        <v>454</v>
      </c>
      <c r="C104" s="1188" t="s">
        <v>455</v>
      </c>
      <c r="D104" s="1188"/>
      <c r="E104" s="1188" t="s">
        <v>207</v>
      </c>
      <c r="F104" s="1188" t="s">
        <v>456</v>
      </c>
      <c r="G104" s="1188" t="s">
        <v>452</v>
      </c>
      <c r="H104" s="1188"/>
      <c r="I104" s="1188"/>
      <c r="J104" s="1188"/>
      <c r="K104" s="1188"/>
      <c r="L104" s="1189" t="s">
        <v>457</v>
      </c>
      <c r="M104" s="1190" t="s">
        <v>295</v>
      </c>
      <c r="N104" s="1191">
        <v>4.8499999999999996</v>
      </c>
      <c r="O104" s="1191">
        <v>4.8499999999999996</v>
      </c>
      <c r="P104" s="1191">
        <v>0</v>
      </c>
      <c r="Q104" s="1191">
        <v>0</v>
      </c>
      <c r="R104" s="1191">
        <v>0</v>
      </c>
      <c r="S104" s="1192">
        <v>387570</v>
      </c>
      <c r="T104" s="1192">
        <f t="shared" si="26"/>
        <v>1879714.4999999998</v>
      </c>
      <c r="U104" s="1192">
        <f t="shared" si="26"/>
        <v>1879714.4999999998</v>
      </c>
      <c r="V104" s="1192">
        <f t="shared" si="26"/>
        <v>0</v>
      </c>
      <c r="W104" s="1192">
        <f t="shared" si="26"/>
        <v>0</v>
      </c>
      <c r="X104" s="1192">
        <f t="shared" si="26"/>
        <v>0</v>
      </c>
      <c r="Y104" s="1193">
        <f t="shared" si="21"/>
        <v>4.8499999999999996</v>
      </c>
      <c r="Z104" s="1194"/>
    </row>
    <row r="105" spans="1:26" s="1186" customFormat="1" ht="41.25" hidden="1" customHeight="1" outlineLevel="1">
      <c r="A105" s="1187">
        <v>3</v>
      </c>
      <c r="B105" s="1188" t="s">
        <v>458</v>
      </c>
      <c r="C105" s="1188" t="s">
        <v>459</v>
      </c>
      <c r="D105" s="1188"/>
      <c r="E105" s="1188" t="s">
        <v>207</v>
      </c>
      <c r="F105" s="1188" t="s">
        <v>422</v>
      </c>
      <c r="G105" s="1188" t="s">
        <v>452</v>
      </c>
      <c r="H105" s="1188"/>
      <c r="I105" s="1188"/>
      <c r="J105" s="1188"/>
      <c r="K105" s="1188"/>
      <c r="L105" s="1189" t="s">
        <v>460</v>
      </c>
      <c r="M105" s="1190" t="s">
        <v>219</v>
      </c>
      <c r="N105" s="1191">
        <v>27.82</v>
      </c>
      <c r="O105" s="1191">
        <v>27.82</v>
      </c>
      <c r="P105" s="1191">
        <v>0</v>
      </c>
      <c r="Q105" s="1191">
        <v>0</v>
      </c>
      <c r="R105" s="1191">
        <v>0</v>
      </c>
      <c r="S105" s="1192">
        <v>104860</v>
      </c>
      <c r="T105" s="1192">
        <f t="shared" si="26"/>
        <v>2917205.2</v>
      </c>
      <c r="U105" s="1192">
        <f t="shared" si="26"/>
        <v>2917205.2</v>
      </c>
      <c r="V105" s="1192">
        <f t="shared" si="26"/>
        <v>0</v>
      </c>
      <c r="W105" s="1192">
        <f t="shared" si="26"/>
        <v>0</v>
      </c>
      <c r="X105" s="1192">
        <f t="shared" si="26"/>
        <v>0</v>
      </c>
      <c r="Y105" s="1193">
        <f t="shared" si="21"/>
        <v>27.82</v>
      </c>
      <c r="Z105" s="1194"/>
    </row>
    <row r="106" spans="1:26" s="1186" customFormat="1" ht="45.75" hidden="1" customHeight="1" outlineLevel="1">
      <c r="A106" s="1187">
        <v>4</v>
      </c>
      <c r="B106" s="1188" t="s">
        <v>461</v>
      </c>
      <c r="C106" s="1188" t="s">
        <v>462</v>
      </c>
      <c r="D106" s="1188"/>
      <c r="E106" s="1188" t="s">
        <v>207</v>
      </c>
      <c r="F106" s="1188" t="s">
        <v>463</v>
      </c>
      <c r="G106" s="1188" t="s">
        <v>452</v>
      </c>
      <c r="H106" s="1188"/>
      <c r="I106" s="1188"/>
      <c r="J106" s="1188"/>
      <c r="K106" s="1188"/>
      <c r="L106" s="1189" t="s">
        <v>464</v>
      </c>
      <c r="M106" s="1190" t="s">
        <v>219</v>
      </c>
      <c r="N106" s="1191">
        <v>32.89</v>
      </c>
      <c r="O106" s="1191">
        <v>32.89</v>
      </c>
      <c r="P106" s="1191">
        <v>0</v>
      </c>
      <c r="Q106" s="1191">
        <v>0</v>
      </c>
      <c r="R106" s="1191">
        <v>0</v>
      </c>
      <c r="S106" s="1192">
        <v>132670</v>
      </c>
      <c r="T106" s="1192">
        <f t="shared" si="26"/>
        <v>4363516.3</v>
      </c>
      <c r="U106" s="1192">
        <f t="shared" si="26"/>
        <v>4363516.3</v>
      </c>
      <c r="V106" s="1192">
        <f t="shared" si="26"/>
        <v>0</v>
      </c>
      <c r="W106" s="1192">
        <f t="shared" si="26"/>
        <v>0</v>
      </c>
      <c r="X106" s="1192">
        <f t="shared" si="26"/>
        <v>0</v>
      </c>
      <c r="Y106" s="1193">
        <f t="shared" si="21"/>
        <v>32.89</v>
      </c>
      <c r="Z106" s="1194"/>
    </row>
    <row r="107" spans="1:26" s="1186" customFormat="1" ht="27.75" hidden="1" customHeight="1" outlineLevel="1">
      <c r="A107" s="1187">
        <v>5</v>
      </c>
      <c r="B107" s="1188" t="s">
        <v>465</v>
      </c>
      <c r="C107" s="1188" t="s">
        <v>466</v>
      </c>
      <c r="D107" s="1188"/>
      <c r="E107" s="1188" t="s">
        <v>207</v>
      </c>
      <c r="F107" s="1188" t="s">
        <v>394</v>
      </c>
      <c r="G107" s="1188" t="s">
        <v>452</v>
      </c>
      <c r="H107" s="1188"/>
      <c r="I107" s="1188"/>
      <c r="J107" s="1188"/>
      <c r="K107" s="1188"/>
      <c r="L107" s="1189" t="s">
        <v>467</v>
      </c>
      <c r="M107" s="1190" t="s">
        <v>219</v>
      </c>
      <c r="N107" s="1191">
        <v>91.960000000000008</v>
      </c>
      <c r="O107" s="1191">
        <v>91.960000000000008</v>
      </c>
      <c r="P107" s="1191">
        <v>0</v>
      </c>
      <c r="Q107" s="1191">
        <v>0</v>
      </c>
      <c r="R107" s="1191">
        <v>0</v>
      </c>
      <c r="S107" s="1192">
        <v>47570</v>
      </c>
      <c r="T107" s="1192">
        <f t="shared" si="26"/>
        <v>4374537.2</v>
      </c>
      <c r="U107" s="1192">
        <f t="shared" si="26"/>
        <v>4374537.2</v>
      </c>
      <c r="V107" s="1192">
        <f t="shared" si="26"/>
        <v>0</v>
      </c>
      <c r="W107" s="1192">
        <f t="shared" si="26"/>
        <v>0</v>
      </c>
      <c r="X107" s="1192">
        <f t="shared" si="26"/>
        <v>0</v>
      </c>
      <c r="Y107" s="1193">
        <f t="shared" si="21"/>
        <v>91.960000000000008</v>
      </c>
      <c r="Z107" s="1194"/>
    </row>
    <row r="108" spans="1:26" s="1186" customFormat="1" ht="69.75" hidden="1" customHeight="1" outlineLevel="1">
      <c r="A108" s="1187">
        <v>6</v>
      </c>
      <c r="B108" s="1188" t="s">
        <v>468</v>
      </c>
      <c r="C108" s="1188" t="s">
        <v>417</v>
      </c>
      <c r="D108" s="1188"/>
      <c r="E108" s="1188" t="s">
        <v>207</v>
      </c>
      <c r="F108" s="1188" t="s">
        <v>217</v>
      </c>
      <c r="G108" s="1188" t="s">
        <v>452</v>
      </c>
      <c r="H108" s="1188"/>
      <c r="I108" s="1188"/>
      <c r="J108" s="1188"/>
      <c r="K108" s="1188"/>
      <c r="L108" s="1189" t="s">
        <v>469</v>
      </c>
      <c r="M108" s="1190" t="s">
        <v>219</v>
      </c>
      <c r="N108" s="1191">
        <v>68.69</v>
      </c>
      <c r="O108" s="1191">
        <v>68.69</v>
      </c>
      <c r="P108" s="1191">
        <v>0</v>
      </c>
      <c r="Q108" s="1191">
        <v>0</v>
      </c>
      <c r="R108" s="1191">
        <v>0</v>
      </c>
      <c r="S108" s="1192">
        <v>230100</v>
      </c>
      <c r="T108" s="1192">
        <f t="shared" si="26"/>
        <v>15805569</v>
      </c>
      <c r="U108" s="1192">
        <f t="shared" si="26"/>
        <v>15805569</v>
      </c>
      <c r="V108" s="1192">
        <f t="shared" si="26"/>
        <v>0</v>
      </c>
      <c r="W108" s="1192">
        <f t="shared" si="26"/>
        <v>0</v>
      </c>
      <c r="X108" s="1192">
        <f t="shared" si="26"/>
        <v>0</v>
      </c>
      <c r="Y108" s="1193">
        <f t="shared" si="21"/>
        <v>68.69</v>
      </c>
      <c r="Z108" s="1194"/>
    </row>
    <row r="109" spans="1:26" s="1186" customFormat="1" ht="45.75" hidden="1" customHeight="1" outlineLevel="1">
      <c r="A109" s="1187">
        <v>7</v>
      </c>
      <c r="B109" s="1188" t="s">
        <v>470</v>
      </c>
      <c r="C109" s="1188" t="s">
        <v>431</v>
      </c>
      <c r="D109" s="1188"/>
      <c r="E109" s="1188" t="s">
        <v>207</v>
      </c>
      <c r="F109" s="1188" t="s">
        <v>269</v>
      </c>
      <c r="G109" s="1188" t="s">
        <v>452</v>
      </c>
      <c r="H109" s="1188"/>
      <c r="I109" s="1188"/>
      <c r="J109" s="1188"/>
      <c r="K109" s="1188"/>
      <c r="L109" s="1189" t="s">
        <v>471</v>
      </c>
      <c r="M109" s="1190" t="s">
        <v>219</v>
      </c>
      <c r="N109" s="1191">
        <v>32.79</v>
      </c>
      <c r="O109" s="1191">
        <v>32.79</v>
      </c>
      <c r="P109" s="1191">
        <v>0</v>
      </c>
      <c r="Q109" s="1191">
        <v>0</v>
      </c>
      <c r="R109" s="1191">
        <v>0</v>
      </c>
      <c r="S109" s="1192">
        <v>130610</v>
      </c>
      <c r="T109" s="1192">
        <f t="shared" si="26"/>
        <v>4282701.8999999994</v>
      </c>
      <c r="U109" s="1192">
        <f t="shared" si="26"/>
        <v>4282701.8999999994</v>
      </c>
      <c r="V109" s="1192">
        <f t="shared" si="26"/>
        <v>0</v>
      </c>
      <c r="W109" s="1192">
        <f t="shared" si="26"/>
        <v>0</v>
      </c>
      <c r="X109" s="1192">
        <f t="shared" si="26"/>
        <v>0</v>
      </c>
      <c r="Y109" s="1193">
        <f t="shared" si="21"/>
        <v>32.79</v>
      </c>
      <c r="Z109" s="1194"/>
    </row>
    <row r="110" spans="1:26" s="1186" customFormat="1" ht="27.75" hidden="1" customHeight="1" outlineLevel="1">
      <c r="A110" s="1207"/>
      <c r="B110" s="1208"/>
      <c r="C110" s="1208"/>
      <c r="D110" s="1208"/>
      <c r="E110" s="1208"/>
      <c r="F110" s="1208"/>
      <c r="G110" s="1208"/>
      <c r="H110" s="1208"/>
      <c r="I110" s="1208"/>
      <c r="J110" s="1208"/>
      <c r="K110" s="1208"/>
      <c r="L110" s="1209" t="s">
        <v>472</v>
      </c>
      <c r="M110" s="1190"/>
      <c r="N110" s="1210"/>
      <c r="O110" s="1211"/>
      <c r="P110" s="1211"/>
      <c r="Q110" s="1211"/>
      <c r="R110" s="1211"/>
      <c r="S110" s="1212" t="str">
        <f>IFERROR(INDEX('[5]DON GIA'!$A$1:$M$592,MATCH(C110,'[5]DON GIA'!$B$1:$B$592,0),MATCH($S$13,'[5]DON GIA'!$A$1:$M$1,0)),"")</f>
        <v/>
      </c>
      <c r="T110" s="1213">
        <f>SUBTOTAL(9,T111:T113)</f>
        <v>517444178.57100004</v>
      </c>
      <c r="U110" s="1213">
        <f t="shared" ref="U110:X110" si="27">SUBTOTAL(9,U111:U113)</f>
        <v>517444178.57100004</v>
      </c>
      <c r="V110" s="1213">
        <f t="shared" si="27"/>
        <v>0</v>
      </c>
      <c r="W110" s="1213">
        <f t="shared" si="27"/>
        <v>0</v>
      </c>
      <c r="X110" s="1213">
        <f t="shared" si="27"/>
        <v>0</v>
      </c>
      <c r="Y110" s="1193"/>
      <c r="Z110" s="1214"/>
    </row>
    <row r="111" spans="1:26" s="1186" customFormat="1" ht="27.75" hidden="1" customHeight="1" outlineLevel="1">
      <c r="A111" s="1187">
        <v>8</v>
      </c>
      <c r="B111" s="1188" t="s">
        <v>473</v>
      </c>
      <c r="C111" s="1188" t="s">
        <v>417</v>
      </c>
      <c r="D111" s="1188"/>
      <c r="E111" s="1188" t="s">
        <v>207</v>
      </c>
      <c r="F111" s="1188" t="s">
        <v>217</v>
      </c>
      <c r="G111" s="1188" t="s">
        <v>452</v>
      </c>
      <c r="H111" s="1188"/>
      <c r="I111" s="1188"/>
      <c r="J111" s="1188"/>
      <c r="K111" s="1188"/>
      <c r="L111" s="1189" t="s">
        <v>474</v>
      </c>
      <c r="M111" s="1190" t="s">
        <v>219</v>
      </c>
      <c r="N111" s="1191">
        <v>1603.3899999999999</v>
      </c>
      <c r="O111" s="1191">
        <v>1603.3899999999999</v>
      </c>
      <c r="P111" s="1191">
        <v>0</v>
      </c>
      <c r="Q111" s="1191">
        <v>0</v>
      </c>
      <c r="R111" s="1191">
        <v>0</v>
      </c>
      <c r="S111" s="1192">
        <v>230100</v>
      </c>
      <c r="T111" s="1192">
        <f t="shared" ref="T111:X113" si="28">N111*$S111</f>
        <v>368940039</v>
      </c>
      <c r="U111" s="1192">
        <f t="shared" si="28"/>
        <v>368940039</v>
      </c>
      <c r="V111" s="1192">
        <f t="shared" si="28"/>
        <v>0</v>
      </c>
      <c r="W111" s="1192">
        <f t="shared" si="28"/>
        <v>0</v>
      </c>
      <c r="X111" s="1192">
        <f t="shared" si="28"/>
        <v>0</v>
      </c>
      <c r="Y111" s="1193">
        <f t="shared" si="21"/>
        <v>1603.3899999999999</v>
      </c>
      <c r="Z111" s="1194"/>
    </row>
    <row r="112" spans="1:26" s="1186" customFormat="1" ht="25.5" hidden="1" customHeight="1" outlineLevel="1">
      <c r="A112" s="1187">
        <v>9</v>
      </c>
      <c r="B112" s="1188" t="s">
        <v>475</v>
      </c>
      <c r="C112" s="1188" t="s">
        <v>459</v>
      </c>
      <c r="D112" s="1188"/>
      <c r="E112" s="1188" t="s">
        <v>207</v>
      </c>
      <c r="F112" s="1188" t="s">
        <v>422</v>
      </c>
      <c r="G112" s="1188" t="s">
        <v>452</v>
      </c>
      <c r="H112" s="1188"/>
      <c r="I112" s="1188"/>
      <c r="J112" s="1188"/>
      <c r="K112" s="1188"/>
      <c r="L112" s="1189" t="s">
        <v>476</v>
      </c>
      <c r="M112" s="1190" t="s">
        <v>219</v>
      </c>
      <c r="N112" s="1191">
        <v>1411.56</v>
      </c>
      <c r="O112" s="1191">
        <v>1411.56</v>
      </c>
      <c r="P112" s="1191">
        <v>0</v>
      </c>
      <c r="Q112" s="1191">
        <v>0</v>
      </c>
      <c r="R112" s="1191">
        <v>0</v>
      </c>
      <c r="S112" s="1192">
        <v>104860</v>
      </c>
      <c r="T112" s="1192">
        <f t="shared" si="28"/>
        <v>148016181.59999999</v>
      </c>
      <c r="U112" s="1192">
        <f t="shared" si="28"/>
        <v>148016181.59999999</v>
      </c>
      <c r="V112" s="1192">
        <f t="shared" si="28"/>
        <v>0</v>
      </c>
      <c r="W112" s="1192">
        <f t="shared" si="28"/>
        <v>0</v>
      </c>
      <c r="X112" s="1192">
        <f t="shared" si="28"/>
        <v>0</v>
      </c>
      <c r="Y112" s="1193">
        <f t="shared" si="21"/>
        <v>1411.56</v>
      </c>
      <c r="Z112" s="1194"/>
    </row>
    <row r="113" spans="1:26" s="1186" customFormat="1" ht="28.5" hidden="1" customHeight="1" outlineLevel="1">
      <c r="A113" s="1187">
        <v>10</v>
      </c>
      <c r="B113" s="1188" t="s">
        <v>477</v>
      </c>
      <c r="C113" s="1188" t="s">
        <v>425</v>
      </c>
      <c r="D113" s="1188"/>
      <c r="E113" s="1188" t="s">
        <v>207</v>
      </c>
      <c r="F113" s="1188" t="s">
        <v>238</v>
      </c>
      <c r="G113" s="1188" t="s">
        <v>452</v>
      </c>
      <c r="H113" s="1188"/>
      <c r="I113" s="1188"/>
      <c r="J113" s="1188"/>
      <c r="K113" s="1188"/>
      <c r="L113" s="1189" t="s">
        <v>478</v>
      </c>
      <c r="M113" s="1190" t="s">
        <v>212</v>
      </c>
      <c r="N113" s="1191">
        <v>5.7549000000000001</v>
      </c>
      <c r="O113" s="1191">
        <v>5.7549000000000001</v>
      </c>
      <c r="P113" s="1191">
        <v>0</v>
      </c>
      <c r="Q113" s="1191">
        <v>0</v>
      </c>
      <c r="R113" s="1191">
        <v>0</v>
      </c>
      <c r="S113" s="1192">
        <v>84790</v>
      </c>
      <c r="T113" s="1192">
        <f t="shared" si="28"/>
        <v>487957.97100000002</v>
      </c>
      <c r="U113" s="1192">
        <f t="shared" si="28"/>
        <v>487957.97100000002</v>
      </c>
      <c r="V113" s="1192">
        <f t="shared" si="28"/>
        <v>0</v>
      </c>
      <c r="W113" s="1192">
        <f t="shared" si="28"/>
        <v>0</v>
      </c>
      <c r="X113" s="1192">
        <f t="shared" si="28"/>
        <v>0</v>
      </c>
      <c r="Y113" s="1193">
        <f t="shared" si="21"/>
        <v>5.7549000000000001</v>
      </c>
      <c r="Z113" s="1194"/>
    </row>
    <row r="114" spans="1:26" s="1186" customFormat="1" ht="21.75" hidden="1" customHeight="1" outlineLevel="1">
      <c r="A114" s="1197" t="s">
        <v>479</v>
      </c>
      <c r="B114" s="1198"/>
      <c r="C114" s="1198"/>
      <c r="D114" s="1198"/>
      <c r="E114" s="1198"/>
      <c r="F114" s="1198"/>
      <c r="G114" s="1198"/>
      <c r="H114" s="1198"/>
      <c r="I114" s="1198"/>
      <c r="J114" s="1198"/>
      <c r="K114" s="1198"/>
      <c r="L114" s="1199" t="s">
        <v>480</v>
      </c>
      <c r="M114" s="1200"/>
      <c r="N114" s="1201"/>
      <c r="O114" s="1202"/>
      <c r="P114" s="1202"/>
      <c r="Q114" s="1202"/>
      <c r="R114" s="1202"/>
      <c r="S114" s="1203" t="str">
        <f>IFERROR(INDEX('[5]DON GIA'!$A$1:$M$592,MATCH(C114,'[5]DON GIA'!$B$1:$B$592,0),MATCH($S$13,'[5]DON GIA'!$A$1:$M$1,0)),"")</f>
        <v/>
      </c>
      <c r="T114" s="1204">
        <f>SUBTOTAL(9,T115:T117)</f>
        <v>118338112.27569567</v>
      </c>
      <c r="U114" s="1204">
        <f t="shared" ref="U114:X114" si="29">SUBTOTAL(9,U115:U117)</f>
        <v>118338112.27569567</v>
      </c>
      <c r="V114" s="1204">
        <f t="shared" si="29"/>
        <v>0</v>
      </c>
      <c r="W114" s="1204">
        <f t="shared" si="29"/>
        <v>0</v>
      </c>
      <c r="X114" s="1204">
        <f t="shared" si="29"/>
        <v>0</v>
      </c>
      <c r="Y114" s="1205"/>
      <c r="Z114" s="1206"/>
    </row>
    <row r="115" spans="1:26" s="1186" customFormat="1" ht="39.75" hidden="1" customHeight="1" outlineLevel="1">
      <c r="A115" s="1187">
        <v>1</v>
      </c>
      <c r="B115" s="1188" t="s">
        <v>481</v>
      </c>
      <c r="C115" s="1188" t="s">
        <v>417</v>
      </c>
      <c r="D115" s="1188"/>
      <c r="E115" s="1188" t="s">
        <v>207</v>
      </c>
      <c r="F115" s="1188" t="s">
        <v>217</v>
      </c>
      <c r="G115" s="1188" t="s">
        <v>482</v>
      </c>
      <c r="H115" s="1188"/>
      <c r="I115" s="1188"/>
      <c r="J115" s="1188"/>
      <c r="K115" s="1188"/>
      <c r="L115" s="1189" t="s">
        <v>483</v>
      </c>
      <c r="M115" s="1190" t="s">
        <v>219</v>
      </c>
      <c r="N115" s="1191">
        <v>367.851475688726</v>
      </c>
      <c r="O115" s="1191">
        <v>367.851475688726</v>
      </c>
      <c r="P115" s="1191">
        <v>0</v>
      </c>
      <c r="Q115" s="1191">
        <v>0</v>
      </c>
      <c r="R115" s="1191">
        <v>0</v>
      </c>
      <c r="S115" s="1192">
        <v>230100</v>
      </c>
      <c r="T115" s="1192">
        <f t="shared" ref="T115:X117" si="30">N115*$S115</f>
        <v>84642624.555975854</v>
      </c>
      <c r="U115" s="1192">
        <f t="shared" si="30"/>
        <v>84642624.555975854</v>
      </c>
      <c r="V115" s="1192">
        <f t="shared" si="30"/>
        <v>0</v>
      </c>
      <c r="W115" s="1192">
        <f t="shared" si="30"/>
        <v>0</v>
      </c>
      <c r="X115" s="1192">
        <f t="shared" si="30"/>
        <v>0</v>
      </c>
      <c r="Y115" s="1193">
        <f t="shared" si="21"/>
        <v>367.851475688726</v>
      </c>
      <c r="Z115" s="1194"/>
    </row>
    <row r="116" spans="1:26" s="1186" customFormat="1" ht="39.75" hidden="1" customHeight="1" outlineLevel="1">
      <c r="A116" s="1187">
        <v>2</v>
      </c>
      <c r="B116" s="1188" t="s">
        <v>484</v>
      </c>
      <c r="C116" s="1188" t="s">
        <v>459</v>
      </c>
      <c r="D116" s="1188"/>
      <c r="E116" s="1188" t="s">
        <v>207</v>
      </c>
      <c r="F116" s="1188" t="s">
        <v>422</v>
      </c>
      <c r="G116" s="1188" t="s">
        <v>482</v>
      </c>
      <c r="H116" s="1188"/>
      <c r="I116" s="1188"/>
      <c r="J116" s="1188"/>
      <c r="K116" s="1188"/>
      <c r="L116" s="1189" t="s">
        <v>485</v>
      </c>
      <c r="M116" s="1190" t="s">
        <v>219</v>
      </c>
      <c r="N116" s="1191">
        <v>320.18147568872598</v>
      </c>
      <c r="O116" s="1191">
        <v>320.18147568872598</v>
      </c>
      <c r="P116" s="1191">
        <v>0</v>
      </c>
      <c r="Q116" s="1191">
        <v>0</v>
      </c>
      <c r="R116" s="1191">
        <v>0</v>
      </c>
      <c r="S116" s="1192">
        <v>104860</v>
      </c>
      <c r="T116" s="1192">
        <f t="shared" si="30"/>
        <v>33574229.540719807</v>
      </c>
      <c r="U116" s="1192">
        <f t="shared" si="30"/>
        <v>33574229.540719807</v>
      </c>
      <c r="V116" s="1192">
        <f t="shared" si="30"/>
        <v>0</v>
      </c>
      <c r="W116" s="1192">
        <f t="shared" si="30"/>
        <v>0</v>
      </c>
      <c r="X116" s="1192">
        <f t="shared" si="30"/>
        <v>0</v>
      </c>
      <c r="Y116" s="1193">
        <f t="shared" si="21"/>
        <v>320.18147568872598</v>
      </c>
      <c r="Z116" s="1194"/>
    </row>
    <row r="117" spans="1:26" s="1186" customFormat="1" ht="40.5" hidden="1" customHeight="1" outlineLevel="1">
      <c r="A117" s="1187">
        <v>3</v>
      </c>
      <c r="B117" s="1188" t="s">
        <v>486</v>
      </c>
      <c r="C117" s="1188" t="s">
        <v>425</v>
      </c>
      <c r="D117" s="1188"/>
      <c r="E117" s="1188" t="s">
        <v>207</v>
      </c>
      <c r="F117" s="1188" t="s">
        <v>238</v>
      </c>
      <c r="G117" s="1188" t="s">
        <v>482</v>
      </c>
      <c r="H117" s="1188"/>
      <c r="I117" s="1188"/>
      <c r="J117" s="1188"/>
      <c r="K117" s="1188"/>
      <c r="L117" s="1189" t="s">
        <v>487</v>
      </c>
      <c r="M117" s="1190" t="s">
        <v>212</v>
      </c>
      <c r="N117" s="1191">
        <v>1.4300999999999999</v>
      </c>
      <c r="O117" s="1191">
        <v>1.4300999999999999</v>
      </c>
      <c r="P117" s="1191">
        <v>0</v>
      </c>
      <c r="Q117" s="1191">
        <v>0</v>
      </c>
      <c r="R117" s="1191">
        <v>0</v>
      </c>
      <c r="S117" s="1192">
        <v>84790</v>
      </c>
      <c r="T117" s="1192">
        <f t="shared" si="30"/>
        <v>121258.17899999999</v>
      </c>
      <c r="U117" s="1192">
        <f t="shared" si="30"/>
        <v>121258.17899999999</v>
      </c>
      <c r="V117" s="1192">
        <f t="shared" si="30"/>
        <v>0</v>
      </c>
      <c r="W117" s="1192">
        <f t="shared" si="30"/>
        <v>0</v>
      </c>
      <c r="X117" s="1192">
        <f t="shared" si="30"/>
        <v>0</v>
      </c>
      <c r="Y117" s="1193">
        <f t="shared" si="21"/>
        <v>1.4300999999999999</v>
      </c>
      <c r="Z117" s="1194"/>
    </row>
    <row r="118" spans="1:26" s="1186" customFormat="1" ht="23.25" hidden="1" customHeight="1" outlineLevel="1">
      <c r="A118" s="1197" t="s">
        <v>488</v>
      </c>
      <c r="B118" s="1198"/>
      <c r="C118" s="1198"/>
      <c r="D118" s="1198"/>
      <c r="E118" s="1198"/>
      <c r="F118" s="1198"/>
      <c r="G118" s="1198"/>
      <c r="H118" s="1198"/>
      <c r="I118" s="1198"/>
      <c r="J118" s="1198"/>
      <c r="K118" s="1198"/>
      <c r="L118" s="1199" t="s">
        <v>489</v>
      </c>
      <c r="M118" s="1200"/>
      <c r="N118" s="1201"/>
      <c r="O118" s="1202"/>
      <c r="P118" s="1202"/>
      <c r="Q118" s="1202"/>
      <c r="R118" s="1202"/>
      <c r="S118" s="1203" t="str">
        <f>IFERROR(INDEX('[5]DON GIA'!$A$1:$M$592,MATCH(C118,'[5]DON GIA'!$B$1:$B$592,0),MATCH($S$13,'[5]DON GIA'!$A$1:$M$1,0)),"")</f>
        <v/>
      </c>
      <c r="T118" s="1204">
        <f>SUBTOTAL(9,T119:T121)</f>
        <v>118338112.27569567</v>
      </c>
      <c r="U118" s="1204">
        <f t="shared" ref="U118:X118" si="31">SUBTOTAL(9,U119:U121)</f>
        <v>118338112.27569567</v>
      </c>
      <c r="V118" s="1204">
        <f t="shared" si="31"/>
        <v>0</v>
      </c>
      <c r="W118" s="1204">
        <f t="shared" si="31"/>
        <v>0</v>
      </c>
      <c r="X118" s="1204">
        <f t="shared" si="31"/>
        <v>0</v>
      </c>
      <c r="Y118" s="1205"/>
      <c r="Z118" s="1206"/>
    </row>
    <row r="119" spans="1:26" s="1186" customFormat="1" ht="45" hidden="1" customHeight="1" outlineLevel="1">
      <c r="A119" s="1187">
        <v>1</v>
      </c>
      <c r="B119" s="1188" t="s">
        <v>490</v>
      </c>
      <c r="C119" s="1188" t="s">
        <v>417</v>
      </c>
      <c r="D119" s="1188"/>
      <c r="E119" s="1188" t="s">
        <v>207</v>
      </c>
      <c r="F119" s="1188" t="s">
        <v>217</v>
      </c>
      <c r="G119" s="1188" t="s">
        <v>482</v>
      </c>
      <c r="H119" s="1188"/>
      <c r="I119" s="1188"/>
      <c r="J119" s="1188"/>
      <c r="K119" s="1188"/>
      <c r="L119" s="1189" t="s">
        <v>491</v>
      </c>
      <c r="M119" s="1190" t="s">
        <v>219</v>
      </c>
      <c r="N119" s="1191">
        <v>367.851475688726</v>
      </c>
      <c r="O119" s="1191">
        <v>367.851475688726</v>
      </c>
      <c r="P119" s="1191">
        <v>0</v>
      </c>
      <c r="Q119" s="1191">
        <v>0</v>
      </c>
      <c r="R119" s="1191">
        <v>0</v>
      </c>
      <c r="S119" s="1192">
        <v>230100</v>
      </c>
      <c r="T119" s="1192">
        <f t="shared" ref="T119:X121" si="32">N119*$S119</f>
        <v>84642624.555975854</v>
      </c>
      <c r="U119" s="1192">
        <f t="shared" si="32"/>
        <v>84642624.555975854</v>
      </c>
      <c r="V119" s="1192">
        <f t="shared" si="32"/>
        <v>0</v>
      </c>
      <c r="W119" s="1192">
        <f t="shared" si="32"/>
        <v>0</v>
      </c>
      <c r="X119" s="1192">
        <f t="shared" si="32"/>
        <v>0</v>
      </c>
      <c r="Y119" s="1193">
        <f t="shared" si="21"/>
        <v>367.851475688726</v>
      </c>
      <c r="Z119" s="1194"/>
    </row>
    <row r="120" spans="1:26" s="1186" customFormat="1" ht="39" hidden="1" customHeight="1" outlineLevel="1">
      <c r="A120" s="1187">
        <v>2</v>
      </c>
      <c r="B120" s="1188" t="s">
        <v>492</v>
      </c>
      <c r="C120" s="1188" t="s">
        <v>459</v>
      </c>
      <c r="D120" s="1188"/>
      <c r="E120" s="1188" t="s">
        <v>207</v>
      </c>
      <c r="F120" s="1188" t="s">
        <v>422</v>
      </c>
      <c r="G120" s="1188" t="s">
        <v>482</v>
      </c>
      <c r="H120" s="1188"/>
      <c r="I120" s="1188"/>
      <c r="J120" s="1188"/>
      <c r="K120" s="1188"/>
      <c r="L120" s="1189" t="s">
        <v>493</v>
      </c>
      <c r="M120" s="1190" t="s">
        <v>219</v>
      </c>
      <c r="N120" s="1191">
        <v>320.18147568872598</v>
      </c>
      <c r="O120" s="1191">
        <v>320.18147568872598</v>
      </c>
      <c r="P120" s="1191">
        <v>0</v>
      </c>
      <c r="Q120" s="1191">
        <v>0</v>
      </c>
      <c r="R120" s="1191">
        <v>0</v>
      </c>
      <c r="S120" s="1192">
        <v>104860</v>
      </c>
      <c r="T120" s="1192">
        <f t="shared" si="32"/>
        <v>33574229.540719807</v>
      </c>
      <c r="U120" s="1192">
        <f t="shared" si="32"/>
        <v>33574229.540719807</v>
      </c>
      <c r="V120" s="1192">
        <f t="shared" si="32"/>
        <v>0</v>
      </c>
      <c r="W120" s="1192">
        <f t="shared" si="32"/>
        <v>0</v>
      </c>
      <c r="X120" s="1192">
        <f t="shared" si="32"/>
        <v>0</v>
      </c>
      <c r="Y120" s="1193">
        <f t="shared" si="21"/>
        <v>320.18147568872598</v>
      </c>
      <c r="Z120" s="1194"/>
    </row>
    <row r="121" spans="1:26" s="1186" customFormat="1" ht="38.25" hidden="1" customHeight="1" outlineLevel="1">
      <c r="A121" s="1187">
        <v>3</v>
      </c>
      <c r="B121" s="1188" t="s">
        <v>494</v>
      </c>
      <c r="C121" s="1188" t="s">
        <v>425</v>
      </c>
      <c r="D121" s="1188"/>
      <c r="E121" s="1188" t="s">
        <v>207</v>
      </c>
      <c r="F121" s="1188" t="s">
        <v>238</v>
      </c>
      <c r="G121" s="1188" t="s">
        <v>482</v>
      </c>
      <c r="H121" s="1188"/>
      <c r="I121" s="1188"/>
      <c r="J121" s="1188"/>
      <c r="K121" s="1188"/>
      <c r="L121" s="1189" t="s">
        <v>495</v>
      </c>
      <c r="M121" s="1190" t="s">
        <v>212</v>
      </c>
      <c r="N121" s="1191">
        <v>1.4300999999999999</v>
      </c>
      <c r="O121" s="1191">
        <v>1.4300999999999999</v>
      </c>
      <c r="P121" s="1191">
        <v>0</v>
      </c>
      <c r="Q121" s="1191">
        <v>0</v>
      </c>
      <c r="R121" s="1191">
        <v>0</v>
      </c>
      <c r="S121" s="1192">
        <v>84790</v>
      </c>
      <c r="T121" s="1192">
        <f t="shared" si="32"/>
        <v>121258.17899999999</v>
      </c>
      <c r="U121" s="1192">
        <f t="shared" si="32"/>
        <v>121258.17899999999</v>
      </c>
      <c r="V121" s="1192">
        <f t="shared" si="32"/>
        <v>0</v>
      </c>
      <c r="W121" s="1192">
        <f t="shared" si="32"/>
        <v>0</v>
      </c>
      <c r="X121" s="1192">
        <f t="shared" si="32"/>
        <v>0</v>
      </c>
      <c r="Y121" s="1193">
        <f t="shared" si="21"/>
        <v>1.4300999999999999</v>
      </c>
      <c r="Z121" s="1194"/>
    </row>
    <row r="122" spans="1:26" s="1186" customFormat="1" ht="21.75" customHeight="1" collapsed="1">
      <c r="A122" s="1178" t="s">
        <v>133</v>
      </c>
      <c r="B122" s="1179" t="s">
        <v>496</v>
      </c>
      <c r="C122" s="1179"/>
      <c r="D122" s="1179"/>
      <c r="E122" s="1179"/>
      <c r="F122" s="1179"/>
      <c r="G122" s="1179"/>
      <c r="H122" s="1179"/>
      <c r="I122" s="1179"/>
      <c r="J122" s="1179"/>
      <c r="K122" s="1179"/>
      <c r="L122" s="1180" t="s">
        <v>497</v>
      </c>
      <c r="M122" s="1181"/>
      <c r="N122" s="1182"/>
      <c r="O122" s="1182"/>
      <c r="P122" s="1182"/>
      <c r="Q122" s="1182"/>
      <c r="R122" s="1182"/>
      <c r="S122" s="1183" t="str">
        <f>IFERROR(INDEX('[5]DON GIA'!$A$1:$M$592,MATCH(C122,'[5]DON GIA'!$B$1:$B$592,0),MATCH($S$13,'[5]DON GIA'!$A$1:$M$1,0)),"")</f>
        <v/>
      </c>
      <c r="T122" s="1183">
        <f>SUBTOTAL(9,T123)</f>
        <v>0</v>
      </c>
      <c r="U122" s="1183">
        <f t="shared" ref="U122:X122" si="33">SUBTOTAL(9,U123)</f>
        <v>0</v>
      </c>
      <c r="V122" s="1183">
        <f t="shared" si="33"/>
        <v>0</v>
      </c>
      <c r="W122" s="1183">
        <f t="shared" si="33"/>
        <v>0</v>
      </c>
      <c r="X122" s="1183">
        <f t="shared" si="33"/>
        <v>0</v>
      </c>
      <c r="Y122" s="1184"/>
      <c r="Z122" s="1185"/>
    </row>
    <row r="123" spans="1:26" s="1186" customFormat="1" ht="22.5" hidden="1" customHeight="1" outlineLevel="1">
      <c r="A123" s="1187">
        <v>1</v>
      </c>
      <c r="B123" s="1188" t="s">
        <v>498</v>
      </c>
      <c r="C123" s="1188" t="s">
        <v>499</v>
      </c>
      <c r="D123" s="1188"/>
      <c r="E123" s="1188" t="s">
        <v>207</v>
      </c>
      <c r="F123" s="1188" t="s">
        <v>500</v>
      </c>
      <c r="G123" s="1188" t="s">
        <v>270</v>
      </c>
      <c r="H123" s="1188"/>
      <c r="I123" s="1188"/>
      <c r="J123" s="1188"/>
      <c r="K123" s="1188"/>
      <c r="L123" s="1189" t="s">
        <v>501</v>
      </c>
      <c r="M123" s="1190" t="s">
        <v>219</v>
      </c>
      <c r="N123" s="1191">
        <v>0</v>
      </c>
      <c r="O123" s="1191">
        <v>0</v>
      </c>
      <c r="P123" s="1191">
        <v>0</v>
      </c>
      <c r="Q123" s="1191">
        <v>0</v>
      </c>
      <c r="R123" s="1191">
        <v>0</v>
      </c>
      <c r="S123" s="1192">
        <f>IFERROR(INDEX('[5]DON GIA'!$A$1:$M$592,MATCH(C123,'[5]DON GIA'!$B$1:$B$592,0),MATCH($S$13,'[5]DON GIA'!$A$1:$M$1,0)),"")</f>
        <v>0</v>
      </c>
      <c r="T123" s="1192">
        <f t="shared" ref="T123:X123" si="34">N123*$S123</f>
        <v>0</v>
      </c>
      <c r="U123" s="1192">
        <f t="shared" si="34"/>
        <v>0</v>
      </c>
      <c r="V123" s="1192">
        <f t="shared" si="34"/>
        <v>0</v>
      </c>
      <c r="W123" s="1192">
        <f t="shared" si="34"/>
        <v>0</v>
      </c>
      <c r="X123" s="1192">
        <f t="shared" si="34"/>
        <v>0</v>
      </c>
      <c r="Y123" s="1196"/>
      <c r="Z123" s="1194"/>
    </row>
    <row r="124" spans="1:26" s="1177" customFormat="1" ht="24" customHeight="1" collapsed="1">
      <c r="A124" s="1169" t="s">
        <v>33</v>
      </c>
      <c r="B124" s="1170"/>
      <c r="C124" s="1170"/>
      <c r="D124" s="1170"/>
      <c r="E124" s="1170"/>
      <c r="F124" s="1170"/>
      <c r="G124" s="1170"/>
      <c r="H124" s="1170"/>
      <c r="I124" s="1170"/>
      <c r="J124" s="1170"/>
      <c r="K124" s="1170"/>
      <c r="L124" s="1171" t="s">
        <v>502</v>
      </c>
      <c r="M124" s="1172"/>
      <c r="N124" s="1173"/>
      <c r="O124" s="1173"/>
      <c r="P124" s="1173"/>
      <c r="Q124" s="1173"/>
      <c r="R124" s="1173"/>
      <c r="S124" s="1174" t="str">
        <f>IFERROR(INDEX('[5]DON GIA'!$A$1:$M$592,MATCH(C124,'[5]DON GIA'!$B$1:$B$592,0),MATCH($S$13,'[5]DON GIA'!$A$1:$M$1,0)),"")</f>
        <v/>
      </c>
      <c r="T124" s="1174">
        <f>SUBTOTAL(9,T125:T136)</f>
        <v>0</v>
      </c>
      <c r="U124" s="1174">
        <f>SUBTOTAL(9,U125:U136)</f>
        <v>4730274116.1032705</v>
      </c>
      <c r="V124" s="1174">
        <f>SUBTOTAL(9,V125:V136)</f>
        <v>0</v>
      </c>
      <c r="W124" s="1174">
        <f>SUBTOTAL(9,W125:W136)</f>
        <v>4730274116.1032705</v>
      </c>
      <c r="X124" s="1174">
        <f>SUBTOTAL(9,X125:X136)</f>
        <v>4730274116.1032705</v>
      </c>
      <c r="Y124" s="1175"/>
      <c r="Z124" s="1176"/>
    </row>
    <row r="125" spans="1:26" s="1186" customFormat="1" ht="21.75" hidden="1" customHeight="1" outlineLevel="1">
      <c r="A125" s="1215" t="s">
        <v>114</v>
      </c>
      <c r="B125" s="1180" t="s">
        <v>503</v>
      </c>
      <c r="C125" s="1180"/>
      <c r="D125" s="1180"/>
      <c r="E125" s="1180"/>
      <c r="F125" s="1180"/>
      <c r="G125" s="1180"/>
      <c r="H125" s="1180"/>
      <c r="I125" s="1180"/>
      <c r="J125" s="1180"/>
      <c r="K125" s="1180"/>
      <c r="L125" s="1180" t="s">
        <v>504</v>
      </c>
      <c r="M125" s="1216"/>
      <c r="N125" s="1182"/>
      <c r="O125" s="1182"/>
      <c r="P125" s="1182"/>
      <c r="Q125" s="1182"/>
      <c r="R125" s="1182"/>
      <c r="S125" s="1183" t="str">
        <f>IFERROR(INDEX('[5]DON GIA'!$A$1:$M$592,MATCH(C125,'[5]DON GIA'!$B$1:$B$592,0),MATCH($S$13,'[5]DON GIA'!$A$1:$M$1,0)),"")</f>
        <v/>
      </c>
      <c r="T125" s="1183">
        <f>SUBTOTAL(9,T126:T135)</f>
        <v>0</v>
      </c>
      <c r="U125" s="1195">
        <f t="shared" ref="U125:X125" si="35">SUBTOTAL(9,U126:U135)</f>
        <v>4730274116.1032705</v>
      </c>
      <c r="V125" s="1183">
        <f t="shared" si="35"/>
        <v>0</v>
      </c>
      <c r="W125" s="1183">
        <f t="shared" si="35"/>
        <v>4730274116.1032705</v>
      </c>
      <c r="X125" s="1183">
        <f t="shared" si="35"/>
        <v>4730274116.1032705</v>
      </c>
      <c r="Y125" s="1184"/>
      <c r="Z125" s="1185"/>
    </row>
    <row r="126" spans="1:26" s="1186" customFormat="1" ht="21" hidden="1" customHeight="1" outlineLevel="1">
      <c r="A126" s="1187">
        <v>1</v>
      </c>
      <c r="B126" s="1188" t="s">
        <v>505</v>
      </c>
      <c r="C126" s="1188" t="s">
        <v>505</v>
      </c>
      <c r="D126" s="1188"/>
      <c r="E126" s="1188"/>
      <c r="F126" s="1188"/>
      <c r="G126" s="1188"/>
      <c r="H126" s="1188"/>
      <c r="I126" s="1188"/>
      <c r="J126" s="1188"/>
      <c r="K126" s="1188"/>
      <c r="L126" s="1189" t="s">
        <v>506</v>
      </c>
      <c r="M126" s="1190" t="s">
        <v>219</v>
      </c>
      <c r="N126" s="1191">
        <v>0</v>
      </c>
      <c r="O126" s="1191">
        <v>14355.398199999983</v>
      </c>
      <c r="P126" s="1191">
        <v>0</v>
      </c>
      <c r="Q126" s="1191">
        <v>14355.398199999983</v>
      </c>
      <c r="R126" s="1191">
        <v>14355.398199999983</v>
      </c>
      <c r="S126" s="1217">
        <f>IFERROR(INDEX('[5]DON GIA'!$A$1:$M$592,MATCH(C126,'[5]DON GIA'!$B$1:$B$592,0),MATCH($S$13,'[5]DON GIA'!$A$1:$M$1,0)),"")</f>
        <v>16709</v>
      </c>
      <c r="T126" s="1192">
        <f t="shared" ref="T126:X135" si="36">N126*$S126</f>
        <v>0</v>
      </c>
      <c r="U126" s="1192">
        <f t="shared" si="36"/>
        <v>239864348.52379972</v>
      </c>
      <c r="V126" s="1192">
        <f t="shared" si="36"/>
        <v>0</v>
      </c>
      <c r="W126" s="1192">
        <f t="shared" si="36"/>
        <v>239864348.52379972</v>
      </c>
      <c r="X126" s="1192">
        <f t="shared" si="36"/>
        <v>239864348.52379972</v>
      </c>
      <c r="Y126" s="1193">
        <f>O126-R126</f>
        <v>0</v>
      </c>
      <c r="Z126" s="1194"/>
    </row>
    <row r="127" spans="1:26" s="1186" customFormat="1" ht="21" hidden="1" customHeight="1" outlineLevel="1">
      <c r="A127" s="1187">
        <v>2</v>
      </c>
      <c r="B127" s="1188" t="s">
        <v>507</v>
      </c>
      <c r="C127" s="1188" t="s">
        <v>507</v>
      </c>
      <c r="D127" s="1188"/>
      <c r="E127" s="1188"/>
      <c r="F127" s="1188"/>
      <c r="G127" s="1188"/>
      <c r="H127" s="1188"/>
      <c r="I127" s="1188"/>
      <c r="J127" s="1188"/>
      <c r="K127" s="1188"/>
      <c r="L127" s="1189" t="s">
        <v>508</v>
      </c>
      <c r="M127" s="1190" t="s">
        <v>219</v>
      </c>
      <c r="N127" s="1191">
        <v>0</v>
      </c>
      <c r="O127" s="1191">
        <v>82894.087639999809</v>
      </c>
      <c r="P127" s="1191">
        <v>0</v>
      </c>
      <c r="Q127" s="1191">
        <v>82894.087639999809</v>
      </c>
      <c r="R127" s="1191">
        <v>82894.087639999809</v>
      </c>
      <c r="S127" s="1217">
        <f>IFERROR(INDEX('[5]DON GIA'!$A$1:$M$592,MATCH(C127,'[5]DON GIA'!$B$1:$B$592,0),MATCH($S$13,'[5]DON GIA'!$A$1:$M$1,0)),"")</f>
        <v>13169</v>
      </c>
      <c r="T127" s="1192">
        <f t="shared" si="36"/>
        <v>0</v>
      </c>
      <c r="U127" s="1192">
        <f t="shared" si="36"/>
        <v>1091632240.1311574</v>
      </c>
      <c r="V127" s="1192">
        <f t="shared" si="36"/>
        <v>0</v>
      </c>
      <c r="W127" s="1192">
        <f t="shared" si="36"/>
        <v>1091632240.1311574</v>
      </c>
      <c r="X127" s="1192">
        <f t="shared" si="36"/>
        <v>1091632240.1311574</v>
      </c>
      <c r="Y127" s="1193">
        <f t="shared" ref="Y127:Y135" si="37">O127-R127</f>
        <v>0</v>
      </c>
      <c r="Z127" s="1194"/>
    </row>
    <row r="128" spans="1:26" s="1186" customFormat="1" ht="21" hidden="1" customHeight="1" outlineLevel="1">
      <c r="A128" s="1187">
        <v>3</v>
      </c>
      <c r="B128" s="1188" t="s">
        <v>509</v>
      </c>
      <c r="C128" s="1188" t="s">
        <v>509</v>
      </c>
      <c r="D128" s="1188"/>
      <c r="E128" s="1188"/>
      <c r="F128" s="1188"/>
      <c r="G128" s="1188"/>
      <c r="H128" s="1188"/>
      <c r="I128" s="1188"/>
      <c r="J128" s="1188"/>
      <c r="K128" s="1188"/>
      <c r="L128" s="1189" t="s">
        <v>510</v>
      </c>
      <c r="M128" s="1190" t="s">
        <v>219</v>
      </c>
      <c r="N128" s="1191">
        <v>0</v>
      </c>
      <c r="O128" s="1191">
        <v>13574.878200000001</v>
      </c>
      <c r="P128" s="1191">
        <v>0</v>
      </c>
      <c r="Q128" s="1191">
        <v>13574.878200000001</v>
      </c>
      <c r="R128" s="1191">
        <v>13574.878200000001</v>
      </c>
      <c r="S128" s="1217">
        <f>IFERROR(INDEX('[5]DON GIA'!$A$1:$M$592,MATCH(C128,'[5]DON GIA'!$B$1:$B$592,0),MATCH($S$13,'[5]DON GIA'!$A$1:$M$1,0)),"")</f>
        <v>16709</v>
      </c>
      <c r="T128" s="1192">
        <f t="shared" si="36"/>
        <v>0</v>
      </c>
      <c r="U128" s="1192">
        <f t="shared" si="36"/>
        <v>226822639.84380001</v>
      </c>
      <c r="V128" s="1192">
        <f t="shared" si="36"/>
        <v>0</v>
      </c>
      <c r="W128" s="1192">
        <f t="shared" si="36"/>
        <v>226822639.84380001</v>
      </c>
      <c r="X128" s="1192">
        <f t="shared" si="36"/>
        <v>226822639.84380001</v>
      </c>
      <c r="Y128" s="1193">
        <f t="shared" si="37"/>
        <v>0</v>
      </c>
      <c r="Z128" s="1194"/>
    </row>
    <row r="129" spans="1:27" s="1186" customFormat="1" ht="21" hidden="1" customHeight="1" outlineLevel="1">
      <c r="A129" s="1187">
        <v>4</v>
      </c>
      <c r="B129" s="1188" t="s">
        <v>511</v>
      </c>
      <c r="C129" s="1188" t="s">
        <v>511</v>
      </c>
      <c r="D129" s="1188"/>
      <c r="E129" s="1188"/>
      <c r="F129" s="1188"/>
      <c r="G129" s="1188"/>
      <c r="H129" s="1188"/>
      <c r="I129" s="1188"/>
      <c r="J129" s="1188"/>
      <c r="K129" s="1188"/>
      <c r="L129" s="1189" t="s">
        <v>512</v>
      </c>
      <c r="M129" s="1190" t="s">
        <v>219</v>
      </c>
      <c r="N129" s="1191">
        <v>0</v>
      </c>
      <c r="O129" s="1191">
        <v>76730.688999999809</v>
      </c>
      <c r="P129" s="1191">
        <v>0</v>
      </c>
      <c r="Q129" s="1191">
        <v>76730.688999999809</v>
      </c>
      <c r="R129" s="1191">
        <v>76730.688999999809</v>
      </c>
      <c r="S129" s="1217">
        <f>IFERROR(INDEX('[5]DON GIA'!$A$1:$M$592,MATCH(C129,'[5]DON GIA'!$B$1:$B$592,0),MATCH($S$13,'[5]DON GIA'!$A$1:$M$1,0)),"")</f>
        <v>13169</v>
      </c>
      <c r="T129" s="1192">
        <f t="shared" si="36"/>
        <v>0</v>
      </c>
      <c r="U129" s="1192">
        <f t="shared" si="36"/>
        <v>1010466443.4409975</v>
      </c>
      <c r="V129" s="1192">
        <f t="shared" si="36"/>
        <v>0</v>
      </c>
      <c r="W129" s="1192">
        <f t="shared" si="36"/>
        <v>1010466443.4409975</v>
      </c>
      <c r="X129" s="1192">
        <f t="shared" si="36"/>
        <v>1010466443.4409975</v>
      </c>
      <c r="Y129" s="1193">
        <f t="shared" si="37"/>
        <v>0</v>
      </c>
      <c r="Z129" s="1194"/>
    </row>
    <row r="130" spans="1:27" s="1186" customFormat="1" ht="30.75" hidden="1" customHeight="1" outlineLevel="1">
      <c r="A130" s="1187">
        <v>5</v>
      </c>
      <c r="B130" s="1188" t="s">
        <v>513</v>
      </c>
      <c r="C130" s="1188" t="s">
        <v>513</v>
      </c>
      <c r="D130" s="1188"/>
      <c r="E130" s="1188"/>
      <c r="F130" s="1188"/>
      <c r="G130" s="1188"/>
      <c r="H130" s="1188"/>
      <c r="I130" s="1188"/>
      <c r="J130" s="1188"/>
      <c r="K130" s="1188"/>
      <c r="L130" s="1189" t="s">
        <v>514</v>
      </c>
      <c r="M130" s="1190" t="s">
        <v>219</v>
      </c>
      <c r="N130" s="1191">
        <v>0</v>
      </c>
      <c r="O130" s="1191">
        <v>126.85999999999999</v>
      </c>
      <c r="P130" s="1191">
        <v>0</v>
      </c>
      <c r="Q130" s="1191">
        <v>126.85999999999999</v>
      </c>
      <c r="R130" s="1191">
        <v>126.85999999999999</v>
      </c>
      <c r="S130" s="1217">
        <f>IFERROR(INDEX('[5]DON GIA'!$A$1:$M$592,MATCH(C130,'[5]DON GIA'!$B$1:$B$592,0),MATCH($S$13,'[5]DON GIA'!$A$1:$M$1,0)),"")</f>
        <v>8230</v>
      </c>
      <c r="T130" s="1192">
        <f t="shared" si="36"/>
        <v>0</v>
      </c>
      <c r="U130" s="1192">
        <f t="shared" si="36"/>
        <v>1044057.7999999999</v>
      </c>
      <c r="V130" s="1192">
        <f t="shared" si="36"/>
        <v>0</v>
      </c>
      <c r="W130" s="1192">
        <f t="shared" si="36"/>
        <v>1044057.7999999999</v>
      </c>
      <c r="X130" s="1192">
        <f t="shared" si="36"/>
        <v>1044057.7999999999</v>
      </c>
      <c r="Y130" s="1193">
        <f t="shared" si="37"/>
        <v>0</v>
      </c>
      <c r="Z130" s="1194"/>
    </row>
    <row r="131" spans="1:27" s="1186" customFormat="1" ht="30.75" hidden="1" customHeight="1" outlineLevel="1">
      <c r="A131" s="1187">
        <v>6</v>
      </c>
      <c r="B131" s="1188" t="s">
        <v>515</v>
      </c>
      <c r="C131" s="1188" t="s">
        <v>515</v>
      </c>
      <c r="D131" s="1188"/>
      <c r="E131" s="1188"/>
      <c r="F131" s="1188"/>
      <c r="G131" s="1188"/>
      <c r="H131" s="1188"/>
      <c r="I131" s="1188"/>
      <c r="J131" s="1188"/>
      <c r="K131" s="1188"/>
      <c r="L131" s="1189" t="s">
        <v>516</v>
      </c>
      <c r="M131" s="1190" t="s">
        <v>219</v>
      </c>
      <c r="N131" s="1191">
        <v>0</v>
      </c>
      <c r="O131" s="1191">
        <v>126.85999999999999</v>
      </c>
      <c r="P131" s="1191">
        <v>0</v>
      </c>
      <c r="Q131" s="1191">
        <v>126.85999999999999</v>
      </c>
      <c r="R131" s="1191">
        <v>126.85999999999999</v>
      </c>
      <c r="S131" s="1217">
        <f>IFERROR(INDEX('[5]DON GIA'!$A$1:$M$592,MATCH(C131,'[5]DON GIA'!$B$1:$B$592,0),MATCH($S$13,'[5]DON GIA'!$A$1:$M$1,0)),"")</f>
        <v>8230</v>
      </c>
      <c r="T131" s="1192">
        <f t="shared" si="36"/>
        <v>0</v>
      </c>
      <c r="U131" s="1192">
        <f t="shared" si="36"/>
        <v>1044057.7999999999</v>
      </c>
      <c r="V131" s="1192">
        <f t="shared" si="36"/>
        <v>0</v>
      </c>
      <c r="W131" s="1192">
        <f t="shared" si="36"/>
        <v>1044057.7999999999</v>
      </c>
      <c r="X131" s="1192">
        <f t="shared" si="36"/>
        <v>1044057.7999999999</v>
      </c>
      <c r="Y131" s="1193">
        <f t="shared" si="37"/>
        <v>0</v>
      </c>
      <c r="Z131" s="1194"/>
    </row>
    <row r="132" spans="1:27" s="1186" customFormat="1" ht="21" hidden="1" customHeight="1" outlineLevel="1">
      <c r="A132" s="1187">
        <v>7</v>
      </c>
      <c r="B132" s="1188" t="s">
        <v>517</v>
      </c>
      <c r="C132" s="1188" t="s">
        <v>517</v>
      </c>
      <c r="D132" s="1188"/>
      <c r="E132" s="1188"/>
      <c r="F132" s="1188"/>
      <c r="G132" s="1188"/>
      <c r="H132" s="1188"/>
      <c r="I132" s="1188"/>
      <c r="J132" s="1188"/>
      <c r="K132" s="1188"/>
      <c r="L132" s="1189" t="s">
        <v>518</v>
      </c>
      <c r="M132" s="1190" t="s">
        <v>219</v>
      </c>
      <c r="N132" s="1191">
        <v>0</v>
      </c>
      <c r="O132" s="1191">
        <v>13376.478200000003</v>
      </c>
      <c r="P132" s="1191">
        <v>0</v>
      </c>
      <c r="Q132" s="1191">
        <v>13376.478200000003</v>
      </c>
      <c r="R132" s="1191">
        <v>13376.478200000003</v>
      </c>
      <c r="S132" s="1217">
        <f>IFERROR(INDEX('[5]DON GIA'!$A$1:$M$592,MATCH(C132,'[5]DON GIA'!$B$1:$B$592,0),MATCH($S$13,'[5]DON GIA'!$A$1:$M$1,0)),"")</f>
        <v>12532</v>
      </c>
      <c r="T132" s="1192">
        <f t="shared" si="36"/>
        <v>0</v>
      </c>
      <c r="U132" s="1192">
        <f t="shared" si="36"/>
        <v>167634024.80240005</v>
      </c>
      <c r="V132" s="1192">
        <f t="shared" si="36"/>
        <v>0</v>
      </c>
      <c r="W132" s="1192">
        <f t="shared" si="36"/>
        <v>167634024.80240005</v>
      </c>
      <c r="X132" s="1192">
        <f t="shared" si="36"/>
        <v>167634024.80240005</v>
      </c>
      <c r="Y132" s="1193">
        <f t="shared" si="37"/>
        <v>0</v>
      </c>
      <c r="Z132" s="1194"/>
    </row>
    <row r="133" spans="1:27" s="1186" customFormat="1" ht="21" hidden="1" customHeight="1" outlineLevel="1">
      <c r="A133" s="1187">
        <v>8</v>
      </c>
      <c r="B133" s="1188" t="s">
        <v>519</v>
      </c>
      <c r="C133" s="1188" t="s">
        <v>519</v>
      </c>
      <c r="D133" s="1188"/>
      <c r="E133" s="1188"/>
      <c r="F133" s="1188"/>
      <c r="G133" s="1188"/>
      <c r="H133" s="1188"/>
      <c r="I133" s="1188"/>
      <c r="J133" s="1188"/>
      <c r="K133" s="1188"/>
      <c r="L133" s="1189" t="s">
        <v>520</v>
      </c>
      <c r="M133" s="1190" t="s">
        <v>219</v>
      </c>
      <c r="N133" s="1191">
        <v>0</v>
      </c>
      <c r="O133" s="1191">
        <v>76730.691819999818</v>
      </c>
      <c r="P133" s="1191">
        <v>0</v>
      </c>
      <c r="Q133" s="1191">
        <v>76730.691819999818</v>
      </c>
      <c r="R133" s="1191">
        <v>76730.691819999818</v>
      </c>
      <c r="S133" s="1217">
        <f>IFERROR(INDEX('[5]DON GIA'!$A$1:$M$592,MATCH(C133,'[5]DON GIA'!$B$1:$B$592,0),MATCH($S$13,'[5]DON GIA'!$A$1:$M$1,0)),"")</f>
        <v>9876</v>
      </c>
      <c r="T133" s="1192">
        <f t="shared" si="36"/>
        <v>0</v>
      </c>
      <c r="U133" s="1192">
        <f t="shared" si="36"/>
        <v>757792312.4143182</v>
      </c>
      <c r="V133" s="1192">
        <f t="shared" si="36"/>
        <v>0</v>
      </c>
      <c r="W133" s="1192">
        <f t="shared" si="36"/>
        <v>757792312.4143182</v>
      </c>
      <c r="X133" s="1192">
        <f t="shared" si="36"/>
        <v>757792312.4143182</v>
      </c>
      <c r="Y133" s="1193">
        <f t="shared" si="37"/>
        <v>0</v>
      </c>
      <c r="Z133" s="1194"/>
    </row>
    <row r="134" spans="1:27" s="1186" customFormat="1" ht="21" hidden="1" customHeight="1" outlineLevel="1">
      <c r="A134" s="1187">
        <v>9</v>
      </c>
      <c r="B134" s="1188" t="s">
        <v>521</v>
      </c>
      <c r="C134" s="1188" t="s">
        <v>521</v>
      </c>
      <c r="D134" s="1188"/>
      <c r="E134" s="1188"/>
      <c r="F134" s="1188"/>
      <c r="G134" s="1188"/>
      <c r="H134" s="1188"/>
      <c r="I134" s="1188"/>
      <c r="J134" s="1188"/>
      <c r="K134" s="1188"/>
      <c r="L134" s="1189" t="s">
        <v>522</v>
      </c>
      <c r="M134" s="1190" t="s">
        <v>219</v>
      </c>
      <c r="N134" s="1191">
        <v>0</v>
      </c>
      <c r="O134" s="1191">
        <v>13376.478200000001</v>
      </c>
      <c r="P134" s="1191">
        <v>0</v>
      </c>
      <c r="Q134" s="1191">
        <v>13376.478200000001</v>
      </c>
      <c r="R134" s="1191">
        <v>13376.478200000001</v>
      </c>
      <c r="S134" s="1217">
        <f>IFERROR(INDEX('[5]DON GIA'!$A$1:$M$592,MATCH(C134,'[5]DON GIA'!$B$1:$B$592,0),MATCH($S$13,'[5]DON GIA'!$A$1:$M$1,0)),"")</f>
        <v>16709</v>
      </c>
      <c r="T134" s="1192">
        <f t="shared" si="36"/>
        <v>0</v>
      </c>
      <c r="U134" s="1192">
        <f t="shared" si="36"/>
        <v>223507574.24380001</v>
      </c>
      <c r="V134" s="1192">
        <f t="shared" si="36"/>
        <v>0</v>
      </c>
      <c r="W134" s="1192">
        <f t="shared" si="36"/>
        <v>223507574.24380001</v>
      </c>
      <c r="X134" s="1192">
        <f t="shared" si="36"/>
        <v>223507574.24380001</v>
      </c>
      <c r="Y134" s="1193">
        <f t="shared" si="37"/>
        <v>0</v>
      </c>
      <c r="Z134" s="1194"/>
    </row>
    <row r="135" spans="1:27" s="1186" customFormat="1" ht="21" hidden="1" customHeight="1" outlineLevel="1">
      <c r="A135" s="1187">
        <v>10</v>
      </c>
      <c r="B135" s="1188" t="s">
        <v>523</v>
      </c>
      <c r="C135" s="1188" t="s">
        <v>523</v>
      </c>
      <c r="D135" s="1188"/>
      <c r="E135" s="1188"/>
      <c r="F135" s="1188"/>
      <c r="G135" s="1188"/>
      <c r="H135" s="1188"/>
      <c r="I135" s="1188"/>
      <c r="J135" s="1188"/>
      <c r="K135" s="1188"/>
      <c r="L135" s="1189" t="s">
        <v>524</v>
      </c>
      <c r="M135" s="1190" t="s">
        <v>219</v>
      </c>
      <c r="N135" s="1191">
        <v>0</v>
      </c>
      <c r="O135" s="1191">
        <v>76730.686999999802</v>
      </c>
      <c r="P135" s="1191">
        <v>0</v>
      </c>
      <c r="Q135" s="1191">
        <v>76730.686999999802</v>
      </c>
      <c r="R135" s="1191">
        <v>76730.686999999802</v>
      </c>
      <c r="S135" s="1217">
        <f>IFERROR(INDEX('[5]DON GIA'!$A$1:$M$592,MATCH(C135,'[5]DON GIA'!$B$1:$B$592,0),MATCH($S$13,'[5]DON GIA'!$A$1:$M$1,0)),"")</f>
        <v>13169</v>
      </c>
      <c r="T135" s="1192">
        <f t="shared" si="36"/>
        <v>0</v>
      </c>
      <c r="U135" s="1192">
        <f t="shared" si="36"/>
        <v>1010466417.1029974</v>
      </c>
      <c r="V135" s="1192">
        <f t="shared" si="36"/>
        <v>0</v>
      </c>
      <c r="W135" s="1192">
        <f t="shared" si="36"/>
        <v>1010466417.1029974</v>
      </c>
      <c r="X135" s="1192">
        <f t="shared" si="36"/>
        <v>1010466417.1029974</v>
      </c>
      <c r="Y135" s="1193">
        <f t="shared" si="37"/>
        <v>0</v>
      </c>
      <c r="Z135" s="1194"/>
    </row>
    <row r="136" spans="1:27" s="1186" customFormat="1" ht="18" hidden="1" customHeight="1" outlineLevel="1">
      <c r="A136" s="1218" t="s">
        <v>116</v>
      </c>
      <c r="B136" s="1219" t="s">
        <v>525</v>
      </c>
      <c r="C136" s="1219"/>
      <c r="D136" s="1219"/>
      <c r="E136" s="1219"/>
      <c r="F136" s="1219"/>
      <c r="G136" s="1219"/>
      <c r="H136" s="1219"/>
      <c r="I136" s="1219"/>
      <c r="J136" s="1219"/>
      <c r="K136" s="1219"/>
      <c r="L136" s="1220" t="s">
        <v>526</v>
      </c>
      <c r="M136" s="1221"/>
      <c r="N136" s="1222"/>
      <c r="O136" s="1222"/>
      <c r="P136" s="1222"/>
      <c r="Q136" s="1222"/>
      <c r="R136" s="1222"/>
      <c r="S136" s="1223" t="str">
        <f>IFERROR(INDEX('[5]DON GIA'!$A$1:$M$592,MATCH(C136,'[5]DON GIA'!$B$1:$B$592,0),MATCH($S$13,'[5]DON GIA'!$A$1:$M$1,0)),"")</f>
        <v/>
      </c>
      <c r="T136" s="1223"/>
      <c r="U136" s="1223"/>
      <c r="V136" s="1223"/>
      <c r="W136" s="1223"/>
      <c r="X136" s="1223"/>
      <c r="Y136" s="1224"/>
      <c r="Z136" s="1225"/>
    </row>
    <row r="137" spans="1:27" s="1177" customFormat="1" ht="52.5" customHeight="1">
      <c r="A137" s="1169" t="s">
        <v>46</v>
      </c>
      <c r="B137" s="1170"/>
      <c r="C137" s="1170"/>
      <c r="D137" s="1170"/>
      <c r="E137" s="1170"/>
      <c r="F137" s="1170"/>
      <c r="G137" s="1170"/>
      <c r="H137" s="1170"/>
      <c r="I137" s="1170"/>
      <c r="J137" s="1170"/>
      <c r="K137" s="1170"/>
      <c r="L137" s="1171" t="s">
        <v>527</v>
      </c>
      <c r="M137" s="1172"/>
      <c r="N137" s="1173"/>
      <c r="O137" s="1173"/>
      <c r="P137" s="1173"/>
      <c r="Q137" s="1173"/>
      <c r="R137" s="1173"/>
      <c r="S137" s="1174" t="str">
        <f>IFERROR(INDEX('[5]DON GIA'!$A$1:$M$592,MATCH(C137,'[5]DON GIA'!$B$1:$B$592,0),MATCH($S$13,'[5]DON GIA'!$A$1:$M$1,0)),"")</f>
        <v/>
      </c>
      <c r="T137" s="1174">
        <f>SUBTOTAL(9,T17:T136)</f>
        <v>41457587712.633553</v>
      </c>
      <c r="U137" s="1174">
        <f t="shared" ref="U137:X137" si="38">SUBTOTAL(9,U17:U136)</f>
        <v>46187861828.736847</v>
      </c>
      <c r="V137" s="1174">
        <f>SUBTOTAL(9,V17:V136)</f>
        <v>8739445956.2807693</v>
      </c>
      <c r="W137" s="1174">
        <f t="shared" si="38"/>
        <v>314451963.68188107</v>
      </c>
      <c r="X137" s="1174">
        <f t="shared" si="38"/>
        <v>9053897919.9626503</v>
      </c>
      <c r="Y137" s="1175"/>
      <c r="Z137" s="1174"/>
    </row>
    <row r="138" spans="1:27" ht="37.5" customHeight="1">
      <c r="A138" s="1226"/>
      <c r="B138" s="1227"/>
      <c r="C138" s="1227"/>
      <c r="D138" s="1227"/>
      <c r="E138" s="1227"/>
      <c r="F138" s="1227"/>
      <c r="G138" s="1227"/>
      <c r="H138" s="1227"/>
      <c r="I138" s="1227"/>
      <c r="J138" s="1227"/>
      <c r="K138" s="1227"/>
      <c r="L138" s="1228"/>
      <c r="M138" s="1226"/>
      <c r="N138" s="1229"/>
      <c r="O138" s="1229"/>
      <c r="P138" s="1229"/>
      <c r="Q138" s="1229"/>
      <c r="R138" s="1229"/>
      <c r="S138" s="1230" t="str">
        <f>IFERROR(INDEX('[5]DON GIA'!$A$1:$M$592,MATCH(C138,'[5]DON GIA'!$B$1:$B$592,0),MATCH($S$13,'[5]DON GIA'!$A$1:$M$1,0)),"")</f>
        <v/>
      </c>
      <c r="T138" s="1230"/>
      <c r="U138" s="1230"/>
      <c r="V138" s="1230"/>
      <c r="W138" s="1230"/>
      <c r="X138" s="1230"/>
      <c r="Y138" s="1231"/>
      <c r="Z138" s="1232"/>
    </row>
    <row r="139" spans="1:27" outlineLevel="1"/>
    <row r="140" spans="1:27" ht="17.5" outlineLevel="1">
      <c r="A140" s="1265"/>
      <c r="B140" s="1266"/>
      <c r="C140" s="1266"/>
      <c r="D140" s="1266"/>
      <c r="E140" s="1266"/>
      <c r="F140" s="1266"/>
      <c r="G140" s="1266"/>
      <c r="H140" s="1266"/>
      <c r="I140" s="1266"/>
      <c r="J140" s="1266"/>
      <c r="K140" s="1266"/>
      <c r="L140" s="1242" t="s">
        <v>528</v>
      </c>
      <c r="M140" s="1252"/>
      <c r="N140" s="1243"/>
      <c r="O140" s="1244"/>
      <c r="P140" s="1244"/>
      <c r="Q140" s="1244"/>
      <c r="R140" s="1244"/>
      <c r="S140" s="1244"/>
      <c r="T140" s="1244"/>
      <c r="U140" s="1244"/>
      <c r="V140" s="1244"/>
      <c r="W140" s="1244"/>
      <c r="X140" s="1244"/>
      <c r="Y140" s="1244"/>
      <c r="Z140" s="1245"/>
      <c r="AA140" s="43"/>
    </row>
    <row r="141" spans="1:27" ht="22.5" outlineLevel="1">
      <c r="A141" s="1267"/>
      <c r="B141" s="1268"/>
      <c r="C141" s="1268"/>
      <c r="D141" s="1268"/>
      <c r="E141" s="1268"/>
      <c r="F141" s="1268"/>
      <c r="G141" s="1268"/>
      <c r="H141" s="1268"/>
      <c r="I141" s="1268"/>
      <c r="J141" s="1268"/>
      <c r="K141" s="1268"/>
      <c r="L141" s="1247">
        <f>Y17</f>
        <v>37133963908.77417</v>
      </c>
      <c r="M141" s="1254"/>
      <c r="N141" s="1248"/>
      <c r="O141" s="1249"/>
      <c r="P141" s="1249"/>
      <c r="Q141" s="1249"/>
      <c r="R141" s="1249"/>
      <c r="S141" s="1249"/>
      <c r="T141" s="1249"/>
      <c r="U141" s="1249"/>
      <c r="V141" s="1249"/>
      <c r="W141" s="1249"/>
      <c r="X141" s="1249"/>
      <c r="Y141" s="1249"/>
      <c r="Z141" s="1250"/>
      <c r="AA141" s="43"/>
    </row>
    <row r="142" spans="1:27" outlineLevel="1">
      <c r="A142" s="1234"/>
      <c r="B142" s="1234"/>
      <c r="C142" s="1234"/>
      <c r="D142" s="1234"/>
      <c r="E142" s="1234"/>
      <c r="F142" s="1234"/>
      <c r="G142" s="1234"/>
      <c r="H142" s="1234"/>
      <c r="I142" s="1234"/>
      <c r="J142" s="1234"/>
      <c r="K142" s="1234"/>
      <c r="L142" s="1234"/>
      <c r="M142" s="1234"/>
      <c r="N142" s="1157"/>
      <c r="O142" s="1234"/>
      <c r="Q142" s="1234"/>
      <c r="R142" s="1234"/>
      <c r="S142" s="1234"/>
      <c r="T142" s="1236"/>
      <c r="U142" s="1237"/>
      <c r="V142" s="1157"/>
      <c r="W142" s="1157"/>
      <c r="X142" s="1157"/>
      <c r="Y142" s="1158"/>
      <c r="Z142" s="1157"/>
    </row>
    <row r="143" spans="1:27" outlineLevel="1">
      <c r="A143" s="1234"/>
      <c r="B143" s="1234"/>
      <c r="C143" s="1234"/>
      <c r="D143" s="1234"/>
      <c r="E143" s="1234"/>
      <c r="F143" s="1234"/>
      <c r="G143" s="1234"/>
      <c r="H143" s="1234"/>
      <c r="I143" s="1234"/>
      <c r="J143" s="1234"/>
      <c r="K143" s="1234"/>
      <c r="L143" s="1234"/>
      <c r="M143" s="1234"/>
      <c r="N143" s="1157"/>
      <c r="O143" s="1234"/>
      <c r="Q143" s="1234"/>
      <c r="R143" s="1234"/>
      <c r="S143" s="1234"/>
      <c r="T143" s="1236"/>
      <c r="U143" s="1237"/>
      <c r="V143" s="1157"/>
      <c r="W143" s="1157"/>
      <c r="X143" s="1157"/>
      <c r="Y143" s="1158"/>
      <c r="Z143" s="1157"/>
    </row>
    <row r="144" spans="1:27" outlineLevel="1">
      <c r="A144" s="1234"/>
      <c r="B144" s="1234"/>
      <c r="C144" s="1234"/>
      <c r="D144" s="1234"/>
      <c r="E144" s="1234"/>
      <c r="F144" s="1234"/>
      <c r="G144" s="1234"/>
      <c r="H144" s="1234"/>
      <c r="I144" s="1234"/>
      <c r="J144" s="1234"/>
      <c r="K144" s="1234"/>
      <c r="L144" s="1234"/>
      <c r="M144" s="1234"/>
      <c r="N144" s="1157"/>
      <c r="O144" s="1234"/>
      <c r="Q144" s="1234"/>
      <c r="R144" s="1234"/>
      <c r="S144" s="1234"/>
      <c r="T144" s="1236"/>
      <c r="U144" s="1237"/>
      <c r="V144" s="1157"/>
      <c r="W144" s="1157"/>
      <c r="X144" s="1157"/>
      <c r="Y144" s="1158"/>
      <c r="Z144" s="1157"/>
    </row>
    <row r="145" spans="1:26" outlineLevel="1">
      <c r="A145" s="1234"/>
      <c r="B145" s="1234"/>
      <c r="C145" s="1234"/>
      <c r="D145" s="1234"/>
      <c r="E145" s="1234"/>
      <c r="F145" s="1234"/>
      <c r="G145" s="1234"/>
      <c r="H145" s="1234"/>
      <c r="I145" s="1234"/>
      <c r="J145" s="1234"/>
      <c r="K145" s="1234"/>
      <c r="L145" s="1234"/>
      <c r="M145" s="1234"/>
      <c r="N145" s="1157"/>
      <c r="O145" s="1234"/>
      <c r="Q145" s="1234"/>
      <c r="R145" s="1234"/>
      <c r="S145" s="1234"/>
      <c r="T145" s="1235"/>
      <c r="U145" s="1157"/>
      <c r="V145" s="1157"/>
      <c r="W145" s="1157"/>
      <c r="X145" s="1157"/>
      <c r="Y145" s="1158"/>
      <c r="Z145" s="1157"/>
    </row>
    <row r="146" spans="1:26" outlineLevel="1">
      <c r="A146" s="1234"/>
      <c r="B146" s="1234"/>
      <c r="C146" s="1234"/>
      <c r="D146" s="1234"/>
      <c r="E146" s="1234"/>
      <c r="F146" s="1234"/>
      <c r="G146" s="1234"/>
      <c r="H146" s="1234"/>
      <c r="I146" s="1234"/>
      <c r="J146" s="1234"/>
      <c r="K146" s="1234"/>
      <c r="L146" s="1234"/>
      <c r="M146" s="1234"/>
      <c r="N146" s="1157"/>
      <c r="O146" s="1234"/>
      <c r="Q146" s="1234"/>
      <c r="R146" s="1234"/>
      <c r="S146" s="1234"/>
      <c r="T146" s="1235"/>
      <c r="U146" s="1157"/>
      <c r="V146" s="1157"/>
      <c r="W146" s="1157"/>
      <c r="X146" s="1157"/>
      <c r="Y146" s="1158"/>
      <c r="Z146" s="1157"/>
    </row>
    <row r="147" spans="1:26" outlineLevel="1">
      <c r="A147" s="1234"/>
      <c r="B147" s="1234"/>
      <c r="C147" s="1234"/>
      <c r="D147" s="1234"/>
      <c r="E147" s="1234"/>
      <c r="F147" s="1234"/>
      <c r="G147" s="1234"/>
      <c r="H147" s="1234"/>
      <c r="I147" s="1234"/>
      <c r="J147" s="1234"/>
      <c r="K147" s="1234"/>
      <c r="L147" s="1234"/>
      <c r="M147" s="1234"/>
      <c r="N147" s="1157"/>
      <c r="O147" s="1234"/>
      <c r="Q147" s="1234"/>
      <c r="R147" s="1234"/>
      <c r="S147" s="1234"/>
      <c r="T147" s="1235"/>
      <c r="U147" s="1157"/>
      <c r="V147" s="1157"/>
      <c r="W147" s="1157"/>
      <c r="X147" s="1157"/>
      <c r="Y147" s="1158"/>
      <c r="Z147" s="1157"/>
    </row>
    <row r="148" spans="1:26" outlineLevel="1">
      <c r="A148" s="1234"/>
      <c r="B148" s="1234"/>
      <c r="C148" s="1234"/>
      <c r="D148" s="1234"/>
      <c r="E148" s="1234"/>
      <c r="F148" s="1234"/>
      <c r="G148" s="1234"/>
      <c r="H148" s="1234"/>
      <c r="I148" s="1234"/>
      <c r="J148" s="1234"/>
      <c r="K148" s="1234"/>
      <c r="L148" s="1234"/>
      <c r="M148" s="1234"/>
      <c r="N148" s="1157"/>
      <c r="O148" s="1234"/>
      <c r="Q148" s="1234"/>
      <c r="R148" s="1234"/>
      <c r="S148" s="1234"/>
      <c r="T148" s="1235"/>
      <c r="U148" s="1157"/>
      <c r="V148" s="1157"/>
      <c r="W148" s="1157"/>
      <c r="X148" s="1157"/>
      <c r="Y148" s="1158"/>
      <c r="Z148" s="1157"/>
    </row>
    <row r="149" spans="1:26" outlineLevel="1">
      <c r="A149" s="1234"/>
      <c r="B149" s="1234"/>
      <c r="C149" s="1234"/>
      <c r="D149" s="1234"/>
      <c r="E149" s="1234"/>
      <c r="F149" s="1234"/>
      <c r="G149" s="1234"/>
      <c r="H149" s="1234"/>
      <c r="I149" s="1234"/>
      <c r="J149" s="1234"/>
      <c r="K149" s="1234"/>
      <c r="L149" s="1234"/>
      <c r="M149" s="1234"/>
      <c r="N149" s="1157"/>
      <c r="O149" s="1234"/>
      <c r="Q149" s="1234"/>
      <c r="R149" s="1234"/>
      <c r="S149" s="1234"/>
      <c r="T149" s="1235"/>
      <c r="U149" s="1157"/>
      <c r="V149" s="1157"/>
      <c r="W149" s="1157"/>
      <c r="X149" s="1157"/>
      <c r="Y149" s="1158"/>
      <c r="Z149" s="1157"/>
    </row>
    <row r="150" spans="1:26" outlineLevel="1">
      <c r="A150" s="1233" t="s">
        <v>529</v>
      </c>
      <c r="B150" s="1233"/>
      <c r="C150" s="1233"/>
      <c r="D150" s="1233"/>
      <c r="E150" s="1233"/>
      <c r="F150" s="1233"/>
      <c r="G150" s="1233"/>
      <c r="H150" s="1233"/>
      <c r="I150" s="1233"/>
      <c r="J150" s="1233"/>
      <c r="K150" s="1233"/>
      <c r="L150" s="1233"/>
      <c r="M150" s="1233"/>
      <c r="N150" s="1157"/>
      <c r="O150" s="1233"/>
      <c r="Q150" s="1233"/>
      <c r="R150" s="1233"/>
      <c r="S150" s="1233"/>
      <c r="T150" s="1235" t="s">
        <v>529</v>
      </c>
      <c r="U150" s="1157"/>
      <c r="V150" s="1157"/>
      <c r="W150" s="1157"/>
      <c r="X150" s="1157"/>
      <c r="Y150" s="1158"/>
      <c r="Z150" s="1157"/>
    </row>
    <row r="151" spans="1:26" collapsed="1"/>
    <row r="152" spans="1:26" hidden="1" outlineLevel="1">
      <c r="A152" s="1157"/>
      <c r="B152" s="1157"/>
      <c r="C152" s="1157"/>
      <c r="D152" s="1157"/>
      <c r="E152" s="1157"/>
      <c r="F152" s="1157"/>
      <c r="G152" s="1157"/>
      <c r="H152" s="1157"/>
      <c r="I152" s="1157"/>
      <c r="J152" s="1157"/>
      <c r="K152" s="1157"/>
      <c r="L152" s="1157"/>
      <c r="M152" s="1157"/>
      <c r="N152" s="1157"/>
      <c r="O152" s="1157"/>
      <c r="P152" s="1235" t="str">
        <f>"Tp. Hồ Chí Minh, ngày "&amp;TEXT('[5]DOT T.TOAN'!$C$3,"DD")&amp;" tháng "&amp;TEXT('[5]DOT T.TOAN'!$C$3,"MM")&amp;" năm "&amp;TEXT('[5]DOT T.TOAN'!$C$3,"YYYY")</f>
        <v>Tp. Hồ Chí Minh, ngày 24 tháng 03 năm 2025</v>
      </c>
      <c r="Q152" s="1157"/>
      <c r="R152" s="1235"/>
      <c r="S152" s="1157"/>
      <c r="T152" s="1157"/>
      <c r="U152" s="1157"/>
      <c r="V152" s="1157"/>
      <c r="W152" s="1157"/>
      <c r="X152" s="1157"/>
      <c r="Y152" s="1158"/>
      <c r="Z152" s="1157"/>
    </row>
    <row r="153" spans="1:26" s="1160" customFormat="1" ht="15" hidden="1" outlineLevel="1">
      <c r="A153" s="1237" t="s">
        <v>530</v>
      </c>
      <c r="B153" s="1237"/>
      <c r="C153" s="1237"/>
      <c r="D153" s="1237"/>
      <c r="E153" s="1237"/>
      <c r="F153" s="1237"/>
      <c r="G153" s="1237"/>
      <c r="H153" s="1237"/>
      <c r="I153" s="1237"/>
      <c r="J153" s="1237"/>
      <c r="K153" s="1237"/>
      <c r="L153" s="1237"/>
      <c r="M153" s="1238" t="s">
        <v>531</v>
      </c>
      <c r="N153" s="1237"/>
      <c r="O153" s="1237"/>
      <c r="P153" s="1237" t="s">
        <v>532</v>
      </c>
      <c r="Q153" s="1237"/>
      <c r="R153" s="1237"/>
      <c r="S153" s="1237"/>
      <c r="T153" s="1237"/>
      <c r="U153" s="1237"/>
      <c r="V153" s="1237"/>
      <c r="W153" s="1237"/>
      <c r="X153" s="1237"/>
      <c r="Y153" s="1239"/>
      <c r="Z153" s="1237"/>
    </row>
    <row r="154" spans="1:26" hidden="1" outlineLevel="1">
      <c r="A154" s="1157"/>
      <c r="B154" s="1157"/>
      <c r="C154" s="1157"/>
      <c r="D154" s="1157"/>
      <c r="E154" s="1157"/>
      <c r="F154" s="1157"/>
      <c r="G154" s="1157"/>
      <c r="H154" s="1157"/>
      <c r="I154" s="1157"/>
      <c r="J154" s="1157"/>
      <c r="K154" s="1157"/>
      <c r="L154" s="1157"/>
      <c r="M154" s="1240"/>
      <c r="N154" s="1157"/>
      <c r="O154" s="1157"/>
      <c r="P154" s="1157"/>
      <c r="Q154" s="1157"/>
      <c r="R154" s="1157"/>
      <c r="S154" s="1157"/>
      <c r="T154" s="1157"/>
      <c r="U154" s="1157"/>
      <c r="V154" s="1157"/>
      <c r="W154" s="1157"/>
      <c r="X154" s="1157"/>
      <c r="Y154" s="1158"/>
      <c r="Z154" s="1157"/>
    </row>
    <row r="155" spans="1:26" hidden="1" outlineLevel="1">
      <c r="A155" s="1157"/>
      <c r="B155" s="1157"/>
      <c r="C155" s="1157"/>
      <c r="D155" s="1157"/>
      <c r="E155" s="1157"/>
      <c r="F155" s="1157"/>
      <c r="G155" s="1157"/>
      <c r="H155" s="1157"/>
      <c r="I155" s="1157"/>
      <c r="J155" s="1157"/>
      <c r="K155" s="1157"/>
      <c r="L155" s="1157"/>
      <c r="M155" s="1240"/>
      <c r="N155" s="1157"/>
      <c r="O155" s="1157"/>
      <c r="P155" s="1157"/>
      <c r="Q155" s="1157"/>
      <c r="R155" s="1157"/>
      <c r="S155" s="1157"/>
      <c r="T155" s="1157"/>
      <c r="U155" s="1157"/>
      <c r="V155" s="1157"/>
      <c r="W155" s="1157"/>
      <c r="X155" s="1157"/>
      <c r="Y155" s="1158"/>
      <c r="Z155" s="1157"/>
    </row>
    <row r="156" spans="1:26" hidden="1" outlineLevel="1">
      <c r="A156" s="1157"/>
      <c r="B156" s="1157"/>
      <c r="C156" s="1157"/>
      <c r="D156" s="1157"/>
      <c r="E156" s="1157"/>
      <c r="F156" s="1157"/>
      <c r="G156" s="1157"/>
      <c r="H156" s="1157"/>
      <c r="I156" s="1157"/>
      <c r="J156" s="1157"/>
      <c r="K156" s="1157"/>
      <c r="L156" s="1157"/>
      <c r="M156" s="1240"/>
      <c r="N156" s="1157"/>
      <c r="O156" s="1157"/>
      <c r="P156" s="1157"/>
      <c r="Q156" s="1157"/>
      <c r="R156" s="1157"/>
      <c r="S156" s="1157"/>
      <c r="T156" s="1157"/>
      <c r="U156" s="1157"/>
      <c r="V156" s="1157"/>
      <c r="W156" s="1157"/>
      <c r="X156" s="1157"/>
      <c r="Y156" s="1158"/>
      <c r="Z156" s="1157"/>
    </row>
    <row r="157" spans="1:26" hidden="1" outlineLevel="1">
      <c r="A157" s="1157"/>
      <c r="B157" s="1157"/>
      <c r="C157" s="1157"/>
      <c r="D157" s="1157"/>
      <c r="E157" s="1157"/>
      <c r="F157" s="1157"/>
      <c r="G157" s="1157"/>
      <c r="H157" s="1157"/>
      <c r="I157" s="1157"/>
      <c r="J157" s="1157"/>
      <c r="K157" s="1157"/>
      <c r="L157" s="1157"/>
      <c r="M157" s="1240"/>
      <c r="N157" s="1157"/>
      <c r="O157" s="1157"/>
      <c r="P157" s="1157"/>
      <c r="Q157" s="1157"/>
      <c r="R157" s="1157"/>
      <c r="S157" s="1157"/>
      <c r="T157" s="1157"/>
      <c r="U157" s="1157"/>
      <c r="V157" s="1157"/>
      <c r="W157" s="1157"/>
      <c r="X157" s="1157"/>
      <c r="Y157" s="1158"/>
      <c r="Z157" s="1157"/>
    </row>
    <row r="158" spans="1:26" hidden="1" outlineLevel="1">
      <c r="A158" s="1157"/>
      <c r="B158" s="1157"/>
      <c r="C158" s="1157"/>
      <c r="D158" s="1157"/>
      <c r="E158" s="1157"/>
      <c r="F158" s="1157"/>
      <c r="G158" s="1157"/>
      <c r="H158" s="1157"/>
      <c r="I158" s="1157"/>
      <c r="J158" s="1157"/>
      <c r="K158" s="1157"/>
      <c r="L158" s="1157"/>
      <c r="M158" s="1240"/>
      <c r="N158" s="1157"/>
      <c r="O158" s="1157"/>
      <c r="P158" s="1157"/>
      <c r="Q158" s="1157"/>
      <c r="R158" s="1157"/>
      <c r="S158" s="1157"/>
      <c r="T158" s="1157"/>
      <c r="U158" s="1157"/>
      <c r="V158" s="1157"/>
      <c r="W158" s="1157"/>
      <c r="X158" s="1157"/>
      <c r="Y158" s="1158"/>
      <c r="Z158" s="1157"/>
    </row>
    <row r="159" spans="1:26" hidden="1" outlineLevel="1">
      <c r="A159" s="1157" t="s">
        <v>533</v>
      </c>
      <c r="B159" s="1157"/>
      <c r="C159" s="1157"/>
      <c r="D159" s="1157"/>
      <c r="E159" s="1157"/>
      <c r="F159" s="1157"/>
      <c r="G159" s="1157"/>
      <c r="H159" s="1157"/>
      <c r="I159" s="1157"/>
      <c r="J159" s="1157"/>
      <c r="K159" s="1157"/>
      <c r="L159" s="1157"/>
      <c r="M159" s="1240" t="s">
        <v>533</v>
      </c>
      <c r="N159" s="1157"/>
      <c r="O159" s="1157"/>
      <c r="P159" s="1157" t="s">
        <v>533</v>
      </c>
      <c r="Q159" s="1157"/>
      <c r="R159" s="1157"/>
      <c r="S159" s="1157"/>
      <c r="T159" s="1157"/>
      <c r="U159" s="1157"/>
      <c r="V159" s="1157"/>
      <c r="W159" s="1157"/>
      <c r="X159" s="1157"/>
      <c r="Y159" s="1158"/>
      <c r="Z159" s="1157"/>
    </row>
    <row r="160" spans="1:26" hidden="1" outlineLevel="1"/>
  </sheetData>
  <mergeCells count="20">
    <mergeCell ref="L14:L16"/>
    <mergeCell ref="A14:A16"/>
    <mergeCell ref="B14:B16"/>
    <mergeCell ref="C14:C16"/>
    <mergeCell ref="D14:D16"/>
    <mergeCell ref="E14:E16"/>
    <mergeCell ref="F14:F16"/>
    <mergeCell ref="G14:G16"/>
    <mergeCell ref="H14:H16"/>
    <mergeCell ref="I14:I16"/>
    <mergeCell ref="J14:J16"/>
    <mergeCell ref="K14:K16"/>
    <mergeCell ref="M14:M16"/>
    <mergeCell ref="S14:S16"/>
    <mergeCell ref="Z14:Z16"/>
    <mergeCell ref="N15:N16"/>
    <mergeCell ref="O15:O16"/>
    <mergeCell ref="T15:T16"/>
    <mergeCell ref="U15:U16"/>
    <mergeCell ref="Y15:Y16"/>
  </mergeCells>
  <dataValidations count="7">
    <dataValidation type="list" allowBlank="1" showInputMessage="1" showErrorMessage="1" sqref="AA14" xr:uid="{00000000-0002-0000-0200-000000000000}">
      <formula1>"KL,GT"</formula1>
    </dataValidation>
    <dataValidation type="list" allowBlank="1" showInputMessage="1" sqref="E17:E138" xr:uid="{00000000-0002-0000-0200-000001000000}">
      <formula1>HANGMUC2</formula1>
    </dataValidation>
    <dataValidation type="list" allowBlank="1" showInputMessage="1" sqref="F17:F138" xr:uid="{00000000-0002-0000-0200-000002000000}">
      <formula1>CONGTAC2</formula1>
    </dataValidation>
    <dataValidation type="list" allowBlank="1" showInputMessage="1" sqref="G17:G138" xr:uid="{00000000-0002-0000-0200-000003000000}">
      <formula1>CAUKIEN2</formula1>
    </dataValidation>
    <dataValidation type="list" allowBlank="1" showInputMessage="1" sqref="H17:H138" xr:uid="{00000000-0002-0000-0200-000004000000}">
      <formula1>TANG2</formula1>
    </dataValidation>
    <dataValidation type="list" allowBlank="1" showInputMessage="1" sqref="J17:J138" xr:uid="{00000000-0002-0000-0200-000005000000}">
      <formula1>VATLIEU2</formula1>
    </dataValidation>
    <dataValidation type="list" allowBlank="1" showInputMessage="1" sqref="I17:I138" xr:uid="{00000000-0002-0000-0200-000006000000}">
      <formula1>VITRI2</formula1>
    </dataValidation>
  </dataValidations>
  <printOptions horizontalCentered="1"/>
  <pageMargins left="0.59055118110236227" right="0.59055118110236227" top="0.98425196850393704" bottom="0.59055118110236227" header="0.31496062992125984" footer="0.31496062992125984"/>
  <pageSetup paperSize="9" scale="49" fitToHeight="0" orientation="landscape" r:id="rId1"/>
  <headerFooter>
    <oddFooter>&amp;L&amp;A&amp;R&amp;P/&amp;N</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7000000}">
          <x14:formula1>
            <xm:f>OFFSET('C:\Users\DELL\Downloads\[GIÁ TRỊ VÀ KHỐI LƯỢNG CÒN LẠI D3 HOÀN THIỆN.xlsm]DATA'!#REF!,,,COUNTA('C:\Users\DELL\Downloads\[GIÁ TRỊ VÀ KHỐI LƯỢNG CÒN LẠI D3 HOÀN THIỆN.xlsm]DATA'!#REF!))</xm:f>
          </x14:formula1>
          <xm:sqref>M17:M138</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39997558519241921"/>
  </sheetPr>
  <dimension ref="A1:V129"/>
  <sheetViews>
    <sheetView topLeftCell="A29" zoomScale="85" zoomScaleNormal="85" zoomScaleSheetLayoutView="115" workbookViewId="0">
      <pane ySplit="4" topLeftCell="A33" activePane="bottomLeft" state="frozen"/>
      <selection activeCell="A78" sqref="A78"/>
      <selection pane="bottomLeft" activeCell="L43" sqref="L43"/>
    </sheetView>
  </sheetViews>
  <sheetFormatPr defaultColWidth="8.83203125" defaultRowHeight="14" outlineLevelCol="1"/>
  <cols>
    <col min="1" max="1" width="46.75" style="203" customWidth="1"/>
    <col min="2" max="2" width="22" style="203" customWidth="1"/>
    <col min="3" max="3" width="33.08203125" style="203" hidden="1" customWidth="1" outlineLevel="1"/>
    <col min="4" max="4" width="22.33203125" style="203" hidden="1" customWidth="1" outlineLevel="1"/>
    <col min="5" max="5" width="18.83203125" style="203" hidden="1" customWidth="1" outlineLevel="1"/>
    <col min="6" max="6" width="21.33203125" style="203" hidden="1" customWidth="1" outlineLevel="1"/>
    <col min="7" max="7" width="7.33203125" style="203" hidden="1" customWidth="1" outlineLevel="1"/>
    <col min="8" max="8" width="26.83203125" style="203" customWidth="1" collapsed="1"/>
    <col min="9" max="14" width="22.75" style="203" customWidth="1" outlineLevel="1"/>
    <col min="15" max="15" width="22.75" style="203" customWidth="1"/>
    <col min="16" max="16" width="70.33203125" style="203" customWidth="1"/>
    <col min="17" max="18" width="28.75" style="203" customWidth="1"/>
    <col min="19" max="19" width="24.33203125" style="203" customWidth="1"/>
    <col min="20" max="20" width="18.75" style="203" customWidth="1"/>
    <col min="21" max="21" width="25.25" style="203" customWidth="1"/>
    <col min="22" max="22" width="24.08203125" style="203" bestFit="1" customWidth="1"/>
    <col min="23" max="16384" width="8.83203125" style="203"/>
  </cols>
  <sheetData>
    <row r="1" spans="1:5" s="191" customFormat="1" ht="20">
      <c r="A1" s="1397" t="s">
        <v>534</v>
      </c>
      <c r="B1" s="1397"/>
      <c r="C1" s="188"/>
      <c r="D1" s="189" t="s">
        <v>535</v>
      </c>
      <c r="E1" s="190"/>
    </row>
    <row r="2" spans="1:5" s="191" customFormat="1" ht="20">
      <c r="A2" s="1398" t="s">
        <v>536</v>
      </c>
      <c r="B2" s="1398"/>
      <c r="C2" s="192"/>
      <c r="D2" s="189" t="s">
        <v>537</v>
      </c>
      <c r="E2" s="190"/>
    </row>
    <row r="3" spans="1:5" s="191" customFormat="1" ht="20">
      <c r="A3" s="1398" t="s">
        <v>538</v>
      </c>
      <c r="B3" s="1398"/>
    </row>
    <row r="4" spans="1:5" s="191" customFormat="1" ht="27.5">
      <c r="A4" s="1399" t="s">
        <v>539</v>
      </c>
      <c r="B4" s="1399"/>
      <c r="C4" s="1399"/>
      <c r="D4" s="1399"/>
      <c r="E4" s="1399"/>
    </row>
    <row r="5" spans="1:5" s="191" customFormat="1" ht="13" customHeight="1">
      <c r="A5" s="1330"/>
      <c r="B5" s="1330"/>
      <c r="C5" s="1330"/>
      <c r="D5" s="1330"/>
      <c r="E5" s="1330"/>
    </row>
    <row r="6" spans="1:5" s="191" customFormat="1" ht="64.5" customHeight="1">
      <c r="A6" s="1400" t="s">
        <v>540</v>
      </c>
      <c r="B6" s="1401"/>
      <c r="C6" s="1401"/>
      <c r="D6" s="1401"/>
      <c r="E6" s="1401"/>
    </row>
    <row r="7" spans="1:5" s="191" customFormat="1" ht="21" customHeight="1">
      <c r="A7" s="1402" t="s">
        <v>541</v>
      </c>
      <c r="B7" s="1403"/>
      <c r="C7" s="1403"/>
      <c r="D7" s="1403"/>
      <c r="E7" s="1403"/>
    </row>
    <row r="8" spans="1:5" s="191" customFormat="1" ht="16.5">
      <c r="A8" s="193"/>
      <c r="B8" s="194"/>
      <c r="C8" s="194"/>
      <c r="D8" s="194"/>
      <c r="E8" s="194"/>
    </row>
    <row r="9" spans="1:5" s="196" customFormat="1" ht="16.5">
      <c r="A9" s="195" t="s">
        <v>542</v>
      </c>
      <c r="B9" s="195"/>
      <c r="C9" s="195"/>
      <c r="D9" s="195"/>
      <c r="E9" s="195"/>
    </row>
    <row r="10" spans="1:5" s="191" customFormat="1" ht="16.5">
      <c r="A10" s="197" t="s">
        <v>543</v>
      </c>
      <c r="B10" s="197"/>
      <c r="C10" s="197"/>
      <c r="D10" s="197"/>
      <c r="E10" s="197"/>
    </row>
    <row r="11" spans="1:5" s="191" customFormat="1" ht="16.5">
      <c r="A11" s="198" t="s">
        <v>544</v>
      </c>
      <c r="B11" s="194"/>
      <c r="C11" s="194"/>
      <c r="D11" s="194"/>
      <c r="E11" s="194"/>
    </row>
    <row r="12" spans="1:5" s="191" customFormat="1" ht="16.5">
      <c r="A12" s="198" t="s">
        <v>545</v>
      </c>
      <c r="B12" s="194"/>
      <c r="C12" s="194"/>
      <c r="D12" s="194"/>
      <c r="E12" s="194"/>
    </row>
    <row r="13" spans="1:5" s="191" customFormat="1" ht="16.5">
      <c r="A13" s="1394" t="s">
        <v>546</v>
      </c>
      <c r="B13" s="1394"/>
      <c r="C13" s="199" t="s">
        <v>547</v>
      </c>
      <c r="D13" s="1329" t="s">
        <v>548</v>
      </c>
      <c r="E13" s="200"/>
    </row>
    <row r="14" spans="1:5" s="191" customFormat="1" ht="16.5">
      <c r="A14" s="1394" t="s">
        <v>549</v>
      </c>
      <c r="B14" s="1394"/>
      <c r="C14" s="1329" t="s">
        <v>550</v>
      </c>
      <c r="D14" s="194"/>
      <c r="E14" s="194"/>
    </row>
    <row r="15" spans="1:5" s="191" customFormat="1" ht="16.5">
      <c r="A15" s="1394" t="s">
        <v>551</v>
      </c>
      <c r="B15" s="1394"/>
      <c r="C15" s="199" t="s">
        <v>552</v>
      </c>
      <c r="D15" s="194"/>
      <c r="E15" s="194"/>
    </row>
    <row r="16" spans="1:5" s="191" customFormat="1" ht="16.5">
      <c r="A16" s="1394" t="s">
        <v>553</v>
      </c>
      <c r="B16" s="1394"/>
      <c r="C16" s="199" t="s">
        <v>554</v>
      </c>
      <c r="D16" s="194"/>
      <c r="E16" s="194"/>
    </row>
    <row r="17" spans="1:17" s="191" customFormat="1" ht="16.5">
      <c r="A17" s="1394" t="s">
        <v>555</v>
      </c>
      <c r="B17" s="1394"/>
      <c r="C17" s="1329" t="s">
        <v>556</v>
      </c>
      <c r="D17" s="194"/>
      <c r="E17" s="194"/>
    </row>
    <row r="18" spans="1:17" s="191" customFormat="1" ht="16.5">
      <c r="A18" s="201" t="s">
        <v>557</v>
      </c>
      <c r="B18" s="194"/>
      <c r="C18" s="194"/>
      <c r="D18" s="194"/>
      <c r="E18" s="194"/>
    </row>
    <row r="19" spans="1:17" s="191" customFormat="1" ht="16.5">
      <c r="A19" s="201" t="s">
        <v>558</v>
      </c>
      <c r="B19" s="194"/>
      <c r="C19" s="194"/>
      <c r="D19" s="194"/>
      <c r="E19" s="194"/>
    </row>
    <row r="20" spans="1:17" s="191" customFormat="1" ht="16.5">
      <c r="A20" s="201" t="s">
        <v>559</v>
      </c>
      <c r="B20" s="194"/>
      <c r="C20" s="194"/>
      <c r="D20" s="194"/>
      <c r="E20" s="194"/>
    </row>
    <row r="21" spans="1:17" s="191" customFormat="1" ht="16.5">
      <c r="A21" s="1394" t="s">
        <v>546</v>
      </c>
      <c r="B21" s="1394"/>
      <c r="C21" s="199" t="s">
        <v>560</v>
      </c>
      <c r="D21" s="1329" t="s">
        <v>561</v>
      </c>
      <c r="E21" s="194"/>
    </row>
    <row r="22" spans="1:17" s="191" customFormat="1" ht="16.5">
      <c r="A22" s="1394" t="s">
        <v>549</v>
      </c>
      <c r="B22" s="1394"/>
      <c r="C22" s="1329" t="s">
        <v>562</v>
      </c>
      <c r="D22" s="194"/>
      <c r="E22" s="194"/>
    </row>
    <row r="23" spans="1:17" s="191" customFormat="1" ht="16.5">
      <c r="A23" s="1394" t="s">
        <v>563</v>
      </c>
      <c r="B23" s="1394"/>
      <c r="C23" s="199" t="s">
        <v>564</v>
      </c>
      <c r="D23" s="194"/>
      <c r="E23" s="194"/>
    </row>
    <row r="24" spans="1:17" s="191" customFormat="1" ht="16.5">
      <c r="A24" s="1394" t="s">
        <v>553</v>
      </c>
      <c r="B24" s="1394"/>
      <c r="C24" s="199" t="s">
        <v>565</v>
      </c>
      <c r="D24" s="194"/>
      <c r="E24" s="202" t="s">
        <v>566</v>
      </c>
    </row>
    <row r="25" spans="1:17" s="191" customFormat="1" ht="16.5">
      <c r="A25" s="1394" t="s">
        <v>555</v>
      </c>
      <c r="B25" s="1394"/>
      <c r="C25" s="1329" t="s">
        <v>567</v>
      </c>
      <c r="D25" s="194"/>
      <c r="E25" s="194"/>
    </row>
    <row r="26" spans="1:17" s="191" customFormat="1" ht="16.5">
      <c r="A26" s="199"/>
      <c r="B26" s="194"/>
      <c r="C26" s="194"/>
      <c r="D26" s="194"/>
      <c r="E26" s="194"/>
    </row>
    <row r="27" spans="1:17" s="196" customFormat="1" ht="56.15" customHeight="1">
      <c r="A27" s="1395" t="s">
        <v>568</v>
      </c>
      <c r="B27" s="1395"/>
      <c r="C27" s="1395"/>
      <c r="D27" s="1395"/>
      <c r="E27" s="1395"/>
    </row>
    <row r="30" spans="1:17" ht="30" customHeight="1">
      <c r="A30" s="1396" t="s">
        <v>569</v>
      </c>
      <c r="B30" s="1396"/>
      <c r="C30" s="1396"/>
      <c r="D30" s="1396"/>
      <c r="E30" s="1396"/>
      <c r="F30" s="1396"/>
      <c r="G30" s="1396"/>
      <c r="H30" s="1396"/>
    </row>
    <row r="31" spans="1:17" ht="42.75" customHeight="1">
      <c r="A31" s="204" t="s">
        <v>570</v>
      </c>
      <c r="B31" s="205" t="s">
        <v>132</v>
      </c>
      <c r="C31" s="206" t="s">
        <v>571</v>
      </c>
      <c r="D31" s="206" t="s">
        <v>572</v>
      </c>
      <c r="E31" s="206" t="s">
        <v>573</v>
      </c>
      <c r="F31" s="206" t="s">
        <v>574</v>
      </c>
      <c r="G31" s="207" t="s">
        <v>575</v>
      </c>
      <c r="H31" s="206" t="s">
        <v>576</v>
      </c>
      <c r="I31" s="206" t="s">
        <v>577</v>
      </c>
      <c r="J31" s="206" t="s">
        <v>578</v>
      </c>
      <c r="K31" s="206" t="s">
        <v>579</v>
      </c>
      <c r="L31" s="206" t="s">
        <v>580</v>
      </c>
      <c r="M31" s="206" t="s">
        <v>581</v>
      </c>
      <c r="N31" s="206" t="s">
        <v>582</v>
      </c>
      <c r="O31" s="206" t="s">
        <v>583</v>
      </c>
      <c r="P31" s="206" t="s">
        <v>584</v>
      </c>
      <c r="Q31" s="207" t="s">
        <v>585</v>
      </c>
    </row>
    <row r="32" spans="1:17" ht="52.5" customHeight="1">
      <c r="A32" s="208" t="s">
        <v>586</v>
      </c>
      <c r="B32" s="209">
        <f>B59</f>
        <v>317601639515.59076</v>
      </c>
      <c r="C32" s="210">
        <f t="shared" ref="C32:O32" si="0">C33+C61</f>
        <v>39047011774.009094</v>
      </c>
      <c r="D32" s="210">
        <f t="shared" si="0"/>
        <v>36058700061.299622</v>
      </c>
      <c r="E32" s="210">
        <f t="shared" si="0"/>
        <v>38018386600.341843</v>
      </c>
      <c r="F32" s="210">
        <f t="shared" si="0"/>
        <v>38041721777.235893</v>
      </c>
      <c r="G32" s="210">
        <f t="shared" si="0"/>
        <v>38830577098.918755</v>
      </c>
      <c r="H32" s="210">
        <f t="shared" si="0"/>
        <v>189996397311.80524</v>
      </c>
      <c r="I32" s="210">
        <f t="shared" si="0"/>
        <v>37554698682.064606</v>
      </c>
      <c r="J32" s="210">
        <f t="shared" si="0"/>
        <v>11582972205.77643</v>
      </c>
      <c r="K32" s="210">
        <f t="shared" si="0"/>
        <v>5078594258.0829477</v>
      </c>
      <c r="L32" s="210">
        <f t="shared" si="0"/>
        <v>3765522938.8009148</v>
      </c>
      <c r="M32" s="210">
        <f t="shared" si="0"/>
        <v>4883503833.2038145</v>
      </c>
      <c r="N32" s="210">
        <f t="shared" si="0"/>
        <v>2262591609.4263287</v>
      </c>
      <c r="O32" s="210">
        <f t="shared" si="0"/>
        <v>1770742389.2274213</v>
      </c>
      <c r="P32" s="210">
        <f>P60+P66+P70</f>
        <v>256895023228.38766</v>
      </c>
      <c r="Q32" s="210">
        <f>Q60+Q66+Q70</f>
        <v>72218303432.674255</v>
      </c>
    </row>
    <row r="33" spans="1:20">
      <c r="A33" s="211" t="s">
        <v>587</v>
      </c>
      <c r="B33" s="212"/>
      <c r="C33" s="213">
        <f t="shared" ref="C33:Q33" si="1">C60</f>
        <v>37082450021.497749</v>
      </c>
      <c r="D33" s="213">
        <f t="shared" si="1"/>
        <v>35388433220.187622</v>
      </c>
      <c r="E33" s="213">
        <f t="shared" si="1"/>
        <v>35877743979.452698</v>
      </c>
      <c r="F33" s="213">
        <f t="shared" si="1"/>
        <v>37603298208.251938</v>
      </c>
      <c r="G33" s="213">
        <f t="shared" si="1"/>
        <v>38830577098.918755</v>
      </c>
      <c r="H33" s="213">
        <f t="shared" si="1"/>
        <v>184782502528.30878</v>
      </c>
      <c r="I33" s="213">
        <f t="shared" si="1"/>
        <v>36782602133.896606</v>
      </c>
      <c r="J33" s="213">
        <f t="shared" si="1"/>
        <v>11582972205.77643</v>
      </c>
      <c r="K33" s="213">
        <f t="shared" si="1"/>
        <v>5073866969.1741476</v>
      </c>
      <c r="L33" s="213">
        <f t="shared" si="1"/>
        <v>3730991949.4878907</v>
      </c>
      <c r="M33" s="213">
        <f t="shared" si="1"/>
        <v>4881748645.8886147</v>
      </c>
      <c r="N33" s="213">
        <f t="shared" si="1"/>
        <v>2254502648.5815287</v>
      </c>
      <c r="O33" s="213">
        <f t="shared" si="1"/>
        <v>1487067219.26177</v>
      </c>
      <c r="P33" s="213">
        <f t="shared" si="1"/>
        <v>250576254300.37573</v>
      </c>
      <c r="Q33" s="213">
        <f t="shared" si="1"/>
        <v>71027345663.026871</v>
      </c>
    </row>
    <row r="34" spans="1:20" s="218" customFormat="1">
      <c r="A34" s="214" t="s">
        <v>588</v>
      </c>
      <c r="B34" s="215">
        <v>16166996325.781582</v>
      </c>
      <c r="C34" s="215">
        <v>1571698462.5225782</v>
      </c>
      <c r="D34" s="216">
        <v>1893857348.3200006</v>
      </c>
      <c r="E34" s="216">
        <v>2063137348.3200006</v>
      </c>
      <c r="F34" s="216">
        <v>5329443793.8374205</v>
      </c>
      <c r="G34" s="216">
        <v>2537528222.5309005</v>
      </c>
      <c r="H34" s="216">
        <f>SUM(C34:G34)</f>
        <v>13395665175.530901</v>
      </c>
      <c r="I34" s="216">
        <v>2281619916</v>
      </c>
      <c r="J34" s="216">
        <v>282711234.20833331</v>
      </c>
      <c r="K34" s="216"/>
      <c r="L34" s="216"/>
      <c r="M34" s="216"/>
      <c r="N34" s="216"/>
      <c r="O34" s="216">
        <f>'[29]TONG HOP'!$G$18</f>
        <v>207000000</v>
      </c>
      <c r="P34" s="216">
        <f>I34+H34+J34+K34+L34+M34+N34+O34</f>
        <v>16166996325.739235</v>
      </c>
      <c r="Q34" s="217">
        <f>SUM(I34:O34)</f>
        <v>2771331150.2083335</v>
      </c>
      <c r="T34" s="219"/>
    </row>
    <row r="35" spans="1:20">
      <c r="A35" s="214" t="s">
        <v>589</v>
      </c>
      <c r="B35" s="215">
        <v>0</v>
      </c>
      <c r="C35" s="220">
        <v>0</v>
      </c>
      <c r="D35" s="220"/>
      <c r="E35" s="220"/>
      <c r="F35" s="220"/>
      <c r="G35" s="220"/>
      <c r="H35" s="220"/>
      <c r="I35" s="221"/>
      <c r="J35" s="221"/>
      <c r="K35" s="221"/>
      <c r="L35" s="221"/>
      <c r="M35" s="221"/>
      <c r="N35" s="221"/>
      <c r="O35" s="221"/>
      <c r="P35" s="220"/>
      <c r="Q35" s="220"/>
    </row>
    <row r="36" spans="1:20">
      <c r="A36" s="214" t="s">
        <v>590</v>
      </c>
      <c r="B36" s="220">
        <f>SUBTOTAL(9,B37:B41)</f>
        <v>57105314010.12645</v>
      </c>
      <c r="C36" s="220">
        <f>SUBTOTAL(9,C37:C41)</f>
        <v>36707316699.542458</v>
      </c>
      <c r="D36" s="220"/>
      <c r="E36" s="220"/>
      <c r="F36" s="220"/>
      <c r="G36" s="220"/>
      <c r="H36" s="220">
        <f>C36</f>
        <v>36707316699.542458</v>
      </c>
      <c r="I36" s="220">
        <f>SUBTOTAL(9,I37:I41)</f>
        <v>3379223157</v>
      </c>
      <c r="J36" s="220">
        <f>SUBTOTAL(9,J37:J41)</f>
        <v>4764105636.5948343</v>
      </c>
      <c r="K36" s="220"/>
      <c r="L36" s="220"/>
      <c r="M36" s="220"/>
      <c r="N36" s="220">
        <f>SUBTOTAL(9,N37:N41)</f>
        <v>24356064</v>
      </c>
      <c r="O36" s="220"/>
      <c r="P36" s="220">
        <f>H36+I36+J36+K36+L36+M36+N36+O36</f>
        <v>44875001557.137291</v>
      </c>
      <c r="Q36" s="217">
        <f>SUM(I36:O36)</f>
        <v>8167684857.5948343</v>
      </c>
      <c r="T36" s="219"/>
    </row>
    <row r="37" spans="1:20">
      <c r="A37" s="222" t="s">
        <v>591</v>
      </c>
      <c r="B37" s="223">
        <v>1025381191.284812</v>
      </c>
      <c r="C37" s="224">
        <v>875040587.88526487</v>
      </c>
      <c r="D37" s="224"/>
      <c r="E37" s="224"/>
      <c r="F37" s="225"/>
      <c r="G37" s="225"/>
      <c r="H37" s="226"/>
      <c r="I37" s="227">
        <v>50943950</v>
      </c>
      <c r="J37" s="227"/>
      <c r="K37" s="227"/>
      <c r="L37" s="227"/>
      <c r="M37" s="227"/>
      <c r="N37" s="227"/>
      <c r="O37" s="227"/>
      <c r="P37" s="226"/>
      <c r="Q37" s="228"/>
    </row>
    <row r="38" spans="1:20">
      <c r="A38" s="222" t="s">
        <v>592</v>
      </c>
      <c r="B38" s="223">
        <v>409088619.99999994</v>
      </c>
      <c r="C38" s="224">
        <v>302558268</v>
      </c>
      <c r="D38" s="224"/>
      <c r="E38" s="224"/>
      <c r="F38" s="225"/>
      <c r="G38" s="225"/>
      <c r="H38" s="226"/>
      <c r="I38" s="227"/>
      <c r="J38" s="227"/>
      <c r="K38" s="227"/>
      <c r="L38" s="227"/>
      <c r="M38" s="227"/>
      <c r="N38" s="227">
        <f>'[30]TONG HOP'!$G$22</f>
        <v>24356064</v>
      </c>
      <c r="O38" s="227"/>
      <c r="P38" s="226"/>
      <c r="Q38" s="228"/>
    </row>
    <row r="39" spans="1:20">
      <c r="A39" s="222" t="s">
        <v>593</v>
      </c>
      <c r="B39" s="223">
        <v>21108655696.678238</v>
      </c>
      <c r="C39" s="224">
        <v>13541916997.468073</v>
      </c>
      <c r="D39" s="224"/>
      <c r="E39" s="224"/>
      <c r="F39" s="225"/>
      <c r="G39" s="225"/>
      <c r="H39" s="226"/>
      <c r="I39" s="227">
        <v>902081845</v>
      </c>
      <c r="J39" s="227">
        <v>1177648214.7576487</v>
      </c>
      <c r="K39" s="227"/>
      <c r="L39" s="227"/>
      <c r="M39" s="227"/>
      <c r="N39" s="227"/>
      <c r="O39" s="227"/>
      <c r="P39" s="226"/>
      <c r="Q39" s="228"/>
    </row>
    <row r="40" spans="1:20" ht="15.5">
      <c r="A40" s="222" t="s">
        <v>594</v>
      </c>
      <c r="B40" s="223">
        <v>5324559288.7175999</v>
      </c>
      <c r="C40" s="224">
        <v>2989490008.9652185</v>
      </c>
      <c r="D40" s="224"/>
      <c r="E40" s="224"/>
      <c r="F40" s="225"/>
      <c r="G40" s="225"/>
      <c r="H40" s="226"/>
      <c r="I40" s="227">
        <v>116452508</v>
      </c>
      <c r="J40" s="227">
        <v>596363290.31641006</v>
      </c>
      <c r="K40" s="227"/>
      <c r="L40" s="227"/>
      <c r="M40" s="227"/>
      <c r="N40" s="227"/>
      <c r="O40" s="227"/>
      <c r="P40" s="226"/>
      <c r="Q40" s="229"/>
      <c r="R40" s="230"/>
    </row>
    <row r="41" spans="1:20">
      <c r="A41" s="222" t="s">
        <v>595</v>
      </c>
      <c r="B41" s="223">
        <v>29237629213.445801</v>
      </c>
      <c r="C41" s="224">
        <v>18998310837.2239</v>
      </c>
      <c r="D41" s="224"/>
      <c r="E41" s="224"/>
      <c r="F41" s="225"/>
      <c r="G41" s="225"/>
      <c r="H41" s="226"/>
      <c r="I41" s="227">
        <v>2309744854</v>
      </c>
      <c r="J41" s="227">
        <v>2990094131.5207758</v>
      </c>
      <c r="K41" s="227"/>
      <c r="L41" s="227"/>
      <c r="M41" s="227"/>
      <c r="N41" s="227"/>
      <c r="O41" s="227"/>
      <c r="P41" s="226"/>
      <c r="Q41" s="228"/>
    </row>
    <row r="42" spans="1:20">
      <c r="A42" s="214" t="s">
        <v>596</v>
      </c>
      <c r="B42" s="220">
        <f t="shared" ref="B42:G42" si="2">SUBTOTAL(9,B43:B48)</f>
        <v>149709782416.56439</v>
      </c>
      <c r="C42" s="217">
        <f t="shared" si="2"/>
        <v>294659478.50329542</v>
      </c>
      <c r="D42" s="217">
        <f t="shared" si="2"/>
        <v>34917677711.624321</v>
      </c>
      <c r="E42" s="217">
        <f t="shared" si="2"/>
        <v>35257385494.66127</v>
      </c>
      <c r="F42" s="217">
        <f t="shared" si="2"/>
        <v>34510384815.866043</v>
      </c>
      <c r="G42" s="217">
        <f t="shared" si="2"/>
        <v>10041625067.764484</v>
      </c>
      <c r="H42" s="217">
        <f>SUM(C42:G42)</f>
        <v>115021732568.4194</v>
      </c>
      <c r="I42" s="217">
        <f>SUBTOTAL(9,I43:I48)</f>
        <v>22518657156</v>
      </c>
      <c r="J42" s="217">
        <f>SUBTOTAL(9,J43:J48)</f>
        <v>1169508336.2896004</v>
      </c>
      <c r="K42" s="217">
        <f>SUBTOTAL(9,K43:K47)</f>
        <v>3251360980.1596947</v>
      </c>
      <c r="L42" s="217">
        <f>SUBTOTAL(9,L43:L47)</f>
        <v>2996891064.3918447</v>
      </c>
      <c r="M42" s="217">
        <f>SUBTOTAL(9,M43:M47)</f>
        <v>2413709862.2055197</v>
      </c>
      <c r="N42" s="217">
        <f>SUBTOTAL(9,N43:N47)</f>
        <v>1143672095.7293105</v>
      </c>
      <c r="O42" s="217">
        <f>SUBTOTAL(9,O43:O47)</f>
        <v>191253431.79999995</v>
      </c>
      <c r="P42" s="217">
        <f>I42+H42+J42+K42+L42+M42+N42+O42</f>
        <v>148706785494.99536</v>
      </c>
      <c r="Q42" s="217">
        <f>SUM(I42:O42)</f>
        <v>33685052926.57597</v>
      </c>
      <c r="T42" s="219"/>
    </row>
    <row r="43" spans="1:20">
      <c r="A43" s="222" t="s">
        <v>597</v>
      </c>
      <c r="B43" s="231">
        <v>35488502890.538719</v>
      </c>
      <c r="C43" s="228"/>
      <c r="D43" s="231">
        <v>7870306436.1148062</v>
      </c>
      <c r="E43" s="231">
        <v>8704608711.1611786</v>
      </c>
      <c r="F43" s="231">
        <v>8125289985.3487911</v>
      </c>
      <c r="G43" s="231">
        <v>2514650689.4992032</v>
      </c>
      <c r="H43" s="226"/>
      <c r="I43" s="231">
        <v>5945266768</v>
      </c>
      <c r="J43" s="231">
        <v>510802374.01600003</v>
      </c>
      <c r="K43" s="231">
        <f>'[31]TONG HOP'!$G$27</f>
        <v>387878859.68000001</v>
      </c>
      <c r="L43" s="231">
        <f>'[32]TONG HOP'!$G$27</f>
        <v>604966159.6608001</v>
      </c>
      <c r="M43" s="231">
        <f>'[33]TONG HOP'!$G$27</f>
        <v>285645863.67800003</v>
      </c>
      <c r="N43" s="231">
        <f>'[30]TONG HOP'!$G$27</f>
        <v>314623531.88</v>
      </c>
      <c r="O43" s="231">
        <f>'[29]TONG HOP'!$G$27</f>
        <v>14922683.199999996</v>
      </c>
      <c r="P43" s="226"/>
      <c r="Q43" s="228"/>
    </row>
    <row r="44" spans="1:20">
      <c r="A44" s="222" t="s">
        <v>598</v>
      </c>
      <c r="B44" s="231">
        <v>28769018193.452263</v>
      </c>
      <c r="C44" s="228"/>
      <c r="D44" s="231">
        <v>5863941074.9489918</v>
      </c>
      <c r="E44" s="231">
        <v>6955429868.5300636</v>
      </c>
      <c r="F44" s="231">
        <v>7014789468.7423344</v>
      </c>
      <c r="G44" s="231">
        <v>2195099407.5699897</v>
      </c>
      <c r="H44" s="226"/>
      <c r="I44" s="231">
        <v>4758763688</v>
      </c>
      <c r="J44" s="231">
        <v>654073270.00000024</v>
      </c>
      <c r="K44" s="231">
        <f>'[31]TONG HOP'!$G$28</f>
        <v>261767436</v>
      </c>
      <c r="L44" s="231">
        <f>'[32]TONG HOP'!$G$28</f>
        <v>376288826.67000073</v>
      </c>
      <c r="M44" s="231">
        <f>'[33]TONG HOP'!$G$28</f>
        <v>150226210.91</v>
      </c>
      <c r="N44" s="231">
        <f>'[30]TONG HOP'!$G$28</f>
        <v>113560952.48</v>
      </c>
      <c r="O44" s="231">
        <f>'[29]TONG HOP'!$G$28</f>
        <v>43855944.600000001</v>
      </c>
      <c r="P44" s="226"/>
      <c r="Q44" s="228"/>
    </row>
    <row r="45" spans="1:20">
      <c r="A45" s="222" t="s">
        <v>599</v>
      </c>
      <c r="B45" s="231">
        <v>82177818237.747726</v>
      </c>
      <c r="C45" s="228"/>
      <c r="D45" s="231">
        <v>18960865659.084831</v>
      </c>
      <c r="E45" s="231">
        <v>19552991874.738762</v>
      </c>
      <c r="F45" s="231">
        <v>19119297387.574921</v>
      </c>
      <c r="G45" s="231">
        <v>5317697770.6952925</v>
      </c>
      <c r="H45" s="226"/>
      <c r="I45" s="231">
        <v>11782270300</v>
      </c>
      <c r="J45" s="231"/>
      <c r="K45" s="231">
        <f>'[31]TONG HOP'!$G$29</f>
        <v>2376540084.4796944</v>
      </c>
      <c r="L45" s="231">
        <f>'[32]TONG HOP'!$G$29</f>
        <v>2015636078.0610442</v>
      </c>
      <c r="M45" s="231">
        <f>'[33]TONG HOP'!$G$29</f>
        <v>1977837787.6175199</v>
      </c>
      <c r="N45" s="231">
        <f>'[30]TONG HOP'!$G$29</f>
        <v>715487611.36931062</v>
      </c>
      <c r="O45" s="231">
        <f>'[29]TONG HOP'!$G$29</f>
        <v>132474803.99999997</v>
      </c>
      <c r="P45" s="226"/>
      <c r="Q45" s="228"/>
      <c r="S45" s="232">
        <f>Q60+Q66+Q70</f>
        <v>72218303432.674255</v>
      </c>
    </row>
    <row r="46" spans="1:20">
      <c r="A46" s="222" t="s">
        <v>600</v>
      </c>
      <c r="B46" s="231">
        <v>2361079720</v>
      </c>
      <c r="C46" s="228"/>
      <c r="D46" s="231">
        <v>2135905120</v>
      </c>
      <c r="E46" s="231">
        <v>0</v>
      </c>
      <c r="F46" s="231">
        <v>0</v>
      </c>
      <c r="G46" s="231"/>
      <c r="H46" s="226"/>
      <c r="I46" s="231"/>
      <c r="J46" s="231"/>
      <c r="K46" s="231">
        <f>'[31]TONG HOP'!$G$30</f>
        <v>225174600.00000003</v>
      </c>
      <c r="L46" s="231"/>
      <c r="M46" s="231"/>
      <c r="N46" s="231"/>
      <c r="O46" s="231"/>
      <c r="P46" s="226"/>
      <c r="Q46" s="228"/>
      <c r="S46" s="232">
        <f>S45-Q97</f>
        <v>45374186234.674255</v>
      </c>
    </row>
    <row r="47" spans="1:20">
      <c r="A47" s="222" t="s">
        <v>601</v>
      </c>
      <c r="B47" s="231">
        <v>441035426.1500001</v>
      </c>
      <c r="C47" s="224">
        <v>294659478.50329542</v>
      </c>
      <c r="D47" s="231"/>
      <c r="E47" s="231">
        <v>0</v>
      </c>
      <c r="F47" s="231">
        <v>0</v>
      </c>
      <c r="G47" s="231"/>
      <c r="H47" s="226"/>
      <c r="I47" s="231"/>
      <c r="J47" s="231"/>
      <c r="K47" s="231"/>
      <c r="L47" s="231"/>
      <c r="M47" s="231"/>
      <c r="N47" s="231"/>
      <c r="O47" s="231"/>
      <c r="P47" s="226"/>
      <c r="Q47" s="228"/>
    </row>
    <row r="48" spans="1:20" ht="15.5">
      <c r="A48" s="233" t="s">
        <v>602</v>
      </c>
      <c r="B48" s="231">
        <v>472327948.67569381</v>
      </c>
      <c r="C48" s="228"/>
      <c r="D48" s="231">
        <v>86659421.475690514</v>
      </c>
      <c r="E48" s="231">
        <v>44355040.2312617</v>
      </c>
      <c r="F48" s="231">
        <v>251007974.19999993</v>
      </c>
      <c r="G48" s="234">
        <v>14177199.999999991</v>
      </c>
      <c r="H48" s="226"/>
      <c r="I48" s="231">
        <v>32356400</v>
      </c>
      <c r="J48" s="231">
        <v>4632692.273599999</v>
      </c>
      <c r="K48" s="231"/>
      <c r="L48" s="231"/>
      <c r="M48" s="231"/>
      <c r="N48" s="231"/>
      <c r="O48" s="231"/>
      <c r="P48" s="226"/>
      <c r="Q48" s="228"/>
    </row>
    <row r="49" spans="1:20">
      <c r="A49" s="214" t="s">
        <v>603</v>
      </c>
      <c r="B49" s="217">
        <f>SUBTOTAL(9,B50:B52)</f>
        <v>67746670443.519142</v>
      </c>
      <c r="C49" s="235"/>
      <c r="D49" s="235"/>
      <c r="E49" s="217">
        <f>SUBTOTAL(9,E50:E51)</f>
        <v>0</v>
      </c>
      <c r="F49" s="217">
        <f>SUBTOTAL(9,F50:F52)</f>
        <v>0</v>
      </c>
      <c r="G49" s="217">
        <f>SUBTOTAL(9,G50:G52)</f>
        <v>28560949045.124599</v>
      </c>
      <c r="H49" s="217">
        <f>SUM(E49:G49)</f>
        <v>28560949045.124599</v>
      </c>
      <c r="I49" s="217">
        <f>SUBTOTAL(9,I50:I52)</f>
        <v>10082268514</v>
      </c>
      <c r="J49" s="217">
        <f>SUBTOTAL(9,J50:J52)</f>
        <v>6055567138.9840717</v>
      </c>
      <c r="K49" s="217">
        <f>SUBTOTAL(9,K50:K53)</f>
        <v>2124284244.3853719</v>
      </c>
      <c r="L49" s="217">
        <f>SUBTOTAL(9,L50:L53)</f>
        <v>956008997.42140007</v>
      </c>
      <c r="M49" s="217">
        <f>SUBTOTAL(9,M50:M53)</f>
        <v>2758390422.4757452</v>
      </c>
      <c r="N49" s="217">
        <f>SUBTOTAL(9,N50:N53)</f>
        <v>1220565484.9606142</v>
      </c>
      <c r="O49" s="217">
        <f>SUBTOTAL(9,O50:O53)</f>
        <v>1177260046.2569909</v>
      </c>
      <c r="P49" s="217">
        <f>H49+I49+J49+K49+L49+M49+N49+O49</f>
        <v>52935293893.608795</v>
      </c>
      <c r="Q49" s="217">
        <f>SUM(I49:O49)</f>
        <v>24374344848.484192</v>
      </c>
      <c r="T49" s="219"/>
    </row>
    <row r="50" spans="1:20">
      <c r="A50" s="236" t="s">
        <v>604</v>
      </c>
      <c r="B50" s="231">
        <v>27058586885.03904</v>
      </c>
      <c r="C50" s="228"/>
      <c r="D50" s="228"/>
      <c r="E50" s="231"/>
      <c r="F50" s="231"/>
      <c r="G50" s="231">
        <v>13221881472.522995</v>
      </c>
      <c r="H50" s="226"/>
      <c r="I50" s="231">
        <v>5326851023</v>
      </c>
      <c r="J50" s="231">
        <v>1642616800.6899996</v>
      </c>
      <c r="K50" s="231">
        <f>'[31]TONG HOP'!$G$33</f>
        <v>460227709.125</v>
      </c>
      <c r="L50" s="231">
        <f>'[32]TONG HOP'!$G$33</f>
        <v>375398209.88000005</v>
      </c>
      <c r="M50" s="231">
        <f>'[33]TONG HOP'!$G$33</f>
        <v>326178709.90399998</v>
      </c>
      <c r="N50" s="231">
        <f>'[30]TONG HOP'!$G$33</f>
        <v>783434485.74200022</v>
      </c>
      <c r="O50" s="231">
        <f>'[29]TONG HOP'!$G$33</f>
        <v>-191470393.90210855</v>
      </c>
      <c r="P50" s="226"/>
      <c r="Q50" s="237"/>
      <c r="R50" s="238"/>
      <c r="T50" s="239"/>
    </row>
    <row r="51" spans="1:20">
      <c r="A51" s="236" t="s">
        <v>605</v>
      </c>
      <c r="B51" s="231">
        <v>12323669836</v>
      </c>
      <c r="C51" s="228"/>
      <c r="D51" s="228"/>
      <c r="E51" s="231"/>
      <c r="F51" s="231"/>
      <c r="G51" s="231">
        <v>7479584598.1999998</v>
      </c>
      <c r="H51" s="226"/>
      <c r="I51" s="231">
        <v>1857232084</v>
      </c>
      <c r="J51" s="231">
        <v>575501422.79999995</v>
      </c>
      <c r="K51" s="231">
        <f>'[31]TONG HOP'!$G$34</f>
        <v>117658129.00000001</v>
      </c>
      <c r="L51" s="231">
        <f>'[32]TONG HOP'!$G$34</f>
        <v>144837643.60000002</v>
      </c>
      <c r="M51" s="231">
        <f>'[33]TONG HOP'!$G$34</f>
        <v>157281297.40000001</v>
      </c>
      <c r="N51" s="231">
        <f>'[30]TONG HOP'!$G$34</f>
        <v>84242083.400000036</v>
      </c>
      <c r="O51" s="231"/>
      <c r="P51" s="226"/>
      <c r="Q51" s="228"/>
    </row>
    <row r="52" spans="1:20">
      <c r="A52" s="236" t="s">
        <v>606</v>
      </c>
      <c r="B52" s="231">
        <v>28364413722.480103</v>
      </c>
      <c r="C52" s="228"/>
      <c r="D52" s="228"/>
      <c r="E52" s="228"/>
      <c r="F52" s="231"/>
      <c r="G52" s="231">
        <v>7859482974.4016037</v>
      </c>
      <c r="H52" s="226"/>
      <c r="I52" s="231">
        <v>2898185407</v>
      </c>
      <c r="J52" s="231">
        <v>3837448915.494072</v>
      </c>
      <c r="K52" s="231">
        <f>'[31]TONG HOP'!$G$35</f>
        <v>1541525934.2603719</v>
      </c>
      <c r="L52" s="231">
        <f>'[32]TONG HOP'!$G$35</f>
        <v>428770719.94140005</v>
      </c>
      <c r="M52" s="231">
        <f>'[33]TONG HOP'!$G$35</f>
        <v>2264717191.1717453</v>
      </c>
      <c r="N52" s="231">
        <f>'[30]TONG HOP'!$G$35</f>
        <v>348333843.81861413</v>
      </c>
      <c r="O52" s="231">
        <f>'[29]TONG HOP'!$G$35</f>
        <v>1368730440.1590996</v>
      </c>
      <c r="P52" s="226"/>
      <c r="Q52" s="228"/>
    </row>
    <row r="53" spans="1:20">
      <c r="A53" s="233" t="s">
        <v>602</v>
      </c>
      <c r="B53" s="231"/>
      <c r="C53" s="228"/>
      <c r="D53" s="228"/>
      <c r="E53" s="228"/>
      <c r="F53" s="231"/>
      <c r="G53" s="231"/>
      <c r="H53" s="226"/>
      <c r="I53" s="231"/>
      <c r="J53" s="231"/>
      <c r="K53" s="231">
        <v>4872472</v>
      </c>
      <c r="L53" s="231">
        <f>'[32]TONG HOP'!$G$36</f>
        <v>7002424</v>
      </c>
      <c r="M53" s="231">
        <f>'[33]TONG HOP'!$G$36</f>
        <v>10213224</v>
      </c>
      <c r="N53" s="231">
        <f>'[30]TONG HOP'!$G$36</f>
        <v>4555072</v>
      </c>
      <c r="O53" s="231"/>
      <c r="P53" s="226"/>
      <c r="Q53" s="228"/>
    </row>
    <row r="54" spans="1:20">
      <c r="A54" s="240" t="s">
        <v>20</v>
      </c>
      <c r="B54" s="241">
        <f>SUBTOTAL(9,B34:B52)</f>
        <v>290728763195.99158</v>
      </c>
      <c r="C54" s="241">
        <f>SUBTOTAL(9,C34:C49)</f>
        <v>38573674640.568329</v>
      </c>
      <c r="D54" s="241">
        <f>SUBTOTAL(9,D34:D49)</f>
        <v>36811535059.944321</v>
      </c>
      <c r="E54" s="241">
        <f>SUBTOTAL(9,E34:E51)</f>
        <v>37320522842.981262</v>
      </c>
      <c r="F54" s="242">
        <f>SUBTOTAL(9,F34:F52)</f>
        <v>39839828609.703461</v>
      </c>
      <c r="G54" s="242">
        <f>SUBTOTAL(9,G34:G52)</f>
        <v>41140102335.419983</v>
      </c>
      <c r="H54" s="242">
        <f>SUM(C54:G54)</f>
        <v>193685663488.61737</v>
      </c>
      <c r="I54" s="242">
        <f>SUBTOTAL(9,I34:I52)</f>
        <v>38261768743</v>
      </c>
      <c r="J54" s="242">
        <f>SUBTOTAL(9,J34:J52)</f>
        <v>12271892346.076839</v>
      </c>
      <c r="K54" s="242">
        <f>SUBTOTAL(9,K34:K53)</f>
        <v>5375645224.5450668</v>
      </c>
      <c r="L54" s="242">
        <f>SUBTOTAL(9,L34:L53)</f>
        <v>3952900061.8132448</v>
      </c>
      <c r="M54" s="242">
        <f>SUBTOTAL(9,M34:M53)</f>
        <v>5172100284.6812649</v>
      </c>
      <c r="N54" s="242">
        <f>SUBTOTAL(9,N34:N53)</f>
        <v>2388593644.6899247</v>
      </c>
      <c r="O54" s="242">
        <f>SUBTOTAL(9,O34:O53)</f>
        <v>1575513478.0569911</v>
      </c>
      <c r="P54" s="242">
        <f>H54+I54+J54+K54+L54+M54+N54+O54</f>
        <v>262684077271.48068</v>
      </c>
      <c r="Q54" s="242">
        <f>SUM(I54:O54)</f>
        <v>68998413782.863342</v>
      </c>
      <c r="R54" s="243"/>
      <c r="T54" s="219"/>
    </row>
    <row r="55" spans="1:20">
      <c r="A55" s="240" t="s">
        <v>607</v>
      </c>
      <c r="B55" s="244">
        <v>6.8792642943681596E-3</v>
      </c>
      <c r="C55" s="245">
        <v>6.8792642943681596E-3</v>
      </c>
      <c r="D55" s="246">
        <v>6.8792642943681596E-3</v>
      </c>
      <c r="E55" s="246">
        <v>6.8792642943681596E-3</v>
      </c>
      <c r="F55" s="246">
        <v>6.8792642943681596E-3</v>
      </c>
      <c r="G55" s="246">
        <v>6.8792642943681596E-3</v>
      </c>
      <c r="H55" s="246">
        <f>F55</f>
        <v>6.8792642943681596E-3</v>
      </c>
      <c r="I55" s="246">
        <v>6.8792642943681596E-3</v>
      </c>
      <c r="J55" s="246">
        <v>6.8792642943681596E-3</v>
      </c>
      <c r="K55" s="246">
        <v>6.8792642943681596E-3</v>
      </c>
      <c r="L55" s="246">
        <v>6.8792642943681596E-3</v>
      </c>
      <c r="M55" s="246">
        <v>6.8792642943681596E-3</v>
      </c>
      <c r="N55" s="246">
        <v>6.8792642943681596E-3</v>
      </c>
      <c r="O55" s="246">
        <v>6.8792642943681596E-3</v>
      </c>
      <c r="P55" s="246">
        <f>H55</f>
        <v>6.8792642943681596E-3</v>
      </c>
      <c r="Q55" s="247">
        <f>P55</f>
        <v>6.8792642943681596E-3</v>
      </c>
    </row>
    <row r="56" spans="1:20">
      <c r="A56" s="240" t="s">
        <v>608</v>
      </c>
      <c r="B56" s="248">
        <f t="shared" ref="B56:M56" si="3">B54-B54*B55</f>
        <v>288728763195.99158</v>
      </c>
      <c r="C56" s="248">
        <f t="shared" si="3"/>
        <v>38308316137.910896</v>
      </c>
      <c r="D56" s="248">
        <f t="shared" si="3"/>
        <v>36558298781.185562</v>
      </c>
      <c r="E56" s="248">
        <f t="shared" si="3"/>
        <v>37063785102.740387</v>
      </c>
      <c r="F56" s="248">
        <f>F54-F54*F55</f>
        <v>39565759899.254982</v>
      </c>
      <c r="G56" s="248">
        <f>G54-G54*G55</f>
        <v>40857088698.357277</v>
      </c>
      <c r="H56" s="248">
        <f>H54-H54*H55</f>
        <v>192353248619.44913</v>
      </c>
      <c r="I56" s="248">
        <f t="shared" si="3"/>
        <v>37998555923.446907</v>
      </c>
      <c r="J56" s="248">
        <f t="shared" si="3"/>
        <v>12187470755.236143</v>
      </c>
      <c r="K56" s="248">
        <f t="shared" si="3"/>
        <v>5338664740.2926636</v>
      </c>
      <c r="L56" s="248">
        <f t="shared" si="3"/>
        <v>3925707017.5588074</v>
      </c>
      <c r="M56" s="248">
        <f t="shared" si="3"/>
        <v>5136520039.8659658</v>
      </c>
      <c r="N56" s="248">
        <f>N54-N54*N55</f>
        <v>2372161877.7162547</v>
      </c>
      <c r="O56" s="248">
        <f>O54-O54*O55</f>
        <v>1564675104.4420979</v>
      </c>
      <c r="P56" s="248">
        <f>P54-P54*P55</f>
        <v>260877004078.00793</v>
      </c>
      <c r="Q56" s="242">
        <f>SUM(I56:O56)</f>
        <v>68523755458.558846</v>
      </c>
      <c r="T56" s="219"/>
    </row>
    <row r="57" spans="1:20">
      <c r="A57" s="240" t="s">
        <v>609</v>
      </c>
      <c r="B57" s="249">
        <f>B56*10%</f>
        <v>28872876319.599159</v>
      </c>
      <c r="C57" s="249">
        <f>C56*10%</f>
        <v>3830831613.79109</v>
      </c>
      <c r="D57" s="249">
        <f>D56*10%</f>
        <v>3655829878.1185565</v>
      </c>
      <c r="E57" s="249">
        <f>E56*10%</f>
        <v>3706378510.2740388</v>
      </c>
      <c r="F57" s="249"/>
      <c r="G57" s="249"/>
      <c r="H57" s="226">
        <f>SUM(C57:G57)</f>
        <v>11193040002.183685</v>
      </c>
      <c r="I57" s="226">
        <f>I56*0.1</f>
        <v>3799855592.3446908</v>
      </c>
      <c r="J57" s="226"/>
      <c r="K57" s="226"/>
      <c r="L57" s="226"/>
      <c r="M57" s="226"/>
      <c r="N57" s="226"/>
      <c r="O57" s="226"/>
      <c r="P57" s="226">
        <f>I57+H57</f>
        <v>14992895594.528376</v>
      </c>
      <c r="Q57" s="250">
        <f>SUM(I57:K57)</f>
        <v>3799855592.3446908</v>
      </c>
    </row>
    <row r="58" spans="1:20">
      <c r="A58" s="240" t="s">
        <v>610</v>
      </c>
      <c r="B58" s="249"/>
      <c r="C58" s="249"/>
      <c r="D58" s="249"/>
      <c r="E58" s="249"/>
      <c r="F58" s="249">
        <f>F56*8%</f>
        <v>3165260791.9403987</v>
      </c>
      <c r="G58" s="249">
        <f>G56*8%</f>
        <v>3268567095.8685822</v>
      </c>
      <c r="H58" s="249">
        <f>SUM(F58:G58)</f>
        <v>6433827887.8089809</v>
      </c>
      <c r="I58" s="249"/>
      <c r="J58" s="249">
        <f t="shared" ref="J58:O58" si="4">J56*8%</f>
        <v>974997660.41889143</v>
      </c>
      <c r="K58" s="249">
        <f t="shared" si="4"/>
        <v>427093179.22341311</v>
      </c>
      <c r="L58" s="249">
        <f t="shared" si="4"/>
        <v>314056561.40470457</v>
      </c>
      <c r="M58" s="249">
        <f t="shared" si="4"/>
        <v>410921603.18927729</v>
      </c>
      <c r="N58" s="249">
        <f t="shared" si="4"/>
        <v>189772950.21730039</v>
      </c>
      <c r="O58" s="249">
        <f t="shared" si="4"/>
        <v>125174008.35536784</v>
      </c>
      <c r="P58" s="249">
        <f>I58+H58+J58+K58+L58+M58+N58+O58</f>
        <v>8875843850.6179371</v>
      </c>
      <c r="Q58" s="250">
        <f>SUM(J58:O58)</f>
        <v>2442015962.8089542</v>
      </c>
    </row>
    <row r="59" spans="1:20">
      <c r="A59" s="240" t="s">
        <v>141</v>
      </c>
      <c r="B59" s="251">
        <f>SUM(B56:B57)</f>
        <v>317601639515.59076</v>
      </c>
      <c r="C59" s="252">
        <f>SUM(C56:C57)</f>
        <v>42139147751.701988</v>
      </c>
      <c r="D59" s="251">
        <f>SUM(D56:D57)</f>
        <v>40214128659.304115</v>
      </c>
      <c r="E59" s="251">
        <f>SUM(E56:E57)</f>
        <v>40770163613.014427</v>
      </c>
      <c r="F59" s="251">
        <f t="shared" ref="F59:Q59" si="5">SUM(F56:F58)</f>
        <v>42731020691.195381</v>
      </c>
      <c r="G59" s="251">
        <f t="shared" si="5"/>
        <v>44125655794.225861</v>
      </c>
      <c r="H59" s="253">
        <f>SUM(H56:H58)</f>
        <v>209980116509.4418</v>
      </c>
      <c r="I59" s="253">
        <f>SUM(I56:I58)</f>
        <v>41798411515.791595</v>
      </c>
      <c r="J59" s="253">
        <f t="shared" si="5"/>
        <v>13162468415.655035</v>
      </c>
      <c r="K59" s="253">
        <f t="shared" si="5"/>
        <v>5765757919.516077</v>
      </c>
      <c r="L59" s="253">
        <f t="shared" si="5"/>
        <v>4239763578.9635119</v>
      </c>
      <c r="M59" s="253">
        <f t="shared" si="5"/>
        <v>5547441643.0552435</v>
      </c>
      <c r="N59" s="253">
        <f t="shared" si="5"/>
        <v>2561934827.9335551</v>
      </c>
      <c r="O59" s="253">
        <f t="shared" si="5"/>
        <v>1689849112.7974658</v>
      </c>
      <c r="P59" s="253">
        <f t="shared" si="5"/>
        <v>284745743523.15424</v>
      </c>
      <c r="Q59" s="253">
        <f t="shared" si="5"/>
        <v>74765627013.712494</v>
      </c>
      <c r="R59" s="232"/>
    </row>
    <row r="60" spans="1:20">
      <c r="A60" s="254" t="s">
        <v>611</v>
      </c>
      <c r="B60" s="255"/>
      <c r="C60" s="255">
        <f t="shared" ref="C60:P60" si="6">C59*88%</f>
        <v>37082450021.497749</v>
      </c>
      <c r="D60" s="255">
        <f t="shared" si="6"/>
        <v>35388433220.187622</v>
      </c>
      <c r="E60" s="255">
        <f t="shared" si="6"/>
        <v>35877743979.452698</v>
      </c>
      <c r="F60" s="255">
        <f t="shared" si="6"/>
        <v>37603298208.251938</v>
      </c>
      <c r="G60" s="255">
        <f t="shared" si="6"/>
        <v>38830577098.918755</v>
      </c>
      <c r="H60" s="255">
        <f>H59*88%</f>
        <v>184782502528.30878</v>
      </c>
      <c r="I60" s="255">
        <f t="shared" si="6"/>
        <v>36782602133.896606</v>
      </c>
      <c r="J60" s="255">
        <f t="shared" si="6"/>
        <v>11582972205.77643</v>
      </c>
      <c r="K60" s="255">
        <f t="shared" si="6"/>
        <v>5073866969.1741476</v>
      </c>
      <c r="L60" s="255">
        <f t="shared" si="6"/>
        <v>3730991949.4878907</v>
      </c>
      <c r="M60" s="255">
        <f t="shared" si="6"/>
        <v>4881748645.8886147</v>
      </c>
      <c r="N60" s="255">
        <f t="shared" si="6"/>
        <v>2254502648.5815287</v>
      </c>
      <c r="O60" s="255">
        <f t="shared" si="6"/>
        <v>1487067219.26177</v>
      </c>
      <c r="P60" s="255">
        <f t="shared" si="6"/>
        <v>250576254300.37573</v>
      </c>
      <c r="Q60" s="255">
        <f>Q59*95%</f>
        <v>71027345663.026871</v>
      </c>
      <c r="R60" s="256"/>
    </row>
    <row r="61" spans="1:20" ht="27" customHeight="1">
      <c r="A61" s="257" t="s">
        <v>612</v>
      </c>
      <c r="B61" s="212"/>
      <c r="C61" s="213">
        <f t="shared" ref="C61:G61" si="7">C66+C70</f>
        <v>1964561752.5113475</v>
      </c>
      <c r="D61" s="213">
        <f t="shared" si="7"/>
        <v>670266841.11199999</v>
      </c>
      <c r="E61" s="258">
        <f t="shared" si="7"/>
        <v>2140642620.889142</v>
      </c>
      <c r="F61" s="258">
        <f t="shared" si="7"/>
        <v>438423568.98395842</v>
      </c>
      <c r="G61" s="258">
        <f t="shared" si="7"/>
        <v>0</v>
      </c>
      <c r="H61" s="258">
        <f>H66+H70</f>
        <v>5213894783.4964476</v>
      </c>
      <c r="I61" s="258">
        <f>I66+I70</f>
        <v>772096548.16799998</v>
      </c>
      <c r="J61" s="258"/>
      <c r="K61" s="258">
        <f t="shared" ref="K61:P61" si="8">K66+K70</f>
        <v>4727288.9088000003</v>
      </c>
      <c r="L61" s="258">
        <f t="shared" si="8"/>
        <v>34530989.313023999</v>
      </c>
      <c r="M61" s="258">
        <f t="shared" si="8"/>
        <v>1755187.3152000001</v>
      </c>
      <c r="N61" s="258">
        <f t="shared" si="8"/>
        <v>8088960.844800001</v>
      </c>
      <c r="O61" s="258">
        <f t="shared" si="8"/>
        <v>283675169.96565115</v>
      </c>
      <c r="P61" s="258">
        <f t="shared" si="8"/>
        <v>6318768928.0119238</v>
      </c>
      <c r="Q61" s="258">
        <f>Q66+Q70</f>
        <v>1190957769.6473877</v>
      </c>
      <c r="R61" s="256"/>
      <c r="S61" s="232"/>
      <c r="T61" s="232"/>
    </row>
    <row r="62" spans="1:20">
      <c r="A62" s="259" t="s">
        <v>613</v>
      </c>
      <c r="B62" s="223"/>
      <c r="C62" s="224">
        <v>1784562760.85883</v>
      </c>
      <c r="D62" s="260">
        <v>635038059</v>
      </c>
      <c r="E62" s="260">
        <v>2201521302.5714278</v>
      </c>
      <c r="F62" s="260">
        <v>461304260.29456902</v>
      </c>
      <c r="G62" s="260"/>
      <c r="H62" s="226">
        <f>SUM(C62:G62)</f>
        <v>5082426382.7248268</v>
      </c>
      <c r="I62" s="250">
        <v>797620401</v>
      </c>
      <c r="J62" s="250"/>
      <c r="K62" s="250">
        <v>2701272</v>
      </c>
      <c r="L62" s="250">
        <f>'[34]TONG HOP'!$G$46</f>
        <v>14742202.560000001</v>
      </c>
      <c r="M62" s="250">
        <f>'[35]TONG HOP'!$G$48</f>
        <v>1846788</v>
      </c>
      <c r="N62" s="250">
        <f>'[30]TONG HOP'!$G$46</f>
        <v>8511112</v>
      </c>
      <c r="O62" s="250">
        <f>'[29]TONG HOP'!$G$53</f>
        <v>298479766.37799996</v>
      </c>
      <c r="P62" s="226">
        <f>H62+I62+K62+L62+M62+N62+O62</f>
        <v>6206327924.6628275</v>
      </c>
      <c r="Q62" s="250">
        <f>SUM(I62:O62)</f>
        <v>1123901541.938</v>
      </c>
      <c r="R62" s="256"/>
    </row>
    <row r="63" spans="1:20">
      <c r="A63" s="261" t="s">
        <v>609</v>
      </c>
      <c r="B63" s="223"/>
      <c r="C63" s="224">
        <f>C62*10%</f>
        <v>178456276.08588302</v>
      </c>
      <c r="D63" s="224">
        <f>D62*10%</f>
        <v>63503805.900000006</v>
      </c>
      <c r="E63" s="260">
        <f>E62*10%</f>
        <v>220152130.25714278</v>
      </c>
      <c r="F63" s="260"/>
      <c r="G63" s="260"/>
      <c r="H63" s="226">
        <f>SUM(C63:G63)</f>
        <v>462112212.24302578</v>
      </c>
      <c r="I63" s="250">
        <f>I62*0.1</f>
        <v>79762040.100000009</v>
      </c>
      <c r="J63" s="250"/>
      <c r="K63" s="250"/>
      <c r="L63" s="250"/>
      <c r="M63" s="250"/>
      <c r="N63" s="250"/>
      <c r="O63" s="250"/>
      <c r="P63" s="226">
        <f>H63+I63</f>
        <v>541874252.3430258</v>
      </c>
      <c r="Q63" s="250">
        <f>SUM(I63)</f>
        <v>79762040.100000009</v>
      </c>
      <c r="R63" s="256"/>
    </row>
    <row r="64" spans="1:20">
      <c r="A64" s="261" t="s">
        <v>610</v>
      </c>
      <c r="B64" s="223"/>
      <c r="C64" s="224"/>
      <c r="D64" s="224"/>
      <c r="E64" s="260"/>
      <c r="F64" s="260">
        <f>F62*8%</f>
        <v>36904340.82356552</v>
      </c>
      <c r="G64" s="260"/>
      <c r="H64" s="260">
        <f>SUM(F64:G64)</f>
        <v>36904340.82356552</v>
      </c>
      <c r="I64" s="250"/>
      <c r="J64" s="250"/>
      <c r="K64" s="250">
        <f>K62*0.08</f>
        <v>216101.76000000001</v>
      </c>
      <c r="L64" s="250">
        <f>L62*0.08</f>
        <v>1179376.2048000002</v>
      </c>
      <c r="M64" s="250">
        <f>M62*0.08</f>
        <v>147743.04000000001</v>
      </c>
      <c r="N64" s="250">
        <f>N62*0.08</f>
        <v>680888.96</v>
      </c>
      <c r="O64" s="250">
        <f>O62*0.08</f>
        <v>23878381.310239997</v>
      </c>
      <c r="P64" s="260">
        <f>H64+I64+K64+L64+M64+N64+O64</f>
        <v>63006832.098605514</v>
      </c>
      <c r="Q64" s="250">
        <f>SUM(K64:O64)</f>
        <v>26102491.275039997</v>
      </c>
      <c r="R64" s="256"/>
    </row>
    <row r="65" spans="1:18" s="265" customFormat="1">
      <c r="A65" s="262" t="s">
        <v>141</v>
      </c>
      <c r="B65" s="212"/>
      <c r="C65" s="213">
        <f>C62+C63</f>
        <v>1963019036.9447131</v>
      </c>
      <c r="D65" s="213">
        <f>D62+D63</f>
        <v>698541864.89999998</v>
      </c>
      <c r="E65" s="258">
        <f>E62+E63</f>
        <v>2421673432.8285704</v>
      </c>
      <c r="F65" s="258">
        <f>SUM(F62:F64)</f>
        <v>498208601.11813456</v>
      </c>
      <c r="G65" s="258"/>
      <c r="H65" s="263">
        <f>SUM(H62:H64)</f>
        <v>5581442935.7914181</v>
      </c>
      <c r="I65" s="263">
        <f>SUM(I62:I64)</f>
        <v>877382441.10000002</v>
      </c>
      <c r="J65" s="263"/>
      <c r="K65" s="263">
        <f t="shared" ref="K65:Q65" si="9">SUM(K62:K64)</f>
        <v>2917373.76</v>
      </c>
      <c r="L65" s="263">
        <f t="shared" si="9"/>
        <v>15921578.764800001</v>
      </c>
      <c r="M65" s="263">
        <f t="shared" si="9"/>
        <v>1994531.04</v>
      </c>
      <c r="N65" s="263">
        <f t="shared" si="9"/>
        <v>9192000.9600000009</v>
      </c>
      <c r="O65" s="263">
        <f t="shared" si="9"/>
        <v>322358147.68823993</v>
      </c>
      <c r="P65" s="263">
        <f t="shared" si="9"/>
        <v>6811209009.1044588</v>
      </c>
      <c r="Q65" s="263">
        <f t="shared" si="9"/>
        <v>1229766073.3130398</v>
      </c>
      <c r="R65" s="264"/>
    </row>
    <row r="66" spans="1:18" s="269" customFormat="1">
      <c r="A66" s="266" t="s">
        <v>611</v>
      </c>
      <c r="B66" s="267"/>
      <c r="C66" s="267">
        <f t="shared" ref="C66:P66" si="10">C65*88%</f>
        <v>1727456752.5113475</v>
      </c>
      <c r="D66" s="267">
        <f t="shared" si="10"/>
        <v>614716841.11199999</v>
      </c>
      <c r="E66" s="268">
        <f t="shared" si="10"/>
        <v>2131072620.889142</v>
      </c>
      <c r="F66" s="268">
        <f t="shared" si="10"/>
        <v>438423568.98395842</v>
      </c>
      <c r="G66" s="268"/>
      <c r="H66" s="268">
        <f t="shared" si="10"/>
        <v>4911669783.4964476</v>
      </c>
      <c r="I66" s="268">
        <f>I65*88%</f>
        <v>772096548.16799998</v>
      </c>
      <c r="J66" s="268"/>
      <c r="K66" s="268">
        <f t="shared" si="10"/>
        <v>2567288.9087999999</v>
      </c>
      <c r="L66" s="268">
        <f t="shared" si="10"/>
        <v>14010989.313024001</v>
      </c>
      <c r="M66" s="268">
        <f t="shared" si="10"/>
        <v>1755187.3152000001</v>
      </c>
      <c r="N66" s="268">
        <f t="shared" si="10"/>
        <v>8088960.844800001</v>
      </c>
      <c r="O66" s="268">
        <f t="shared" si="10"/>
        <v>283675169.96565115</v>
      </c>
      <c r="P66" s="268">
        <f t="shared" si="10"/>
        <v>5993863928.0119238</v>
      </c>
      <c r="Q66" s="268">
        <f>Q65*95%</f>
        <v>1168277769.6473877</v>
      </c>
      <c r="R66" s="256"/>
    </row>
    <row r="67" spans="1:18">
      <c r="A67" s="270" t="s">
        <v>614</v>
      </c>
      <c r="B67" s="223"/>
      <c r="C67" s="224">
        <v>215550000</v>
      </c>
      <c r="D67" s="271">
        <v>50500000</v>
      </c>
      <c r="E67" s="271">
        <v>8700000</v>
      </c>
      <c r="F67" s="271"/>
      <c r="G67" s="271"/>
      <c r="H67" s="226">
        <f>SUM(C67:G67)</f>
        <v>274750000</v>
      </c>
      <c r="I67" s="228">
        <v>0</v>
      </c>
      <c r="J67" s="228"/>
      <c r="K67" s="226">
        <v>2000000</v>
      </c>
      <c r="L67" s="226">
        <f>'[32]TONG HOP'!$G$59</f>
        <v>19000000</v>
      </c>
      <c r="M67" s="226"/>
      <c r="N67" s="226"/>
      <c r="O67" s="226"/>
      <c r="P67" s="226">
        <f>H67+I67+J67+K67+L67+M67+N67</f>
        <v>295750000</v>
      </c>
      <c r="Q67" s="250">
        <f>SUM(I67:M67)</f>
        <v>21000000</v>
      </c>
    </row>
    <row r="68" spans="1:18" s="278" customFormat="1">
      <c r="A68" s="272" t="s">
        <v>609</v>
      </c>
      <c r="B68" s="273"/>
      <c r="C68" s="274">
        <f>C67*10%</f>
        <v>21555000</v>
      </c>
      <c r="D68" s="275">
        <f>D67*10%</f>
        <v>5050000</v>
      </c>
      <c r="E68" s="275">
        <f>E67*10%</f>
        <v>870000</v>
      </c>
      <c r="F68" s="275"/>
      <c r="G68" s="275"/>
      <c r="H68" s="226">
        <f>SUM(C68:G68)</f>
        <v>27475000</v>
      </c>
      <c r="I68" s="276"/>
      <c r="J68" s="276"/>
      <c r="K68" s="276"/>
      <c r="L68" s="276"/>
      <c r="M68" s="276"/>
      <c r="N68" s="276"/>
      <c r="O68" s="276"/>
      <c r="P68" s="226">
        <f>H68+I68+J68</f>
        <v>27475000</v>
      </c>
      <c r="Q68" s="250">
        <f>SUM(I68:K68)</f>
        <v>0</v>
      </c>
      <c r="R68" s="277"/>
    </row>
    <row r="69" spans="1:18" s="278" customFormat="1">
      <c r="A69" s="272" t="s">
        <v>610</v>
      </c>
      <c r="B69" s="273"/>
      <c r="C69" s="274"/>
      <c r="D69" s="275"/>
      <c r="E69" s="275"/>
      <c r="F69" s="275"/>
      <c r="G69" s="275"/>
      <c r="H69" s="226"/>
      <c r="I69" s="276"/>
      <c r="J69" s="276"/>
      <c r="K69" s="276">
        <f>K67*0.08</f>
        <v>160000</v>
      </c>
      <c r="L69" s="276">
        <f>L67*0.08</f>
        <v>1520000</v>
      </c>
      <c r="M69" s="276"/>
      <c r="N69" s="276"/>
      <c r="O69" s="276"/>
      <c r="P69" s="226">
        <f>K69+L69+M69+N69+O69</f>
        <v>1680000</v>
      </c>
      <c r="Q69" s="250">
        <f>SUM(I69:L69)</f>
        <v>1680000</v>
      </c>
    </row>
    <row r="70" spans="1:18" s="285" customFormat="1">
      <c r="A70" s="279" t="s">
        <v>141</v>
      </c>
      <c r="B70" s="280"/>
      <c r="C70" s="281">
        <f>C67+C68</f>
        <v>237105000</v>
      </c>
      <c r="D70" s="282">
        <f>D67+D68</f>
        <v>55550000</v>
      </c>
      <c r="E70" s="282">
        <f>E67+E68</f>
        <v>9570000</v>
      </c>
      <c r="F70" s="282"/>
      <c r="G70" s="282"/>
      <c r="H70" s="283">
        <f>H67+H68</f>
        <v>302225000</v>
      </c>
      <c r="I70" s="283">
        <v>0</v>
      </c>
      <c r="J70" s="283"/>
      <c r="K70" s="283">
        <f>SUM(K67:K69)</f>
        <v>2160000</v>
      </c>
      <c r="L70" s="283">
        <f>SUM(L67:L69)</f>
        <v>20520000</v>
      </c>
      <c r="M70" s="283"/>
      <c r="N70" s="283"/>
      <c r="O70" s="283"/>
      <c r="P70" s="284">
        <f>P67+P68+P69</f>
        <v>324905000</v>
      </c>
      <c r="Q70" s="284">
        <f>Q67+Q68+Q69</f>
        <v>22680000</v>
      </c>
    </row>
    <row r="71" spans="1:18">
      <c r="A71" s="1388"/>
      <c r="B71" s="1389"/>
      <c r="C71" s="1389"/>
      <c r="D71" s="1389"/>
      <c r="E71" s="1389"/>
      <c r="F71" s="1389"/>
      <c r="G71" s="1389"/>
      <c r="H71" s="1389"/>
      <c r="I71" s="250"/>
      <c r="J71" s="250"/>
      <c r="K71" s="250"/>
      <c r="L71" s="250"/>
      <c r="M71" s="250"/>
      <c r="N71" s="250"/>
      <c r="O71" s="250"/>
      <c r="P71" s="228"/>
    </row>
    <row r="72" spans="1:18">
      <c r="A72" s="286" t="s">
        <v>615</v>
      </c>
      <c r="B72" s="209"/>
      <c r="C72" s="209">
        <f>B1.LYKHUONG_TT</f>
        <v>0</v>
      </c>
      <c r="D72" s="209">
        <v>21900000000</v>
      </c>
      <c r="E72" s="209">
        <v>23000000000</v>
      </c>
      <c r="F72" s="287">
        <v>60200000000</v>
      </c>
      <c r="G72" s="287"/>
      <c r="H72" s="287">
        <f>SUM(C72:F72)</f>
        <v>105100000000</v>
      </c>
      <c r="I72" s="287"/>
      <c r="J72" s="287"/>
      <c r="K72" s="287"/>
      <c r="L72" s="287"/>
      <c r="M72" s="287"/>
      <c r="N72" s="287"/>
      <c r="O72" s="287"/>
      <c r="P72" s="287"/>
    </row>
    <row r="73" spans="1:18">
      <c r="A73" s="286" t="s">
        <v>616</v>
      </c>
      <c r="B73" s="209"/>
      <c r="C73" s="209">
        <v>23718596620.970539</v>
      </c>
      <c r="D73" s="209">
        <v>14135423915.029461</v>
      </c>
      <c r="E73" s="209"/>
      <c r="F73" s="287"/>
      <c r="G73" s="287"/>
      <c r="H73" s="287">
        <f>C73+D73</f>
        <v>37854020536</v>
      </c>
      <c r="I73" s="287"/>
      <c r="J73" s="287"/>
      <c r="K73" s="287"/>
      <c r="L73" s="287"/>
      <c r="M73" s="287"/>
      <c r="N73" s="287"/>
      <c r="O73" s="287"/>
      <c r="P73" s="287"/>
    </row>
    <row r="74" spans="1:18">
      <c r="A74" s="1390"/>
      <c r="B74" s="1391"/>
      <c r="C74" s="1391"/>
      <c r="D74" s="1391"/>
      <c r="E74" s="1391"/>
      <c r="F74" s="1391"/>
      <c r="G74" s="1391"/>
      <c r="H74" s="1391"/>
      <c r="I74" s="228"/>
      <c r="J74" s="228"/>
      <c r="K74" s="228"/>
      <c r="L74" s="228"/>
      <c r="M74" s="228"/>
      <c r="N74" s="228"/>
      <c r="O74" s="228"/>
      <c r="P74" s="228"/>
    </row>
    <row r="75" spans="1:18">
      <c r="A75" s="286" t="s">
        <v>617</v>
      </c>
      <c r="B75" s="209"/>
      <c r="C75" s="210">
        <f t="shared" ref="C75:H75" si="11">C32-(C72+C73)</f>
        <v>15328415153.038555</v>
      </c>
      <c r="D75" s="210">
        <f t="shared" si="11"/>
        <v>23276146.27015686</v>
      </c>
      <c r="E75" s="210">
        <f t="shared" si="11"/>
        <v>15018386600.341843</v>
      </c>
      <c r="F75" s="210">
        <f t="shared" si="11"/>
        <v>-22158278222.764107</v>
      </c>
      <c r="G75" s="210">
        <f t="shared" si="11"/>
        <v>38830577098.918755</v>
      </c>
      <c r="H75" s="210">
        <f t="shared" si="11"/>
        <v>47042376775.805237</v>
      </c>
      <c r="I75" s="287"/>
      <c r="J75" s="287"/>
      <c r="K75" s="287"/>
      <c r="L75" s="287"/>
      <c r="M75" s="287"/>
      <c r="N75" s="287"/>
      <c r="O75" s="287"/>
      <c r="P75" s="287"/>
    </row>
    <row r="77" spans="1:18" ht="27.75" customHeight="1">
      <c r="A77" s="1251" t="s">
        <v>528</v>
      </c>
      <c r="B77" s="1252"/>
      <c r="C77" s="1243"/>
      <c r="D77" s="1244"/>
      <c r="E77" s="1244"/>
      <c r="F77" s="1244"/>
      <c r="G77" s="1244"/>
      <c r="H77" s="1244"/>
      <c r="I77" s="1244"/>
      <c r="J77" s="1244"/>
      <c r="K77" s="1244"/>
      <c r="L77" s="1244"/>
      <c r="M77" s="1244"/>
      <c r="N77" s="1244"/>
      <c r="O77" s="1244"/>
      <c r="P77" s="1245"/>
    </row>
    <row r="78" spans="1:18" ht="22.5" customHeight="1">
      <c r="A78" s="1253">
        <f>Q94-Q59</f>
        <v>32855895992.878265</v>
      </c>
      <c r="B78" s="1254"/>
      <c r="C78" s="1248"/>
      <c r="D78" s="1249"/>
      <c r="E78" s="1249"/>
      <c r="F78" s="1249"/>
      <c r="G78" s="1249"/>
      <c r="H78" s="1249"/>
      <c r="I78" s="1249"/>
      <c r="J78" s="1249"/>
      <c r="K78" s="1249"/>
      <c r="L78" s="1249"/>
      <c r="M78" s="1249"/>
      <c r="N78" s="1249"/>
      <c r="O78" s="1249"/>
      <c r="P78" s="1250"/>
    </row>
    <row r="79" spans="1:18" ht="15.5">
      <c r="A79" s="312"/>
      <c r="B79" s="291"/>
      <c r="C79" s="291"/>
      <c r="D79" s="291"/>
      <c r="H79" s="232"/>
      <c r="I79" s="232"/>
      <c r="J79" s="232"/>
      <c r="K79" s="232"/>
      <c r="L79" s="232"/>
      <c r="M79" s="232"/>
      <c r="N79" s="232"/>
      <c r="O79" s="232"/>
    </row>
    <row r="80" spans="1:18" ht="16.5">
      <c r="A80" s="194"/>
      <c r="B80" s="194"/>
      <c r="C80" s="194"/>
      <c r="D80" s="194"/>
      <c r="I80" s="232"/>
      <c r="J80" s="232"/>
      <c r="K80" s="232"/>
      <c r="L80" s="232"/>
      <c r="M80" s="232"/>
      <c r="N80" s="232"/>
      <c r="O80" s="232"/>
    </row>
    <row r="81" spans="1:22" ht="16.5">
      <c r="A81" s="194"/>
      <c r="B81" s="194"/>
      <c r="C81" s="194"/>
      <c r="D81" s="194"/>
    </row>
    <row r="82" spans="1:22" ht="20">
      <c r="A82" s="292"/>
      <c r="B82" s="198"/>
      <c r="C82" s="292"/>
      <c r="D82" s="292"/>
      <c r="F82" s="293"/>
      <c r="G82" s="293"/>
      <c r="L82" s="294"/>
      <c r="M82" s="294"/>
      <c r="N82" s="294"/>
      <c r="O82" s="294"/>
    </row>
    <row r="83" spans="1:22" ht="20">
      <c r="A83" s="194"/>
      <c r="B83" s="194"/>
      <c r="C83" s="194"/>
      <c r="D83" s="194"/>
      <c r="K83" s="232"/>
      <c r="L83" s="294"/>
      <c r="M83" s="294"/>
      <c r="N83" s="294"/>
      <c r="O83" s="294"/>
    </row>
    <row r="84" spans="1:22" ht="19">
      <c r="A84" s="194"/>
      <c r="B84" s="194"/>
      <c r="C84" s="194"/>
      <c r="D84" s="194"/>
      <c r="P84" s="1392" t="s">
        <v>618</v>
      </c>
      <c r="Q84" s="1393"/>
      <c r="R84" s="232"/>
      <c r="T84" s="295" t="s">
        <v>164</v>
      </c>
      <c r="U84" s="295" t="s">
        <v>619</v>
      </c>
      <c r="V84" s="295" t="s">
        <v>620</v>
      </c>
    </row>
    <row r="85" spans="1:22" ht="19">
      <c r="A85" s="194"/>
      <c r="B85" s="194"/>
      <c r="C85" s="194"/>
      <c r="D85" s="194"/>
      <c r="P85" s="296" t="s">
        <v>621</v>
      </c>
      <c r="Q85" s="297">
        <f>B32</f>
        <v>317601639515.59076</v>
      </c>
      <c r="T85" s="295" t="s">
        <v>169</v>
      </c>
      <c r="U85" s="298">
        <v>202195864305</v>
      </c>
      <c r="V85" s="299">
        <f>SUM(U85:U91)</f>
        <v>222271097704</v>
      </c>
    </row>
    <row r="86" spans="1:22" ht="59.25" customHeight="1">
      <c r="A86" s="194"/>
      <c r="B86" s="194"/>
      <c r="C86" s="194"/>
      <c r="D86" s="194"/>
      <c r="P86" s="300" t="s">
        <v>622</v>
      </c>
      <c r="Q86" s="301">
        <f>P59+P65+P70</f>
        <v>291881857532.25867</v>
      </c>
      <c r="T86" s="302">
        <v>45050</v>
      </c>
      <c r="U86" s="298">
        <v>5000000000</v>
      </c>
      <c r="V86" s="298"/>
    </row>
    <row r="87" spans="1:22" ht="19">
      <c r="A87" s="194"/>
      <c r="B87" s="194"/>
      <c r="C87" s="194"/>
      <c r="D87" s="194"/>
      <c r="P87" s="303" t="s">
        <v>7</v>
      </c>
      <c r="Q87" s="301">
        <f>P60+P66+P70</f>
        <v>256895023228.38766</v>
      </c>
      <c r="T87" s="302">
        <v>45063</v>
      </c>
      <c r="U87" s="298">
        <v>-2000000000</v>
      </c>
      <c r="V87" s="295"/>
    </row>
    <row r="88" spans="1:22" ht="19">
      <c r="A88" s="194"/>
      <c r="B88" s="194"/>
      <c r="C88" s="194"/>
      <c r="D88" s="194"/>
      <c r="P88" s="303" t="s">
        <v>623</v>
      </c>
      <c r="Q88" s="304">
        <f>V85</f>
        <v>222271097704</v>
      </c>
      <c r="T88" s="302">
        <v>45085</v>
      </c>
      <c r="U88" s="298">
        <v>3000000000</v>
      </c>
      <c r="V88" s="295"/>
    </row>
    <row r="89" spans="1:22" ht="19">
      <c r="A89" s="305"/>
      <c r="B89" s="194"/>
      <c r="C89" s="292"/>
      <c r="D89" s="292"/>
      <c r="P89" s="296" t="s">
        <v>624</v>
      </c>
      <c r="Q89" s="304">
        <f>(P59+P65)*0.12</f>
        <v>34986834303.87104</v>
      </c>
      <c r="T89" s="302">
        <v>45090</v>
      </c>
      <c r="U89" s="298">
        <v>-1003101660</v>
      </c>
      <c r="V89" s="295"/>
    </row>
    <row r="90" spans="1:22" ht="19">
      <c r="P90" s="303" t="s">
        <v>625</v>
      </c>
      <c r="Q90" s="301">
        <f>Q87-Q88</f>
        <v>34623925524.387665</v>
      </c>
      <c r="T90" s="302">
        <v>45393</v>
      </c>
      <c r="U90" s="298">
        <v>10000000000</v>
      </c>
      <c r="V90" s="295"/>
    </row>
    <row r="91" spans="1:22" ht="19">
      <c r="P91" s="191"/>
      <c r="Q91" s="232"/>
      <c r="T91" s="302">
        <v>45484</v>
      </c>
      <c r="U91" s="298">
        <v>5078335059</v>
      </c>
    </row>
    <row r="92" spans="1:22">
      <c r="P92" s="191"/>
    </row>
    <row r="93" spans="1:22" ht="19">
      <c r="P93" s="1392" t="s">
        <v>626</v>
      </c>
      <c r="Q93" s="1393"/>
    </row>
    <row r="94" spans="1:22" ht="19">
      <c r="P94" s="296" t="s">
        <v>621</v>
      </c>
      <c r="Q94" s="297">
        <v>107621523006.59076</v>
      </c>
    </row>
    <row r="95" spans="1:22" ht="19">
      <c r="P95" s="300" t="s">
        <v>622</v>
      </c>
      <c r="Q95" s="301">
        <f>Q59+Q65+Q70</f>
        <v>76018073087.025528</v>
      </c>
    </row>
    <row r="96" spans="1:22" ht="19">
      <c r="P96" s="303" t="s">
        <v>7</v>
      </c>
      <c r="Q96" s="301">
        <f>Q60+Q66+Q70</f>
        <v>72218303432.674255</v>
      </c>
    </row>
    <row r="97" spans="2:19" ht="19">
      <c r="B97" s="306"/>
      <c r="P97" s="303" t="s">
        <v>623</v>
      </c>
      <c r="Q97" s="304">
        <f>+S102</f>
        <v>26844117198</v>
      </c>
    </row>
    <row r="98" spans="2:19" ht="19">
      <c r="B98" s="306"/>
      <c r="P98" s="296" t="s">
        <v>624</v>
      </c>
      <c r="Q98" s="307">
        <f>+Q95-Q96</f>
        <v>3799769654.3512726</v>
      </c>
    </row>
    <row r="99" spans="2:19" ht="19">
      <c r="B99" s="306"/>
      <c r="P99" s="303" t="s">
        <v>625</v>
      </c>
      <c r="Q99" s="301">
        <f>Q96-Q97</f>
        <v>45374186234.674255</v>
      </c>
      <c r="R99" s="308">
        <v>40054508717.813438</v>
      </c>
      <c r="S99" s="232">
        <f>R99-Q99</f>
        <v>-5319677516.860817</v>
      </c>
    </row>
    <row r="100" spans="2:19">
      <c r="B100" s="306"/>
      <c r="P100" s="309"/>
    </row>
    <row r="101" spans="2:19" ht="30.75" customHeight="1">
      <c r="B101" s="306"/>
      <c r="P101" s="309">
        <f>+Q99-B78</f>
        <v>45374186234.674255</v>
      </c>
      <c r="Q101" s="310" t="s">
        <v>164</v>
      </c>
      <c r="R101" s="310" t="s">
        <v>619</v>
      </c>
      <c r="S101" s="310" t="s">
        <v>166</v>
      </c>
    </row>
    <row r="102" spans="2:19" ht="28.5" customHeight="1">
      <c r="B102" s="306"/>
      <c r="P102" s="309"/>
      <c r="Q102" s="311"/>
      <c r="R102" s="311"/>
      <c r="S102" s="1331">
        <f>SUM(R103:R109)</f>
        <v>26844117198</v>
      </c>
    </row>
    <row r="103" spans="2:19" ht="19">
      <c r="B103" s="306"/>
      <c r="P103" s="191"/>
      <c r="Q103" s="302">
        <v>45050</v>
      </c>
      <c r="R103" s="298">
        <v>5000000000</v>
      </c>
      <c r="S103" s="299"/>
    </row>
    <row r="104" spans="2:19" ht="19">
      <c r="B104" s="306"/>
      <c r="P104" s="309"/>
      <c r="Q104" s="302">
        <v>45063</v>
      </c>
      <c r="R104" s="298"/>
      <c r="S104" s="298"/>
    </row>
    <row r="105" spans="2:19" ht="19">
      <c r="B105" s="306"/>
      <c r="Q105" s="302">
        <v>45085</v>
      </c>
      <c r="R105" s="298">
        <v>3000000000</v>
      </c>
      <c r="S105" s="295"/>
    </row>
    <row r="106" spans="2:19" ht="19">
      <c r="B106" s="306"/>
      <c r="Q106" s="302">
        <v>45090</v>
      </c>
      <c r="R106" s="298"/>
      <c r="S106" s="295"/>
    </row>
    <row r="107" spans="2:19" ht="19">
      <c r="B107" s="306"/>
      <c r="Q107" s="302">
        <v>45393</v>
      </c>
      <c r="R107" s="298">
        <v>10000000000</v>
      </c>
      <c r="S107" s="295"/>
    </row>
    <row r="108" spans="2:19" ht="19">
      <c r="B108" s="306"/>
      <c r="Q108" s="302">
        <v>45484</v>
      </c>
      <c r="R108" s="298">
        <v>5078335059</v>
      </c>
      <c r="S108" s="295"/>
    </row>
    <row r="109" spans="2:19" ht="19">
      <c r="Q109" s="302">
        <v>45532</v>
      </c>
      <c r="R109" s="298">
        <v>3765782139</v>
      </c>
      <c r="S109" s="295"/>
    </row>
    <row r="113" spans="17:18">
      <c r="Q113" s="308">
        <v>65793751772</v>
      </c>
    </row>
    <row r="114" spans="17:18">
      <c r="Q114" s="308">
        <v>1082194144</v>
      </c>
    </row>
    <row r="115" spans="17:18">
      <c r="Q115" s="308">
        <v>22680000</v>
      </c>
    </row>
    <row r="116" spans="17:18">
      <c r="Q116" s="308">
        <f>SUM(Q113:Q115)</f>
        <v>66898625916</v>
      </c>
      <c r="R116" s="232">
        <f>Q116-Q97</f>
        <v>40054508718</v>
      </c>
    </row>
    <row r="127" spans="17:18">
      <c r="Q127" s="308"/>
    </row>
    <row r="128" spans="17:18">
      <c r="Q128" s="308"/>
    </row>
    <row r="129" spans="17:17">
      <c r="Q129" s="308"/>
    </row>
  </sheetData>
  <mergeCells count="22">
    <mergeCell ref="A21:B21"/>
    <mergeCell ref="A1:B1"/>
    <mergeCell ref="A2:B2"/>
    <mergeCell ref="A3:B3"/>
    <mergeCell ref="A4:E4"/>
    <mergeCell ref="A6:E6"/>
    <mergeCell ref="A7:E7"/>
    <mergeCell ref="A13:B13"/>
    <mergeCell ref="A14:B14"/>
    <mergeCell ref="A15:B15"/>
    <mergeCell ref="A16:B16"/>
    <mergeCell ref="A17:B17"/>
    <mergeCell ref="A71:H71"/>
    <mergeCell ref="A74:H74"/>
    <mergeCell ref="P84:Q84"/>
    <mergeCell ref="P93:Q93"/>
    <mergeCell ref="A22:B22"/>
    <mergeCell ref="A23:B23"/>
    <mergeCell ref="A24:B24"/>
    <mergeCell ref="A25:B25"/>
    <mergeCell ref="A27:E27"/>
    <mergeCell ref="A30:H30"/>
  </mergeCells>
  <pageMargins left="0.22" right="0.23" top="0.17" bottom="0.23" header="0.17" footer="0.3"/>
  <pageSetup paperSize="9" scale="64" orientation="landscape"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sheetPr>
  <dimension ref="A1:S91"/>
  <sheetViews>
    <sheetView view="pageBreakPreview" topLeftCell="A25" zoomScale="70" zoomScaleNormal="75" zoomScaleSheetLayoutView="70" workbookViewId="0">
      <pane ySplit="5" topLeftCell="A30" activePane="bottomLeft" state="frozen"/>
      <selection activeCell="A78" sqref="A78"/>
      <selection pane="bottomLeft" activeCell="M30" sqref="M30"/>
    </sheetView>
  </sheetViews>
  <sheetFormatPr defaultColWidth="9.08203125" defaultRowHeight="15.5" outlineLevelCol="1"/>
  <cols>
    <col min="1" max="1" width="6" style="291" customWidth="1"/>
    <col min="2" max="2" width="31.33203125" style="291" hidden="1" customWidth="1" outlineLevel="1"/>
    <col min="3" max="3" width="36.25" style="291" customWidth="1" collapsed="1"/>
    <col min="4" max="4" width="26.33203125" style="291" customWidth="1"/>
    <col min="5" max="6" width="20.75" style="291" customWidth="1"/>
    <col min="7" max="11" width="20.75" style="291" customWidth="1" outlineLevel="1"/>
    <col min="12" max="14" width="20.75" style="291" customWidth="1"/>
    <col min="15" max="15" width="77.08203125" style="378" customWidth="1"/>
    <col min="16" max="16" width="31.83203125" style="291" customWidth="1"/>
    <col min="17" max="17" width="33.83203125" style="291" customWidth="1"/>
    <col min="18" max="18" width="19.25" style="291" customWidth="1"/>
    <col min="19" max="19" width="24" style="291" customWidth="1"/>
    <col min="20" max="16384" width="9.08203125" style="291"/>
  </cols>
  <sheetData>
    <row r="1" spans="1:15" s="191" customFormat="1" ht="20">
      <c r="A1" s="1397" t="s">
        <v>534</v>
      </c>
      <c r="B1" s="1397"/>
      <c r="C1" s="188"/>
      <c r="D1" s="189" t="s">
        <v>535</v>
      </c>
      <c r="E1" s="190"/>
      <c r="O1" s="313"/>
    </row>
    <row r="2" spans="1:15" s="191" customFormat="1" ht="20">
      <c r="A2" s="1398" t="s">
        <v>536</v>
      </c>
      <c r="B2" s="1398"/>
      <c r="C2" s="192"/>
      <c r="D2" s="189" t="s">
        <v>627</v>
      </c>
      <c r="E2" s="190"/>
      <c r="O2" s="313"/>
    </row>
    <row r="3" spans="1:15" s="191" customFormat="1" ht="20">
      <c r="A3" s="1398" t="s">
        <v>538</v>
      </c>
      <c r="B3" s="1398"/>
      <c r="O3" s="313"/>
    </row>
    <row r="4" spans="1:15" s="191" customFormat="1" ht="27.5">
      <c r="A4" s="1399" t="s">
        <v>539</v>
      </c>
      <c r="B4" s="1399"/>
      <c r="C4" s="1399"/>
      <c r="D4" s="1399"/>
      <c r="E4" s="1399"/>
      <c r="O4" s="313"/>
    </row>
    <row r="5" spans="1:15" s="191" customFormat="1" ht="13" customHeight="1">
      <c r="A5" s="1330"/>
      <c r="B5" s="1330"/>
      <c r="C5" s="1330"/>
      <c r="D5" s="1330"/>
      <c r="E5" s="1330"/>
      <c r="O5" s="313"/>
    </row>
    <row r="6" spans="1:15" s="191" customFormat="1" ht="64.5" customHeight="1">
      <c r="A6" s="1400" t="s">
        <v>540</v>
      </c>
      <c r="B6" s="1401"/>
      <c r="C6" s="1401"/>
      <c r="D6" s="1401"/>
      <c r="E6" s="1401"/>
      <c r="O6" s="313"/>
    </row>
    <row r="7" spans="1:15" s="191" customFormat="1" ht="21" customHeight="1">
      <c r="A7" s="1402" t="s">
        <v>541</v>
      </c>
      <c r="B7" s="1403"/>
      <c r="C7" s="1403"/>
      <c r="D7" s="1403"/>
      <c r="E7" s="1403"/>
      <c r="O7" s="313"/>
    </row>
    <row r="8" spans="1:15" s="191" customFormat="1" ht="16.5">
      <c r="A8" s="193"/>
      <c r="B8" s="194"/>
      <c r="C8" s="194"/>
      <c r="D8" s="194"/>
      <c r="E8" s="194"/>
      <c r="O8" s="313"/>
    </row>
    <row r="9" spans="1:15" s="196" customFormat="1" ht="16.5">
      <c r="A9" s="195" t="s">
        <v>542</v>
      </c>
      <c r="B9" s="195"/>
      <c r="C9" s="195"/>
      <c r="D9" s="195"/>
      <c r="E9" s="195"/>
      <c r="O9" s="314"/>
    </row>
    <row r="10" spans="1:15" s="191" customFormat="1" ht="16.5">
      <c r="A10" s="197" t="s">
        <v>543</v>
      </c>
      <c r="B10" s="197"/>
      <c r="C10" s="197"/>
      <c r="D10" s="197"/>
      <c r="E10" s="197"/>
      <c r="O10" s="313"/>
    </row>
    <row r="11" spans="1:15" s="191" customFormat="1" ht="16.5">
      <c r="A11" s="198" t="s">
        <v>544</v>
      </c>
      <c r="B11" s="194"/>
      <c r="C11" s="194"/>
      <c r="D11" s="194"/>
      <c r="E11" s="194"/>
      <c r="O11" s="313"/>
    </row>
    <row r="12" spans="1:15" s="191" customFormat="1" ht="16.5">
      <c r="A12" s="198" t="s">
        <v>545</v>
      </c>
      <c r="B12" s="194"/>
      <c r="C12" s="194"/>
      <c r="D12" s="194"/>
      <c r="E12" s="194"/>
      <c r="O12" s="313"/>
    </row>
    <row r="13" spans="1:15" s="191" customFormat="1" ht="16.5">
      <c r="A13" s="1394" t="s">
        <v>546</v>
      </c>
      <c r="B13" s="1394"/>
      <c r="C13" s="199" t="s">
        <v>628</v>
      </c>
      <c r="D13" s="1329" t="s">
        <v>629</v>
      </c>
      <c r="E13" s="200"/>
      <c r="O13" s="313"/>
    </row>
    <row r="14" spans="1:15" s="191" customFormat="1" ht="16.5">
      <c r="A14" s="1394" t="s">
        <v>549</v>
      </c>
      <c r="B14" s="1394"/>
      <c r="C14" s="1329" t="s">
        <v>550</v>
      </c>
      <c r="D14" s="194"/>
      <c r="E14" s="194"/>
      <c r="O14" s="313"/>
    </row>
    <row r="15" spans="1:15" s="191" customFormat="1" ht="16.5">
      <c r="A15" s="1394" t="s">
        <v>551</v>
      </c>
      <c r="B15" s="1394"/>
      <c r="C15" s="199" t="s">
        <v>552</v>
      </c>
      <c r="D15" s="194"/>
      <c r="E15" s="194"/>
      <c r="O15" s="313"/>
    </row>
    <row r="16" spans="1:15" s="191" customFormat="1" ht="16.5">
      <c r="A16" s="1394" t="s">
        <v>553</v>
      </c>
      <c r="B16" s="1394"/>
      <c r="C16" s="199" t="s">
        <v>554</v>
      </c>
      <c r="D16" s="194"/>
      <c r="E16" s="194"/>
      <c r="O16" s="313"/>
    </row>
    <row r="17" spans="1:16" s="191" customFormat="1" ht="16.5">
      <c r="A17" s="1394" t="s">
        <v>555</v>
      </c>
      <c r="B17" s="1394"/>
      <c r="C17" s="1329" t="s">
        <v>556</v>
      </c>
      <c r="D17" s="194"/>
      <c r="E17" s="194"/>
      <c r="O17" s="313"/>
    </row>
    <row r="18" spans="1:16" s="191" customFormat="1" ht="16.5">
      <c r="A18" s="201" t="s">
        <v>557</v>
      </c>
      <c r="B18" s="194"/>
      <c r="C18" s="194"/>
      <c r="D18" s="194"/>
      <c r="E18" s="194"/>
      <c r="O18" s="313"/>
    </row>
    <row r="19" spans="1:16" s="191" customFormat="1" ht="16.5">
      <c r="A19" s="201" t="s">
        <v>558</v>
      </c>
      <c r="B19" s="194"/>
      <c r="C19" s="194"/>
      <c r="D19" s="194"/>
      <c r="E19" s="194"/>
      <c r="O19" s="313"/>
    </row>
    <row r="20" spans="1:16" s="191" customFormat="1" ht="16.5">
      <c r="A20" s="201" t="s">
        <v>559</v>
      </c>
      <c r="B20" s="194"/>
      <c r="C20" s="194"/>
      <c r="D20" s="194"/>
      <c r="E20" s="194"/>
      <c r="O20" s="313"/>
    </row>
    <row r="21" spans="1:16" s="191" customFormat="1" ht="16.5">
      <c r="A21" s="1394" t="s">
        <v>546</v>
      </c>
      <c r="B21" s="1394"/>
      <c r="C21" s="199" t="s">
        <v>630</v>
      </c>
      <c r="D21" s="1329" t="s">
        <v>631</v>
      </c>
      <c r="E21" s="194"/>
      <c r="O21" s="313"/>
    </row>
    <row r="22" spans="1:16" s="191" customFormat="1" ht="16.5">
      <c r="A22" s="1394" t="s">
        <v>549</v>
      </c>
      <c r="B22" s="1394"/>
      <c r="C22" s="1329" t="s">
        <v>562</v>
      </c>
      <c r="D22" s="194"/>
      <c r="E22" s="194"/>
      <c r="O22" s="313"/>
    </row>
    <row r="23" spans="1:16" s="191" customFormat="1" ht="16.5">
      <c r="A23" s="1394" t="s">
        <v>563</v>
      </c>
      <c r="B23" s="1394"/>
      <c r="C23" s="199" t="s">
        <v>564</v>
      </c>
      <c r="D23" s="194"/>
      <c r="E23" s="194"/>
      <c r="O23" s="313"/>
    </row>
    <row r="24" spans="1:16" s="191" customFormat="1" ht="16.5">
      <c r="A24" s="1394" t="s">
        <v>553</v>
      </c>
      <c r="B24" s="1394"/>
      <c r="C24" s="199" t="s">
        <v>565</v>
      </c>
      <c r="D24" s="194"/>
      <c r="E24" s="202" t="s">
        <v>566</v>
      </c>
      <c r="O24" s="313"/>
    </row>
    <row r="25" spans="1:16" s="191" customFormat="1" ht="16.5">
      <c r="A25" s="1394" t="s">
        <v>555</v>
      </c>
      <c r="B25" s="1394"/>
      <c r="C25" s="1329" t="s">
        <v>567</v>
      </c>
      <c r="D25" s="194"/>
      <c r="E25" s="194"/>
      <c r="O25" s="313"/>
    </row>
    <row r="26" spans="1:16" s="191" customFormat="1" ht="16.5">
      <c r="A26" s="199"/>
      <c r="B26" s="194"/>
      <c r="C26" s="194"/>
      <c r="D26" s="194"/>
      <c r="E26" s="194"/>
      <c r="O26" s="313"/>
    </row>
    <row r="27" spans="1:16" s="196" customFormat="1" ht="56.15" customHeight="1">
      <c r="A27" s="1405" t="s">
        <v>632</v>
      </c>
      <c r="B27" s="1405"/>
      <c r="C27" s="1405"/>
      <c r="D27" s="1405"/>
      <c r="E27" s="1405"/>
      <c r="F27" s="1405"/>
      <c r="G27" s="1405"/>
      <c r="H27" s="1405"/>
      <c r="I27" s="1405"/>
      <c r="J27" s="1405"/>
      <c r="K27" s="1405"/>
      <c r="L27" s="1405"/>
      <c r="M27" s="1405"/>
      <c r="N27" s="1405"/>
      <c r="O27" s="314"/>
    </row>
    <row r="29" spans="1:16">
      <c r="A29" s="315" t="s">
        <v>633</v>
      </c>
      <c r="B29" s="315" t="s">
        <v>634</v>
      </c>
      <c r="C29" s="315" t="s">
        <v>635</v>
      </c>
      <c r="D29" s="315" t="s">
        <v>636</v>
      </c>
      <c r="E29" s="315" t="s">
        <v>637</v>
      </c>
      <c r="F29" s="315" t="s">
        <v>576</v>
      </c>
      <c r="G29" s="315" t="s">
        <v>577</v>
      </c>
      <c r="H29" s="315" t="s">
        <v>578</v>
      </c>
      <c r="I29" s="315" t="s">
        <v>579</v>
      </c>
      <c r="J29" s="315" t="s">
        <v>580</v>
      </c>
      <c r="K29" s="315" t="s">
        <v>581</v>
      </c>
      <c r="L29" s="315" t="s">
        <v>582</v>
      </c>
      <c r="M29" s="315" t="s">
        <v>583</v>
      </c>
      <c r="N29" s="315" t="s">
        <v>638</v>
      </c>
      <c r="O29" s="316"/>
    </row>
    <row r="30" spans="1:16" s="323" customFormat="1" ht="15">
      <c r="A30" s="317" t="s">
        <v>639</v>
      </c>
      <c r="B30" s="317" t="s">
        <v>640</v>
      </c>
      <c r="C30" s="318" t="s">
        <v>641</v>
      </c>
      <c r="D30" s="319">
        <v>9896219837.5795803</v>
      </c>
      <c r="E30" s="319">
        <v>0</v>
      </c>
      <c r="F30" s="319">
        <v>0</v>
      </c>
      <c r="G30" s="319">
        <v>1145915288</v>
      </c>
      <c r="H30" s="319">
        <f>526090000</f>
        <v>526090000</v>
      </c>
      <c r="I30" s="319">
        <f>486090000</f>
        <v>486090000</v>
      </c>
      <c r="J30" s="320">
        <f>'[36]TONG HOP'!$G$18</f>
        <v>1408270000</v>
      </c>
      <c r="K30" s="320"/>
      <c r="L30" s="320">
        <v>1171506087</v>
      </c>
      <c r="M30" s="320">
        <f>'[37]TONG HOP'!$G$18</f>
        <v>121440000</v>
      </c>
      <c r="N30" s="321"/>
      <c r="O30" s="322">
        <f>SUM(G30:M30)</f>
        <v>4859311375</v>
      </c>
    </row>
    <row r="31" spans="1:16" s="323" customFormat="1" ht="15">
      <c r="A31" s="317" t="s">
        <v>642</v>
      </c>
      <c r="B31" s="317" t="s">
        <v>643</v>
      </c>
      <c r="C31" s="318" t="s">
        <v>644</v>
      </c>
      <c r="D31" s="319">
        <v>6774400000</v>
      </c>
      <c r="E31" s="319"/>
      <c r="F31" s="319"/>
      <c r="G31" s="319">
        <v>961400000</v>
      </c>
      <c r="H31" s="319">
        <f>586500000</f>
        <v>586500000</v>
      </c>
      <c r="I31" s="319">
        <f>586500000</f>
        <v>586500000</v>
      </c>
      <c r="J31" s="320">
        <f>'[36]TONG HOP'!$G$19</f>
        <v>788900000</v>
      </c>
      <c r="K31" s="320"/>
      <c r="L31" s="320">
        <v>1075250000</v>
      </c>
      <c r="M31" s="320">
        <f>'[37]TONG HOP'!$G$19</f>
        <v>103500000</v>
      </c>
      <c r="N31" s="324"/>
      <c r="O31" s="322">
        <f>SUM(G31:M31)</f>
        <v>4102050000</v>
      </c>
    </row>
    <row r="32" spans="1:16" s="323" customFormat="1" ht="15">
      <c r="A32" s="317" t="s">
        <v>645</v>
      </c>
      <c r="B32" s="317" t="s">
        <v>646</v>
      </c>
      <c r="C32" s="318" t="s">
        <v>647</v>
      </c>
      <c r="D32" s="319">
        <f>SUBTOTAL(9,D33:D33)</f>
        <v>16602396250.796101</v>
      </c>
      <c r="E32" s="319">
        <f>SUBTOTAL(9,E33:E33)</f>
        <v>13935241044.1635</v>
      </c>
      <c r="F32" s="319">
        <f>SUBTOTAL(9,F33:F33)</f>
        <v>13935241044.1635</v>
      </c>
      <c r="G32" s="325">
        <v>3432706999</v>
      </c>
      <c r="H32" s="319"/>
      <c r="I32" s="319"/>
      <c r="J32" s="320"/>
      <c r="K32" s="320"/>
      <c r="L32" s="320"/>
      <c r="M32" s="320"/>
      <c r="N32" s="324"/>
      <c r="O32" s="322">
        <f>SUM(G32:M32)</f>
        <v>3432706999</v>
      </c>
      <c r="P32" s="326"/>
    </row>
    <row r="33" spans="1:16" s="333" customFormat="1">
      <c r="A33" s="327" t="s">
        <v>648</v>
      </c>
      <c r="B33" s="327" t="s">
        <v>649</v>
      </c>
      <c r="C33" s="328" t="s">
        <v>650</v>
      </c>
      <c r="D33" s="329">
        <v>16602396250.796101</v>
      </c>
      <c r="E33" s="329">
        <v>13935241044.1635</v>
      </c>
      <c r="F33" s="329">
        <v>13935241044.1635</v>
      </c>
      <c r="G33" s="329"/>
      <c r="H33" s="329"/>
      <c r="I33" s="329"/>
      <c r="J33" s="330"/>
      <c r="K33" s="330"/>
      <c r="L33" s="330"/>
      <c r="M33" s="330"/>
      <c r="N33" s="331"/>
      <c r="O33" s="332"/>
    </row>
    <row r="34" spans="1:16" s="323" customFormat="1" ht="15">
      <c r="A34" s="317" t="s">
        <v>651</v>
      </c>
      <c r="B34" s="317" t="s">
        <v>652</v>
      </c>
      <c r="C34" s="318" t="s">
        <v>653</v>
      </c>
      <c r="D34" s="319">
        <f t="shared" ref="D34:H34" si="0">SUBTOTAL(9,D35:D39)</f>
        <v>48692452572.129898</v>
      </c>
      <c r="E34" s="319">
        <f t="shared" si="0"/>
        <v>3513666475.7656727</v>
      </c>
      <c r="F34" s="319">
        <f t="shared" si="0"/>
        <v>3513666475.7656727</v>
      </c>
      <c r="G34" s="319">
        <f t="shared" si="0"/>
        <v>14307974836.6073</v>
      </c>
      <c r="H34" s="319">
        <f t="shared" si="0"/>
        <v>8893323266.7689705</v>
      </c>
      <c r="I34" s="319">
        <f>SUBTOTAL(9,I35:I39)</f>
        <v>7891324319.7324209</v>
      </c>
      <c r="J34" s="319">
        <f>SUBTOTAL(9,J35:J39)</f>
        <v>6188601450.3833618</v>
      </c>
      <c r="K34" s="319">
        <f>SUBTOTAL(9,K35:K39)</f>
        <v>0</v>
      </c>
      <c r="L34" s="320"/>
      <c r="M34" s="319">
        <f>SUBTOTAL(9,M35:M39)</f>
        <v>-7322084.3336591683</v>
      </c>
      <c r="N34" s="324"/>
      <c r="O34" s="322">
        <f>SUM(G34:M34)</f>
        <v>37273901789.158394</v>
      </c>
    </row>
    <row r="35" spans="1:16" s="333" customFormat="1">
      <c r="A35" s="327" t="s">
        <v>654</v>
      </c>
      <c r="B35" s="327" t="s">
        <v>655</v>
      </c>
      <c r="C35" s="328" t="s">
        <v>656</v>
      </c>
      <c r="D35" s="329">
        <v>846161197.37169898</v>
      </c>
      <c r="E35" s="329">
        <v>175011624.598683</v>
      </c>
      <c r="F35" s="329">
        <v>175011624.598683</v>
      </c>
      <c r="G35" s="329"/>
      <c r="H35" s="329">
        <v>96959636.111872479</v>
      </c>
      <c r="I35" s="329">
        <v>165093608.51242065</v>
      </c>
      <c r="J35" s="330"/>
      <c r="K35" s="330"/>
      <c r="L35" s="330"/>
      <c r="M35" s="330"/>
      <c r="N35" s="331"/>
      <c r="O35" s="332"/>
    </row>
    <row r="36" spans="1:16" s="333" customFormat="1">
      <c r="A36" s="327" t="s">
        <v>657</v>
      </c>
      <c r="B36" s="327" t="s">
        <v>658</v>
      </c>
      <c r="C36" s="328" t="s">
        <v>659</v>
      </c>
      <c r="D36" s="329">
        <v>595606126.01999998</v>
      </c>
      <c r="E36" s="329">
        <v>0</v>
      </c>
      <c r="F36" s="329">
        <v>0</v>
      </c>
      <c r="G36" s="329">
        <v>257501301.80000004</v>
      </c>
      <c r="H36" s="329">
        <v>139688338.70000002</v>
      </c>
      <c r="I36" s="329">
        <v>330763.90000000037</v>
      </c>
      <c r="J36" s="330">
        <f>'[36]TONG HOP'!$G$23</f>
        <v>123929526.20999999</v>
      </c>
      <c r="K36" s="330"/>
      <c r="L36" s="330"/>
      <c r="M36" s="330"/>
      <c r="N36" s="331"/>
      <c r="O36" s="334"/>
    </row>
    <row r="37" spans="1:16" s="333" customFormat="1">
      <c r="A37" s="327" t="s">
        <v>660</v>
      </c>
      <c r="B37" s="327" t="s">
        <v>661</v>
      </c>
      <c r="C37" s="328" t="s">
        <v>662</v>
      </c>
      <c r="D37" s="329">
        <v>20031973863.200401</v>
      </c>
      <c r="E37" s="329">
        <v>1709787361.4809599</v>
      </c>
      <c r="F37" s="329">
        <v>1709787361.4809599</v>
      </c>
      <c r="G37" s="329">
        <v>6978599478.5360003</v>
      </c>
      <c r="H37" s="329">
        <v>2734214928.7283998</v>
      </c>
      <c r="I37" s="329">
        <v>3736598269.8260002</v>
      </c>
      <c r="J37" s="330">
        <f>'[36]TONG HOP'!$G$24</f>
        <v>1962707849.4395924</v>
      </c>
      <c r="K37" s="330"/>
      <c r="L37" s="330"/>
      <c r="M37" s="330">
        <f>'[37]TONG HOP'!$G$24</f>
        <v>-9136777.8083258364</v>
      </c>
      <c r="N37" s="331"/>
      <c r="O37" s="332"/>
    </row>
    <row r="38" spans="1:16" s="333" customFormat="1">
      <c r="A38" s="327" t="s">
        <v>663</v>
      </c>
      <c r="B38" s="327" t="s">
        <v>664</v>
      </c>
      <c r="C38" s="328" t="s">
        <v>665</v>
      </c>
      <c r="D38" s="329">
        <v>5144415614.2194996</v>
      </c>
      <c r="E38" s="329">
        <v>179983675.96799999</v>
      </c>
      <c r="F38" s="329">
        <v>179983675.96799999</v>
      </c>
      <c r="G38" s="329">
        <v>1277294157.556</v>
      </c>
      <c r="H38" s="329">
        <v>904225726.39399981</v>
      </c>
      <c r="I38" s="329">
        <v>328676152.30000001</v>
      </c>
      <c r="J38" s="330">
        <f>'[36]TONG HOP'!$G$25</f>
        <v>1024604775.4329997</v>
      </c>
      <c r="K38" s="330"/>
      <c r="L38" s="330"/>
      <c r="M38" s="330">
        <f>'[37]TONG HOP'!$G$25</f>
        <v>136187.40833333321</v>
      </c>
      <c r="N38" s="331"/>
      <c r="O38" s="332"/>
    </row>
    <row r="39" spans="1:16" s="333" customFormat="1">
      <c r="A39" s="327" t="s">
        <v>666</v>
      </c>
      <c r="B39" s="327" t="s">
        <v>667</v>
      </c>
      <c r="C39" s="328" t="s">
        <v>668</v>
      </c>
      <c r="D39" s="329">
        <v>22074295771.318298</v>
      </c>
      <c r="E39" s="329">
        <v>1448883813.71803</v>
      </c>
      <c r="F39" s="329">
        <v>1448883813.71803</v>
      </c>
      <c r="G39" s="329">
        <v>5794579898.7153006</v>
      </c>
      <c r="H39" s="329">
        <v>5018234636.8346996</v>
      </c>
      <c r="I39" s="329">
        <v>3660625525.1939998</v>
      </c>
      <c r="J39" s="330">
        <f>'[36]TONG HOP'!$G$26</f>
        <v>3077359299.3007703</v>
      </c>
      <c r="K39" s="330"/>
      <c r="L39" s="330"/>
      <c r="M39" s="330">
        <f>'[37]TONG HOP'!$G$26</f>
        <v>1678506.0663333349</v>
      </c>
      <c r="N39" s="331"/>
      <c r="O39" s="332"/>
    </row>
    <row r="40" spans="1:16" s="323" customFormat="1" ht="15">
      <c r="A40" s="317" t="s">
        <v>669</v>
      </c>
      <c r="B40" s="317" t="s">
        <v>670</v>
      </c>
      <c r="C40" s="318" t="s">
        <v>671</v>
      </c>
      <c r="D40" s="319">
        <f>SUBTOTAL(9,D41:D46)</f>
        <v>129189451007.40974</v>
      </c>
      <c r="E40" s="319">
        <v>0</v>
      </c>
      <c r="F40" s="319">
        <v>0</v>
      </c>
      <c r="G40" s="319">
        <f t="shared" ref="G40:M40" si="1">SUBTOTAL(9,G41:G46)</f>
        <v>84710522.655000001</v>
      </c>
      <c r="H40" s="319">
        <f t="shared" si="1"/>
        <v>1847970970.3900001</v>
      </c>
      <c r="I40" s="319">
        <f t="shared" si="1"/>
        <v>183444293.22</v>
      </c>
      <c r="J40" s="319">
        <f t="shared" si="1"/>
        <v>47408056.050000072</v>
      </c>
      <c r="K40" s="319">
        <f t="shared" si="1"/>
        <v>5208668333.0858593</v>
      </c>
      <c r="L40" s="319">
        <f t="shared" si="1"/>
        <v>2964885818</v>
      </c>
      <c r="M40" s="319">
        <f t="shared" si="1"/>
        <v>1753768739.4045939</v>
      </c>
      <c r="N40" s="324"/>
      <c r="O40" s="322">
        <f>SUM(G40:M40)</f>
        <v>12090856732.805454</v>
      </c>
    </row>
    <row r="41" spans="1:16" s="333" customFormat="1">
      <c r="A41" s="327" t="s">
        <v>672</v>
      </c>
      <c r="B41" s="327" t="s">
        <v>673</v>
      </c>
      <c r="C41" s="328" t="s">
        <v>662</v>
      </c>
      <c r="D41" s="329">
        <v>32302093388.2724</v>
      </c>
      <c r="E41" s="329">
        <v>0</v>
      </c>
      <c r="F41" s="329">
        <v>0</v>
      </c>
      <c r="G41" s="329">
        <v>84710522.655000001</v>
      </c>
      <c r="H41" s="329">
        <v>259492257.13999993</v>
      </c>
      <c r="I41" s="329">
        <v>33099010.559999991</v>
      </c>
      <c r="J41" s="329">
        <f>'[36]TONG HOP'!$G$28</f>
        <v>1896297.4800000712</v>
      </c>
      <c r="K41" s="329">
        <f>+'[38]TONG HOP'!$G$28</f>
        <v>1174873548.1194799</v>
      </c>
      <c r="L41" s="335">
        <v>768150805</v>
      </c>
      <c r="M41" s="335">
        <f>'[37]TONG HOP'!$G$28</f>
        <v>69436410.620999977</v>
      </c>
      <c r="N41" s="327"/>
      <c r="O41" s="336"/>
      <c r="P41" s="291"/>
    </row>
    <row r="42" spans="1:16" s="333" customFormat="1">
      <c r="A42" s="327" t="s">
        <v>674</v>
      </c>
      <c r="B42" s="327" t="s">
        <v>675</v>
      </c>
      <c r="C42" s="328" t="s">
        <v>665</v>
      </c>
      <c r="D42" s="329">
        <v>26720223068.6353</v>
      </c>
      <c r="E42" s="329">
        <v>0</v>
      </c>
      <c r="F42" s="329">
        <v>0</v>
      </c>
      <c r="G42" s="329"/>
      <c r="H42" s="329">
        <v>257555899.35000002</v>
      </c>
      <c r="I42" s="329">
        <v>16760793.6</v>
      </c>
      <c r="J42" s="329"/>
      <c r="K42" s="329">
        <f>+'[38]TONG HOP'!$G$29</f>
        <v>870752675.54299986</v>
      </c>
      <c r="L42" s="335">
        <v>414347645</v>
      </c>
      <c r="M42" s="335">
        <f>'[37]TONG HOP'!$G$29</f>
        <v>501897989.29549968</v>
      </c>
      <c r="N42" s="327"/>
      <c r="O42" s="336"/>
    </row>
    <row r="43" spans="1:16" s="333" customFormat="1">
      <c r="A43" s="327" t="s">
        <v>676</v>
      </c>
      <c r="B43" s="327" t="s">
        <v>677</v>
      </c>
      <c r="C43" s="328" t="s">
        <v>668</v>
      </c>
      <c r="D43" s="329">
        <v>68369992729.965302</v>
      </c>
      <c r="E43" s="329">
        <v>0</v>
      </c>
      <c r="F43" s="329">
        <v>0</v>
      </c>
      <c r="G43" s="329"/>
      <c r="H43" s="329">
        <v>936908933.40000021</v>
      </c>
      <c r="I43" s="329">
        <v>85984134.060000002</v>
      </c>
      <c r="J43" s="329"/>
      <c r="K43" s="329">
        <f>'[38]TONG HOP'!$G$30</f>
        <v>3149247859.4233799</v>
      </c>
      <c r="L43" s="335">
        <v>1412857606</v>
      </c>
      <c r="M43" s="335">
        <f>'[37]TONG HOP'!$G$30</f>
        <v>867396697.90553999</v>
      </c>
      <c r="N43" s="327"/>
      <c r="O43" s="337"/>
      <c r="P43" s="338"/>
    </row>
    <row r="44" spans="1:16" s="333" customFormat="1">
      <c r="A44" s="327" t="s">
        <v>678</v>
      </c>
      <c r="B44" s="327" t="s">
        <v>679</v>
      </c>
      <c r="C44" s="328" t="s">
        <v>680</v>
      </c>
      <c r="D44" s="329">
        <v>773014360</v>
      </c>
      <c r="E44" s="329">
        <v>0</v>
      </c>
      <c r="F44" s="329">
        <v>0</v>
      </c>
      <c r="G44" s="329"/>
      <c r="H44" s="329"/>
      <c r="I44" s="329"/>
      <c r="J44" s="329"/>
      <c r="K44" s="329"/>
      <c r="L44" s="335">
        <v>369529762</v>
      </c>
      <c r="M44" s="335">
        <f>'[37]TONG HOP'!$G$31</f>
        <v>315037641.58255446</v>
      </c>
      <c r="N44" s="327"/>
      <c r="O44" s="336"/>
    </row>
    <row r="45" spans="1:16" s="333" customFormat="1">
      <c r="A45" s="327" t="s">
        <v>681</v>
      </c>
      <c r="B45" s="327" t="s">
        <v>682</v>
      </c>
      <c r="C45" s="328" t="s">
        <v>683</v>
      </c>
      <c r="D45" s="329">
        <v>808252643.50674999</v>
      </c>
      <c r="E45" s="329">
        <v>0</v>
      </c>
      <c r="F45" s="329">
        <v>0</v>
      </c>
      <c r="G45" s="329"/>
      <c r="H45" s="329">
        <v>365295390.5</v>
      </c>
      <c r="I45" s="329">
        <v>47085155</v>
      </c>
      <c r="J45" s="329">
        <f>'[36]TONG HOP'!$G$32</f>
        <v>34342106.649999999</v>
      </c>
      <c r="K45" s="329"/>
      <c r="L45" s="339" t="s">
        <v>684</v>
      </c>
      <c r="M45" s="339"/>
      <c r="N45" s="327"/>
      <c r="O45" s="336"/>
    </row>
    <row r="46" spans="1:16" s="333" customFormat="1">
      <c r="A46" s="327" t="s">
        <v>685</v>
      </c>
      <c r="B46" s="327" t="s">
        <v>686</v>
      </c>
      <c r="C46" s="328" t="s">
        <v>687</v>
      </c>
      <c r="D46" s="329">
        <v>215874817.03</v>
      </c>
      <c r="E46" s="329">
        <v>0</v>
      </c>
      <c r="F46" s="329">
        <v>0</v>
      </c>
      <c r="G46" s="329"/>
      <c r="H46" s="329">
        <v>28718489.999999996</v>
      </c>
      <c r="I46" s="329">
        <v>515200</v>
      </c>
      <c r="J46" s="329">
        <f>'[36]TONG HOP'!$G$33</f>
        <v>11169651.920000004</v>
      </c>
      <c r="K46" s="329">
        <f>'[38]TONG HOP'!$G$33</f>
        <v>13794250</v>
      </c>
      <c r="L46" s="339" t="s">
        <v>684</v>
      </c>
      <c r="M46" s="339"/>
      <c r="N46" s="327"/>
      <c r="O46" s="340"/>
    </row>
    <row r="47" spans="1:16" s="323" customFormat="1" ht="15">
      <c r="A47" s="317" t="s">
        <v>688</v>
      </c>
      <c r="B47" s="317" t="s">
        <v>689</v>
      </c>
      <c r="C47" s="318" t="s">
        <v>690</v>
      </c>
      <c r="D47" s="319">
        <f>SUBTOTAL(9,D48:D50)</f>
        <v>65263925911.609299</v>
      </c>
      <c r="E47" s="319">
        <v>0</v>
      </c>
      <c r="F47" s="319">
        <v>0</v>
      </c>
      <c r="G47" s="319"/>
      <c r="H47" s="319"/>
      <c r="I47" s="319"/>
      <c r="J47" s="319"/>
      <c r="K47" s="319"/>
      <c r="L47" s="319"/>
      <c r="M47" s="319"/>
      <c r="N47" s="317"/>
      <c r="O47" s="341"/>
    </row>
    <row r="48" spans="1:16" s="333" customFormat="1">
      <c r="A48" s="327" t="s">
        <v>691</v>
      </c>
      <c r="B48" s="327" t="s">
        <v>692</v>
      </c>
      <c r="C48" s="328" t="s">
        <v>693</v>
      </c>
      <c r="D48" s="329">
        <v>26823501262.867699</v>
      </c>
      <c r="E48" s="329">
        <v>0</v>
      </c>
      <c r="F48" s="329">
        <v>0</v>
      </c>
      <c r="G48" s="329"/>
      <c r="H48" s="329"/>
      <c r="I48" s="329"/>
      <c r="J48" s="329"/>
      <c r="K48" s="329"/>
      <c r="L48" s="329"/>
      <c r="M48" s="329"/>
      <c r="N48" s="327"/>
      <c r="O48" s="336"/>
    </row>
    <row r="49" spans="1:17" s="333" customFormat="1" ht="31">
      <c r="A49" s="327" t="s">
        <v>694</v>
      </c>
      <c r="B49" s="327" t="s">
        <v>695</v>
      </c>
      <c r="C49" s="328" t="s">
        <v>696</v>
      </c>
      <c r="D49" s="329">
        <v>10358644746.52</v>
      </c>
      <c r="E49" s="329">
        <v>0</v>
      </c>
      <c r="F49" s="329">
        <v>0</v>
      </c>
      <c r="G49" s="329"/>
      <c r="H49" s="329"/>
      <c r="I49" s="329"/>
      <c r="J49" s="329"/>
      <c r="K49" s="329"/>
      <c r="L49" s="329"/>
      <c r="M49" s="329"/>
      <c r="N49" s="327"/>
      <c r="O49" s="336"/>
    </row>
    <row r="50" spans="1:17" s="333" customFormat="1">
      <c r="A50" s="327" t="s">
        <v>697</v>
      </c>
      <c r="B50" s="327" t="s">
        <v>698</v>
      </c>
      <c r="C50" s="328" t="s">
        <v>699</v>
      </c>
      <c r="D50" s="329">
        <v>28081779902.2216</v>
      </c>
      <c r="E50" s="329">
        <v>0</v>
      </c>
      <c r="F50" s="329">
        <v>0</v>
      </c>
      <c r="G50" s="329"/>
      <c r="H50" s="329"/>
      <c r="I50" s="329"/>
      <c r="J50" s="329"/>
      <c r="K50" s="329"/>
      <c r="L50" s="329"/>
      <c r="M50" s="329"/>
      <c r="N50" s="327"/>
      <c r="O50" s="336"/>
    </row>
    <row r="51" spans="1:17" s="347" customFormat="1" ht="15">
      <c r="A51" s="342"/>
      <c r="B51" s="342"/>
      <c r="C51" s="343" t="s">
        <v>700</v>
      </c>
      <c r="D51" s="319">
        <f t="shared" ref="D51:M51" si="2">SUBTOTAL(9,D30:D50)</f>
        <v>276418845579.5246</v>
      </c>
      <c r="E51" s="319">
        <f t="shared" si="2"/>
        <v>17448907519.929173</v>
      </c>
      <c r="F51" s="319">
        <f t="shared" si="2"/>
        <v>17448907519.929173</v>
      </c>
      <c r="G51" s="319">
        <f t="shared" si="2"/>
        <v>19932707646.262299</v>
      </c>
      <c r="H51" s="319">
        <f t="shared" si="2"/>
        <v>11853884237.15897</v>
      </c>
      <c r="I51" s="319">
        <f t="shared" si="2"/>
        <v>9147358612.9524193</v>
      </c>
      <c r="J51" s="319">
        <f t="shared" si="2"/>
        <v>8433179506.433362</v>
      </c>
      <c r="K51" s="319">
        <f t="shared" si="2"/>
        <v>5208668333.0858593</v>
      </c>
      <c r="L51" s="319">
        <f t="shared" si="2"/>
        <v>5211641905</v>
      </c>
      <c r="M51" s="319">
        <f t="shared" si="2"/>
        <v>1971386655.0709348</v>
      </c>
      <c r="N51" s="344">
        <f>E51+G51+H51+I51+J51+K51+L51+M51</f>
        <v>79207734415.893021</v>
      </c>
      <c r="O51" s="345">
        <f>SUM(G51:M51)</f>
        <v>61758826895.963852</v>
      </c>
      <c r="P51" s="346" t="s">
        <v>701</v>
      </c>
    </row>
    <row r="52" spans="1:17" s="323" customFormat="1" ht="15">
      <c r="A52" s="348"/>
      <c r="B52" s="348"/>
      <c r="C52" s="348" t="s">
        <v>702</v>
      </c>
      <c r="D52" s="349"/>
      <c r="E52" s="349">
        <f>E51*8%</f>
        <v>1395912601.5943339</v>
      </c>
      <c r="F52" s="349">
        <f>F51*8%</f>
        <v>1395912601.5943339</v>
      </c>
      <c r="G52" s="349"/>
      <c r="H52" s="349"/>
      <c r="I52" s="349">
        <f>I51*8%</f>
        <v>731788689.03619361</v>
      </c>
      <c r="J52" s="349">
        <f>J51*8%</f>
        <v>674654360.51466894</v>
      </c>
      <c r="K52" s="349">
        <f>K51*8%</f>
        <v>416693466.64686877</v>
      </c>
      <c r="L52" s="349">
        <f>L51*8%</f>
        <v>416931352.40000004</v>
      </c>
      <c r="M52" s="349">
        <f>M51*8%</f>
        <v>157710932.40567479</v>
      </c>
      <c r="N52" s="349">
        <f>E52+I52+J52+K52+L52+M52</f>
        <v>3793691402.5977402</v>
      </c>
      <c r="O52" s="322">
        <f>SUM(G52:M52)</f>
        <v>2397778801.003406</v>
      </c>
      <c r="P52" s="348" t="s">
        <v>702</v>
      </c>
    </row>
    <row r="53" spans="1:17" s="323" customFormat="1" ht="15">
      <c r="A53" s="348"/>
      <c r="B53" s="348"/>
      <c r="C53" s="348" t="s">
        <v>703</v>
      </c>
      <c r="D53" s="349">
        <f>D51*10%</f>
        <v>27641884557.952461</v>
      </c>
      <c r="E53" s="349"/>
      <c r="F53" s="349"/>
      <c r="G53" s="349">
        <f>G51*0.1</f>
        <v>1993270764.62623</v>
      </c>
      <c r="H53" s="349">
        <f>H51*0.1</f>
        <v>1185388423.7158971</v>
      </c>
      <c r="I53" s="349"/>
      <c r="J53" s="349"/>
      <c r="K53" s="349"/>
      <c r="L53" s="349"/>
      <c r="M53" s="349"/>
      <c r="N53" s="349">
        <f>G53+H53</f>
        <v>3178659188.3421268</v>
      </c>
      <c r="O53" s="322">
        <f>SUM(G53:H53)</f>
        <v>3178659188.3421268</v>
      </c>
      <c r="P53" s="348" t="s">
        <v>703</v>
      </c>
    </row>
    <row r="54" spans="1:17" s="323" customFormat="1" ht="15">
      <c r="A54" s="348"/>
      <c r="B54" s="348"/>
      <c r="C54" s="348" t="s">
        <v>704</v>
      </c>
      <c r="D54" s="349">
        <f>D51+D53</f>
        <v>304060730137.47705</v>
      </c>
      <c r="E54" s="349">
        <f>E51+E52</f>
        <v>18844820121.523506</v>
      </c>
      <c r="F54" s="349">
        <f>F51+F52</f>
        <v>18844820121.523506</v>
      </c>
      <c r="G54" s="349">
        <f t="shared" ref="G54:M54" si="3">SUM(G51:G53)</f>
        <v>21925978410.888527</v>
      </c>
      <c r="H54" s="349">
        <f t="shared" si="3"/>
        <v>13039272660.874866</v>
      </c>
      <c r="I54" s="349">
        <f t="shared" si="3"/>
        <v>9879147301.9886131</v>
      </c>
      <c r="J54" s="349">
        <f t="shared" si="3"/>
        <v>9107833866.9480305</v>
      </c>
      <c r="K54" s="349">
        <f t="shared" si="3"/>
        <v>5625361799.732728</v>
      </c>
      <c r="L54" s="349">
        <f t="shared" si="3"/>
        <v>5628573257.3999996</v>
      </c>
      <c r="M54" s="349">
        <f t="shared" si="3"/>
        <v>2129097587.4766095</v>
      </c>
      <c r="N54" s="350">
        <f>E54+G54+H54+I54+J54+K54+L54+M54</f>
        <v>86180085006.83287</v>
      </c>
      <c r="O54" s="351">
        <f>SUM(G54:M54)</f>
        <v>67335264885.30938</v>
      </c>
      <c r="P54" s="352" t="s">
        <v>705</v>
      </c>
    </row>
    <row r="55" spans="1:17" s="347" customFormat="1" ht="15">
      <c r="A55" s="353"/>
      <c r="B55" s="353"/>
      <c r="C55" s="353" t="s">
        <v>706</v>
      </c>
      <c r="D55" s="354">
        <f t="shared" ref="D55" si="4">ROUNDDOWN(D54,-3)</f>
        <v>304060730000</v>
      </c>
      <c r="E55" s="354">
        <f>ROUNDDOWN(E54,-3)</f>
        <v>18844820000</v>
      </c>
      <c r="F55" s="354">
        <f>ROUNDDOWN(F54,-3)</f>
        <v>18844820000</v>
      </c>
      <c r="G55" s="354">
        <f t="shared" ref="G55:M55" si="5">ROUND(G54,-3)</f>
        <v>21925978000</v>
      </c>
      <c r="H55" s="354">
        <f t="shared" si="5"/>
        <v>13039273000</v>
      </c>
      <c r="I55" s="354">
        <f t="shared" si="5"/>
        <v>9879147000</v>
      </c>
      <c r="J55" s="354">
        <f t="shared" si="5"/>
        <v>9107834000</v>
      </c>
      <c r="K55" s="354">
        <f t="shared" si="5"/>
        <v>5625362000</v>
      </c>
      <c r="L55" s="354">
        <f t="shared" si="5"/>
        <v>5628573000</v>
      </c>
      <c r="M55" s="354">
        <f t="shared" si="5"/>
        <v>2129098000</v>
      </c>
      <c r="N55" s="353"/>
      <c r="O55" s="355">
        <f>SUM(G55:M55)</f>
        <v>67335265000</v>
      </c>
      <c r="P55" s="323"/>
      <c r="Q55" s="356"/>
    </row>
    <row r="56" spans="1:17" s="347" customFormat="1" ht="15">
      <c r="A56" s="357"/>
      <c r="B56" s="357"/>
      <c r="C56" s="358" t="s">
        <v>611</v>
      </c>
      <c r="D56" s="359"/>
      <c r="E56" s="360">
        <f t="shared" ref="E56:N56" si="6">E54*0.88</f>
        <v>16583441706.940685</v>
      </c>
      <c r="F56" s="360">
        <f t="shared" si="6"/>
        <v>16583441706.940685</v>
      </c>
      <c r="G56" s="360">
        <f t="shared" si="6"/>
        <v>19294861001.581905</v>
      </c>
      <c r="H56" s="360">
        <f t="shared" si="6"/>
        <v>11474559941.569883</v>
      </c>
      <c r="I56" s="360">
        <f t="shared" si="6"/>
        <v>8693649625.749979</v>
      </c>
      <c r="J56" s="360">
        <f t="shared" si="6"/>
        <v>8014893802.9142666</v>
      </c>
      <c r="K56" s="360">
        <f t="shared" si="6"/>
        <v>4950318383.764801</v>
      </c>
      <c r="L56" s="360">
        <f t="shared" si="6"/>
        <v>4953144466.5120001</v>
      </c>
      <c r="M56" s="360">
        <f t="shared" si="6"/>
        <v>1873605876.9794164</v>
      </c>
      <c r="N56" s="360">
        <f t="shared" si="6"/>
        <v>75838474806.012924</v>
      </c>
      <c r="O56" s="361">
        <f>SUM(G56:M56)</f>
        <v>59255033099.07225</v>
      </c>
      <c r="P56" s="362" t="s">
        <v>707</v>
      </c>
      <c r="Q56" s="356">
        <f>O55*0.88</f>
        <v>59255033200</v>
      </c>
    </row>
    <row r="57" spans="1:17" ht="28">
      <c r="A57" s="363"/>
      <c r="B57" s="257"/>
      <c r="C57" s="257" t="s">
        <v>612</v>
      </c>
      <c r="D57" s="257"/>
      <c r="E57" s="364">
        <f t="shared" ref="E57:M57" si="7">E61</f>
        <v>752856265.68558049</v>
      </c>
      <c r="F57" s="364">
        <f t="shared" si="7"/>
        <v>752856265.68558049</v>
      </c>
      <c r="G57" s="364">
        <f t="shared" si="7"/>
        <v>3809434759.9000001</v>
      </c>
      <c r="H57" s="364">
        <f t="shared" si="7"/>
        <v>1221276827.760715</v>
      </c>
      <c r="I57" s="364">
        <f t="shared" si="7"/>
        <v>3918471137.7114601</v>
      </c>
      <c r="J57" s="364">
        <f t="shared" si="7"/>
        <v>382151492.00451201</v>
      </c>
      <c r="K57" s="364">
        <f t="shared" si="7"/>
        <v>303455119.84359998</v>
      </c>
      <c r="L57" s="364">
        <f t="shared" si="7"/>
        <v>0</v>
      </c>
      <c r="M57" s="364">
        <f t="shared" si="7"/>
        <v>182767719.65482342</v>
      </c>
      <c r="N57" s="364">
        <f>N61</f>
        <v>10570413322.560692</v>
      </c>
      <c r="O57" s="365">
        <f>O61+O66</f>
        <v>10646853556.875109</v>
      </c>
      <c r="P57" s="366" t="s">
        <v>708</v>
      </c>
    </row>
    <row r="58" spans="1:17">
      <c r="A58" s="367"/>
      <c r="B58" s="259"/>
      <c r="C58" s="259" t="s">
        <v>613</v>
      </c>
      <c r="D58" s="367"/>
      <c r="E58" s="368">
        <v>697089134.89405596</v>
      </c>
      <c r="F58" s="368">
        <v>697089134.89405596</v>
      </c>
      <c r="G58" s="369">
        <v>3463122509</v>
      </c>
      <c r="H58" s="369">
        <f>1110251661.60065</f>
        <v>1110251661.6006501</v>
      </c>
      <c r="I58" s="370">
        <f>3628214016.3995</f>
        <v>3628214016.3994999</v>
      </c>
      <c r="J58" s="370">
        <v>332775659.62639999</v>
      </c>
      <c r="K58" s="371">
        <f>'[38]TONG HOP'!$G$44</f>
        <v>302045277.26999998</v>
      </c>
      <c r="L58" s="371"/>
      <c r="M58" s="371">
        <f>'[37]TONG HOP'!$G$44</f>
        <v>169229370.05076241</v>
      </c>
      <c r="N58" s="369">
        <f>E58+G58+H58+I58+J58+K58+L58+M58</f>
        <v>9702727628.8413696</v>
      </c>
      <c r="O58" s="337">
        <f>SUM(G58:M58)</f>
        <v>9005638493.9473114</v>
      </c>
    </row>
    <row r="59" spans="1:17">
      <c r="A59" s="367"/>
      <c r="B59" s="372"/>
      <c r="C59" s="372" t="s">
        <v>609</v>
      </c>
      <c r="D59" s="367"/>
      <c r="E59" s="367"/>
      <c r="F59" s="367"/>
      <c r="G59" s="373">
        <f>G58*0.1</f>
        <v>346312250.90000004</v>
      </c>
      <c r="H59" s="373">
        <f>H58*0.1</f>
        <v>111025166.16006501</v>
      </c>
      <c r="I59" s="373"/>
      <c r="J59" s="373"/>
      <c r="K59" s="373"/>
      <c r="L59" s="373"/>
      <c r="M59" s="373"/>
      <c r="N59" s="373">
        <f>G59+H59+I59+J59</f>
        <v>457337417.06006503</v>
      </c>
      <c r="O59" s="337">
        <f>SUM(G59:H59)</f>
        <v>457337417.06006503</v>
      </c>
      <c r="P59" s="372" t="s">
        <v>609</v>
      </c>
    </row>
    <row r="60" spans="1:17">
      <c r="A60" s="367"/>
      <c r="B60" s="372"/>
      <c r="C60" s="372" t="s">
        <v>610</v>
      </c>
      <c r="D60" s="367"/>
      <c r="E60" s="373">
        <f>E58*8%</f>
        <v>55767130.791524477</v>
      </c>
      <c r="F60" s="373">
        <f>F58*8%</f>
        <v>55767130.791524477</v>
      </c>
      <c r="G60" s="367"/>
      <c r="H60" s="367"/>
      <c r="I60" s="373">
        <f>I58*8%</f>
        <v>290257121.31195998</v>
      </c>
      <c r="J60" s="374">
        <v>49375832.378112003</v>
      </c>
      <c r="K60" s="374">
        <v>1409842.5736000002</v>
      </c>
      <c r="L60" s="374"/>
      <c r="M60" s="374">
        <f>M58*0.08</f>
        <v>13538349.604060993</v>
      </c>
      <c r="N60" s="373">
        <f>E60+I60+J60+K60+L60+M60</f>
        <v>410348276.65925747</v>
      </c>
      <c r="O60" s="337">
        <f>SUM(I60:M60)</f>
        <v>354581145.867733</v>
      </c>
      <c r="P60" s="372" t="s">
        <v>610</v>
      </c>
    </row>
    <row r="61" spans="1:17">
      <c r="A61" s="367"/>
      <c r="B61" s="375"/>
      <c r="C61" s="375" t="s">
        <v>141</v>
      </c>
      <c r="D61" s="376"/>
      <c r="E61" s="377">
        <f t="shared" ref="E61:N61" si="8">SUM(E58:E60)</f>
        <v>752856265.68558049</v>
      </c>
      <c r="F61" s="377">
        <f t="shared" si="8"/>
        <v>752856265.68558049</v>
      </c>
      <c r="G61" s="377">
        <f t="shared" si="8"/>
        <v>3809434759.9000001</v>
      </c>
      <c r="H61" s="377">
        <f t="shared" si="8"/>
        <v>1221276827.760715</v>
      </c>
      <c r="I61" s="377">
        <f t="shared" si="8"/>
        <v>3918471137.7114601</v>
      </c>
      <c r="J61" s="377">
        <f>SUM(J58:J60)</f>
        <v>382151492.00451201</v>
      </c>
      <c r="K61" s="377">
        <f>SUM(K58:K60)</f>
        <v>303455119.84359998</v>
      </c>
      <c r="L61" s="377"/>
      <c r="M61" s="377">
        <f>SUM(M58:M60)</f>
        <v>182767719.65482342</v>
      </c>
      <c r="N61" s="377">
        <f t="shared" si="8"/>
        <v>10570413322.560692</v>
      </c>
      <c r="O61" s="355">
        <f>SUM(O58:O60)</f>
        <v>9817557056.8751087</v>
      </c>
      <c r="P61" s="378" t="s">
        <v>709</v>
      </c>
    </row>
    <row r="62" spans="1:17">
      <c r="A62" s="367"/>
      <c r="B62" s="379"/>
      <c r="C62" s="379" t="s">
        <v>611</v>
      </c>
      <c r="D62" s="367"/>
      <c r="E62" s="380">
        <f t="shared" ref="E62:O62" si="9">E61*0.88</f>
        <v>662513513.80331087</v>
      </c>
      <c r="F62" s="380">
        <f t="shared" si="9"/>
        <v>662513513.80331087</v>
      </c>
      <c r="G62" s="380">
        <f t="shared" si="9"/>
        <v>3352302588.7119999</v>
      </c>
      <c r="H62" s="380">
        <f t="shared" si="9"/>
        <v>1074723608.4294293</v>
      </c>
      <c r="I62" s="380">
        <f t="shared" si="9"/>
        <v>3448254601.1860847</v>
      </c>
      <c r="J62" s="380">
        <f t="shared" si="9"/>
        <v>336293312.9639706</v>
      </c>
      <c r="K62" s="380">
        <f t="shared" si="9"/>
        <v>267040505.46236798</v>
      </c>
      <c r="L62" s="380"/>
      <c r="M62" s="380">
        <f t="shared" si="9"/>
        <v>160835593.29624462</v>
      </c>
      <c r="N62" s="380">
        <f t="shared" si="9"/>
        <v>9301963723.8534088</v>
      </c>
      <c r="O62" s="361">
        <f t="shared" si="9"/>
        <v>8639450210.0500965</v>
      </c>
      <c r="P62" s="362" t="s">
        <v>707</v>
      </c>
    </row>
    <row r="63" spans="1:17">
      <c r="A63" s="367"/>
      <c r="B63" s="381"/>
      <c r="C63" s="381" t="s">
        <v>614</v>
      </c>
      <c r="D63" s="367"/>
      <c r="E63" s="369">
        <v>136750000</v>
      </c>
      <c r="F63" s="369">
        <v>136750000</v>
      </c>
      <c r="G63" s="382">
        <v>264000000</v>
      </c>
      <c r="H63" s="382">
        <f>121000000</f>
        <v>121000000</v>
      </c>
      <c r="I63" s="382">
        <f>214000000</f>
        <v>214000000</v>
      </c>
      <c r="J63" s="382">
        <v>62500000</v>
      </c>
      <c r="K63" s="382">
        <v>30500000</v>
      </c>
      <c r="L63" s="383">
        <v>10500000</v>
      </c>
      <c r="M63" s="384">
        <f>'[37]TONG HOP'!$G$56</f>
        <v>58237500</v>
      </c>
      <c r="N63" s="382">
        <f>E63+G63+H63+I63+J63+K63+L63+M63</f>
        <v>897487500</v>
      </c>
      <c r="O63" s="337">
        <f>SUM(G63:M63)</f>
        <v>760737500</v>
      </c>
      <c r="Q63" s="385"/>
    </row>
    <row r="64" spans="1:17">
      <c r="A64" s="367"/>
      <c r="B64" s="386"/>
      <c r="C64" s="386" t="s">
        <v>609</v>
      </c>
      <c r="D64" s="367"/>
      <c r="E64" s="367"/>
      <c r="F64" s="367"/>
      <c r="G64" s="373">
        <f>G63*0.1</f>
        <v>26400000</v>
      </c>
      <c r="H64" s="373">
        <f>H63*0.1</f>
        <v>12100000</v>
      </c>
      <c r="I64" s="373"/>
      <c r="J64" s="373"/>
      <c r="K64" s="373"/>
      <c r="L64" s="373"/>
      <c r="M64" s="373"/>
      <c r="N64" s="373">
        <f>G64+H64</f>
        <v>38500000</v>
      </c>
      <c r="O64" s="337">
        <f>SUM(G64:H64)</f>
        <v>38500000</v>
      </c>
      <c r="P64" s="386" t="s">
        <v>609</v>
      </c>
      <c r="Q64" s="385"/>
    </row>
    <row r="65" spans="1:19">
      <c r="A65" s="367"/>
      <c r="B65" s="386"/>
      <c r="C65" s="372" t="s">
        <v>610</v>
      </c>
      <c r="D65" s="367"/>
      <c r="E65" s="373">
        <f>E63*8%</f>
        <v>10940000</v>
      </c>
      <c r="F65" s="373">
        <f>F63*8%</f>
        <v>10940000</v>
      </c>
      <c r="G65" s="373"/>
      <c r="H65" s="373"/>
      <c r="I65" s="373">
        <f>I63*8%</f>
        <v>17120000</v>
      </c>
      <c r="J65" s="373">
        <f>J63*8%</f>
        <v>5000000</v>
      </c>
      <c r="K65" s="373">
        <f>K63*8%</f>
        <v>2440000</v>
      </c>
      <c r="L65" s="373">
        <f>L63*8%</f>
        <v>840000</v>
      </c>
      <c r="M65" s="373">
        <f>M63*8%</f>
        <v>4659000</v>
      </c>
      <c r="N65" s="373">
        <f>I65+E65+J65+K65+L65+M65</f>
        <v>40999000</v>
      </c>
      <c r="O65" s="337">
        <f>SUM(I65:M65)</f>
        <v>30059000</v>
      </c>
      <c r="P65" s="372" t="s">
        <v>610</v>
      </c>
      <c r="Q65" s="385"/>
    </row>
    <row r="66" spans="1:19" s="391" customFormat="1">
      <c r="A66" s="387"/>
      <c r="B66" s="388"/>
      <c r="C66" s="388" t="s">
        <v>141</v>
      </c>
      <c r="D66" s="389"/>
      <c r="E66" s="390">
        <f t="shared" ref="E66:N66" si="10">SUM(E63:E65)</f>
        <v>147690000</v>
      </c>
      <c r="F66" s="390">
        <f t="shared" si="10"/>
        <v>147690000</v>
      </c>
      <c r="G66" s="390">
        <f t="shared" si="10"/>
        <v>290400000</v>
      </c>
      <c r="H66" s="390">
        <f t="shared" si="10"/>
        <v>133100000</v>
      </c>
      <c r="I66" s="390">
        <f t="shared" si="10"/>
        <v>231120000</v>
      </c>
      <c r="J66" s="390">
        <f>SUM(J63:J65)</f>
        <v>67500000</v>
      </c>
      <c r="K66" s="390">
        <f>SUM(K63:K65)</f>
        <v>32940000</v>
      </c>
      <c r="L66" s="390">
        <f>SUM(L63:L65)</f>
        <v>11340000</v>
      </c>
      <c r="M66" s="390">
        <f>SUM(M63:M65)</f>
        <v>62896500</v>
      </c>
      <c r="N66" s="390">
        <f t="shared" si="10"/>
        <v>976986500</v>
      </c>
      <c r="O66" s="355">
        <f>SUM(O63:O65)</f>
        <v>829296500</v>
      </c>
      <c r="P66" s="378" t="s">
        <v>710</v>
      </c>
      <c r="Q66" s="385"/>
    </row>
    <row r="67" spans="1:19">
      <c r="O67" s="392" t="s">
        <v>711</v>
      </c>
      <c r="P67" s="393">
        <f>O54+O57</f>
        <v>77982118442.184494</v>
      </c>
      <c r="Q67" s="385"/>
    </row>
    <row r="68" spans="1:19" s="288" customFormat="1" ht="15">
      <c r="C68" s="288" t="s">
        <v>712</v>
      </c>
      <c r="E68" s="290">
        <f>E54+E61+E66</f>
        <v>19745366387.209087</v>
      </c>
      <c r="G68" s="290">
        <f t="shared" ref="G68:M68" si="11">G54+G61+G66</f>
        <v>26025813170.788528</v>
      </c>
      <c r="H68" s="290">
        <f t="shared" si="11"/>
        <v>14393649488.635582</v>
      </c>
      <c r="I68" s="290">
        <f t="shared" si="11"/>
        <v>14028738439.700073</v>
      </c>
      <c r="J68" s="290">
        <f t="shared" si="11"/>
        <v>9557485358.9525433</v>
      </c>
      <c r="K68" s="290">
        <f t="shared" si="11"/>
        <v>5961756919.5763283</v>
      </c>
      <c r="L68" s="290">
        <f t="shared" si="11"/>
        <v>5639913257.3999996</v>
      </c>
      <c r="M68" s="290">
        <f t="shared" si="11"/>
        <v>2374761807.131433</v>
      </c>
      <c r="N68" s="290">
        <f>SUM(E68:M68)</f>
        <v>97727484829.393585</v>
      </c>
      <c r="O68" s="394"/>
      <c r="Q68" s="395"/>
    </row>
    <row r="69" spans="1:19">
      <c r="C69" s="288" t="s">
        <v>713</v>
      </c>
      <c r="E69" s="289">
        <f>+E56+E62+E66</f>
        <v>17393645220.743996</v>
      </c>
      <c r="G69" s="289">
        <f>+G56+G62+G66</f>
        <v>22937563590.293907</v>
      </c>
      <c r="H69" s="289">
        <f t="shared" ref="H69:M69" si="12">+H56+H62+H66</f>
        <v>12682383549.999313</v>
      </c>
      <c r="I69" s="289">
        <f t="shared" si="12"/>
        <v>12373024226.936064</v>
      </c>
      <c r="J69" s="289">
        <f t="shared" si="12"/>
        <v>8418687115.8782368</v>
      </c>
      <c r="K69" s="289">
        <f t="shared" si="12"/>
        <v>5250298889.227169</v>
      </c>
      <c r="L69" s="289">
        <f t="shared" si="12"/>
        <v>4964484466.5120001</v>
      </c>
      <c r="M69" s="289">
        <f t="shared" si="12"/>
        <v>2097337970.275661</v>
      </c>
      <c r="N69" s="290">
        <f>SUM(E69:M69)</f>
        <v>86117425029.866348</v>
      </c>
      <c r="Q69" s="385"/>
    </row>
    <row r="70" spans="1:19" ht="19">
      <c r="J70" s="291" t="s">
        <v>714</v>
      </c>
      <c r="K70" s="291" t="s">
        <v>714</v>
      </c>
      <c r="N70" s="289">
        <f>N68-N69</f>
        <v>11610059799.527237</v>
      </c>
      <c r="O70" s="1404" t="s">
        <v>715</v>
      </c>
      <c r="P70" s="1404"/>
      <c r="Q70" s="396" t="s">
        <v>164</v>
      </c>
      <c r="R70" s="396" t="s">
        <v>165</v>
      </c>
      <c r="S70" s="396" t="s">
        <v>166</v>
      </c>
    </row>
    <row r="71" spans="1:19" ht="31">
      <c r="K71" s="397" t="s">
        <v>716</v>
      </c>
      <c r="L71" s="397"/>
      <c r="M71" s="397"/>
      <c r="N71" s="398">
        <f>E72</f>
        <v>0</v>
      </c>
      <c r="O71" s="399" t="s">
        <v>621</v>
      </c>
      <c r="P71" s="297">
        <v>304060730137.47705</v>
      </c>
      <c r="Q71" s="400"/>
      <c r="R71" s="369"/>
      <c r="S71" s="401">
        <f>SUM(R72:R88)</f>
        <v>53168986006</v>
      </c>
    </row>
    <row r="72" spans="1:19" ht="32.25" customHeight="1">
      <c r="C72" s="1241"/>
      <c r="D72" s="1242" t="s">
        <v>145</v>
      </c>
      <c r="E72" s="1243"/>
      <c r="F72" s="1244"/>
      <c r="G72" s="1244"/>
      <c r="H72" s="1244"/>
      <c r="I72" s="1244"/>
      <c r="J72" s="1245"/>
      <c r="K72" s="289"/>
      <c r="L72" s="289"/>
      <c r="M72" s="289"/>
      <c r="N72" s="289"/>
      <c r="O72" s="399" t="s">
        <v>622</v>
      </c>
      <c r="P72" s="301">
        <f>N54+N57+N66</f>
        <v>97727484829.393555</v>
      </c>
      <c r="Q72" s="400">
        <v>45030</v>
      </c>
      <c r="R72" s="369">
        <v>10000000000</v>
      </c>
      <c r="S72" s="402"/>
    </row>
    <row r="73" spans="1:19" ht="33" customHeight="1">
      <c r="C73" s="1246"/>
      <c r="D73" s="1247">
        <f>P82-O54</f>
        <v>217880645130.16705</v>
      </c>
      <c r="E73" s="1248"/>
      <c r="F73" s="1249"/>
      <c r="G73" s="1249"/>
      <c r="H73" s="1249"/>
      <c r="I73" s="1249"/>
      <c r="J73" s="1250"/>
      <c r="O73" s="403" t="s">
        <v>7</v>
      </c>
      <c r="P73" s="301">
        <f>N56+N62+N66</f>
        <v>86117425029.866333</v>
      </c>
      <c r="Q73" s="400">
        <v>45071</v>
      </c>
      <c r="R73" s="369">
        <v>7000000000</v>
      </c>
      <c r="S73" s="402"/>
    </row>
    <row r="74" spans="1:19" ht="19">
      <c r="D74" s="289"/>
      <c r="F74" s="289"/>
      <c r="O74" s="403" t="s">
        <v>623</v>
      </c>
      <c r="P74" s="304">
        <f>S71</f>
        <v>53168986006</v>
      </c>
      <c r="Q74" s="400">
        <v>45107</v>
      </c>
      <c r="R74" s="369">
        <v>3000000000</v>
      </c>
      <c r="S74" s="402"/>
    </row>
    <row r="75" spans="1:19" ht="19">
      <c r="D75" s="289"/>
      <c r="O75" s="399" t="s">
        <v>624</v>
      </c>
      <c r="P75" s="404">
        <f>P72-P73</f>
        <v>11610059799.527222</v>
      </c>
      <c r="Q75" s="400">
        <v>45121</v>
      </c>
      <c r="R75" s="369">
        <v>2000000000</v>
      </c>
      <c r="S75" s="402"/>
    </row>
    <row r="76" spans="1:19" ht="19">
      <c r="O76" s="403" t="s">
        <v>625</v>
      </c>
      <c r="P76" s="301">
        <f>P73-P74</f>
        <v>32948439023.866333</v>
      </c>
      <c r="Q76" s="400">
        <v>45322</v>
      </c>
      <c r="R76" s="369">
        <v>5100000000</v>
      </c>
      <c r="S76" s="402"/>
    </row>
    <row r="77" spans="1:19" ht="19">
      <c r="O77" s="403" t="s">
        <v>717</v>
      </c>
      <c r="P77" s="301">
        <f>N57+N66</f>
        <v>11547399822.560692</v>
      </c>
      <c r="Q77" s="400">
        <v>45393</v>
      </c>
      <c r="R77" s="405">
        <v>10000000000</v>
      </c>
      <c r="S77" s="402"/>
    </row>
    <row r="78" spans="1:19">
      <c r="F78" s="289"/>
      <c r="Q78" s="400">
        <v>45448</v>
      </c>
      <c r="R78" s="405">
        <v>2400000000</v>
      </c>
      <c r="S78" s="402"/>
    </row>
    <row r="79" spans="1:19">
      <c r="F79" s="289"/>
      <c r="Q79" s="400">
        <v>45464</v>
      </c>
      <c r="R79" s="405">
        <v>8418687116</v>
      </c>
      <c r="S79" s="402"/>
    </row>
    <row r="80" spans="1:19">
      <c r="F80" s="289"/>
      <c r="Q80" s="339" t="s">
        <v>718</v>
      </c>
      <c r="R80" s="405">
        <v>5250298890</v>
      </c>
      <c r="S80" s="400"/>
    </row>
    <row r="81" spans="7:16" ht="19">
      <c r="O81" s="1404" t="s">
        <v>719</v>
      </c>
      <c r="P81" s="1404"/>
    </row>
    <row r="82" spans="7:16" ht="19">
      <c r="O82" s="399" t="s">
        <v>621</v>
      </c>
      <c r="P82" s="297">
        <v>285215910015.47644</v>
      </c>
    </row>
    <row r="83" spans="7:16" ht="19">
      <c r="O83" s="399" t="s">
        <v>622</v>
      </c>
      <c r="P83" s="301">
        <f>O54+O57</f>
        <v>77982118442.184494</v>
      </c>
    </row>
    <row r="84" spans="7:16" ht="19">
      <c r="G84" s="289"/>
      <c r="O84" s="403" t="s">
        <v>7</v>
      </c>
      <c r="P84" s="301">
        <f>O56+O62+O66</f>
        <v>68723779809.122345</v>
      </c>
    </row>
    <row r="85" spans="7:16" ht="19">
      <c r="G85" s="289"/>
      <c r="O85" s="403" t="s">
        <v>623</v>
      </c>
      <c r="P85" s="304">
        <f>S71</f>
        <v>53168986006</v>
      </c>
    </row>
    <row r="86" spans="7:16" ht="19">
      <c r="G86" s="385"/>
      <c r="O86" s="399" t="s">
        <v>624</v>
      </c>
      <c r="P86" s="404">
        <f>P83-P84</f>
        <v>9258338633.062149</v>
      </c>
    </row>
    <row r="87" spans="7:16" ht="19">
      <c r="G87" s="289"/>
      <c r="O87" s="403" t="s">
        <v>625</v>
      </c>
      <c r="P87" s="406">
        <f>P84-P85</f>
        <v>15554793803.122345</v>
      </c>
    </row>
    <row r="88" spans="7:16" ht="19">
      <c r="G88" s="289"/>
      <c r="O88" s="403" t="s">
        <v>717</v>
      </c>
      <c r="P88" s="301">
        <f>O57</f>
        <v>10646853556.875109</v>
      </c>
    </row>
    <row r="89" spans="7:16">
      <c r="P89" s="289">
        <f>P86-N71</f>
        <v>9258338633.062149</v>
      </c>
    </row>
    <row r="91" spans="7:16" ht="66.75" customHeight="1"/>
  </sheetData>
  <mergeCells count="19">
    <mergeCell ref="A21:B21"/>
    <mergeCell ref="A1:B1"/>
    <mergeCell ref="A2:B2"/>
    <mergeCell ref="A3:B3"/>
    <mergeCell ref="A4:E4"/>
    <mergeCell ref="A6:E6"/>
    <mergeCell ref="A7:E7"/>
    <mergeCell ref="A13:B13"/>
    <mergeCell ref="A14:B14"/>
    <mergeCell ref="A15:B15"/>
    <mergeCell ref="A16:B16"/>
    <mergeCell ref="A17:B17"/>
    <mergeCell ref="O81:P81"/>
    <mergeCell ref="A22:B22"/>
    <mergeCell ref="A23:B23"/>
    <mergeCell ref="A24:B24"/>
    <mergeCell ref="A25:B25"/>
    <mergeCell ref="A27:N27"/>
    <mergeCell ref="O70:P70"/>
  </mergeCells>
  <pageMargins left="0" right="0" top="0.74803149606299213" bottom="0.74803149606299213" header="0.31496062992125984" footer="0.31496062992125984"/>
  <pageSetup paperSize="8" scale="53" orientation="landscape"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2:S2092"/>
  <sheetViews>
    <sheetView view="pageBreakPreview" zoomScale="85" zoomScaleNormal="85" zoomScaleSheetLayoutView="85" workbookViewId="0">
      <selection activeCell="I902" sqref="I902"/>
    </sheetView>
  </sheetViews>
  <sheetFormatPr defaultColWidth="8.83203125" defaultRowHeight="12.5" outlineLevelRow="2"/>
  <cols>
    <col min="1" max="1" width="5.58203125" style="703" customWidth="1"/>
    <col min="2" max="2" width="47.75" style="407" customWidth="1"/>
    <col min="3" max="3" width="6.08203125" style="407" customWidth="1"/>
    <col min="4" max="4" width="9" style="704" customWidth="1"/>
    <col min="5" max="5" width="7.58203125" style="705" customWidth="1"/>
    <col min="6" max="6" width="8.83203125" style="407" customWidth="1"/>
    <col min="7" max="7" width="11.08203125" style="706" customWidth="1"/>
    <col min="8" max="9" width="11.08203125" style="407" customWidth="1"/>
    <col min="10" max="10" width="11.25" style="407" customWidth="1"/>
    <col min="11" max="11" width="11.75" style="407" customWidth="1"/>
    <col min="12" max="12" width="13.58203125" style="407" customWidth="1"/>
    <col min="13" max="13" width="15.75" style="407" customWidth="1"/>
    <col min="14" max="14" width="15" style="407" customWidth="1"/>
    <col min="15" max="15" width="15.75" style="407" customWidth="1"/>
    <col min="16" max="16" width="15.83203125" style="407" customWidth="1"/>
    <col min="17" max="17" width="9.58203125" style="707" customWidth="1"/>
    <col min="18" max="18" width="50.33203125" style="407" customWidth="1"/>
    <col min="19" max="19" width="19.08203125" style="407" customWidth="1"/>
    <col min="20" max="253" width="8.83203125" style="407"/>
    <col min="254" max="254" width="5.58203125" style="407" customWidth="1"/>
    <col min="255" max="255" width="47.75" style="407" customWidth="1"/>
    <col min="256" max="256" width="6.08203125" style="407" customWidth="1"/>
    <col min="257" max="258" width="0" style="407" hidden="1" customWidth="1"/>
    <col min="259" max="259" width="8.83203125" style="407" customWidth="1"/>
    <col min="260" max="262" width="11.08203125" style="407" customWidth="1"/>
    <col min="263" max="264" width="0" style="407" hidden="1" customWidth="1"/>
    <col min="265" max="265" width="13.58203125" style="407" customWidth="1"/>
    <col min="266" max="266" width="15.75" style="407" customWidth="1"/>
    <col min="267" max="267" width="15" style="407" customWidth="1"/>
    <col min="268" max="268" width="15.75" style="407" customWidth="1"/>
    <col min="269" max="269" width="15.83203125" style="407" customWidth="1"/>
    <col min="270" max="270" width="9.58203125" style="407" customWidth="1"/>
    <col min="271" max="271" width="15.08203125" style="407" customWidth="1"/>
    <col min="272" max="273" width="16.25" style="407" customWidth="1"/>
    <col min="274" max="274" width="45" style="407" customWidth="1"/>
    <col min="275" max="275" width="19.08203125" style="407" customWidth="1"/>
    <col min="276" max="509" width="8.83203125" style="407"/>
    <col min="510" max="510" width="5.58203125" style="407" customWidth="1"/>
    <col min="511" max="511" width="47.75" style="407" customWidth="1"/>
    <col min="512" max="512" width="6.08203125" style="407" customWidth="1"/>
    <col min="513" max="514" width="0" style="407" hidden="1" customWidth="1"/>
    <col min="515" max="515" width="8.83203125" style="407" customWidth="1"/>
    <col min="516" max="518" width="11.08203125" style="407" customWidth="1"/>
    <col min="519" max="520" width="0" style="407" hidden="1" customWidth="1"/>
    <col min="521" max="521" width="13.58203125" style="407" customWidth="1"/>
    <col min="522" max="522" width="15.75" style="407" customWidth="1"/>
    <col min="523" max="523" width="15" style="407" customWidth="1"/>
    <col min="524" max="524" width="15.75" style="407" customWidth="1"/>
    <col min="525" max="525" width="15.83203125" style="407" customWidth="1"/>
    <col min="526" max="526" width="9.58203125" style="407" customWidth="1"/>
    <col min="527" max="527" width="15.08203125" style="407" customWidth="1"/>
    <col min="528" max="529" width="16.25" style="407" customWidth="1"/>
    <col min="530" max="530" width="45" style="407" customWidth="1"/>
    <col min="531" max="531" width="19.08203125" style="407" customWidth="1"/>
    <col min="532" max="765" width="8.83203125" style="407"/>
    <col min="766" max="766" width="5.58203125" style="407" customWidth="1"/>
    <col min="767" max="767" width="47.75" style="407" customWidth="1"/>
    <col min="768" max="768" width="6.08203125" style="407" customWidth="1"/>
    <col min="769" max="770" width="0" style="407" hidden="1" customWidth="1"/>
    <col min="771" max="771" width="8.83203125" style="407" customWidth="1"/>
    <col min="772" max="774" width="11.08203125" style="407" customWidth="1"/>
    <col min="775" max="776" width="0" style="407" hidden="1" customWidth="1"/>
    <col min="777" max="777" width="13.58203125" style="407" customWidth="1"/>
    <col min="778" max="778" width="15.75" style="407" customWidth="1"/>
    <col min="779" max="779" width="15" style="407" customWidth="1"/>
    <col min="780" max="780" width="15.75" style="407" customWidth="1"/>
    <col min="781" max="781" width="15.83203125" style="407" customWidth="1"/>
    <col min="782" max="782" width="9.58203125" style="407" customWidth="1"/>
    <col min="783" max="783" width="15.08203125" style="407" customWidth="1"/>
    <col min="784" max="785" width="16.25" style="407" customWidth="1"/>
    <col min="786" max="786" width="45" style="407" customWidth="1"/>
    <col min="787" max="787" width="19.08203125" style="407" customWidth="1"/>
    <col min="788" max="1021" width="8.83203125" style="407"/>
    <col min="1022" max="1022" width="5.58203125" style="407" customWidth="1"/>
    <col min="1023" max="1023" width="47.75" style="407" customWidth="1"/>
    <col min="1024" max="1024" width="6.08203125" style="407" customWidth="1"/>
    <col min="1025" max="1026" width="0" style="407" hidden="1" customWidth="1"/>
    <col min="1027" max="1027" width="8.83203125" style="407" customWidth="1"/>
    <col min="1028" max="1030" width="11.08203125" style="407" customWidth="1"/>
    <col min="1031" max="1032" width="0" style="407" hidden="1" customWidth="1"/>
    <col min="1033" max="1033" width="13.58203125" style="407" customWidth="1"/>
    <col min="1034" max="1034" width="15.75" style="407" customWidth="1"/>
    <col min="1035" max="1035" width="15" style="407" customWidth="1"/>
    <col min="1036" max="1036" width="15.75" style="407" customWidth="1"/>
    <col min="1037" max="1037" width="15.83203125" style="407" customWidth="1"/>
    <col min="1038" max="1038" width="9.58203125" style="407" customWidth="1"/>
    <col min="1039" max="1039" width="15.08203125" style="407" customWidth="1"/>
    <col min="1040" max="1041" width="16.25" style="407" customWidth="1"/>
    <col min="1042" max="1042" width="45" style="407" customWidth="1"/>
    <col min="1043" max="1043" width="19.08203125" style="407" customWidth="1"/>
    <col min="1044" max="1277" width="8.83203125" style="407"/>
    <col min="1278" max="1278" width="5.58203125" style="407" customWidth="1"/>
    <col min="1279" max="1279" width="47.75" style="407" customWidth="1"/>
    <col min="1280" max="1280" width="6.08203125" style="407" customWidth="1"/>
    <col min="1281" max="1282" width="0" style="407" hidden="1" customWidth="1"/>
    <col min="1283" max="1283" width="8.83203125" style="407" customWidth="1"/>
    <col min="1284" max="1286" width="11.08203125" style="407" customWidth="1"/>
    <col min="1287" max="1288" width="0" style="407" hidden="1" customWidth="1"/>
    <col min="1289" max="1289" width="13.58203125" style="407" customWidth="1"/>
    <col min="1290" max="1290" width="15.75" style="407" customWidth="1"/>
    <col min="1291" max="1291" width="15" style="407" customWidth="1"/>
    <col min="1292" max="1292" width="15.75" style="407" customWidth="1"/>
    <col min="1293" max="1293" width="15.83203125" style="407" customWidth="1"/>
    <col min="1294" max="1294" width="9.58203125" style="407" customWidth="1"/>
    <col min="1295" max="1295" width="15.08203125" style="407" customWidth="1"/>
    <col min="1296" max="1297" width="16.25" style="407" customWidth="1"/>
    <col min="1298" max="1298" width="45" style="407" customWidth="1"/>
    <col min="1299" max="1299" width="19.08203125" style="407" customWidth="1"/>
    <col min="1300" max="1533" width="8.83203125" style="407"/>
    <col min="1534" max="1534" width="5.58203125" style="407" customWidth="1"/>
    <col min="1535" max="1535" width="47.75" style="407" customWidth="1"/>
    <col min="1536" max="1536" width="6.08203125" style="407" customWidth="1"/>
    <col min="1537" max="1538" width="0" style="407" hidden="1" customWidth="1"/>
    <col min="1539" max="1539" width="8.83203125" style="407" customWidth="1"/>
    <col min="1540" max="1542" width="11.08203125" style="407" customWidth="1"/>
    <col min="1543" max="1544" width="0" style="407" hidden="1" customWidth="1"/>
    <col min="1545" max="1545" width="13.58203125" style="407" customWidth="1"/>
    <col min="1546" max="1546" width="15.75" style="407" customWidth="1"/>
    <col min="1547" max="1547" width="15" style="407" customWidth="1"/>
    <col min="1548" max="1548" width="15.75" style="407" customWidth="1"/>
    <col min="1549" max="1549" width="15.83203125" style="407" customWidth="1"/>
    <col min="1550" max="1550" width="9.58203125" style="407" customWidth="1"/>
    <col min="1551" max="1551" width="15.08203125" style="407" customWidth="1"/>
    <col min="1552" max="1553" width="16.25" style="407" customWidth="1"/>
    <col min="1554" max="1554" width="45" style="407" customWidth="1"/>
    <col min="1555" max="1555" width="19.08203125" style="407" customWidth="1"/>
    <col min="1556" max="1789" width="8.83203125" style="407"/>
    <col min="1790" max="1790" width="5.58203125" style="407" customWidth="1"/>
    <col min="1791" max="1791" width="47.75" style="407" customWidth="1"/>
    <col min="1792" max="1792" width="6.08203125" style="407" customWidth="1"/>
    <col min="1793" max="1794" width="0" style="407" hidden="1" customWidth="1"/>
    <col min="1795" max="1795" width="8.83203125" style="407" customWidth="1"/>
    <col min="1796" max="1798" width="11.08203125" style="407" customWidth="1"/>
    <col min="1799" max="1800" width="0" style="407" hidden="1" customWidth="1"/>
    <col min="1801" max="1801" width="13.58203125" style="407" customWidth="1"/>
    <col min="1802" max="1802" width="15.75" style="407" customWidth="1"/>
    <col min="1803" max="1803" width="15" style="407" customWidth="1"/>
    <col min="1804" max="1804" width="15.75" style="407" customWidth="1"/>
    <col min="1805" max="1805" width="15.83203125" style="407" customWidth="1"/>
    <col min="1806" max="1806" width="9.58203125" style="407" customWidth="1"/>
    <col min="1807" max="1807" width="15.08203125" style="407" customWidth="1"/>
    <col min="1808" max="1809" width="16.25" style="407" customWidth="1"/>
    <col min="1810" max="1810" width="45" style="407" customWidth="1"/>
    <col min="1811" max="1811" width="19.08203125" style="407" customWidth="1"/>
    <col min="1812" max="2045" width="8.83203125" style="407"/>
    <col min="2046" max="2046" width="5.58203125" style="407" customWidth="1"/>
    <col min="2047" max="2047" width="47.75" style="407" customWidth="1"/>
    <col min="2048" max="2048" width="6.08203125" style="407" customWidth="1"/>
    <col min="2049" max="2050" width="0" style="407" hidden="1" customWidth="1"/>
    <col min="2051" max="2051" width="8.83203125" style="407" customWidth="1"/>
    <col min="2052" max="2054" width="11.08203125" style="407" customWidth="1"/>
    <col min="2055" max="2056" width="0" style="407" hidden="1" customWidth="1"/>
    <col min="2057" max="2057" width="13.58203125" style="407" customWidth="1"/>
    <col min="2058" max="2058" width="15.75" style="407" customWidth="1"/>
    <col min="2059" max="2059" width="15" style="407" customWidth="1"/>
    <col min="2060" max="2060" width="15.75" style="407" customWidth="1"/>
    <col min="2061" max="2061" width="15.83203125" style="407" customWidth="1"/>
    <col min="2062" max="2062" width="9.58203125" style="407" customWidth="1"/>
    <col min="2063" max="2063" width="15.08203125" style="407" customWidth="1"/>
    <col min="2064" max="2065" width="16.25" style="407" customWidth="1"/>
    <col min="2066" max="2066" width="45" style="407" customWidth="1"/>
    <col min="2067" max="2067" width="19.08203125" style="407" customWidth="1"/>
    <col min="2068" max="2301" width="8.83203125" style="407"/>
    <col min="2302" max="2302" width="5.58203125" style="407" customWidth="1"/>
    <col min="2303" max="2303" width="47.75" style="407" customWidth="1"/>
    <col min="2304" max="2304" width="6.08203125" style="407" customWidth="1"/>
    <col min="2305" max="2306" width="0" style="407" hidden="1" customWidth="1"/>
    <col min="2307" max="2307" width="8.83203125" style="407" customWidth="1"/>
    <col min="2308" max="2310" width="11.08203125" style="407" customWidth="1"/>
    <col min="2311" max="2312" width="0" style="407" hidden="1" customWidth="1"/>
    <col min="2313" max="2313" width="13.58203125" style="407" customWidth="1"/>
    <col min="2314" max="2314" width="15.75" style="407" customWidth="1"/>
    <col min="2315" max="2315" width="15" style="407" customWidth="1"/>
    <col min="2316" max="2316" width="15.75" style="407" customWidth="1"/>
    <col min="2317" max="2317" width="15.83203125" style="407" customWidth="1"/>
    <col min="2318" max="2318" width="9.58203125" style="407" customWidth="1"/>
    <col min="2319" max="2319" width="15.08203125" style="407" customWidth="1"/>
    <col min="2320" max="2321" width="16.25" style="407" customWidth="1"/>
    <col min="2322" max="2322" width="45" style="407" customWidth="1"/>
    <col min="2323" max="2323" width="19.08203125" style="407" customWidth="1"/>
    <col min="2324" max="2557" width="8.83203125" style="407"/>
    <col min="2558" max="2558" width="5.58203125" style="407" customWidth="1"/>
    <col min="2559" max="2559" width="47.75" style="407" customWidth="1"/>
    <col min="2560" max="2560" width="6.08203125" style="407" customWidth="1"/>
    <col min="2561" max="2562" width="0" style="407" hidden="1" customWidth="1"/>
    <col min="2563" max="2563" width="8.83203125" style="407" customWidth="1"/>
    <col min="2564" max="2566" width="11.08203125" style="407" customWidth="1"/>
    <col min="2567" max="2568" width="0" style="407" hidden="1" customWidth="1"/>
    <col min="2569" max="2569" width="13.58203125" style="407" customWidth="1"/>
    <col min="2570" max="2570" width="15.75" style="407" customWidth="1"/>
    <col min="2571" max="2571" width="15" style="407" customWidth="1"/>
    <col min="2572" max="2572" width="15.75" style="407" customWidth="1"/>
    <col min="2573" max="2573" width="15.83203125" style="407" customWidth="1"/>
    <col min="2574" max="2574" width="9.58203125" style="407" customWidth="1"/>
    <col min="2575" max="2575" width="15.08203125" style="407" customWidth="1"/>
    <col min="2576" max="2577" width="16.25" style="407" customWidth="1"/>
    <col min="2578" max="2578" width="45" style="407" customWidth="1"/>
    <col min="2579" max="2579" width="19.08203125" style="407" customWidth="1"/>
    <col min="2580" max="2813" width="8.83203125" style="407"/>
    <col min="2814" max="2814" width="5.58203125" style="407" customWidth="1"/>
    <col min="2815" max="2815" width="47.75" style="407" customWidth="1"/>
    <col min="2816" max="2816" width="6.08203125" style="407" customWidth="1"/>
    <col min="2817" max="2818" width="0" style="407" hidden="1" customWidth="1"/>
    <col min="2819" max="2819" width="8.83203125" style="407" customWidth="1"/>
    <col min="2820" max="2822" width="11.08203125" style="407" customWidth="1"/>
    <col min="2823" max="2824" width="0" style="407" hidden="1" customWidth="1"/>
    <col min="2825" max="2825" width="13.58203125" style="407" customWidth="1"/>
    <col min="2826" max="2826" width="15.75" style="407" customWidth="1"/>
    <col min="2827" max="2827" width="15" style="407" customWidth="1"/>
    <col min="2828" max="2828" width="15.75" style="407" customWidth="1"/>
    <col min="2829" max="2829" width="15.83203125" style="407" customWidth="1"/>
    <col min="2830" max="2830" width="9.58203125" style="407" customWidth="1"/>
    <col min="2831" max="2831" width="15.08203125" style="407" customWidth="1"/>
    <col min="2832" max="2833" width="16.25" style="407" customWidth="1"/>
    <col min="2834" max="2834" width="45" style="407" customWidth="1"/>
    <col min="2835" max="2835" width="19.08203125" style="407" customWidth="1"/>
    <col min="2836" max="3069" width="8.83203125" style="407"/>
    <col min="3070" max="3070" width="5.58203125" style="407" customWidth="1"/>
    <col min="3071" max="3071" width="47.75" style="407" customWidth="1"/>
    <col min="3072" max="3072" width="6.08203125" style="407" customWidth="1"/>
    <col min="3073" max="3074" width="0" style="407" hidden="1" customWidth="1"/>
    <col min="3075" max="3075" width="8.83203125" style="407" customWidth="1"/>
    <col min="3076" max="3078" width="11.08203125" style="407" customWidth="1"/>
    <col min="3079" max="3080" width="0" style="407" hidden="1" customWidth="1"/>
    <col min="3081" max="3081" width="13.58203125" style="407" customWidth="1"/>
    <col min="3082" max="3082" width="15.75" style="407" customWidth="1"/>
    <col min="3083" max="3083" width="15" style="407" customWidth="1"/>
    <col min="3084" max="3084" width="15.75" style="407" customWidth="1"/>
    <col min="3085" max="3085" width="15.83203125" style="407" customWidth="1"/>
    <col min="3086" max="3086" width="9.58203125" style="407" customWidth="1"/>
    <col min="3087" max="3087" width="15.08203125" style="407" customWidth="1"/>
    <col min="3088" max="3089" width="16.25" style="407" customWidth="1"/>
    <col min="3090" max="3090" width="45" style="407" customWidth="1"/>
    <col min="3091" max="3091" width="19.08203125" style="407" customWidth="1"/>
    <col min="3092" max="3325" width="8.83203125" style="407"/>
    <col min="3326" max="3326" width="5.58203125" style="407" customWidth="1"/>
    <col min="3327" max="3327" width="47.75" style="407" customWidth="1"/>
    <col min="3328" max="3328" width="6.08203125" style="407" customWidth="1"/>
    <col min="3329" max="3330" width="0" style="407" hidden="1" customWidth="1"/>
    <col min="3331" max="3331" width="8.83203125" style="407" customWidth="1"/>
    <col min="3332" max="3334" width="11.08203125" style="407" customWidth="1"/>
    <col min="3335" max="3336" width="0" style="407" hidden="1" customWidth="1"/>
    <col min="3337" max="3337" width="13.58203125" style="407" customWidth="1"/>
    <col min="3338" max="3338" width="15.75" style="407" customWidth="1"/>
    <col min="3339" max="3339" width="15" style="407" customWidth="1"/>
    <col min="3340" max="3340" width="15.75" style="407" customWidth="1"/>
    <col min="3341" max="3341" width="15.83203125" style="407" customWidth="1"/>
    <col min="3342" max="3342" width="9.58203125" style="407" customWidth="1"/>
    <col min="3343" max="3343" width="15.08203125" style="407" customWidth="1"/>
    <col min="3344" max="3345" width="16.25" style="407" customWidth="1"/>
    <col min="3346" max="3346" width="45" style="407" customWidth="1"/>
    <col min="3347" max="3347" width="19.08203125" style="407" customWidth="1"/>
    <col min="3348" max="3581" width="8.83203125" style="407"/>
    <col min="3582" max="3582" width="5.58203125" style="407" customWidth="1"/>
    <col min="3583" max="3583" width="47.75" style="407" customWidth="1"/>
    <col min="3584" max="3584" width="6.08203125" style="407" customWidth="1"/>
    <col min="3585" max="3586" width="0" style="407" hidden="1" customWidth="1"/>
    <col min="3587" max="3587" width="8.83203125" style="407" customWidth="1"/>
    <col min="3588" max="3590" width="11.08203125" style="407" customWidth="1"/>
    <col min="3591" max="3592" width="0" style="407" hidden="1" customWidth="1"/>
    <col min="3593" max="3593" width="13.58203125" style="407" customWidth="1"/>
    <col min="3594" max="3594" width="15.75" style="407" customWidth="1"/>
    <col min="3595" max="3595" width="15" style="407" customWidth="1"/>
    <col min="3596" max="3596" width="15.75" style="407" customWidth="1"/>
    <col min="3597" max="3597" width="15.83203125" style="407" customWidth="1"/>
    <col min="3598" max="3598" width="9.58203125" style="407" customWidth="1"/>
    <col min="3599" max="3599" width="15.08203125" style="407" customWidth="1"/>
    <col min="3600" max="3601" width="16.25" style="407" customWidth="1"/>
    <col min="3602" max="3602" width="45" style="407" customWidth="1"/>
    <col min="3603" max="3603" width="19.08203125" style="407" customWidth="1"/>
    <col min="3604" max="3837" width="8.83203125" style="407"/>
    <col min="3838" max="3838" width="5.58203125" style="407" customWidth="1"/>
    <col min="3839" max="3839" width="47.75" style="407" customWidth="1"/>
    <col min="3840" max="3840" width="6.08203125" style="407" customWidth="1"/>
    <col min="3841" max="3842" width="0" style="407" hidden="1" customWidth="1"/>
    <col min="3843" max="3843" width="8.83203125" style="407" customWidth="1"/>
    <col min="3844" max="3846" width="11.08203125" style="407" customWidth="1"/>
    <col min="3847" max="3848" width="0" style="407" hidden="1" customWidth="1"/>
    <col min="3849" max="3849" width="13.58203125" style="407" customWidth="1"/>
    <col min="3850" max="3850" width="15.75" style="407" customWidth="1"/>
    <col min="3851" max="3851" width="15" style="407" customWidth="1"/>
    <col min="3852" max="3852" width="15.75" style="407" customWidth="1"/>
    <col min="3853" max="3853" width="15.83203125" style="407" customWidth="1"/>
    <col min="3854" max="3854" width="9.58203125" style="407" customWidth="1"/>
    <col min="3855" max="3855" width="15.08203125" style="407" customWidth="1"/>
    <col min="3856" max="3857" width="16.25" style="407" customWidth="1"/>
    <col min="3858" max="3858" width="45" style="407" customWidth="1"/>
    <col min="3859" max="3859" width="19.08203125" style="407" customWidth="1"/>
    <col min="3860" max="4093" width="8.83203125" style="407"/>
    <col min="4094" max="4094" width="5.58203125" style="407" customWidth="1"/>
    <col min="4095" max="4095" width="47.75" style="407" customWidth="1"/>
    <col min="4096" max="4096" width="6.08203125" style="407" customWidth="1"/>
    <col min="4097" max="4098" width="0" style="407" hidden="1" customWidth="1"/>
    <col min="4099" max="4099" width="8.83203125" style="407" customWidth="1"/>
    <col min="4100" max="4102" width="11.08203125" style="407" customWidth="1"/>
    <col min="4103" max="4104" width="0" style="407" hidden="1" customWidth="1"/>
    <col min="4105" max="4105" width="13.58203125" style="407" customWidth="1"/>
    <col min="4106" max="4106" width="15.75" style="407" customWidth="1"/>
    <col min="4107" max="4107" width="15" style="407" customWidth="1"/>
    <col min="4108" max="4108" width="15.75" style="407" customWidth="1"/>
    <col min="4109" max="4109" width="15.83203125" style="407" customWidth="1"/>
    <col min="4110" max="4110" width="9.58203125" style="407" customWidth="1"/>
    <col min="4111" max="4111" width="15.08203125" style="407" customWidth="1"/>
    <col min="4112" max="4113" width="16.25" style="407" customWidth="1"/>
    <col min="4114" max="4114" width="45" style="407" customWidth="1"/>
    <col min="4115" max="4115" width="19.08203125" style="407" customWidth="1"/>
    <col min="4116" max="4349" width="8.83203125" style="407"/>
    <col min="4350" max="4350" width="5.58203125" style="407" customWidth="1"/>
    <col min="4351" max="4351" width="47.75" style="407" customWidth="1"/>
    <col min="4352" max="4352" width="6.08203125" style="407" customWidth="1"/>
    <col min="4353" max="4354" width="0" style="407" hidden="1" customWidth="1"/>
    <col min="4355" max="4355" width="8.83203125" style="407" customWidth="1"/>
    <col min="4356" max="4358" width="11.08203125" style="407" customWidth="1"/>
    <col min="4359" max="4360" width="0" style="407" hidden="1" customWidth="1"/>
    <col min="4361" max="4361" width="13.58203125" style="407" customWidth="1"/>
    <col min="4362" max="4362" width="15.75" style="407" customWidth="1"/>
    <col min="4363" max="4363" width="15" style="407" customWidth="1"/>
    <col min="4364" max="4364" width="15.75" style="407" customWidth="1"/>
    <col min="4365" max="4365" width="15.83203125" style="407" customWidth="1"/>
    <col min="4366" max="4366" width="9.58203125" style="407" customWidth="1"/>
    <col min="4367" max="4367" width="15.08203125" style="407" customWidth="1"/>
    <col min="4368" max="4369" width="16.25" style="407" customWidth="1"/>
    <col min="4370" max="4370" width="45" style="407" customWidth="1"/>
    <col min="4371" max="4371" width="19.08203125" style="407" customWidth="1"/>
    <col min="4372" max="4605" width="8.83203125" style="407"/>
    <col min="4606" max="4606" width="5.58203125" style="407" customWidth="1"/>
    <col min="4607" max="4607" width="47.75" style="407" customWidth="1"/>
    <col min="4608" max="4608" width="6.08203125" style="407" customWidth="1"/>
    <col min="4609" max="4610" width="0" style="407" hidden="1" customWidth="1"/>
    <col min="4611" max="4611" width="8.83203125" style="407" customWidth="1"/>
    <col min="4612" max="4614" width="11.08203125" style="407" customWidth="1"/>
    <col min="4615" max="4616" width="0" style="407" hidden="1" customWidth="1"/>
    <col min="4617" max="4617" width="13.58203125" style="407" customWidth="1"/>
    <col min="4618" max="4618" width="15.75" style="407" customWidth="1"/>
    <col min="4619" max="4619" width="15" style="407" customWidth="1"/>
    <col min="4620" max="4620" width="15.75" style="407" customWidth="1"/>
    <col min="4621" max="4621" width="15.83203125" style="407" customWidth="1"/>
    <col min="4622" max="4622" width="9.58203125" style="407" customWidth="1"/>
    <col min="4623" max="4623" width="15.08203125" style="407" customWidth="1"/>
    <col min="4624" max="4625" width="16.25" style="407" customWidth="1"/>
    <col min="4626" max="4626" width="45" style="407" customWidth="1"/>
    <col min="4627" max="4627" width="19.08203125" style="407" customWidth="1"/>
    <col min="4628" max="4861" width="8.83203125" style="407"/>
    <col min="4862" max="4862" width="5.58203125" style="407" customWidth="1"/>
    <col min="4863" max="4863" width="47.75" style="407" customWidth="1"/>
    <col min="4864" max="4864" width="6.08203125" style="407" customWidth="1"/>
    <col min="4865" max="4866" width="0" style="407" hidden="1" customWidth="1"/>
    <col min="4867" max="4867" width="8.83203125" style="407" customWidth="1"/>
    <col min="4868" max="4870" width="11.08203125" style="407" customWidth="1"/>
    <col min="4871" max="4872" width="0" style="407" hidden="1" customWidth="1"/>
    <col min="4873" max="4873" width="13.58203125" style="407" customWidth="1"/>
    <col min="4874" max="4874" width="15.75" style="407" customWidth="1"/>
    <col min="4875" max="4875" width="15" style="407" customWidth="1"/>
    <col min="4876" max="4876" width="15.75" style="407" customWidth="1"/>
    <col min="4877" max="4877" width="15.83203125" style="407" customWidth="1"/>
    <col min="4878" max="4878" width="9.58203125" style="407" customWidth="1"/>
    <col min="4879" max="4879" width="15.08203125" style="407" customWidth="1"/>
    <col min="4880" max="4881" width="16.25" style="407" customWidth="1"/>
    <col min="4882" max="4882" width="45" style="407" customWidth="1"/>
    <col min="4883" max="4883" width="19.08203125" style="407" customWidth="1"/>
    <col min="4884" max="5117" width="8.83203125" style="407"/>
    <col min="5118" max="5118" width="5.58203125" style="407" customWidth="1"/>
    <col min="5119" max="5119" width="47.75" style="407" customWidth="1"/>
    <col min="5120" max="5120" width="6.08203125" style="407" customWidth="1"/>
    <col min="5121" max="5122" width="0" style="407" hidden="1" customWidth="1"/>
    <col min="5123" max="5123" width="8.83203125" style="407" customWidth="1"/>
    <col min="5124" max="5126" width="11.08203125" style="407" customWidth="1"/>
    <col min="5127" max="5128" width="0" style="407" hidden="1" customWidth="1"/>
    <col min="5129" max="5129" width="13.58203125" style="407" customWidth="1"/>
    <col min="5130" max="5130" width="15.75" style="407" customWidth="1"/>
    <col min="5131" max="5131" width="15" style="407" customWidth="1"/>
    <col min="5132" max="5132" width="15.75" style="407" customWidth="1"/>
    <col min="5133" max="5133" width="15.83203125" style="407" customWidth="1"/>
    <col min="5134" max="5134" width="9.58203125" style="407" customWidth="1"/>
    <col min="5135" max="5135" width="15.08203125" style="407" customWidth="1"/>
    <col min="5136" max="5137" width="16.25" style="407" customWidth="1"/>
    <col min="5138" max="5138" width="45" style="407" customWidth="1"/>
    <col min="5139" max="5139" width="19.08203125" style="407" customWidth="1"/>
    <col min="5140" max="5373" width="8.83203125" style="407"/>
    <col min="5374" max="5374" width="5.58203125" style="407" customWidth="1"/>
    <col min="5375" max="5375" width="47.75" style="407" customWidth="1"/>
    <col min="5376" max="5376" width="6.08203125" style="407" customWidth="1"/>
    <col min="5377" max="5378" width="0" style="407" hidden="1" customWidth="1"/>
    <col min="5379" max="5379" width="8.83203125" style="407" customWidth="1"/>
    <col min="5380" max="5382" width="11.08203125" style="407" customWidth="1"/>
    <col min="5383" max="5384" width="0" style="407" hidden="1" customWidth="1"/>
    <col min="5385" max="5385" width="13.58203125" style="407" customWidth="1"/>
    <col min="5386" max="5386" width="15.75" style="407" customWidth="1"/>
    <col min="5387" max="5387" width="15" style="407" customWidth="1"/>
    <col min="5388" max="5388" width="15.75" style="407" customWidth="1"/>
    <col min="5389" max="5389" width="15.83203125" style="407" customWidth="1"/>
    <col min="5390" max="5390" width="9.58203125" style="407" customWidth="1"/>
    <col min="5391" max="5391" width="15.08203125" style="407" customWidth="1"/>
    <col min="5392" max="5393" width="16.25" style="407" customWidth="1"/>
    <col min="5394" max="5394" width="45" style="407" customWidth="1"/>
    <col min="5395" max="5395" width="19.08203125" style="407" customWidth="1"/>
    <col min="5396" max="5629" width="8.83203125" style="407"/>
    <col min="5630" max="5630" width="5.58203125" style="407" customWidth="1"/>
    <col min="5631" max="5631" width="47.75" style="407" customWidth="1"/>
    <col min="5632" max="5632" width="6.08203125" style="407" customWidth="1"/>
    <col min="5633" max="5634" width="0" style="407" hidden="1" customWidth="1"/>
    <col min="5635" max="5635" width="8.83203125" style="407" customWidth="1"/>
    <col min="5636" max="5638" width="11.08203125" style="407" customWidth="1"/>
    <col min="5639" max="5640" width="0" style="407" hidden="1" customWidth="1"/>
    <col min="5641" max="5641" width="13.58203125" style="407" customWidth="1"/>
    <col min="5642" max="5642" width="15.75" style="407" customWidth="1"/>
    <col min="5643" max="5643" width="15" style="407" customWidth="1"/>
    <col min="5644" max="5644" width="15.75" style="407" customWidth="1"/>
    <col min="5645" max="5645" width="15.83203125" style="407" customWidth="1"/>
    <col min="5646" max="5646" width="9.58203125" style="407" customWidth="1"/>
    <col min="5647" max="5647" width="15.08203125" style="407" customWidth="1"/>
    <col min="5648" max="5649" width="16.25" style="407" customWidth="1"/>
    <col min="5650" max="5650" width="45" style="407" customWidth="1"/>
    <col min="5651" max="5651" width="19.08203125" style="407" customWidth="1"/>
    <col min="5652" max="5885" width="8.83203125" style="407"/>
    <col min="5886" max="5886" width="5.58203125" style="407" customWidth="1"/>
    <col min="5887" max="5887" width="47.75" style="407" customWidth="1"/>
    <col min="5888" max="5888" width="6.08203125" style="407" customWidth="1"/>
    <col min="5889" max="5890" width="0" style="407" hidden="1" customWidth="1"/>
    <col min="5891" max="5891" width="8.83203125" style="407" customWidth="1"/>
    <col min="5892" max="5894" width="11.08203125" style="407" customWidth="1"/>
    <col min="5895" max="5896" width="0" style="407" hidden="1" customWidth="1"/>
    <col min="5897" max="5897" width="13.58203125" style="407" customWidth="1"/>
    <col min="5898" max="5898" width="15.75" style="407" customWidth="1"/>
    <col min="5899" max="5899" width="15" style="407" customWidth="1"/>
    <col min="5900" max="5900" width="15.75" style="407" customWidth="1"/>
    <col min="5901" max="5901" width="15.83203125" style="407" customWidth="1"/>
    <col min="5902" max="5902" width="9.58203125" style="407" customWidth="1"/>
    <col min="5903" max="5903" width="15.08203125" style="407" customWidth="1"/>
    <col min="5904" max="5905" width="16.25" style="407" customWidth="1"/>
    <col min="5906" max="5906" width="45" style="407" customWidth="1"/>
    <col min="5907" max="5907" width="19.08203125" style="407" customWidth="1"/>
    <col min="5908" max="6141" width="8.83203125" style="407"/>
    <col min="6142" max="6142" width="5.58203125" style="407" customWidth="1"/>
    <col min="6143" max="6143" width="47.75" style="407" customWidth="1"/>
    <col min="6144" max="6144" width="6.08203125" style="407" customWidth="1"/>
    <col min="6145" max="6146" width="0" style="407" hidden="1" customWidth="1"/>
    <col min="6147" max="6147" width="8.83203125" style="407" customWidth="1"/>
    <col min="6148" max="6150" width="11.08203125" style="407" customWidth="1"/>
    <col min="6151" max="6152" width="0" style="407" hidden="1" customWidth="1"/>
    <col min="6153" max="6153" width="13.58203125" style="407" customWidth="1"/>
    <col min="6154" max="6154" width="15.75" style="407" customWidth="1"/>
    <col min="6155" max="6155" width="15" style="407" customWidth="1"/>
    <col min="6156" max="6156" width="15.75" style="407" customWidth="1"/>
    <col min="6157" max="6157" width="15.83203125" style="407" customWidth="1"/>
    <col min="6158" max="6158" width="9.58203125" style="407" customWidth="1"/>
    <col min="6159" max="6159" width="15.08203125" style="407" customWidth="1"/>
    <col min="6160" max="6161" width="16.25" style="407" customWidth="1"/>
    <col min="6162" max="6162" width="45" style="407" customWidth="1"/>
    <col min="6163" max="6163" width="19.08203125" style="407" customWidth="1"/>
    <col min="6164" max="6397" width="8.83203125" style="407"/>
    <col min="6398" max="6398" width="5.58203125" style="407" customWidth="1"/>
    <col min="6399" max="6399" width="47.75" style="407" customWidth="1"/>
    <col min="6400" max="6400" width="6.08203125" style="407" customWidth="1"/>
    <col min="6401" max="6402" width="0" style="407" hidden="1" customWidth="1"/>
    <col min="6403" max="6403" width="8.83203125" style="407" customWidth="1"/>
    <col min="6404" max="6406" width="11.08203125" style="407" customWidth="1"/>
    <col min="6407" max="6408" width="0" style="407" hidden="1" customWidth="1"/>
    <col min="6409" max="6409" width="13.58203125" style="407" customWidth="1"/>
    <col min="6410" max="6410" width="15.75" style="407" customWidth="1"/>
    <col min="6411" max="6411" width="15" style="407" customWidth="1"/>
    <col min="6412" max="6412" width="15.75" style="407" customWidth="1"/>
    <col min="6413" max="6413" width="15.83203125" style="407" customWidth="1"/>
    <col min="6414" max="6414" width="9.58203125" style="407" customWidth="1"/>
    <col min="6415" max="6415" width="15.08203125" style="407" customWidth="1"/>
    <col min="6416" max="6417" width="16.25" style="407" customWidth="1"/>
    <col min="6418" max="6418" width="45" style="407" customWidth="1"/>
    <col min="6419" max="6419" width="19.08203125" style="407" customWidth="1"/>
    <col min="6420" max="6653" width="8.83203125" style="407"/>
    <col min="6654" max="6654" width="5.58203125" style="407" customWidth="1"/>
    <col min="6655" max="6655" width="47.75" style="407" customWidth="1"/>
    <col min="6656" max="6656" width="6.08203125" style="407" customWidth="1"/>
    <col min="6657" max="6658" width="0" style="407" hidden="1" customWidth="1"/>
    <col min="6659" max="6659" width="8.83203125" style="407" customWidth="1"/>
    <col min="6660" max="6662" width="11.08203125" style="407" customWidth="1"/>
    <col min="6663" max="6664" width="0" style="407" hidden="1" customWidth="1"/>
    <col min="6665" max="6665" width="13.58203125" style="407" customWidth="1"/>
    <col min="6666" max="6666" width="15.75" style="407" customWidth="1"/>
    <col min="6667" max="6667" width="15" style="407" customWidth="1"/>
    <col min="6668" max="6668" width="15.75" style="407" customWidth="1"/>
    <col min="6669" max="6669" width="15.83203125" style="407" customWidth="1"/>
    <col min="6670" max="6670" width="9.58203125" style="407" customWidth="1"/>
    <col min="6671" max="6671" width="15.08203125" style="407" customWidth="1"/>
    <col min="6672" max="6673" width="16.25" style="407" customWidth="1"/>
    <col min="6674" max="6674" width="45" style="407" customWidth="1"/>
    <col min="6675" max="6675" width="19.08203125" style="407" customWidth="1"/>
    <col min="6676" max="6909" width="8.83203125" style="407"/>
    <col min="6910" max="6910" width="5.58203125" style="407" customWidth="1"/>
    <col min="6911" max="6911" width="47.75" style="407" customWidth="1"/>
    <col min="6912" max="6912" width="6.08203125" style="407" customWidth="1"/>
    <col min="6913" max="6914" width="0" style="407" hidden="1" customWidth="1"/>
    <col min="6915" max="6915" width="8.83203125" style="407" customWidth="1"/>
    <col min="6916" max="6918" width="11.08203125" style="407" customWidth="1"/>
    <col min="6919" max="6920" width="0" style="407" hidden="1" customWidth="1"/>
    <col min="6921" max="6921" width="13.58203125" style="407" customWidth="1"/>
    <col min="6922" max="6922" width="15.75" style="407" customWidth="1"/>
    <col min="6923" max="6923" width="15" style="407" customWidth="1"/>
    <col min="6924" max="6924" width="15.75" style="407" customWidth="1"/>
    <col min="6925" max="6925" width="15.83203125" style="407" customWidth="1"/>
    <col min="6926" max="6926" width="9.58203125" style="407" customWidth="1"/>
    <col min="6927" max="6927" width="15.08203125" style="407" customWidth="1"/>
    <col min="6928" max="6929" width="16.25" style="407" customWidth="1"/>
    <col min="6930" max="6930" width="45" style="407" customWidth="1"/>
    <col min="6931" max="6931" width="19.08203125" style="407" customWidth="1"/>
    <col min="6932" max="7165" width="8.83203125" style="407"/>
    <col min="7166" max="7166" width="5.58203125" style="407" customWidth="1"/>
    <col min="7167" max="7167" width="47.75" style="407" customWidth="1"/>
    <col min="7168" max="7168" width="6.08203125" style="407" customWidth="1"/>
    <col min="7169" max="7170" width="0" style="407" hidden="1" customWidth="1"/>
    <col min="7171" max="7171" width="8.83203125" style="407" customWidth="1"/>
    <col min="7172" max="7174" width="11.08203125" style="407" customWidth="1"/>
    <col min="7175" max="7176" width="0" style="407" hidden="1" customWidth="1"/>
    <col min="7177" max="7177" width="13.58203125" style="407" customWidth="1"/>
    <col min="7178" max="7178" width="15.75" style="407" customWidth="1"/>
    <col min="7179" max="7179" width="15" style="407" customWidth="1"/>
    <col min="7180" max="7180" width="15.75" style="407" customWidth="1"/>
    <col min="7181" max="7181" width="15.83203125" style="407" customWidth="1"/>
    <col min="7182" max="7182" width="9.58203125" style="407" customWidth="1"/>
    <col min="7183" max="7183" width="15.08203125" style="407" customWidth="1"/>
    <col min="7184" max="7185" width="16.25" style="407" customWidth="1"/>
    <col min="7186" max="7186" width="45" style="407" customWidth="1"/>
    <col min="7187" max="7187" width="19.08203125" style="407" customWidth="1"/>
    <col min="7188" max="7421" width="8.83203125" style="407"/>
    <col min="7422" max="7422" width="5.58203125" style="407" customWidth="1"/>
    <col min="7423" max="7423" width="47.75" style="407" customWidth="1"/>
    <col min="7424" max="7424" width="6.08203125" style="407" customWidth="1"/>
    <col min="7425" max="7426" width="0" style="407" hidden="1" customWidth="1"/>
    <col min="7427" max="7427" width="8.83203125" style="407" customWidth="1"/>
    <col min="7428" max="7430" width="11.08203125" style="407" customWidth="1"/>
    <col min="7431" max="7432" width="0" style="407" hidden="1" customWidth="1"/>
    <col min="7433" max="7433" width="13.58203125" style="407" customWidth="1"/>
    <col min="7434" max="7434" width="15.75" style="407" customWidth="1"/>
    <col min="7435" max="7435" width="15" style="407" customWidth="1"/>
    <col min="7436" max="7436" width="15.75" style="407" customWidth="1"/>
    <col min="7437" max="7437" width="15.83203125" style="407" customWidth="1"/>
    <col min="7438" max="7438" width="9.58203125" style="407" customWidth="1"/>
    <col min="7439" max="7439" width="15.08203125" style="407" customWidth="1"/>
    <col min="7440" max="7441" width="16.25" style="407" customWidth="1"/>
    <col min="7442" max="7442" width="45" style="407" customWidth="1"/>
    <col min="7443" max="7443" width="19.08203125" style="407" customWidth="1"/>
    <col min="7444" max="7677" width="8.83203125" style="407"/>
    <col min="7678" max="7678" width="5.58203125" style="407" customWidth="1"/>
    <col min="7679" max="7679" width="47.75" style="407" customWidth="1"/>
    <col min="7680" max="7680" width="6.08203125" style="407" customWidth="1"/>
    <col min="7681" max="7682" width="0" style="407" hidden="1" customWidth="1"/>
    <col min="7683" max="7683" width="8.83203125" style="407" customWidth="1"/>
    <col min="7684" max="7686" width="11.08203125" style="407" customWidth="1"/>
    <col min="7687" max="7688" width="0" style="407" hidden="1" customWidth="1"/>
    <col min="7689" max="7689" width="13.58203125" style="407" customWidth="1"/>
    <col min="7690" max="7690" width="15.75" style="407" customWidth="1"/>
    <col min="7691" max="7691" width="15" style="407" customWidth="1"/>
    <col min="7692" max="7692" width="15.75" style="407" customWidth="1"/>
    <col min="7693" max="7693" width="15.83203125" style="407" customWidth="1"/>
    <col min="7694" max="7694" width="9.58203125" style="407" customWidth="1"/>
    <col min="7695" max="7695" width="15.08203125" style="407" customWidth="1"/>
    <col min="7696" max="7697" width="16.25" style="407" customWidth="1"/>
    <col min="7698" max="7698" width="45" style="407" customWidth="1"/>
    <col min="7699" max="7699" width="19.08203125" style="407" customWidth="1"/>
    <col min="7700" max="7933" width="8.83203125" style="407"/>
    <col min="7934" max="7934" width="5.58203125" style="407" customWidth="1"/>
    <col min="7935" max="7935" width="47.75" style="407" customWidth="1"/>
    <col min="7936" max="7936" width="6.08203125" style="407" customWidth="1"/>
    <col min="7937" max="7938" width="0" style="407" hidden="1" customWidth="1"/>
    <col min="7939" max="7939" width="8.83203125" style="407" customWidth="1"/>
    <col min="7940" max="7942" width="11.08203125" style="407" customWidth="1"/>
    <col min="7943" max="7944" width="0" style="407" hidden="1" customWidth="1"/>
    <col min="7945" max="7945" width="13.58203125" style="407" customWidth="1"/>
    <col min="7946" max="7946" width="15.75" style="407" customWidth="1"/>
    <col min="7947" max="7947" width="15" style="407" customWidth="1"/>
    <col min="7948" max="7948" width="15.75" style="407" customWidth="1"/>
    <col min="7949" max="7949" width="15.83203125" style="407" customWidth="1"/>
    <col min="7950" max="7950" width="9.58203125" style="407" customWidth="1"/>
    <col min="7951" max="7951" width="15.08203125" style="407" customWidth="1"/>
    <col min="7952" max="7953" width="16.25" style="407" customWidth="1"/>
    <col min="7954" max="7954" width="45" style="407" customWidth="1"/>
    <col min="7955" max="7955" width="19.08203125" style="407" customWidth="1"/>
    <col min="7956" max="8189" width="8.83203125" style="407"/>
    <col min="8190" max="8190" width="5.58203125" style="407" customWidth="1"/>
    <col min="8191" max="8191" width="47.75" style="407" customWidth="1"/>
    <col min="8192" max="8192" width="6.08203125" style="407" customWidth="1"/>
    <col min="8193" max="8194" width="0" style="407" hidden="1" customWidth="1"/>
    <col min="8195" max="8195" width="8.83203125" style="407" customWidth="1"/>
    <col min="8196" max="8198" width="11.08203125" style="407" customWidth="1"/>
    <col min="8199" max="8200" width="0" style="407" hidden="1" customWidth="1"/>
    <col min="8201" max="8201" width="13.58203125" style="407" customWidth="1"/>
    <col min="8202" max="8202" width="15.75" style="407" customWidth="1"/>
    <col min="8203" max="8203" width="15" style="407" customWidth="1"/>
    <col min="8204" max="8204" width="15.75" style="407" customWidth="1"/>
    <col min="8205" max="8205" width="15.83203125" style="407" customWidth="1"/>
    <col min="8206" max="8206" width="9.58203125" style="407" customWidth="1"/>
    <col min="8207" max="8207" width="15.08203125" style="407" customWidth="1"/>
    <col min="8208" max="8209" width="16.25" style="407" customWidth="1"/>
    <col min="8210" max="8210" width="45" style="407" customWidth="1"/>
    <col min="8211" max="8211" width="19.08203125" style="407" customWidth="1"/>
    <col min="8212" max="8445" width="8.83203125" style="407"/>
    <col min="8446" max="8446" width="5.58203125" style="407" customWidth="1"/>
    <col min="8447" max="8447" width="47.75" style="407" customWidth="1"/>
    <col min="8448" max="8448" width="6.08203125" style="407" customWidth="1"/>
    <col min="8449" max="8450" width="0" style="407" hidden="1" customWidth="1"/>
    <col min="8451" max="8451" width="8.83203125" style="407" customWidth="1"/>
    <col min="8452" max="8454" width="11.08203125" style="407" customWidth="1"/>
    <col min="8455" max="8456" width="0" style="407" hidden="1" customWidth="1"/>
    <col min="8457" max="8457" width="13.58203125" style="407" customWidth="1"/>
    <col min="8458" max="8458" width="15.75" style="407" customWidth="1"/>
    <col min="8459" max="8459" width="15" style="407" customWidth="1"/>
    <col min="8460" max="8460" width="15.75" style="407" customWidth="1"/>
    <col min="8461" max="8461" width="15.83203125" style="407" customWidth="1"/>
    <col min="8462" max="8462" width="9.58203125" style="407" customWidth="1"/>
    <col min="8463" max="8463" width="15.08203125" style="407" customWidth="1"/>
    <col min="8464" max="8465" width="16.25" style="407" customWidth="1"/>
    <col min="8466" max="8466" width="45" style="407" customWidth="1"/>
    <col min="8467" max="8467" width="19.08203125" style="407" customWidth="1"/>
    <col min="8468" max="8701" width="8.83203125" style="407"/>
    <col min="8702" max="8702" width="5.58203125" style="407" customWidth="1"/>
    <col min="8703" max="8703" width="47.75" style="407" customWidth="1"/>
    <col min="8704" max="8704" width="6.08203125" style="407" customWidth="1"/>
    <col min="8705" max="8706" width="0" style="407" hidden="1" customWidth="1"/>
    <col min="8707" max="8707" width="8.83203125" style="407" customWidth="1"/>
    <col min="8708" max="8710" width="11.08203125" style="407" customWidth="1"/>
    <col min="8711" max="8712" width="0" style="407" hidden="1" customWidth="1"/>
    <col min="8713" max="8713" width="13.58203125" style="407" customWidth="1"/>
    <col min="8714" max="8714" width="15.75" style="407" customWidth="1"/>
    <col min="8715" max="8715" width="15" style="407" customWidth="1"/>
    <col min="8716" max="8716" width="15.75" style="407" customWidth="1"/>
    <col min="8717" max="8717" width="15.83203125" style="407" customWidth="1"/>
    <col min="8718" max="8718" width="9.58203125" style="407" customWidth="1"/>
    <col min="8719" max="8719" width="15.08203125" style="407" customWidth="1"/>
    <col min="8720" max="8721" width="16.25" style="407" customWidth="1"/>
    <col min="8722" max="8722" width="45" style="407" customWidth="1"/>
    <col min="8723" max="8723" width="19.08203125" style="407" customWidth="1"/>
    <col min="8724" max="8957" width="8.83203125" style="407"/>
    <col min="8958" max="8958" width="5.58203125" style="407" customWidth="1"/>
    <col min="8959" max="8959" width="47.75" style="407" customWidth="1"/>
    <col min="8960" max="8960" width="6.08203125" style="407" customWidth="1"/>
    <col min="8961" max="8962" width="0" style="407" hidden="1" customWidth="1"/>
    <col min="8963" max="8963" width="8.83203125" style="407" customWidth="1"/>
    <col min="8964" max="8966" width="11.08203125" style="407" customWidth="1"/>
    <col min="8967" max="8968" width="0" style="407" hidden="1" customWidth="1"/>
    <col min="8969" max="8969" width="13.58203125" style="407" customWidth="1"/>
    <col min="8970" max="8970" width="15.75" style="407" customWidth="1"/>
    <col min="8971" max="8971" width="15" style="407" customWidth="1"/>
    <col min="8972" max="8972" width="15.75" style="407" customWidth="1"/>
    <col min="8973" max="8973" width="15.83203125" style="407" customWidth="1"/>
    <col min="8974" max="8974" width="9.58203125" style="407" customWidth="1"/>
    <col min="8975" max="8975" width="15.08203125" style="407" customWidth="1"/>
    <col min="8976" max="8977" width="16.25" style="407" customWidth="1"/>
    <col min="8978" max="8978" width="45" style="407" customWidth="1"/>
    <col min="8979" max="8979" width="19.08203125" style="407" customWidth="1"/>
    <col min="8980" max="9213" width="8.83203125" style="407"/>
    <col min="9214" max="9214" width="5.58203125" style="407" customWidth="1"/>
    <col min="9215" max="9215" width="47.75" style="407" customWidth="1"/>
    <col min="9216" max="9216" width="6.08203125" style="407" customWidth="1"/>
    <col min="9217" max="9218" width="0" style="407" hidden="1" customWidth="1"/>
    <col min="9219" max="9219" width="8.83203125" style="407" customWidth="1"/>
    <col min="9220" max="9222" width="11.08203125" style="407" customWidth="1"/>
    <col min="9223" max="9224" width="0" style="407" hidden="1" customWidth="1"/>
    <col min="9225" max="9225" width="13.58203125" style="407" customWidth="1"/>
    <col min="9226" max="9226" width="15.75" style="407" customWidth="1"/>
    <col min="9227" max="9227" width="15" style="407" customWidth="1"/>
    <col min="9228" max="9228" width="15.75" style="407" customWidth="1"/>
    <col min="9229" max="9229" width="15.83203125" style="407" customWidth="1"/>
    <col min="9230" max="9230" width="9.58203125" style="407" customWidth="1"/>
    <col min="9231" max="9231" width="15.08203125" style="407" customWidth="1"/>
    <col min="9232" max="9233" width="16.25" style="407" customWidth="1"/>
    <col min="9234" max="9234" width="45" style="407" customWidth="1"/>
    <col min="9235" max="9235" width="19.08203125" style="407" customWidth="1"/>
    <col min="9236" max="9469" width="8.83203125" style="407"/>
    <col min="9470" max="9470" width="5.58203125" style="407" customWidth="1"/>
    <col min="9471" max="9471" width="47.75" style="407" customWidth="1"/>
    <col min="9472" max="9472" width="6.08203125" style="407" customWidth="1"/>
    <col min="9473" max="9474" width="0" style="407" hidden="1" customWidth="1"/>
    <col min="9475" max="9475" width="8.83203125" style="407" customWidth="1"/>
    <col min="9476" max="9478" width="11.08203125" style="407" customWidth="1"/>
    <col min="9479" max="9480" width="0" style="407" hidden="1" customWidth="1"/>
    <col min="9481" max="9481" width="13.58203125" style="407" customWidth="1"/>
    <col min="9482" max="9482" width="15.75" style="407" customWidth="1"/>
    <col min="9483" max="9483" width="15" style="407" customWidth="1"/>
    <col min="9484" max="9484" width="15.75" style="407" customWidth="1"/>
    <col min="9485" max="9485" width="15.83203125" style="407" customWidth="1"/>
    <col min="9486" max="9486" width="9.58203125" style="407" customWidth="1"/>
    <col min="9487" max="9487" width="15.08203125" style="407" customWidth="1"/>
    <col min="9488" max="9489" width="16.25" style="407" customWidth="1"/>
    <col min="9490" max="9490" width="45" style="407" customWidth="1"/>
    <col min="9491" max="9491" width="19.08203125" style="407" customWidth="1"/>
    <col min="9492" max="9725" width="8.83203125" style="407"/>
    <col min="9726" max="9726" width="5.58203125" style="407" customWidth="1"/>
    <col min="9727" max="9727" width="47.75" style="407" customWidth="1"/>
    <col min="9728" max="9728" width="6.08203125" style="407" customWidth="1"/>
    <col min="9729" max="9730" width="0" style="407" hidden="1" customWidth="1"/>
    <col min="9731" max="9731" width="8.83203125" style="407" customWidth="1"/>
    <col min="9732" max="9734" width="11.08203125" style="407" customWidth="1"/>
    <col min="9735" max="9736" width="0" style="407" hidden="1" customWidth="1"/>
    <col min="9737" max="9737" width="13.58203125" style="407" customWidth="1"/>
    <col min="9738" max="9738" width="15.75" style="407" customWidth="1"/>
    <col min="9739" max="9739" width="15" style="407" customWidth="1"/>
    <col min="9740" max="9740" width="15.75" style="407" customWidth="1"/>
    <col min="9741" max="9741" width="15.83203125" style="407" customWidth="1"/>
    <col min="9742" max="9742" width="9.58203125" style="407" customWidth="1"/>
    <col min="9743" max="9743" width="15.08203125" style="407" customWidth="1"/>
    <col min="9744" max="9745" width="16.25" style="407" customWidth="1"/>
    <col min="9746" max="9746" width="45" style="407" customWidth="1"/>
    <col min="9747" max="9747" width="19.08203125" style="407" customWidth="1"/>
    <col min="9748" max="9981" width="8.83203125" style="407"/>
    <col min="9982" max="9982" width="5.58203125" style="407" customWidth="1"/>
    <col min="9983" max="9983" width="47.75" style="407" customWidth="1"/>
    <col min="9984" max="9984" width="6.08203125" style="407" customWidth="1"/>
    <col min="9985" max="9986" width="0" style="407" hidden="1" customWidth="1"/>
    <col min="9987" max="9987" width="8.83203125" style="407" customWidth="1"/>
    <col min="9988" max="9990" width="11.08203125" style="407" customWidth="1"/>
    <col min="9991" max="9992" width="0" style="407" hidden="1" customWidth="1"/>
    <col min="9993" max="9993" width="13.58203125" style="407" customWidth="1"/>
    <col min="9994" max="9994" width="15.75" style="407" customWidth="1"/>
    <col min="9995" max="9995" width="15" style="407" customWidth="1"/>
    <col min="9996" max="9996" width="15.75" style="407" customWidth="1"/>
    <col min="9997" max="9997" width="15.83203125" style="407" customWidth="1"/>
    <col min="9998" max="9998" width="9.58203125" style="407" customWidth="1"/>
    <col min="9999" max="9999" width="15.08203125" style="407" customWidth="1"/>
    <col min="10000" max="10001" width="16.25" style="407" customWidth="1"/>
    <col min="10002" max="10002" width="45" style="407" customWidth="1"/>
    <col min="10003" max="10003" width="19.08203125" style="407" customWidth="1"/>
    <col min="10004" max="10237" width="8.83203125" style="407"/>
    <col min="10238" max="10238" width="5.58203125" style="407" customWidth="1"/>
    <col min="10239" max="10239" width="47.75" style="407" customWidth="1"/>
    <col min="10240" max="10240" width="6.08203125" style="407" customWidth="1"/>
    <col min="10241" max="10242" width="0" style="407" hidden="1" customWidth="1"/>
    <col min="10243" max="10243" width="8.83203125" style="407" customWidth="1"/>
    <col min="10244" max="10246" width="11.08203125" style="407" customWidth="1"/>
    <col min="10247" max="10248" width="0" style="407" hidden="1" customWidth="1"/>
    <col min="10249" max="10249" width="13.58203125" style="407" customWidth="1"/>
    <col min="10250" max="10250" width="15.75" style="407" customWidth="1"/>
    <col min="10251" max="10251" width="15" style="407" customWidth="1"/>
    <col min="10252" max="10252" width="15.75" style="407" customWidth="1"/>
    <col min="10253" max="10253" width="15.83203125" style="407" customWidth="1"/>
    <col min="10254" max="10254" width="9.58203125" style="407" customWidth="1"/>
    <col min="10255" max="10255" width="15.08203125" style="407" customWidth="1"/>
    <col min="10256" max="10257" width="16.25" style="407" customWidth="1"/>
    <col min="10258" max="10258" width="45" style="407" customWidth="1"/>
    <col min="10259" max="10259" width="19.08203125" style="407" customWidth="1"/>
    <col min="10260" max="10493" width="8.83203125" style="407"/>
    <col min="10494" max="10494" width="5.58203125" style="407" customWidth="1"/>
    <col min="10495" max="10495" width="47.75" style="407" customWidth="1"/>
    <col min="10496" max="10496" width="6.08203125" style="407" customWidth="1"/>
    <col min="10497" max="10498" width="0" style="407" hidden="1" customWidth="1"/>
    <col min="10499" max="10499" width="8.83203125" style="407" customWidth="1"/>
    <col min="10500" max="10502" width="11.08203125" style="407" customWidth="1"/>
    <col min="10503" max="10504" width="0" style="407" hidden="1" customWidth="1"/>
    <col min="10505" max="10505" width="13.58203125" style="407" customWidth="1"/>
    <col min="10506" max="10506" width="15.75" style="407" customWidth="1"/>
    <col min="10507" max="10507" width="15" style="407" customWidth="1"/>
    <col min="10508" max="10508" width="15.75" style="407" customWidth="1"/>
    <col min="10509" max="10509" width="15.83203125" style="407" customWidth="1"/>
    <col min="10510" max="10510" width="9.58203125" style="407" customWidth="1"/>
    <col min="10511" max="10511" width="15.08203125" style="407" customWidth="1"/>
    <col min="10512" max="10513" width="16.25" style="407" customWidth="1"/>
    <col min="10514" max="10514" width="45" style="407" customWidth="1"/>
    <col min="10515" max="10515" width="19.08203125" style="407" customWidth="1"/>
    <col min="10516" max="10749" width="8.83203125" style="407"/>
    <col min="10750" max="10750" width="5.58203125" style="407" customWidth="1"/>
    <col min="10751" max="10751" width="47.75" style="407" customWidth="1"/>
    <col min="10752" max="10752" width="6.08203125" style="407" customWidth="1"/>
    <col min="10753" max="10754" width="0" style="407" hidden="1" customWidth="1"/>
    <col min="10755" max="10755" width="8.83203125" style="407" customWidth="1"/>
    <col min="10756" max="10758" width="11.08203125" style="407" customWidth="1"/>
    <col min="10759" max="10760" width="0" style="407" hidden="1" customWidth="1"/>
    <col min="10761" max="10761" width="13.58203125" style="407" customWidth="1"/>
    <col min="10762" max="10762" width="15.75" style="407" customWidth="1"/>
    <col min="10763" max="10763" width="15" style="407" customWidth="1"/>
    <col min="10764" max="10764" width="15.75" style="407" customWidth="1"/>
    <col min="10765" max="10765" width="15.83203125" style="407" customWidth="1"/>
    <col min="10766" max="10766" width="9.58203125" style="407" customWidth="1"/>
    <col min="10767" max="10767" width="15.08203125" style="407" customWidth="1"/>
    <col min="10768" max="10769" width="16.25" style="407" customWidth="1"/>
    <col min="10770" max="10770" width="45" style="407" customWidth="1"/>
    <col min="10771" max="10771" width="19.08203125" style="407" customWidth="1"/>
    <col min="10772" max="11005" width="8.83203125" style="407"/>
    <col min="11006" max="11006" width="5.58203125" style="407" customWidth="1"/>
    <col min="11007" max="11007" width="47.75" style="407" customWidth="1"/>
    <col min="11008" max="11008" width="6.08203125" style="407" customWidth="1"/>
    <col min="11009" max="11010" width="0" style="407" hidden="1" customWidth="1"/>
    <col min="11011" max="11011" width="8.83203125" style="407" customWidth="1"/>
    <col min="11012" max="11014" width="11.08203125" style="407" customWidth="1"/>
    <col min="11015" max="11016" width="0" style="407" hidden="1" customWidth="1"/>
    <col min="11017" max="11017" width="13.58203125" style="407" customWidth="1"/>
    <col min="11018" max="11018" width="15.75" style="407" customWidth="1"/>
    <col min="11019" max="11019" width="15" style="407" customWidth="1"/>
    <col min="11020" max="11020" width="15.75" style="407" customWidth="1"/>
    <col min="11021" max="11021" width="15.83203125" style="407" customWidth="1"/>
    <col min="11022" max="11022" width="9.58203125" style="407" customWidth="1"/>
    <col min="11023" max="11023" width="15.08203125" style="407" customWidth="1"/>
    <col min="11024" max="11025" width="16.25" style="407" customWidth="1"/>
    <col min="11026" max="11026" width="45" style="407" customWidth="1"/>
    <col min="11027" max="11027" width="19.08203125" style="407" customWidth="1"/>
    <col min="11028" max="11261" width="8.83203125" style="407"/>
    <col min="11262" max="11262" width="5.58203125" style="407" customWidth="1"/>
    <col min="11263" max="11263" width="47.75" style="407" customWidth="1"/>
    <col min="11264" max="11264" width="6.08203125" style="407" customWidth="1"/>
    <col min="11265" max="11266" width="0" style="407" hidden="1" customWidth="1"/>
    <col min="11267" max="11267" width="8.83203125" style="407" customWidth="1"/>
    <col min="11268" max="11270" width="11.08203125" style="407" customWidth="1"/>
    <col min="11271" max="11272" width="0" style="407" hidden="1" customWidth="1"/>
    <col min="11273" max="11273" width="13.58203125" style="407" customWidth="1"/>
    <col min="11274" max="11274" width="15.75" style="407" customWidth="1"/>
    <col min="11275" max="11275" width="15" style="407" customWidth="1"/>
    <col min="11276" max="11276" width="15.75" style="407" customWidth="1"/>
    <col min="11277" max="11277" width="15.83203125" style="407" customWidth="1"/>
    <col min="11278" max="11278" width="9.58203125" style="407" customWidth="1"/>
    <col min="11279" max="11279" width="15.08203125" style="407" customWidth="1"/>
    <col min="11280" max="11281" width="16.25" style="407" customWidth="1"/>
    <col min="11282" max="11282" width="45" style="407" customWidth="1"/>
    <col min="11283" max="11283" width="19.08203125" style="407" customWidth="1"/>
    <col min="11284" max="11517" width="8.83203125" style="407"/>
    <col min="11518" max="11518" width="5.58203125" style="407" customWidth="1"/>
    <col min="11519" max="11519" width="47.75" style="407" customWidth="1"/>
    <col min="11520" max="11520" width="6.08203125" style="407" customWidth="1"/>
    <col min="11521" max="11522" width="0" style="407" hidden="1" customWidth="1"/>
    <col min="11523" max="11523" width="8.83203125" style="407" customWidth="1"/>
    <col min="11524" max="11526" width="11.08203125" style="407" customWidth="1"/>
    <col min="11527" max="11528" width="0" style="407" hidden="1" customWidth="1"/>
    <col min="11529" max="11529" width="13.58203125" style="407" customWidth="1"/>
    <col min="11530" max="11530" width="15.75" style="407" customWidth="1"/>
    <col min="11531" max="11531" width="15" style="407" customWidth="1"/>
    <col min="11532" max="11532" width="15.75" style="407" customWidth="1"/>
    <col min="11533" max="11533" width="15.83203125" style="407" customWidth="1"/>
    <col min="11534" max="11534" width="9.58203125" style="407" customWidth="1"/>
    <col min="11535" max="11535" width="15.08203125" style="407" customWidth="1"/>
    <col min="11536" max="11537" width="16.25" style="407" customWidth="1"/>
    <col min="11538" max="11538" width="45" style="407" customWidth="1"/>
    <col min="11539" max="11539" width="19.08203125" style="407" customWidth="1"/>
    <col min="11540" max="11773" width="8.83203125" style="407"/>
    <col min="11774" max="11774" width="5.58203125" style="407" customWidth="1"/>
    <col min="11775" max="11775" width="47.75" style="407" customWidth="1"/>
    <col min="11776" max="11776" width="6.08203125" style="407" customWidth="1"/>
    <col min="11777" max="11778" width="0" style="407" hidden="1" customWidth="1"/>
    <col min="11779" max="11779" width="8.83203125" style="407" customWidth="1"/>
    <col min="11780" max="11782" width="11.08203125" style="407" customWidth="1"/>
    <col min="11783" max="11784" width="0" style="407" hidden="1" customWidth="1"/>
    <col min="11785" max="11785" width="13.58203125" style="407" customWidth="1"/>
    <col min="11786" max="11786" width="15.75" style="407" customWidth="1"/>
    <col min="11787" max="11787" width="15" style="407" customWidth="1"/>
    <col min="11788" max="11788" width="15.75" style="407" customWidth="1"/>
    <col min="11789" max="11789" width="15.83203125" style="407" customWidth="1"/>
    <col min="11790" max="11790" width="9.58203125" style="407" customWidth="1"/>
    <col min="11791" max="11791" width="15.08203125" style="407" customWidth="1"/>
    <col min="11792" max="11793" width="16.25" style="407" customWidth="1"/>
    <col min="11794" max="11794" width="45" style="407" customWidth="1"/>
    <col min="11795" max="11795" width="19.08203125" style="407" customWidth="1"/>
    <col min="11796" max="12029" width="8.83203125" style="407"/>
    <col min="12030" max="12030" width="5.58203125" style="407" customWidth="1"/>
    <col min="12031" max="12031" width="47.75" style="407" customWidth="1"/>
    <col min="12032" max="12032" width="6.08203125" style="407" customWidth="1"/>
    <col min="12033" max="12034" width="0" style="407" hidden="1" customWidth="1"/>
    <col min="12035" max="12035" width="8.83203125" style="407" customWidth="1"/>
    <col min="12036" max="12038" width="11.08203125" style="407" customWidth="1"/>
    <col min="12039" max="12040" width="0" style="407" hidden="1" customWidth="1"/>
    <col min="12041" max="12041" width="13.58203125" style="407" customWidth="1"/>
    <col min="12042" max="12042" width="15.75" style="407" customWidth="1"/>
    <col min="12043" max="12043" width="15" style="407" customWidth="1"/>
    <col min="12044" max="12044" width="15.75" style="407" customWidth="1"/>
    <col min="12045" max="12045" width="15.83203125" style="407" customWidth="1"/>
    <col min="12046" max="12046" width="9.58203125" style="407" customWidth="1"/>
    <col min="12047" max="12047" width="15.08203125" style="407" customWidth="1"/>
    <col min="12048" max="12049" width="16.25" style="407" customWidth="1"/>
    <col min="12050" max="12050" width="45" style="407" customWidth="1"/>
    <col min="12051" max="12051" width="19.08203125" style="407" customWidth="1"/>
    <col min="12052" max="12285" width="8.83203125" style="407"/>
    <col min="12286" max="12286" width="5.58203125" style="407" customWidth="1"/>
    <col min="12287" max="12287" width="47.75" style="407" customWidth="1"/>
    <col min="12288" max="12288" width="6.08203125" style="407" customWidth="1"/>
    <col min="12289" max="12290" width="0" style="407" hidden="1" customWidth="1"/>
    <col min="12291" max="12291" width="8.83203125" style="407" customWidth="1"/>
    <col min="12292" max="12294" width="11.08203125" style="407" customWidth="1"/>
    <col min="12295" max="12296" width="0" style="407" hidden="1" customWidth="1"/>
    <col min="12297" max="12297" width="13.58203125" style="407" customWidth="1"/>
    <col min="12298" max="12298" width="15.75" style="407" customWidth="1"/>
    <col min="12299" max="12299" width="15" style="407" customWidth="1"/>
    <col min="12300" max="12300" width="15.75" style="407" customWidth="1"/>
    <col min="12301" max="12301" width="15.83203125" style="407" customWidth="1"/>
    <col min="12302" max="12302" width="9.58203125" style="407" customWidth="1"/>
    <col min="12303" max="12303" width="15.08203125" style="407" customWidth="1"/>
    <col min="12304" max="12305" width="16.25" style="407" customWidth="1"/>
    <col min="12306" max="12306" width="45" style="407" customWidth="1"/>
    <col min="12307" max="12307" width="19.08203125" style="407" customWidth="1"/>
    <col min="12308" max="12541" width="8.83203125" style="407"/>
    <col min="12542" max="12542" width="5.58203125" style="407" customWidth="1"/>
    <col min="12543" max="12543" width="47.75" style="407" customWidth="1"/>
    <col min="12544" max="12544" width="6.08203125" style="407" customWidth="1"/>
    <col min="12545" max="12546" width="0" style="407" hidden="1" customWidth="1"/>
    <col min="12547" max="12547" width="8.83203125" style="407" customWidth="1"/>
    <col min="12548" max="12550" width="11.08203125" style="407" customWidth="1"/>
    <col min="12551" max="12552" width="0" style="407" hidden="1" customWidth="1"/>
    <col min="12553" max="12553" width="13.58203125" style="407" customWidth="1"/>
    <col min="12554" max="12554" width="15.75" style="407" customWidth="1"/>
    <col min="12555" max="12555" width="15" style="407" customWidth="1"/>
    <col min="12556" max="12556" width="15.75" style="407" customWidth="1"/>
    <col min="12557" max="12557" width="15.83203125" style="407" customWidth="1"/>
    <col min="12558" max="12558" width="9.58203125" style="407" customWidth="1"/>
    <col min="12559" max="12559" width="15.08203125" style="407" customWidth="1"/>
    <col min="12560" max="12561" width="16.25" style="407" customWidth="1"/>
    <col min="12562" max="12562" width="45" style="407" customWidth="1"/>
    <col min="12563" max="12563" width="19.08203125" style="407" customWidth="1"/>
    <col min="12564" max="12797" width="8.83203125" style="407"/>
    <col min="12798" max="12798" width="5.58203125" style="407" customWidth="1"/>
    <col min="12799" max="12799" width="47.75" style="407" customWidth="1"/>
    <col min="12800" max="12800" width="6.08203125" style="407" customWidth="1"/>
    <col min="12801" max="12802" width="0" style="407" hidden="1" customWidth="1"/>
    <col min="12803" max="12803" width="8.83203125" style="407" customWidth="1"/>
    <col min="12804" max="12806" width="11.08203125" style="407" customWidth="1"/>
    <col min="12807" max="12808" width="0" style="407" hidden="1" customWidth="1"/>
    <col min="12809" max="12809" width="13.58203125" style="407" customWidth="1"/>
    <col min="12810" max="12810" width="15.75" style="407" customWidth="1"/>
    <col min="12811" max="12811" width="15" style="407" customWidth="1"/>
    <col min="12812" max="12812" width="15.75" style="407" customWidth="1"/>
    <col min="12813" max="12813" width="15.83203125" style="407" customWidth="1"/>
    <col min="12814" max="12814" width="9.58203125" style="407" customWidth="1"/>
    <col min="12815" max="12815" width="15.08203125" style="407" customWidth="1"/>
    <col min="12816" max="12817" width="16.25" style="407" customWidth="1"/>
    <col min="12818" max="12818" width="45" style="407" customWidth="1"/>
    <col min="12819" max="12819" width="19.08203125" style="407" customWidth="1"/>
    <col min="12820" max="13053" width="8.83203125" style="407"/>
    <col min="13054" max="13054" width="5.58203125" style="407" customWidth="1"/>
    <col min="13055" max="13055" width="47.75" style="407" customWidth="1"/>
    <col min="13056" max="13056" width="6.08203125" style="407" customWidth="1"/>
    <col min="13057" max="13058" width="0" style="407" hidden="1" customWidth="1"/>
    <col min="13059" max="13059" width="8.83203125" style="407" customWidth="1"/>
    <col min="13060" max="13062" width="11.08203125" style="407" customWidth="1"/>
    <col min="13063" max="13064" width="0" style="407" hidden="1" customWidth="1"/>
    <col min="13065" max="13065" width="13.58203125" style="407" customWidth="1"/>
    <col min="13066" max="13066" width="15.75" style="407" customWidth="1"/>
    <col min="13067" max="13067" width="15" style="407" customWidth="1"/>
    <col min="13068" max="13068" width="15.75" style="407" customWidth="1"/>
    <col min="13069" max="13069" width="15.83203125" style="407" customWidth="1"/>
    <col min="13070" max="13070" width="9.58203125" style="407" customWidth="1"/>
    <col min="13071" max="13071" width="15.08203125" style="407" customWidth="1"/>
    <col min="13072" max="13073" width="16.25" style="407" customWidth="1"/>
    <col min="13074" max="13074" width="45" style="407" customWidth="1"/>
    <col min="13075" max="13075" width="19.08203125" style="407" customWidth="1"/>
    <col min="13076" max="13309" width="8.83203125" style="407"/>
    <col min="13310" max="13310" width="5.58203125" style="407" customWidth="1"/>
    <col min="13311" max="13311" width="47.75" style="407" customWidth="1"/>
    <col min="13312" max="13312" width="6.08203125" style="407" customWidth="1"/>
    <col min="13313" max="13314" width="0" style="407" hidden="1" customWidth="1"/>
    <col min="13315" max="13315" width="8.83203125" style="407" customWidth="1"/>
    <col min="13316" max="13318" width="11.08203125" style="407" customWidth="1"/>
    <col min="13319" max="13320" width="0" style="407" hidden="1" customWidth="1"/>
    <col min="13321" max="13321" width="13.58203125" style="407" customWidth="1"/>
    <col min="13322" max="13322" width="15.75" style="407" customWidth="1"/>
    <col min="13323" max="13323" width="15" style="407" customWidth="1"/>
    <col min="13324" max="13324" width="15.75" style="407" customWidth="1"/>
    <col min="13325" max="13325" width="15.83203125" style="407" customWidth="1"/>
    <col min="13326" max="13326" width="9.58203125" style="407" customWidth="1"/>
    <col min="13327" max="13327" width="15.08203125" style="407" customWidth="1"/>
    <col min="13328" max="13329" width="16.25" style="407" customWidth="1"/>
    <col min="13330" max="13330" width="45" style="407" customWidth="1"/>
    <col min="13331" max="13331" width="19.08203125" style="407" customWidth="1"/>
    <col min="13332" max="13565" width="8.83203125" style="407"/>
    <col min="13566" max="13566" width="5.58203125" style="407" customWidth="1"/>
    <col min="13567" max="13567" width="47.75" style="407" customWidth="1"/>
    <col min="13568" max="13568" width="6.08203125" style="407" customWidth="1"/>
    <col min="13569" max="13570" width="0" style="407" hidden="1" customWidth="1"/>
    <col min="13571" max="13571" width="8.83203125" style="407" customWidth="1"/>
    <col min="13572" max="13574" width="11.08203125" style="407" customWidth="1"/>
    <col min="13575" max="13576" width="0" style="407" hidden="1" customWidth="1"/>
    <col min="13577" max="13577" width="13.58203125" style="407" customWidth="1"/>
    <col min="13578" max="13578" width="15.75" style="407" customWidth="1"/>
    <col min="13579" max="13579" width="15" style="407" customWidth="1"/>
    <col min="13580" max="13580" width="15.75" style="407" customWidth="1"/>
    <col min="13581" max="13581" width="15.83203125" style="407" customWidth="1"/>
    <col min="13582" max="13582" width="9.58203125" style="407" customWidth="1"/>
    <col min="13583" max="13583" width="15.08203125" style="407" customWidth="1"/>
    <col min="13584" max="13585" width="16.25" style="407" customWidth="1"/>
    <col min="13586" max="13586" width="45" style="407" customWidth="1"/>
    <col min="13587" max="13587" width="19.08203125" style="407" customWidth="1"/>
    <col min="13588" max="13821" width="8.83203125" style="407"/>
    <col min="13822" max="13822" width="5.58203125" style="407" customWidth="1"/>
    <col min="13823" max="13823" width="47.75" style="407" customWidth="1"/>
    <col min="13824" max="13824" width="6.08203125" style="407" customWidth="1"/>
    <col min="13825" max="13826" width="0" style="407" hidden="1" customWidth="1"/>
    <col min="13827" max="13827" width="8.83203125" style="407" customWidth="1"/>
    <col min="13828" max="13830" width="11.08203125" style="407" customWidth="1"/>
    <col min="13831" max="13832" width="0" style="407" hidden="1" customWidth="1"/>
    <col min="13833" max="13833" width="13.58203125" style="407" customWidth="1"/>
    <col min="13834" max="13834" width="15.75" style="407" customWidth="1"/>
    <col min="13835" max="13835" width="15" style="407" customWidth="1"/>
    <col min="13836" max="13836" width="15.75" style="407" customWidth="1"/>
    <col min="13837" max="13837" width="15.83203125" style="407" customWidth="1"/>
    <col min="13838" max="13838" width="9.58203125" style="407" customWidth="1"/>
    <col min="13839" max="13839" width="15.08203125" style="407" customWidth="1"/>
    <col min="13840" max="13841" width="16.25" style="407" customWidth="1"/>
    <col min="13842" max="13842" width="45" style="407" customWidth="1"/>
    <col min="13843" max="13843" width="19.08203125" style="407" customWidth="1"/>
    <col min="13844" max="14077" width="8.83203125" style="407"/>
    <col min="14078" max="14078" width="5.58203125" style="407" customWidth="1"/>
    <col min="14079" max="14079" width="47.75" style="407" customWidth="1"/>
    <col min="14080" max="14080" width="6.08203125" style="407" customWidth="1"/>
    <col min="14081" max="14082" width="0" style="407" hidden="1" customWidth="1"/>
    <col min="14083" max="14083" width="8.83203125" style="407" customWidth="1"/>
    <col min="14084" max="14086" width="11.08203125" style="407" customWidth="1"/>
    <col min="14087" max="14088" width="0" style="407" hidden="1" customWidth="1"/>
    <col min="14089" max="14089" width="13.58203125" style="407" customWidth="1"/>
    <col min="14090" max="14090" width="15.75" style="407" customWidth="1"/>
    <col min="14091" max="14091" width="15" style="407" customWidth="1"/>
    <col min="14092" max="14092" width="15.75" style="407" customWidth="1"/>
    <col min="14093" max="14093" width="15.83203125" style="407" customWidth="1"/>
    <col min="14094" max="14094" width="9.58203125" style="407" customWidth="1"/>
    <col min="14095" max="14095" width="15.08203125" style="407" customWidth="1"/>
    <col min="14096" max="14097" width="16.25" style="407" customWidth="1"/>
    <col min="14098" max="14098" width="45" style="407" customWidth="1"/>
    <col min="14099" max="14099" width="19.08203125" style="407" customWidth="1"/>
    <col min="14100" max="14333" width="8.83203125" style="407"/>
    <col min="14334" max="14334" width="5.58203125" style="407" customWidth="1"/>
    <col min="14335" max="14335" width="47.75" style="407" customWidth="1"/>
    <col min="14336" max="14336" width="6.08203125" style="407" customWidth="1"/>
    <col min="14337" max="14338" width="0" style="407" hidden="1" customWidth="1"/>
    <col min="14339" max="14339" width="8.83203125" style="407" customWidth="1"/>
    <col min="14340" max="14342" width="11.08203125" style="407" customWidth="1"/>
    <col min="14343" max="14344" width="0" style="407" hidden="1" customWidth="1"/>
    <col min="14345" max="14345" width="13.58203125" style="407" customWidth="1"/>
    <col min="14346" max="14346" width="15.75" style="407" customWidth="1"/>
    <col min="14347" max="14347" width="15" style="407" customWidth="1"/>
    <col min="14348" max="14348" width="15.75" style="407" customWidth="1"/>
    <col min="14349" max="14349" width="15.83203125" style="407" customWidth="1"/>
    <col min="14350" max="14350" width="9.58203125" style="407" customWidth="1"/>
    <col min="14351" max="14351" width="15.08203125" style="407" customWidth="1"/>
    <col min="14352" max="14353" width="16.25" style="407" customWidth="1"/>
    <col min="14354" max="14354" width="45" style="407" customWidth="1"/>
    <col min="14355" max="14355" width="19.08203125" style="407" customWidth="1"/>
    <col min="14356" max="14589" width="8.83203125" style="407"/>
    <col min="14590" max="14590" width="5.58203125" style="407" customWidth="1"/>
    <col min="14591" max="14591" width="47.75" style="407" customWidth="1"/>
    <col min="14592" max="14592" width="6.08203125" style="407" customWidth="1"/>
    <col min="14593" max="14594" width="0" style="407" hidden="1" customWidth="1"/>
    <col min="14595" max="14595" width="8.83203125" style="407" customWidth="1"/>
    <col min="14596" max="14598" width="11.08203125" style="407" customWidth="1"/>
    <col min="14599" max="14600" width="0" style="407" hidden="1" customWidth="1"/>
    <col min="14601" max="14601" width="13.58203125" style="407" customWidth="1"/>
    <col min="14602" max="14602" width="15.75" style="407" customWidth="1"/>
    <col min="14603" max="14603" width="15" style="407" customWidth="1"/>
    <col min="14604" max="14604" width="15.75" style="407" customWidth="1"/>
    <col min="14605" max="14605" width="15.83203125" style="407" customWidth="1"/>
    <col min="14606" max="14606" width="9.58203125" style="407" customWidth="1"/>
    <col min="14607" max="14607" width="15.08203125" style="407" customWidth="1"/>
    <col min="14608" max="14609" width="16.25" style="407" customWidth="1"/>
    <col min="14610" max="14610" width="45" style="407" customWidth="1"/>
    <col min="14611" max="14611" width="19.08203125" style="407" customWidth="1"/>
    <col min="14612" max="14845" width="8.83203125" style="407"/>
    <col min="14846" max="14846" width="5.58203125" style="407" customWidth="1"/>
    <col min="14847" max="14847" width="47.75" style="407" customWidth="1"/>
    <col min="14848" max="14848" width="6.08203125" style="407" customWidth="1"/>
    <col min="14849" max="14850" width="0" style="407" hidden="1" customWidth="1"/>
    <col min="14851" max="14851" width="8.83203125" style="407" customWidth="1"/>
    <col min="14852" max="14854" width="11.08203125" style="407" customWidth="1"/>
    <col min="14855" max="14856" width="0" style="407" hidden="1" customWidth="1"/>
    <col min="14857" max="14857" width="13.58203125" style="407" customWidth="1"/>
    <col min="14858" max="14858" width="15.75" style="407" customWidth="1"/>
    <col min="14859" max="14859" width="15" style="407" customWidth="1"/>
    <col min="14860" max="14860" width="15.75" style="407" customWidth="1"/>
    <col min="14861" max="14861" width="15.83203125" style="407" customWidth="1"/>
    <col min="14862" max="14862" width="9.58203125" style="407" customWidth="1"/>
    <col min="14863" max="14863" width="15.08203125" style="407" customWidth="1"/>
    <col min="14864" max="14865" width="16.25" style="407" customWidth="1"/>
    <col min="14866" max="14866" width="45" style="407" customWidth="1"/>
    <col min="14867" max="14867" width="19.08203125" style="407" customWidth="1"/>
    <col min="14868" max="15101" width="8.83203125" style="407"/>
    <col min="15102" max="15102" width="5.58203125" style="407" customWidth="1"/>
    <col min="15103" max="15103" width="47.75" style="407" customWidth="1"/>
    <col min="15104" max="15104" width="6.08203125" style="407" customWidth="1"/>
    <col min="15105" max="15106" width="0" style="407" hidden="1" customWidth="1"/>
    <col min="15107" max="15107" width="8.83203125" style="407" customWidth="1"/>
    <col min="15108" max="15110" width="11.08203125" style="407" customWidth="1"/>
    <col min="15111" max="15112" width="0" style="407" hidden="1" customWidth="1"/>
    <col min="15113" max="15113" width="13.58203125" style="407" customWidth="1"/>
    <col min="15114" max="15114" width="15.75" style="407" customWidth="1"/>
    <col min="15115" max="15115" width="15" style="407" customWidth="1"/>
    <col min="15116" max="15116" width="15.75" style="407" customWidth="1"/>
    <col min="15117" max="15117" width="15.83203125" style="407" customWidth="1"/>
    <col min="15118" max="15118" width="9.58203125" style="407" customWidth="1"/>
    <col min="15119" max="15119" width="15.08203125" style="407" customWidth="1"/>
    <col min="15120" max="15121" width="16.25" style="407" customWidth="1"/>
    <col min="15122" max="15122" width="45" style="407" customWidth="1"/>
    <col min="15123" max="15123" width="19.08203125" style="407" customWidth="1"/>
    <col min="15124" max="15357" width="8.83203125" style="407"/>
    <col min="15358" max="15358" width="5.58203125" style="407" customWidth="1"/>
    <col min="15359" max="15359" width="47.75" style="407" customWidth="1"/>
    <col min="15360" max="15360" width="6.08203125" style="407" customWidth="1"/>
    <col min="15361" max="15362" width="0" style="407" hidden="1" customWidth="1"/>
    <col min="15363" max="15363" width="8.83203125" style="407" customWidth="1"/>
    <col min="15364" max="15366" width="11.08203125" style="407" customWidth="1"/>
    <col min="15367" max="15368" width="0" style="407" hidden="1" customWidth="1"/>
    <col min="15369" max="15369" width="13.58203125" style="407" customWidth="1"/>
    <col min="15370" max="15370" width="15.75" style="407" customWidth="1"/>
    <col min="15371" max="15371" width="15" style="407" customWidth="1"/>
    <col min="15372" max="15372" width="15.75" style="407" customWidth="1"/>
    <col min="15373" max="15373" width="15.83203125" style="407" customWidth="1"/>
    <col min="15374" max="15374" width="9.58203125" style="407" customWidth="1"/>
    <col min="15375" max="15375" width="15.08203125" style="407" customWidth="1"/>
    <col min="15376" max="15377" width="16.25" style="407" customWidth="1"/>
    <col min="15378" max="15378" width="45" style="407" customWidth="1"/>
    <col min="15379" max="15379" width="19.08203125" style="407" customWidth="1"/>
    <col min="15380" max="15613" width="8.83203125" style="407"/>
    <col min="15614" max="15614" width="5.58203125" style="407" customWidth="1"/>
    <col min="15615" max="15615" width="47.75" style="407" customWidth="1"/>
    <col min="15616" max="15616" width="6.08203125" style="407" customWidth="1"/>
    <col min="15617" max="15618" width="0" style="407" hidden="1" customWidth="1"/>
    <col min="15619" max="15619" width="8.83203125" style="407" customWidth="1"/>
    <col min="15620" max="15622" width="11.08203125" style="407" customWidth="1"/>
    <col min="15623" max="15624" width="0" style="407" hidden="1" customWidth="1"/>
    <col min="15625" max="15625" width="13.58203125" style="407" customWidth="1"/>
    <col min="15626" max="15626" width="15.75" style="407" customWidth="1"/>
    <col min="15627" max="15627" width="15" style="407" customWidth="1"/>
    <col min="15628" max="15628" width="15.75" style="407" customWidth="1"/>
    <col min="15629" max="15629" width="15.83203125" style="407" customWidth="1"/>
    <col min="15630" max="15630" width="9.58203125" style="407" customWidth="1"/>
    <col min="15631" max="15631" width="15.08203125" style="407" customWidth="1"/>
    <col min="15632" max="15633" width="16.25" style="407" customWidth="1"/>
    <col min="15634" max="15634" width="45" style="407" customWidth="1"/>
    <col min="15635" max="15635" width="19.08203125" style="407" customWidth="1"/>
    <col min="15636" max="15869" width="8.83203125" style="407"/>
    <col min="15870" max="15870" width="5.58203125" style="407" customWidth="1"/>
    <col min="15871" max="15871" width="47.75" style="407" customWidth="1"/>
    <col min="15872" max="15872" width="6.08203125" style="407" customWidth="1"/>
    <col min="15873" max="15874" width="0" style="407" hidden="1" customWidth="1"/>
    <col min="15875" max="15875" width="8.83203125" style="407" customWidth="1"/>
    <col min="15876" max="15878" width="11.08203125" style="407" customWidth="1"/>
    <col min="15879" max="15880" width="0" style="407" hidden="1" customWidth="1"/>
    <col min="15881" max="15881" width="13.58203125" style="407" customWidth="1"/>
    <col min="15882" max="15882" width="15.75" style="407" customWidth="1"/>
    <col min="15883" max="15883" width="15" style="407" customWidth="1"/>
    <col min="15884" max="15884" width="15.75" style="407" customWidth="1"/>
    <col min="15885" max="15885" width="15.83203125" style="407" customWidth="1"/>
    <col min="15886" max="15886" width="9.58203125" style="407" customWidth="1"/>
    <col min="15887" max="15887" width="15.08203125" style="407" customWidth="1"/>
    <col min="15888" max="15889" width="16.25" style="407" customWidth="1"/>
    <col min="15890" max="15890" width="45" style="407" customWidth="1"/>
    <col min="15891" max="15891" width="19.08203125" style="407" customWidth="1"/>
    <col min="15892" max="16125" width="8.83203125" style="407"/>
    <col min="16126" max="16126" width="5.58203125" style="407" customWidth="1"/>
    <col min="16127" max="16127" width="47.75" style="407" customWidth="1"/>
    <col min="16128" max="16128" width="6.08203125" style="407" customWidth="1"/>
    <col min="16129" max="16130" width="0" style="407" hidden="1" customWidth="1"/>
    <col min="16131" max="16131" width="8.83203125" style="407" customWidth="1"/>
    <col min="16132" max="16134" width="11.08203125" style="407" customWidth="1"/>
    <col min="16135" max="16136" width="0" style="407" hidden="1" customWidth="1"/>
    <col min="16137" max="16137" width="13.58203125" style="407" customWidth="1"/>
    <col min="16138" max="16138" width="15.75" style="407" customWidth="1"/>
    <col min="16139" max="16139" width="15" style="407" customWidth="1"/>
    <col min="16140" max="16140" width="15.75" style="407" customWidth="1"/>
    <col min="16141" max="16141" width="15.83203125" style="407" customWidth="1"/>
    <col min="16142" max="16142" width="9.58203125" style="407" customWidth="1"/>
    <col min="16143" max="16143" width="15.08203125" style="407" customWidth="1"/>
    <col min="16144" max="16145" width="16.25" style="407" customWidth="1"/>
    <col min="16146" max="16146" width="45" style="407" customWidth="1"/>
    <col min="16147" max="16147" width="19.08203125" style="407" customWidth="1"/>
    <col min="16148" max="16384" width="8.83203125" style="407"/>
  </cols>
  <sheetData>
    <row r="2" spans="1:18" ht="66" customHeight="1">
      <c r="A2" s="1406"/>
      <c r="B2" s="1406"/>
      <c r="C2" s="1407" t="s">
        <v>720</v>
      </c>
      <c r="D2" s="1408"/>
      <c r="E2" s="1408"/>
      <c r="F2" s="1408"/>
      <c r="G2" s="1408"/>
      <c r="H2" s="1408"/>
      <c r="I2" s="1408"/>
      <c r="J2" s="1408"/>
      <c r="K2" s="1408"/>
      <c r="L2" s="1408"/>
      <c r="M2" s="1408"/>
      <c r="N2" s="1408"/>
      <c r="O2" s="1408"/>
      <c r="P2" s="1408"/>
      <c r="Q2" s="1409"/>
    </row>
    <row r="3" spans="1:18" ht="9" customHeight="1">
      <c r="A3" s="408"/>
      <c r="B3" s="409"/>
      <c r="C3" s="410"/>
      <c r="D3" s="411"/>
      <c r="E3" s="411"/>
      <c r="F3" s="410"/>
      <c r="G3" s="412"/>
      <c r="H3" s="410"/>
      <c r="I3" s="410"/>
      <c r="J3" s="410"/>
      <c r="K3" s="410"/>
      <c r="L3" s="410"/>
      <c r="M3" s="410"/>
      <c r="N3" s="410"/>
      <c r="O3" s="410"/>
      <c r="P3" s="410"/>
      <c r="Q3" s="413"/>
    </row>
    <row r="4" spans="1:18" s="422" customFormat="1" ht="18.75" customHeight="1">
      <c r="A4" s="414" t="s">
        <v>721</v>
      </c>
      <c r="B4" s="415"/>
      <c r="C4" s="416"/>
      <c r="D4" s="417"/>
      <c r="E4" s="418"/>
      <c r="F4" s="416"/>
      <c r="G4" s="419"/>
      <c r="H4" s="416"/>
      <c r="I4" s="416"/>
      <c r="J4" s="416"/>
      <c r="K4" s="420"/>
      <c r="L4" s="420"/>
      <c r="M4" s="420"/>
      <c r="N4" s="420"/>
      <c r="O4" s="420"/>
      <c r="P4" s="420"/>
      <c r="Q4" s="421"/>
    </row>
    <row r="5" spans="1:18" s="422" customFormat="1" ht="18.75" customHeight="1">
      <c r="A5" s="423" t="s">
        <v>722</v>
      </c>
      <c r="B5" s="424"/>
      <c r="C5" s="425"/>
      <c r="D5" s="426"/>
      <c r="E5" s="427"/>
      <c r="F5" s="428"/>
      <c r="G5" s="429"/>
      <c r="H5" s="428"/>
      <c r="I5" s="428"/>
      <c r="J5" s="428"/>
      <c r="K5" s="428"/>
      <c r="L5" s="428"/>
      <c r="M5" s="428"/>
      <c r="N5" s="428"/>
      <c r="O5" s="428"/>
      <c r="P5" s="428"/>
      <c r="Q5" s="421"/>
    </row>
    <row r="6" spans="1:18" s="422" customFormat="1" ht="18.75" customHeight="1">
      <c r="A6" s="423" t="s">
        <v>723</v>
      </c>
      <c r="B6" s="424"/>
      <c r="C6" s="425"/>
      <c r="D6" s="426"/>
      <c r="E6" s="427"/>
      <c r="F6" s="430"/>
      <c r="G6" s="431"/>
      <c r="H6" s="430"/>
      <c r="I6" s="430"/>
      <c r="J6" s="430"/>
      <c r="K6" s="430"/>
      <c r="L6" s="430"/>
      <c r="M6" s="430"/>
      <c r="N6" s="430"/>
      <c r="O6" s="430"/>
      <c r="P6" s="430"/>
      <c r="Q6" s="432"/>
    </row>
    <row r="7" spans="1:18" s="422" customFormat="1" ht="18.75" customHeight="1">
      <c r="A7" s="414" t="s">
        <v>724</v>
      </c>
      <c r="B7" s="424"/>
      <c r="C7" s="425"/>
      <c r="D7" s="426"/>
      <c r="E7" s="427"/>
      <c r="F7" s="428"/>
      <c r="G7" s="429"/>
      <c r="H7" s="428"/>
      <c r="I7" s="428"/>
      <c r="J7" s="428"/>
      <c r="K7" s="428"/>
      <c r="L7" s="428"/>
      <c r="M7" s="428"/>
      <c r="N7" s="428"/>
      <c r="O7" s="428"/>
      <c r="P7" s="428"/>
      <c r="Q7" s="421"/>
    </row>
    <row r="8" spans="1:18" ht="9" customHeight="1">
      <c r="A8" s="433"/>
      <c r="B8" s="409"/>
      <c r="C8" s="409"/>
      <c r="D8" s="434"/>
      <c r="E8" s="435"/>
      <c r="F8" s="436"/>
      <c r="G8" s="437"/>
      <c r="H8" s="436"/>
      <c r="I8" s="436"/>
      <c r="J8" s="436"/>
      <c r="K8" s="436"/>
      <c r="L8" s="436"/>
      <c r="M8" s="436"/>
      <c r="N8" s="436"/>
      <c r="O8" s="436"/>
      <c r="P8" s="436"/>
      <c r="Q8" s="438"/>
    </row>
    <row r="9" spans="1:18" s="439" customFormat="1" ht="24" customHeight="1">
      <c r="A9" s="1410" t="s">
        <v>87</v>
      </c>
      <c r="B9" s="1411" t="s">
        <v>725</v>
      </c>
      <c r="C9" s="1411" t="s">
        <v>726</v>
      </c>
      <c r="D9" s="1412" t="s">
        <v>727</v>
      </c>
      <c r="E9" s="1413" t="s">
        <v>728</v>
      </c>
      <c r="F9" s="1414" t="s">
        <v>191</v>
      </c>
      <c r="G9" s="1414"/>
      <c r="H9" s="1414"/>
      <c r="I9" s="1414"/>
      <c r="J9" s="1414" t="s">
        <v>729</v>
      </c>
      <c r="K9" s="1414"/>
      <c r="L9" s="1414" t="s">
        <v>730</v>
      </c>
      <c r="M9" s="1414" t="s">
        <v>731</v>
      </c>
      <c r="N9" s="1414"/>
      <c r="O9" s="1414"/>
      <c r="P9" s="1414"/>
      <c r="Q9" s="1417" t="s">
        <v>90</v>
      </c>
    </row>
    <row r="10" spans="1:18" s="439" customFormat="1" ht="24" customHeight="1">
      <c r="A10" s="1410"/>
      <c r="B10" s="1411"/>
      <c r="C10" s="1411"/>
      <c r="D10" s="1412"/>
      <c r="E10" s="1413"/>
      <c r="F10" s="1414" t="s">
        <v>732</v>
      </c>
      <c r="G10" s="1414" t="s">
        <v>733</v>
      </c>
      <c r="H10" s="1414"/>
      <c r="I10" s="1414"/>
      <c r="J10" s="1336"/>
      <c r="K10" s="1336"/>
      <c r="L10" s="1414"/>
      <c r="M10" s="1414" t="s">
        <v>734</v>
      </c>
      <c r="N10" s="1414" t="s">
        <v>735</v>
      </c>
      <c r="O10" s="1414"/>
      <c r="P10" s="1414"/>
      <c r="Q10" s="1417"/>
    </row>
    <row r="11" spans="1:18" s="439" customFormat="1" ht="39">
      <c r="A11" s="1410"/>
      <c r="B11" s="1411"/>
      <c r="C11" s="1411"/>
      <c r="D11" s="1412"/>
      <c r="E11" s="1413"/>
      <c r="F11" s="1414"/>
      <c r="G11" s="440" t="s">
        <v>199</v>
      </c>
      <c r="H11" s="1336" t="s">
        <v>200</v>
      </c>
      <c r="I11" s="1336" t="s">
        <v>201</v>
      </c>
      <c r="J11" s="441" t="s">
        <v>736</v>
      </c>
      <c r="K11" s="441" t="s">
        <v>737</v>
      </c>
      <c r="L11" s="1414"/>
      <c r="M11" s="1414"/>
      <c r="N11" s="1336" t="s">
        <v>199</v>
      </c>
      <c r="O11" s="1336" t="s">
        <v>200</v>
      </c>
      <c r="P11" s="1336" t="s">
        <v>201</v>
      </c>
      <c r="Q11" s="1417"/>
    </row>
    <row r="12" spans="1:18" s="439" customFormat="1" ht="13">
      <c r="A12" s="1332" t="s">
        <v>738</v>
      </c>
      <c r="B12" s="1333" t="s">
        <v>739</v>
      </c>
      <c r="C12" s="1333" t="s">
        <v>740</v>
      </c>
      <c r="D12" s="1334"/>
      <c r="E12" s="1335"/>
      <c r="F12" s="1336" t="s">
        <v>741</v>
      </c>
      <c r="G12" s="440" t="s">
        <v>742</v>
      </c>
      <c r="H12" s="1336" t="s">
        <v>743</v>
      </c>
      <c r="I12" s="1336" t="s">
        <v>744</v>
      </c>
      <c r="J12" s="441" t="s">
        <v>744</v>
      </c>
      <c r="K12" s="441"/>
      <c r="L12" s="1336" t="s">
        <v>745</v>
      </c>
      <c r="M12" s="1336" t="s">
        <v>746</v>
      </c>
      <c r="N12" s="1336" t="s">
        <v>747</v>
      </c>
      <c r="O12" s="1336" t="s">
        <v>748</v>
      </c>
      <c r="P12" s="1336" t="s">
        <v>749</v>
      </c>
      <c r="Q12" s="1337" t="s">
        <v>750</v>
      </c>
    </row>
    <row r="13" spans="1:18" s="439" customFormat="1" ht="21.75" customHeight="1">
      <c r="A13" s="442" t="s">
        <v>21</v>
      </c>
      <c r="B13" s="443" t="s">
        <v>751</v>
      </c>
      <c r="C13" s="443"/>
      <c r="D13" s="444"/>
      <c r="E13" s="444"/>
      <c r="F13" s="443"/>
      <c r="G13" s="443"/>
      <c r="H13" s="443"/>
      <c r="I13" s="443"/>
      <c r="J13" s="443"/>
      <c r="K13" s="443"/>
      <c r="L13" s="443"/>
      <c r="M13" s="445">
        <f>SUBTOTAL(9,M14:M2005)</f>
        <v>110840740741</v>
      </c>
      <c r="N13" s="445">
        <v>24987878228</v>
      </c>
      <c r="O13" s="445">
        <f>SUBTOTAL(9,O14:O2005)</f>
        <v>8340534368</v>
      </c>
      <c r="P13" s="445">
        <f>SUBTOTAL(9,P14:P2005)</f>
        <v>33328412779</v>
      </c>
      <c r="Q13" s="446"/>
      <c r="R13" s="1276">
        <f>M13-P13</f>
        <v>77512327962</v>
      </c>
    </row>
    <row r="14" spans="1:18" s="439" customFormat="1" ht="22.5" customHeight="1">
      <c r="A14" s="448" t="s">
        <v>114</v>
      </c>
      <c r="B14" s="449" t="s">
        <v>752</v>
      </c>
      <c r="C14" s="449"/>
      <c r="D14" s="450"/>
      <c r="E14" s="450"/>
      <c r="F14" s="449"/>
      <c r="G14" s="449"/>
      <c r="H14" s="449"/>
      <c r="I14" s="449"/>
      <c r="J14" s="449"/>
      <c r="K14" s="449"/>
      <c r="L14" s="449"/>
      <c r="M14" s="451">
        <f>SUBTOTAL(9,M15:M901)</f>
        <v>52134794471</v>
      </c>
      <c r="N14" s="451">
        <v>7062807064</v>
      </c>
      <c r="O14" s="451">
        <f>SUBTOTAL(9,O15:O901)</f>
        <v>2814298086</v>
      </c>
      <c r="P14" s="451">
        <f>SUBTOTAL(9,P15:P901)</f>
        <v>9877105151</v>
      </c>
      <c r="Q14" s="452"/>
    </row>
    <row r="15" spans="1:18" s="439" customFormat="1" ht="13">
      <c r="A15" s="453" t="s">
        <v>753</v>
      </c>
      <c r="B15" s="454" t="s">
        <v>754</v>
      </c>
      <c r="C15" s="455"/>
      <c r="D15" s="456"/>
      <c r="E15" s="457"/>
      <c r="F15" s="458"/>
      <c r="G15" s="459"/>
      <c r="H15" s="458"/>
      <c r="I15" s="458"/>
      <c r="J15" s="460"/>
      <c r="K15" s="460"/>
      <c r="L15" s="460"/>
      <c r="M15" s="460">
        <f>SUBTOTAL(9,M16:M178)</f>
        <v>3710921894</v>
      </c>
      <c r="N15" s="460">
        <v>1318144168</v>
      </c>
      <c r="O15" s="460">
        <f>SUBTOTAL(9,O16:O178)</f>
        <v>1016440358</v>
      </c>
      <c r="P15" s="460">
        <f>SUBTOTAL(9,P16:P178)</f>
        <v>2334584527</v>
      </c>
      <c r="Q15" s="461"/>
    </row>
    <row r="16" spans="1:18" ht="13" hidden="1" outlineLevel="1">
      <c r="A16" s="462"/>
      <c r="B16" s="463" t="s">
        <v>755</v>
      </c>
      <c r="C16" s="464"/>
      <c r="D16" s="465"/>
      <c r="E16" s="466"/>
      <c r="F16" s="467"/>
      <c r="G16" s="468"/>
      <c r="H16" s="467"/>
      <c r="I16" s="467"/>
      <c r="J16" s="467"/>
      <c r="K16" s="467"/>
      <c r="L16" s="467"/>
      <c r="M16" s="467"/>
      <c r="N16" s="467"/>
      <c r="O16" s="467"/>
      <c r="P16" s="467"/>
      <c r="Q16" s="469"/>
    </row>
    <row r="17" spans="1:17" ht="13" hidden="1" outlineLevel="1">
      <c r="A17" s="462"/>
      <c r="B17" s="470" t="s">
        <v>756</v>
      </c>
      <c r="C17" s="464"/>
      <c r="D17" s="471">
        <v>1</v>
      </c>
      <c r="E17" s="466"/>
      <c r="F17" s="467"/>
      <c r="G17" s="468"/>
      <c r="H17" s="467"/>
      <c r="I17" s="467"/>
      <c r="J17" s="467"/>
      <c r="K17" s="467"/>
      <c r="L17" s="467"/>
      <c r="M17" s="467"/>
      <c r="N17" s="467"/>
      <c r="O17" s="467"/>
      <c r="P17" s="467"/>
      <c r="Q17" s="469"/>
    </row>
    <row r="18" spans="1:17" ht="13" hidden="1" outlineLevel="1">
      <c r="A18" s="472">
        <f>IF(F18&lt;&gt;0,MAX($A$11:A17)+1,0)</f>
        <v>1</v>
      </c>
      <c r="B18" s="473" t="s">
        <v>757</v>
      </c>
      <c r="C18" s="474" t="s">
        <v>758</v>
      </c>
      <c r="D18" s="475">
        <v>8</v>
      </c>
      <c r="E18" s="476">
        <v>1</v>
      </c>
      <c r="F18" s="477">
        <f>D18*E18</f>
        <v>8</v>
      </c>
      <c r="G18" s="478"/>
      <c r="H18" s="477"/>
      <c r="I18" s="477"/>
      <c r="J18" s="477">
        <v>28539</v>
      </c>
      <c r="K18" s="479">
        <v>67456</v>
      </c>
      <c r="L18" s="477">
        <f>J18+K18</f>
        <v>95995</v>
      </c>
      <c r="M18" s="477">
        <f>ROUND(F18*L18,0)</f>
        <v>767960</v>
      </c>
      <c r="N18" s="477">
        <v>0</v>
      </c>
      <c r="O18" s="477">
        <f>ROUND(H18*N18,0)</f>
        <v>0</v>
      </c>
      <c r="P18" s="477">
        <f>ROUND(I18*O18,0)</f>
        <v>0</v>
      </c>
      <c r="Q18" s="447"/>
    </row>
    <row r="19" spans="1:17" ht="13" hidden="1" outlineLevel="1">
      <c r="A19" s="472">
        <f>IF(F19&lt;&gt;0,MAX($A$11:A18)+1,0)</f>
        <v>2</v>
      </c>
      <c r="B19" s="473" t="s">
        <v>759</v>
      </c>
      <c r="C19" s="474" t="s">
        <v>758</v>
      </c>
      <c r="D19" s="475">
        <v>8</v>
      </c>
      <c r="E19" s="476">
        <v>1</v>
      </c>
      <c r="F19" s="477">
        <f>D19*E19</f>
        <v>8</v>
      </c>
      <c r="G19" s="478"/>
      <c r="H19" s="477"/>
      <c r="I19" s="477"/>
      <c r="J19" s="477">
        <v>593000</v>
      </c>
      <c r="K19" s="477">
        <v>110000</v>
      </c>
      <c r="L19" s="477">
        <f t="shared" ref="L19:L81" si="0">J19+K19</f>
        <v>703000</v>
      </c>
      <c r="M19" s="477">
        <f t="shared" ref="M19:M81" si="1">ROUND(F19*L19,0)</f>
        <v>5624000</v>
      </c>
      <c r="N19" s="477">
        <v>0</v>
      </c>
      <c r="O19" s="477">
        <f t="shared" ref="O19:P23" si="2">ROUND(H19*N19,0)</f>
        <v>0</v>
      </c>
      <c r="P19" s="477">
        <f t="shared" si="2"/>
        <v>0</v>
      </c>
      <c r="Q19" s="447"/>
    </row>
    <row r="20" spans="1:17" ht="13" hidden="1" outlineLevel="1">
      <c r="A20" s="472">
        <f>IF(F20&lt;&gt;0,MAX($A$11:A19)+1,0)</f>
        <v>3</v>
      </c>
      <c r="B20" s="473" t="s">
        <v>760</v>
      </c>
      <c r="C20" s="474" t="s">
        <v>758</v>
      </c>
      <c r="D20" s="475">
        <v>9</v>
      </c>
      <c r="E20" s="476">
        <v>1</v>
      </c>
      <c r="F20" s="477">
        <f>D20*E20</f>
        <v>9</v>
      </c>
      <c r="G20" s="478"/>
      <c r="H20" s="477"/>
      <c r="I20" s="477"/>
      <c r="J20" s="477">
        <v>464000</v>
      </c>
      <c r="K20" s="477">
        <v>90000</v>
      </c>
      <c r="L20" s="477">
        <f t="shared" si="0"/>
        <v>554000</v>
      </c>
      <c r="M20" s="477">
        <f t="shared" si="1"/>
        <v>4986000</v>
      </c>
      <c r="N20" s="477">
        <v>0</v>
      </c>
      <c r="O20" s="477">
        <f t="shared" si="2"/>
        <v>0</v>
      </c>
      <c r="P20" s="477">
        <f t="shared" si="2"/>
        <v>0</v>
      </c>
      <c r="Q20" s="447"/>
    </row>
    <row r="21" spans="1:17" ht="13" hidden="1" outlineLevel="1">
      <c r="A21" s="472">
        <f>IF(F21&lt;&gt;0,MAX($A$11:A20)+1,0)</f>
        <v>4</v>
      </c>
      <c r="B21" s="473" t="s">
        <v>761</v>
      </c>
      <c r="C21" s="474" t="s">
        <v>758</v>
      </c>
      <c r="D21" s="475">
        <v>9</v>
      </c>
      <c r="E21" s="476">
        <v>1</v>
      </c>
      <c r="F21" s="477">
        <f t="shared" ref="F21:F84" si="3">D21*E21</f>
        <v>9</v>
      </c>
      <c r="G21" s="478"/>
      <c r="H21" s="477"/>
      <c r="I21" s="477"/>
      <c r="J21" s="477">
        <v>464000</v>
      </c>
      <c r="K21" s="477">
        <v>90000</v>
      </c>
      <c r="L21" s="477">
        <f t="shared" si="0"/>
        <v>554000</v>
      </c>
      <c r="M21" s="477">
        <f t="shared" si="1"/>
        <v>4986000</v>
      </c>
      <c r="N21" s="477">
        <v>0</v>
      </c>
      <c r="O21" s="477">
        <f t="shared" si="2"/>
        <v>0</v>
      </c>
      <c r="P21" s="477">
        <f t="shared" si="2"/>
        <v>0</v>
      </c>
      <c r="Q21" s="447"/>
    </row>
    <row r="22" spans="1:17" ht="13" hidden="1" outlineLevel="1">
      <c r="A22" s="472">
        <f>IF(F22&lt;&gt;0,MAX($A$11:A21)+1,0)</f>
        <v>5</v>
      </c>
      <c r="B22" s="473" t="s">
        <v>762</v>
      </c>
      <c r="C22" s="474" t="s">
        <v>758</v>
      </c>
      <c r="D22" s="475">
        <v>3</v>
      </c>
      <c r="E22" s="476">
        <v>1</v>
      </c>
      <c r="F22" s="477">
        <f t="shared" si="3"/>
        <v>3</v>
      </c>
      <c r="G22" s="478"/>
      <c r="H22" s="477"/>
      <c r="I22" s="477"/>
      <c r="J22" s="477">
        <v>487500</v>
      </c>
      <c r="K22" s="477">
        <v>90000</v>
      </c>
      <c r="L22" s="477">
        <f t="shared" si="0"/>
        <v>577500</v>
      </c>
      <c r="M22" s="477">
        <f t="shared" si="1"/>
        <v>1732500</v>
      </c>
      <c r="N22" s="477">
        <v>0</v>
      </c>
      <c r="O22" s="477">
        <f t="shared" si="2"/>
        <v>0</v>
      </c>
      <c r="P22" s="477">
        <f t="shared" si="2"/>
        <v>0</v>
      </c>
      <c r="Q22" s="447"/>
    </row>
    <row r="23" spans="1:17" ht="13" hidden="1" outlineLevel="1">
      <c r="A23" s="472">
        <f>IF(F23&lt;&gt;0,MAX($A$11:A22)+1,0)</f>
        <v>6</v>
      </c>
      <c r="B23" s="473" t="s">
        <v>763</v>
      </c>
      <c r="C23" s="474" t="s">
        <v>758</v>
      </c>
      <c r="D23" s="475">
        <v>3</v>
      </c>
      <c r="E23" s="476">
        <v>1</v>
      </c>
      <c r="F23" s="477">
        <f t="shared" si="3"/>
        <v>3</v>
      </c>
      <c r="G23" s="478"/>
      <c r="H23" s="477"/>
      <c r="I23" s="477"/>
      <c r="J23" s="477">
        <v>720000</v>
      </c>
      <c r="K23" s="477">
        <v>95000</v>
      </c>
      <c r="L23" s="477">
        <f t="shared" si="0"/>
        <v>815000</v>
      </c>
      <c r="M23" s="477">
        <f t="shared" si="1"/>
        <v>2445000</v>
      </c>
      <c r="N23" s="477">
        <v>0</v>
      </c>
      <c r="O23" s="477">
        <f t="shared" si="2"/>
        <v>0</v>
      </c>
      <c r="P23" s="477">
        <f t="shared" si="2"/>
        <v>0</v>
      </c>
      <c r="Q23" s="447"/>
    </row>
    <row r="24" spans="1:17" ht="13" hidden="1" outlineLevel="1">
      <c r="A24" s="480"/>
      <c r="B24" s="481" t="s">
        <v>764</v>
      </c>
      <c r="C24" s="482"/>
      <c r="D24" s="471">
        <v>1</v>
      </c>
      <c r="E24" s="483">
        <v>0</v>
      </c>
      <c r="F24" s="484">
        <f>D24*E24</f>
        <v>0</v>
      </c>
      <c r="G24" s="485"/>
      <c r="H24" s="484"/>
      <c r="I24" s="484"/>
      <c r="J24" s="484">
        <v>0</v>
      </c>
      <c r="K24" s="484">
        <v>0</v>
      </c>
      <c r="L24" s="484"/>
      <c r="M24" s="484"/>
      <c r="N24" s="484"/>
      <c r="O24" s="484"/>
      <c r="P24" s="484"/>
      <c r="Q24" s="486"/>
    </row>
    <row r="25" spans="1:17" ht="13" hidden="1" outlineLevel="1">
      <c r="A25" s="472">
        <f>IF(F25&lt;&gt;0,MAX($A$11:A24)+1,0)</f>
        <v>7</v>
      </c>
      <c r="B25" s="473" t="s">
        <v>757</v>
      </c>
      <c r="C25" s="474" t="s">
        <v>758</v>
      </c>
      <c r="D25" s="475">
        <v>19</v>
      </c>
      <c r="E25" s="476">
        <v>1</v>
      </c>
      <c r="F25" s="477">
        <f t="shared" si="3"/>
        <v>19</v>
      </c>
      <c r="G25" s="478"/>
      <c r="H25" s="477"/>
      <c r="I25" s="477"/>
      <c r="J25" s="477">
        <v>28539</v>
      </c>
      <c r="K25" s="479">
        <v>67456</v>
      </c>
      <c r="L25" s="477">
        <f t="shared" si="0"/>
        <v>95995</v>
      </c>
      <c r="M25" s="477">
        <f t="shared" si="1"/>
        <v>1823905</v>
      </c>
      <c r="N25" s="477">
        <v>0</v>
      </c>
      <c r="O25" s="477">
        <f t="shared" ref="O25:P28" si="4">ROUND(H25*N25,0)</f>
        <v>0</v>
      </c>
      <c r="P25" s="477">
        <f t="shared" si="4"/>
        <v>0</v>
      </c>
      <c r="Q25" s="447"/>
    </row>
    <row r="26" spans="1:17" ht="13" hidden="1" outlineLevel="1">
      <c r="A26" s="472">
        <f>IF(F26&lt;&gt;0,MAX($A$11:A25)+1,0)</f>
        <v>8</v>
      </c>
      <c r="B26" s="473" t="s">
        <v>765</v>
      </c>
      <c r="C26" s="474" t="s">
        <v>758</v>
      </c>
      <c r="D26" s="475">
        <v>6</v>
      </c>
      <c r="E26" s="476">
        <v>1</v>
      </c>
      <c r="F26" s="477">
        <f t="shared" si="3"/>
        <v>6</v>
      </c>
      <c r="G26" s="478"/>
      <c r="H26" s="477"/>
      <c r="I26" s="477"/>
      <c r="J26" s="477">
        <v>41857</v>
      </c>
      <c r="K26" s="477">
        <v>70432</v>
      </c>
      <c r="L26" s="477">
        <f t="shared" si="0"/>
        <v>112289</v>
      </c>
      <c r="M26" s="477">
        <f t="shared" si="1"/>
        <v>673734</v>
      </c>
      <c r="N26" s="477">
        <v>0</v>
      </c>
      <c r="O26" s="477">
        <f t="shared" si="4"/>
        <v>0</v>
      </c>
      <c r="P26" s="477">
        <f t="shared" si="4"/>
        <v>0</v>
      </c>
      <c r="Q26" s="447"/>
    </row>
    <row r="27" spans="1:17" ht="13" hidden="1" outlineLevel="1">
      <c r="A27" s="472">
        <f>IF(F27&lt;&gt;0,MAX($A$11:A26)+1,0)</f>
        <v>9</v>
      </c>
      <c r="B27" s="473" t="s">
        <v>759</v>
      </c>
      <c r="C27" s="474" t="s">
        <v>758</v>
      </c>
      <c r="D27" s="475">
        <v>13</v>
      </c>
      <c r="E27" s="476">
        <v>1</v>
      </c>
      <c r="F27" s="477">
        <f t="shared" si="3"/>
        <v>13</v>
      </c>
      <c r="G27" s="478"/>
      <c r="H27" s="477"/>
      <c r="I27" s="477"/>
      <c r="J27" s="477">
        <v>593000</v>
      </c>
      <c r="K27" s="477">
        <v>110000</v>
      </c>
      <c r="L27" s="477">
        <f t="shared" si="0"/>
        <v>703000</v>
      </c>
      <c r="M27" s="477">
        <f t="shared" si="1"/>
        <v>9139000</v>
      </c>
      <c r="N27" s="477">
        <v>0</v>
      </c>
      <c r="O27" s="477">
        <f t="shared" si="4"/>
        <v>0</v>
      </c>
      <c r="P27" s="477">
        <f t="shared" si="4"/>
        <v>0</v>
      </c>
      <c r="Q27" s="447"/>
    </row>
    <row r="28" spans="1:17" ht="13" hidden="1" outlineLevel="1">
      <c r="A28" s="472">
        <f>IF(F28&lt;&gt;0,MAX($A$11:A27)+1,0)</f>
        <v>10</v>
      </c>
      <c r="B28" s="473" t="s">
        <v>766</v>
      </c>
      <c r="C28" s="474" t="s">
        <v>758</v>
      </c>
      <c r="D28" s="475">
        <v>3</v>
      </c>
      <c r="E28" s="476">
        <v>1</v>
      </c>
      <c r="F28" s="477">
        <f t="shared" si="3"/>
        <v>3</v>
      </c>
      <c r="G28" s="478"/>
      <c r="H28" s="477"/>
      <c r="I28" s="477"/>
      <c r="J28" s="477">
        <v>122900</v>
      </c>
      <c r="K28" s="477">
        <v>90000</v>
      </c>
      <c r="L28" s="477">
        <f t="shared" si="0"/>
        <v>212900</v>
      </c>
      <c r="M28" s="477">
        <f t="shared" si="1"/>
        <v>638700</v>
      </c>
      <c r="N28" s="477">
        <v>0</v>
      </c>
      <c r="O28" s="477">
        <f t="shared" si="4"/>
        <v>0</v>
      </c>
      <c r="P28" s="477">
        <f t="shared" si="4"/>
        <v>0</v>
      </c>
      <c r="Q28" s="447"/>
    </row>
    <row r="29" spans="1:17" ht="13" hidden="1" outlineLevel="1">
      <c r="A29" s="480"/>
      <c r="B29" s="481" t="s">
        <v>767</v>
      </c>
      <c r="C29" s="482"/>
      <c r="D29" s="471">
        <v>1</v>
      </c>
      <c r="E29" s="483">
        <v>0</v>
      </c>
      <c r="F29" s="484">
        <f t="shared" si="3"/>
        <v>0</v>
      </c>
      <c r="G29" s="485"/>
      <c r="H29" s="484"/>
      <c r="I29" s="484"/>
      <c r="J29" s="484">
        <v>0</v>
      </c>
      <c r="K29" s="484">
        <v>0</v>
      </c>
      <c r="L29" s="484"/>
      <c r="M29" s="484"/>
      <c r="N29" s="484"/>
      <c r="O29" s="484"/>
      <c r="P29" s="484"/>
      <c r="Q29" s="486"/>
    </row>
    <row r="30" spans="1:17" ht="13" hidden="1" outlineLevel="1">
      <c r="A30" s="472">
        <f>IF(F30&lt;&gt;0,MAX($A$11:A29)+1,0)</f>
        <v>11</v>
      </c>
      <c r="B30" s="473" t="s">
        <v>757</v>
      </c>
      <c r="C30" s="474" t="s">
        <v>758</v>
      </c>
      <c r="D30" s="475">
        <v>8</v>
      </c>
      <c r="E30" s="476">
        <v>1</v>
      </c>
      <c r="F30" s="477">
        <f t="shared" si="3"/>
        <v>8</v>
      </c>
      <c r="G30" s="478"/>
      <c r="H30" s="477"/>
      <c r="I30" s="477"/>
      <c r="J30" s="477">
        <v>28539</v>
      </c>
      <c r="K30" s="479">
        <v>67456</v>
      </c>
      <c r="L30" s="477">
        <f t="shared" si="0"/>
        <v>95995</v>
      </c>
      <c r="M30" s="477">
        <f t="shared" si="1"/>
        <v>767960</v>
      </c>
      <c r="N30" s="477">
        <v>0</v>
      </c>
      <c r="O30" s="477">
        <f t="shared" ref="O30:P32" si="5">ROUND(H30*N30,0)</f>
        <v>0</v>
      </c>
      <c r="P30" s="477">
        <f t="shared" si="5"/>
        <v>0</v>
      </c>
      <c r="Q30" s="447"/>
    </row>
    <row r="31" spans="1:17" ht="13" hidden="1" outlineLevel="1">
      <c r="A31" s="472">
        <f>IF(F31&lt;&gt;0,MAX($A$11:A30)+1,0)</f>
        <v>12</v>
      </c>
      <c r="B31" s="473" t="s">
        <v>765</v>
      </c>
      <c r="C31" s="474" t="s">
        <v>758</v>
      </c>
      <c r="D31" s="475">
        <v>4</v>
      </c>
      <c r="E31" s="476">
        <v>1</v>
      </c>
      <c r="F31" s="477">
        <f t="shared" si="3"/>
        <v>4</v>
      </c>
      <c r="G31" s="478"/>
      <c r="H31" s="477"/>
      <c r="I31" s="477"/>
      <c r="J31" s="477">
        <v>41857</v>
      </c>
      <c r="K31" s="477">
        <v>70432</v>
      </c>
      <c r="L31" s="477">
        <f t="shared" si="0"/>
        <v>112289</v>
      </c>
      <c r="M31" s="477">
        <f t="shared" si="1"/>
        <v>449156</v>
      </c>
      <c r="N31" s="477">
        <v>0</v>
      </c>
      <c r="O31" s="477">
        <f t="shared" si="5"/>
        <v>0</v>
      </c>
      <c r="P31" s="477">
        <f t="shared" si="5"/>
        <v>0</v>
      </c>
      <c r="Q31" s="447"/>
    </row>
    <row r="32" spans="1:17" ht="13" hidden="1" outlineLevel="1">
      <c r="A32" s="472">
        <f>IF(F32&lt;&gt;0,MAX($A$11:A31)+1,0)</f>
        <v>13</v>
      </c>
      <c r="B32" s="473" t="s">
        <v>768</v>
      </c>
      <c r="C32" s="474" t="s">
        <v>758</v>
      </c>
      <c r="D32" s="475">
        <v>12</v>
      </c>
      <c r="E32" s="476">
        <v>1</v>
      </c>
      <c r="F32" s="477">
        <f t="shared" si="3"/>
        <v>12</v>
      </c>
      <c r="G32" s="478"/>
      <c r="H32" s="477"/>
      <c r="I32" s="477"/>
      <c r="J32" s="477">
        <v>68887</v>
      </c>
      <c r="K32" s="477">
        <v>74400</v>
      </c>
      <c r="L32" s="477">
        <f t="shared" si="0"/>
        <v>143287</v>
      </c>
      <c r="M32" s="477">
        <f t="shared" si="1"/>
        <v>1719444</v>
      </c>
      <c r="N32" s="477">
        <v>0</v>
      </c>
      <c r="O32" s="477">
        <f t="shared" si="5"/>
        <v>0</v>
      </c>
      <c r="P32" s="477">
        <f t="shared" si="5"/>
        <v>0</v>
      </c>
      <c r="Q32" s="447"/>
    </row>
    <row r="33" spans="1:17" ht="13" hidden="1" outlineLevel="1">
      <c r="A33" s="480"/>
      <c r="B33" s="481" t="s">
        <v>769</v>
      </c>
      <c r="C33" s="482"/>
      <c r="D33" s="471">
        <v>1</v>
      </c>
      <c r="E33" s="483">
        <v>0</v>
      </c>
      <c r="F33" s="484">
        <f t="shared" si="3"/>
        <v>0</v>
      </c>
      <c r="G33" s="485"/>
      <c r="H33" s="484"/>
      <c r="I33" s="484"/>
      <c r="J33" s="484">
        <v>0</v>
      </c>
      <c r="K33" s="484">
        <v>0</v>
      </c>
      <c r="L33" s="484"/>
      <c r="M33" s="484"/>
      <c r="N33" s="484"/>
      <c r="O33" s="484"/>
      <c r="P33" s="484"/>
      <c r="Q33" s="486"/>
    </row>
    <row r="34" spans="1:17" ht="13" hidden="1" outlineLevel="1">
      <c r="A34" s="472">
        <f>IF(F34&lt;&gt;0,MAX($A$11:A33)+1,0)</f>
        <v>14</v>
      </c>
      <c r="B34" s="473" t="s">
        <v>757</v>
      </c>
      <c r="C34" s="474" t="s">
        <v>758</v>
      </c>
      <c r="D34" s="475">
        <v>2</v>
      </c>
      <c r="E34" s="476">
        <v>1</v>
      </c>
      <c r="F34" s="477">
        <f t="shared" si="3"/>
        <v>2</v>
      </c>
      <c r="G34" s="478"/>
      <c r="H34" s="477"/>
      <c r="I34" s="477"/>
      <c r="J34" s="477">
        <v>28539</v>
      </c>
      <c r="K34" s="479">
        <v>67456</v>
      </c>
      <c r="L34" s="477">
        <f t="shared" si="0"/>
        <v>95995</v>
      </c>
      <c r="M34" s="477">
        <f t="shared" si="1"/>
        <v>191990</v>
      </c>
      <c r="N34" s="477">
        <v>0</v>
      </c>
      <c r="O34" s="477">
        <f>ROUND(H34*N34,0)</f>
        <v>0</v>
      </c>
      <c r="P34" s="477">
        <f>ROUND(I34*O34,0)</f>
        <v>0</v>
      </c>
      <c r="Q34" s="447"/>
    </row>
    <row r="35" spans="1:17" ht="13" hidden="1" outlineLevel="1">
      <c r="A35" s="472">
        <f>IF(F35&lt;&gt;0,MAX($A$11:A34)+1,0)</f>
        <v>15</v>
      </c>
      <c r="B35" s="473" t="s">
        <v>765</v>
      </c>
      <c r="C35" s="474" t="s">
        <v>758</v>
      </c>
      <c r="D35" s="475">
        <v>3</v>
      </c>
      <c r="E35" s="476">
        <v>1</v>
      </c>
      <c r="F35" s="477">
        <f t="shared" si="3"/>
        <v>3</v>
      </c>
      <c r="G35" s="478"/>
      <c r="H35" s="477"/>
      <c r="I35" s="477"/>
      <c r="J35" s="477">
        <v>41857</v>
      </c>
      <c r="K35" s="477">
        <v>70432</v>
      </c>
      <c r="L35" s="477">
        <f t="shared" si="0"/>
        <v>112289</v>
      </c>
      <c r="M35" s="477">
        <f t="shared" si="1"/>
        <v>336867</v>
      </c>
      <c r="N35" s="477">
        <v>0</v>
      </c>
      <c r="O35" s="477">
        <f>ROUND(H35*N35,0)</f>
        <v>0</v>
      </c>
      <c r="P35" s="477">
        <f>ROUND(I35*O35,0)</f>
        <v>0</v>
      </c>
      <c r="Q35" s="447"/>
    </row>
    <row r="36" spans="1:17" ht="13" hidden="1" outlineLevel="1">
      <c r="A36" s="480"/>
      <c r="B36" s="481" t="s">
        <v>770</v>
      </c>
      <c r="C36" s="482"/>
      <c r="D36" s="471">
        <v>1</v>
      </c>
      <c r="E36" s="483">
        <v>0</v>
      </c>
      <c r="F36" s="484">
        <f t="shared" si="3"/>
        <v>0</v>
      </c>
      <c r="G36" s="485"/>
      <c r="H36" s="484"/>
      <c r="I36" s="484"/>
      <c r="J36" s="484">
        <v>0</v>
      </c>
      <c r="K36" s="484">
        <v>0</v>
      </c>
      <c r="L36" s="484"/>
      <c r="M36" s="484"/>
      <c r="N36" s="484"/>
      <c r="O36" s="484"/>
      <c r="P36" s="484"/>
      <c r="Q36" s="486"/>
    </row>
    <row r="37" spans="1:17" ht="13" hidden="1" outlineLevel="1">
      <c r="A37" s="472">
        <f>IF(F37&lt;&gt;0,MAX($A$11:A36)+1,0)</f>
        <v>16</v>
      </c>
      <c r="B37" s="473" t="s">
        <v>757</v>
      </c>
      <c r="C37" s="474" t="s">
        <v>758</v>
      </c>
      <c r="D37" s="475">
        <v>4</v>
      </c>
      <c r="E37" s="476">
        <v>1</v>
      </c>
      <c r="F37" s="477">
        <f t="shared" si="3"/>
        <v>4</v>
      </c>
      <c r="G37" s="478"/>
      <c r="H37" s="477"/>
      <c r="I37" s="477"/>
      <c r="J37" s="477">
        <v>28539</v>
      </c>
      <c r="K37" s="479">
        <v>67456</v>
      </c>
      <c r="L37" s="477">
        <f t="shared" si="0"/>
        <v>95995</v>
      </c>
      <c r="M37" s="477">
        <f t="shared" si="1"/>
        <v>383980</v>
      </c>
      <c r="N37" s="477">
        <v>0</v>
      </c>
      <c r="O37" s="477">
        <f>ROUND(H37*N37,0)</f>
        <v>0</v>
      </c>
      <c r="P37" s="477">
        <f>ROUND(I37*O37,0)</f>
        <v>0</v>
      </c>
      <c r="Q37" s="447"/>
    </row>
    <row r="38" spans="1:17" ht="13" hidden="1" outlineLevel="1">
      <c r="A38" s="472">
        <f>IF(F38&lt;&gt;0,MAX($A$11:A37)+1,0)</f>
        <v>17</v>
      </c>
      <c r="B38" s="473" t="s">
        <v>768</v>
      </c>
      <c r="C38" s="474" t="s">
        <v>758</v>
      </c>
      <c r="D38" s="475">
        <v>11</v>
      </c>
      <c r="E38" s="476">
        <v>1</v>
      </c>
      <c r="F38" s="477">
        <f t="shared" si="3"/>
        <v>11</v>
      </c>
      <c r="G38" s="478"/>
      <c r="H38" s="477"/>
      <c r="I38" s="477"/>
      <c r="J38" s="477">
        <v>68887</v>
      </c>
      <c r="K38" s="477">
        <v>74400</v>
      </c>
      <c r="L38" s="477">
        <f t="shared" si="0"/>
        <v>143287</v>
      </c>
      <c r="M38" s="477">
        <f t="shared" si="1"/>
        <v>1576157</v>
      </c>
      <c r="N38" s="477">
        <v>0</v>
      </c>
      <c r="O38" s="477">
        <f>ROUND(H38*N38,0)</f>
        <v>0</v>
      </c>
      <c r="P38" s="477">
        <f>ROUND(I38*O38,0)</f>
        <v>0</v>
      </c>
      <c r="Q38" s="447"/>
    </row>
    <row r="39" spans="1:17" ht="13" hidden="1" outlineLevel="1">
      <c r="A39" s="480"/>
      <c r="B39" s="481" t="s">
        <v>771</v>
      </c>
      <c r="C39" s="482"/>
      <c r="D39" s="471">
        <v>2</v>
      </c>
      <c r="E39" s="483">
        <v>0</v>
      </c>
      <c r="F39" s="484">
        <f t="shared" si="3"/>
        <v>0</v>
      </c>
      <c r="G39" s="485"/>
      <c r="H39" s="484"/>
      <c r="I39" s="484"/>
      <c r="J39" s="484">
        <v>0</v>
      </c>
      <c r="K39" s="484">
        <v>0</v>
      </c>
      <c r="L39" s="484"/>
      <c r="M39" s="484"/>
      <c r="N39" s="484"/>
      <c r="O39" s="484"/>
      <c r="P39" s="484"/>
      <c r="Q39" s="486"/>
    </row>
    <row r="40" spans="1:17" ht="13" hidden="1" outlineLevel="1">
      <c r="A40" s="472">
        <f>IF(F40&lt;&gt;0,MAX($A$11:A39)+1,0)</f>
        <v>18</v>
      </c>
      <c r="B40" s="473" t="s">
        <v>757</v>
      </c>
      <c r="C40" s="474" t="s">
        <v>758</v>
      </c>
      <c r="D40" s="475">
        <v>4</v>
      </c>
      <c r="E40" s="476">
        <v>2</v>
      </c>
      <c r="F40" s="477">
        <f t="shared" si="3"/>
        <v>8</v>
      </c>
      <c r="G40" s="478"/>
      <c r="H40" s="477"/>
      <c r="I40" s="477"/>
      <c r="J40" s="477">
        <v>28539</v>
      </c>
      <c r="K40" s="479">
        <v>67456</v>
      </c>
      <c r="L40" s="477">
        <f t="shared" si="0"/>
        <v>95995</v>
      </c>
      <c r="M40" s="477">
        <f t="shared" si="1"/>
        <v>767960</v>
      </c>
      <c r="N40" s="477">
        <v>0</v>
      </c>
      <c r="O40" s="477">
        <f t="shared" ref="O40:P44" si="6">ROUND(H40*N40,0)</f>
        <v>0</v>
      </c>
      <c r="P40" s="477">
        <f t="shared" si="6"/>
        <v>0</v>
      </c>
      <c r="Q40" s="447"/>
    </row>
    <row r="41" spans="1:17" ht="13" hidden="1" outlineLevel="1">
      <c r="A41" s="472">
        <f>IF(F41&lt;&gt;0,MAX($A$11:A40)+1,0)</f>
        <v>19</v>
      </c>
      <c r="B41" s="473" t="s">
        <v>768</v>
      </c>
      <c r="C41" s="474" t="s">
        <v>758</v>
      </c>
      <c r="D41" s="475">
        <v>11</v>
      </c>
      <c r="E41" s="476">
        <v>2</v>
      </c>
      <c r="F41" s="477">
        <f t="shared" si="3"/>
        <v>22</v>
      </c>
      <c r="G41" s="478"/>
      <c r="H41" s="477"/>
      <c r="I41" s="477"/>
      <c r="J41" s="477">
        <v>68887</v>
      </c>
      <c r="K41" s="477">
        <v>74400</v>
      </c>
      <c r="L41" s="477">
        <f t="shared" si="0"/>
        <v>143287</v>
      </c>
      <c r="M41" s="477">
        <f t="shared" si="1"/>
        <v>3152314</v>
      </c>
      <c r="N41" s="477">
        <v>0</v>
      </c>
      <c r="O41" s="477">
        <f t="shared" si="6"/>
        <v>0</v>
      </c>
      <c r="P41" s="477">
        <f t="shared" si="6"/>
        <v>0</v>
      </c>
      <c r="Q41" s="447"/>
    </row>
    <row r="42" spans="1:17" ht="13" hidden="1" outlineLevel="1">
      <c r="A42" s="480"/>
      <c r="B42" s="481" t="s">
        <v>772</v>
      </c>
      <c r="C42" s="482"/>
      <c r="D42" s="471">
        <v>1</v>
      </c>
      <c r="E42" s="483">
        <v>0</v>
      </c>
      <c r="F42" s="484">
        <f t="shared" si="3"/>
        <v>0</v>
      </c>
      <c r="G42" s="485"/>
      <c r="H42" s="484"/>
      <c r="I42" s="484"/>
      <c r="J42" s="484">
        <v>0</v>
      </c>
      <c r="K42" s="484">
        <v>0</v>
      </c>
      <c r="L42" s="477">
        <f t="shared" si="0"/>
        <v>0</v>
      </c>
      <c r="M42" s="477">
        <f t="shared" si="1"/>
        <v>0</v>
      </c>
      <c r="N42" s="477">
        <v>0</v>
      </c>
      <c r="O42" s="477">
        <f t="shared" si="6"/>
        <v>0</v>
      </c>
      <c r="P42" s="477">
        <f t="shared" si="6"/>
        <v>0</v>
      </c>
      <c r="Q42" s="486"/>
    </row>
    <row r="43" spans="1:17" ht="13" hidden="1" outlineLevel="1">
      <c r="A43" s="472">
        <f>IF(F43&lt;&gt;0,MAX($A$11:A42)+1,0)</f>
        <v>20</v>
      </c>
      <c r="B43" s="473" t="s">
        <v>757</v>
      </c>
      <c r="C43" s="474" t="s">
        <v>758</v>
      </c>
      <c r="D43" s="475">
        <v>4</v>
      </c>
      <c r="E43" s="476">
        <v>1</v>
      </c>
      <c r="F43" s="477">
        <f t="shared" si="3"/>
        <v>4</v>
      </c>
      <c r="G43" s="478"/>
      <c r="H43" s="477"/>
      <c r="I43" s="477"/>
      <c r="J43" s="477">
        <v>28539</v>
      </c>
      <c r="K43" s="479">
        <v>67456</v>
      </c>
      <c r="L43" s="477">
        <f t="shared" si="0"/>
        <v>95995</v>
      </c>
      <c r="M43" s="477">
        <f t="shared" si="1"/>
        <v>383980</v>
      </c>
      <c r="N43" s="477">
        <v>0</v>
      </c>
      <c r="O43" s="477">
        <f t="shared" si="6"/>
        <v>0</v>
      </c>
      <c r="P43" s="477">
        <f t="shared" si="6"/>
        <v>0</v>
      </c>
      <c r="Q43" s="447"/>
    </row>
    <row r="44" spans="1:17" ht="13" hidden="1" outlineLevel="1">
      <c r="A44" s="472">
        <f>IF(F44&lt;&gt;0,MAX($A$11:A43)+1,0)</f>
        <v>21</v>
      </c>
      <c r="B44" s="473" t="s">
        <v>768</v>
      </c>
      <c r="C44" s="474" t="s">
        <v>758</v>
      </c>
      <c r="D44" s="475">
        <v>11</v>
      </c>
      <c r="E44" s="476">
        <v>1</v>
      </c>
      <c r="F44" s="477">
        <f t="shared" si="3"/>
        <v>11</v>
      </c>
      <c r="G44" s="478"/>
      <c r="H44" s="477"/>
      <c r="I44" s="477"/>
      <c r="J44" s="477">
        <v>68887</v>
      </c>
      <c r="K44" s="477">
        <v>74400</v>
      </c>
      <c r="L44" s="477">
        <f t="shared" si="0"/>
        <v>143287</v>
      </c>
      <c r="M44" s="477">
        <f t="shared" si="1"/>
        <v>1576157</v>
      </c>
      <c r="N44" s="477">
        <v>0</v>
      </c>
      <c r="O44" s="477">
        <f t="shared" si="6"/>
        <v>0</v>
      </c>
      <c r="P44" s="477">
        <f t="shared" si="6"/>
        <v>0</v>
      </c>
      <c r="Q44" s="447"/>
    </row>
    <row r="45" spans="1:17" ht="13" hidden="1" outlineLevel="1">
      <c r="A45" s="480"/>
      <c r="B45" s="481" t="s">
        <v>773</v>
      </c>
      <c r="C45" s="482"/>
      <c r="D45" s="471">
        <v>1</v>
      </c>
      <c r="E45" s="483">
        <v>0</v>
      </c>
      <c r="F45" s="484">
        <f t="shared" si="3"/>
        <v>0</v>
      </c>
      <c r="G45" s="485"/>
      <c r="H45" s="484"/>
      <c r="I45" s="484"/>
      <c r="J45" s="484">
        <v>0</v>
      </c>
      <c r="K45" s="484">
        <v>0</v>
      </c>
      <c r="L45" s="484"/>
      <c r="M45" s="484"/>
      <c r="N45" s="484"/>
      <c r="O45" s="484"/>
      <c r="P45" s="484"/>
      <c r="Q45" s="486"/>
    </row>
    <row r="46" spans="1:17" ht="13" hidden="1" outlineLevel="1">
      <c r="A46" s="472">
        <f>IF(F46&lt;&gt;0,MAX($A$11:A45)+1,0)</f>
        <v>22</v>
      </c>
      <c r="B46" s="473" t="s">
        <v>757</v>
      </c>
      <c r="C46" s="474" t="s">
        <v>758</v>
      </c>
      <c r="D46" s="475">
        <v>6</v>
      </c>
      <c r="E46" s="476">
        <v>1</v>
      </c>
      <c r="F46" s="477">
        <f t="shared" si="3"/>
        <v>6</v>
      </c>
      <c r="G46" s="478"/>
      <c r="H46" s="477"/>
      <c r="I46" s="477"/>
      <c r="J46" s="477">
        <v>28539</v>
      </c>
      <c r="K46" s="479">
        <v>67456</v>
      </c>
      <c r="L46" s="477">
        <f t="shared" si="0"/>
        <v>95995</v>
      </c>
      <c r="M46" s="477">
        <f t="shared" si="1"/>
        <v>575970</v>
      </c>
      <c r="N46" s="477">
        <v>0</v>
      </c>
      <c r="O46" s="477">
        <f t="shared" ref="O46:P51" si="7">ROUND(H46*N46,0)</f>
        <v>0</v>
      </c>
      <c r="P46" s="477">
        <f t="shared" si="7"/>
        <v>0</v>
      </c>
      <c r="Q46" s="447"/>
    </row>
    <row r="47" spans="1:17" ht="13" hidden="1" outlineLevel="1">
      <c r="A47" s="472">
        <f>IF(F47&lt;&gt;0,MAX($A$11:A46)+1,0)</f>
        <v>23</v>
      </c>
      <c r="B47" s="473" t="s">
        <v>768</v>
      </c>
      <c r="C47" s="474" t="s">
        <v>758</v>
      </c>
      <c r="D47" s="475">
        <v>8</v>
      </c>
      <c r="E47" s="476">
        <v>1</v>
      </c>
      <c r="F47" s="477">
        <f t="shared" si="3"/>
        <v>8</v>
      </c>
      <c r="G47" s="478"/>
      <c r="H47" s="477"/>
      <c r="I47" s="477"/>
      <c r="J47" s="477">
        <v>68887</v>
      </c>
      <c r="K47" s="477">
        <v>74400</v>
      </c>
      <c r="L47" s="477">
        <f t="shared" si="0"/>
        <v>143287</v>
      </c>
      <c r="M47" s="477">
        <f t="shared" si="1"/>
        <v>1146296</v>
      </c>
      <c r="N47" s="477">
        <v>0</v>
      </c>
      <c r="O47" s="477">
        <f t="shared" si="7"/>
        <v>0</v>
      </c>
      <c r="P47" s="477">
        <f t="shared" si="7"/>
        <v>0</v>
      </c>
      <c r="Q47" s="447"/>
    </row>
    <row r="48" spans="1:17" ht="13" hidden="1" outlineLevel="1">
      <c r="A48" s="472">
        <f>IF(F48&lt;&gt;0,MAX($A$11:A47)+1,0)</f>
        <v>24</v>
      </c>
      <c r="B48" s="473" t="s">
        <v>774</v>
      </c>
      <c r="C48" s="474" t="s">
        <v>758</v>
      </c>
      <c r="D48" s="475">
        <v>2</v>
      </c>
      <c r="E48" s="476">
        <v>1</v>
      </c>
      <c r="F48" s="477">
        <f t="shared" si="3"/>
        <v>2</v>
      </c>
      <c r="G48" s="478"/>
      <c r="H48" s="477"/>
      <c r="I48" s="477"/>
      <c r="J48" s="477">
        <v>122900</v>
      </c>
      <c r="K48" s="477">
        <v>90000</v>
      </c>
      <c r="L48" s="477">
        <f t="shared" si="0"/>
        <v>212900</v>
      </c>
      <c r="M48" s="477">
        <f t="shared" si="1"/>
        <v>425800</v>
      </c>
      <c r="N48" s="477">
        <v>0</v>
      </c>
      <c r="O48" s="477">
        <f t="shared" si="7"/>
        <v>0</v>
      </c>
      <c r="P48" s="477">
        <f t="shared" si="7"/>
        <v>0</v>
      </c>
      <c r="Q48" s="447"/>
    </row>
    <row r="49" spans="1:17" ht="13" hidden="1" outlineLevel="1">
      <c r="A49" s="472">
        <f>IF(F49&lt;&gt;0,MAX($A$11:A48)+1,0)</f>
        <v>25</v>
      </c>
      <c r="B49" s="473" t="s">
        <v>775</v>
      </c>
      <c r="C49" s="474" t="s">
        <v>758</v>
      </c>
      <c r="D49" s="475">
        <v>2</v>
      </c>
      <c r="E49" s="476">
        <v>1</v>
      </c>
      <c r="F49" s="477">
        <f t="shared" si="3"/>
        <v>2</v>
      </c>
      <c r="G49" s="478"/>
      <c r="H49" s="477"/>
      <c r="I49" s="477"/>
      <c r="J49" s="477">
        <v>417600</v>
      </c>
      <c r="K49" s="477">
        <v>90000</v>
      </c>
      <c r="L49" s="477">
        <f t="shared" si="0"/>
        <v>507600</v>
      </c>
      <c r="M49" s="477">
        <f t="shared" si="1"/>
        <v>1015200</v>
      </c>
      <c r="N49" s="477">
        <v>0</v>
      </c>
      <c r="O49" s="477">
        <f t="shared" si="7"/>
        <v>0</v>
      </c>
      <c r="P49" s="477">
        <f t="shared" si="7"/>
        <v>0</v>
      </c>
      <c r="Q49" s="447"/>
    </row>
    <row r="50" spans="1:17" ht="13" hidden="1" outlineLevel="1">
      <c r="A50" s="472">
        <f>IF(F50&lt;&gt;0,MAX($A$11:A49)+1,0)</f>
        <v>26</v>
      </c>
      <c r="B50" s="473" t="s">
        <v>761</v>
      </c>
      <c r="C50" s="474" t="s">
        <v>758</v>
      </c>
      <c r="D50" s="475">
        <v>4</v>
      </c>
      <c r="E50" s="476">
        <v>1</v>
      </c>
      <c r="F50" s="477">
        <f t="shared" si="3"/>
        <v>4</v>
      </c>
      <c r="G50" s="478"/>
      <c r="H50" s="477"/>
      <c r="I50" s="477"/>
      <c r="J50" s="477">
        <v>464000</v>
      </c>
      <c r="K50" s="477">
        <v>90000</v>
      </c>
      <c r="L50" s="477">
        <f t="shared" si="0"/>
        <v>554000</v>
      </c>
      <c r="M50" s="477">
        <f t="shared" si="1"/>
        <v>2216000</v>
      </c>
      <c r="N50" s="477">
        <v>0</v>
      </c>
      <c r="O50" s="477">
        <f t="shared" si="7"/>
        <v>0</v>
      </c>
      <c r="P50" s="477">
        <f t="shared" si="7"/>
        <v>0</v>
      </c>
      <c r="Q50" s="447"/>
    </row>
    <row r="51" spans="1:17" ht="13" hidden="1" outlineLevel="1">
      <c r="A51" s="472">
        <f>IF(F51&lt;&gt;0,MAX($A$11:A50)+1,0)</f>
        <v>27</v>
      </c>
      <c r="B51" s="473" t="s">
        <v>763</v>
      </c>
      <c r="C51" s="474" t="s">
        <v>758</v>
      </c>
      <c r="D51" s="475">
        <v>6</v>
      </c>
      <c r="E51" s="476">
        <v>1</v>
      </c>
      <c r="F51" s="477">
        <f t="shared" si="3"/>
        <v>6</v>
      </c>
      <c r="G51" s="478"/>
      <c r="H51" s="477"/>
      <c r="I51" s="477"/>
      <c r="J51" s="477">
        <v>720000</v>
      </c>
      <c r="K51" s="477">
        <v>95000</v>
      </c>
      <c r="L51" s="477">
        <f t="shared" si="0"/>
        <v>815000</v>
      </c>
      <c r="M51" s="477">
        <f t="shared" si="1"/>
        <v>4890000</v>
      </c>
      <c r="N51" s="477">
        <v>0</v>
      </c>
      <c r="O51" s="477">
        <f t="shared" si="7"/>
        <v>0</v>
      </c>
      <c r="P51" s="477">
        <f t="shared" si="7"/>
        <v>0</v>
      </c>
      <c r="Q51" s="447"/>
    </row>
    <row r="52" spans="1:17" ht="13" hidden="1" outlineLevel="1">
      <c r="A52" s="480"/>
      <c r="B52" s="481" t="s">
        <v>776</v>
      </c>
      <c r="C52" s="482"/>
      <c r="D52" s="471">
        <v>1</v>
      </c>
      <c r="E52" s="483">
        <v>0</v>
      </c>
      <c r="F52" s="484">
        <f t="shared" si="3"/>
        <v>0</v>
      </c>
      <c r="G52" s="485"/>
      <c r="H52" s="484"/>
      <c r="I52" s="484"/>
      <c r="J52" s="484">
        <v>0</v>
      </c>
      <c r="K52" s="484">
        <v>0</v>
      </c>
      <c r="L52" s="484"/>
      <c r="M52" s="484"/>
      <c r="N52" s="484"/>
      <c r="O52" s="484"/>
      <c r="P52" s="484"/>
      <c r="Q52" s="486"/>
    </row>
    <row r="53" spans="1:17" ht="13" hidden="1" outlineLevel="1">
      <c r="A53" s="472">
        <f>IF(F53&lt;&gt;0,MAX($A$11:A52)+1,0)</f>
        <v>28</v>
      </c>
      <c r="B53" s="473" t="s">
        <v>757</v>
      </c>
      <c r="C53" s="474" t="s">
        <v>758</v>
      </c>
      <c r="D53" s="475">
        <v>5</v>
      </c>
      <c r="E53" s="476">
        <v>1</v>
      </c>
      <c r="F53" s="477">
        <f t="shared" si="3"/>
        <v>5</v>
      </c>
      <c r="G53" s="478"/>
      <c r="H53" s="477"/>
      <c r="I53" s="477"/>
      <c r="J53" s="477">
        <v>28539</v>
      </c>
      <c r="K53" s="479">
        <v>67456</v>
      </c>
      <c r="L53" s="477">
        <f t="shared" si="0"/>
        <v>95995</v>
      </c>
      <c r="M53" s="477">
        <f t="shared" si="1"/>
        <v>479975</v>
      </c>
      <c r="N53" s="477">
        <v>0</v>
      </c>
      <c r="O53" s="477">
        <f t="shared" ref="O53:P57" si="8">ROUND(H53*N53,0)</f>
        <v>0</v>
      </c>
      <c r="P53" s="477">
        <f t="shared" si="8"/>
        <v>0</v>
      </c>
      <c r="Q53" s="447"/>
    </row>
    <row r="54" spans="1:17" ht="13" hidden="1" outlineLevel="1">
      <c r="A54" s="472">
        <f>IF(F54&lt;&gt;0,MAX($A$11:A53)+1,0)</f>
        <v>29</v>
      </c>
      <c r="B54" s="473" t="s">
        <v>768</v>
      </c>
      <c r="C54" s="474" t="s">
        <v>758</v>
      </c>
      <c r="D54" s="475">
        <v>29</v>
      </c>
      <c r="E54" s="476">
        <v>1</v>
      </c>
      <c r="F54" s="477">
        <f t="shared" si="3"/>
        <v>29</v>
      </c>
      <c r="G54" s="478"/>
      <c r="H54" s="477"/>
      <c r="I54" s="477"/>
      <c r="J54" s="477">
        <v>68887</v>
      </c>
      <c r="K54" s="477">
        <v>74400</v>
      </c>
      <c r="L54" s="477">
        <f t="shared" si="0"/>
        <v>143287</v>
      </c>
      <c r="M54" s="477">
        <f t="shared" si="1"/>
        <v>4155323</v>
      </c>
      <c r="N54" s="477">
        <v>0</v>
      </c>
      <c r="O54" s="477">
        <f t="shared" si="8"/>
        <v>0</v>
      </c>
      <c r="P54" s="477">
        <f t="shared" si="8"/>
        <v>0</v>
      </c>
      <c r="Q54" s="447"/>
    </row>
    <row r="55" spans="1:17" ht="13" hidden="1" outlineLevel="1">
      <c r="A55" s="472">
        <f>IF(F55&lt;&gt;0,MAX($A$11:A54)+1,0)</f>
        <v>30</v>
      </c>
      <c r="B55" s="473" t="s">
        <v>763</v>
      </c>
      <c r="C55" s="474" t="s">
        <v>758</v>
      </c>
      <c r="D55" s="475">
        <v>2</v>
      </c>
      <c r="E55" s="476">
        <v>1</v>
      </c>
      <c r="F55" s="477">
        <f t="shared" si="3"/>
        <v>2</v>
      </c>
      <c r="G55" s="478"/>
      <c r="H55" s="477"/>
      <c r="I55" s="477"/>
      <c r="J55" s="477">
        <v>720000</v>
      </c>
      <c r="K55" s="477">
        <v>95000</v>
      </c>
      <c r="L55" s="477">
        <f t="shared" si="0"/>
        <v>815000</v>
      </c>
      <c r="M55" s="477">
        <f t="shared" si="1"/>
        <v>1630000</v>
      </c>
      <c r="N55" s="477">
        <v>0</v>
      </c>
      <c r="O55" s="477">
        <f t="shared" si="8"/>
        <v>0</v>
      </c>
      <c r="P55" s="477">
        <f t="shared" si="8"/>
        <v>0</v>
      </c>
      <c r="Q55" s="447"/>
    </row>
    <row r="56" spans="1:17" ht="13" hidden="1" outlineLevel="1">
      <c r="A56" s="472">
        <f>IF(F56&lt;&gt;0,MAX($A$11:A55)+1,0)</f>
        <v>31</v>
      </c>
      <c r="B56" s="473" t="s">
        <v>775</v>
      </c>
      <c r="C56" s="474" t="s">
        <v>758</v>
      </c>
      <c r="D56" s="475">
        <v>2</v>
      </c>
      <c r="E56" s="476">
        <v>1</v>
      </c>
      <c r="F56" s="477">
        <f t="shared" si="3"/>
        <v>2</v>
      </c>
      <c r="G56" s="478"/>
      <c r="H56" s="477"/>
      <c r="I56" s="477"/>
      <c r="J56" s="477">
        <v>417600</v>
      </c>
      <c r="K56" s="477">
        <v>90000</v>
      </c>
      <c r="L56" s="477">
        <f t="shared" si="0"/>
        <v>507600</v>
      </c>
      <c r="M56" s="477">
        <f t="shared" si="1"/>
        <v>1015200</v>
      </c>
      <c r="N56" s="477">
        <v>0</v>
      </c>
      <c r="O56" s="477">
        <f t="shared" si="8"/>
        <v>0</v>
      </c>
      <c r="P56" s="477">
        <f t="shared" si="8"/>
        <v>0</v>
      </c>
      <c r="Q56" s="447"/>
    </row>
    <row r="57" spans="1:17" ht="13" hidden="1" outlineLevel="1">
      <c r="A57" s="472">
        <f>IF(F57&lt;&gt;0,MAX($A$11:A56)+1,0)</f>
        <v>32</v>
      </c>
      <c r="B57" s="473" t="s">
        <v>777</v>
      </c>
      <c r="C57" s="474" t="s">
        <v>758</v>
      </c>
      <c r="D57" s="475">
        <v>1</v>
      </c>
      <c r="E57" s="476">
        <v>1</v>
      </c>
      <c r="F57" s="477">
        <f t="shared" si="3"/>
        <v>1</v>
      </c>
      <c r="G57" s="478"/>
      <c r="H57" s="477"/>
      <c r="I57" s="477"/>
      <c r="J57" s="477">
        <v>375800</v>
      </c>
      <c r="K57" s="477">
        <v>85000</v>
      </c>
      <c r="L57" s="477">
        <f t="shared" si="0"/>
        <v>460800</v>
      </c>
      <c r="M57" s="477">
        <f t="shared" si="1"/>
        <v>460800</v>
      </c>
      <c r="N57" s="477">
        <v>0</v>
      </c>
      <c r="O57" s="477">
        <f t="shared" si="8"/>
        <v>0</v>
      </c>
      <c r="P57" s="477">
        <f t="shared" si="8"/>
        <v>0</v>
      </c>
      <c r="Q57" s="447"/>
    </row>
    <row r="58" spans="1:17" ht="13" hidden="1" outlineLevel="1">
      <c r="A58" s="480"/>
      <c r="B58" s="481" t="s">
        <v>778</v>
      </c>
      <c r="C58" s="482"/>
      <c r="D58" s="471">
        <v>4</v>
      </c>
      <c r="E58" s="483">
        <v>0</v>
      </c>
      <c r="F58" s="484">
        <f t="shared" si="3"/>
        <v>0</v>
      </c>
      <c r="G58" s="485"/>
      <c r="H58" s="484"/>
      <c r="I58" s="484"/>
      <c r="J58" s="484">
        <v>0</v>
      </c>
      <c r="K58" s="484">
        <v>0</v>
      </c>
      <c r="L58" s="484"/>
      <c r="M58" s="484"/>
      <c r="N58" s="484"/>
      <c r="O58" s="484"/>
      <c r="P58" s="484"/>
      <c r="Q58" s="486"/>
    </row>
    <row r="59" spans="1:17" ht="13" hidden="1" outlineLevel="1">
      <c r="A59" s="472">
        <f>IF(F59&lt;&gt;0,MAX($A$11:A58)+1,0)</f>
        <v>33</v>
      </c>
      <c r="B59" s="473" t="s">
        <v>757</v>
      </c>
      <c r="C59" s="474" t="s">
        <v>758</v>
      </c>
      <c r="D59" s="475">
        <v>4</v>
      </c>
      <c r="E59" s="476">
        <v>4</v>
      </c>
      <c r="F59" s="477">
        <f t="shared" si="3"/>
        <v>16</v>
      </c>
      <c r="G59" s="478"/>
      <c r="H59" s="477"/>
      <c r="I59" s="477"/>
      <c r="J59" s="477">
        <v>28539</v>
      </c>
      <c r="K59" s="479">
        <v>67456</v>
      </c>
      <c r="L59" s="477">
        <f t="shared" si="0"/>
        <v>95995</v>
      </c>
      <c r="M59" s="477">
        <f t="shared" si="1"/>
        <v>1535920</v>
      </c>
      <c r="N59" s="477">
        <v>0</v>
      </c>
      <c r="O59" s="477">
        <f>ROUND(H59*N59,0)</f>
        <v>0</v>
      </c>
      <c r="P59" s="477">
        <f>ROUND(I59*O59,0)</f>
        <v>0</v>
      </c>
      <c r="Q59" s="447"/>
    </row>
    <row r="60" spans="1:17" ht="13" hidden="1" outlineLevel="1">
      <c r="A60" s="472">
        <f>IF(F60&lt;&gt;0,MAX($A$11:A59)+1,0)</f>
        <v>34</v>
      </c>
      <c r="B60" s="473" t="s">
        <v>768</v>
      </c>
      <c r="C60" s="474" t="s">
        <v>758</v>
      </c>
      <c r="D60" s="475">
        <v>8</v>
      </c>
      <c r="E60" s="476">
        <v>4</v>
      </c>
      <c r="F60" s="477">
        <f t="shared" si="3"/>
        <v>32</v>
      </c>
      <c r="G60" s="478"/>
      <c r="H60" s="477"/>
      <c r="I60" s="477"/>
      <c r="J60" s="477">
        <v>68887</v>
      </c>
      <c r="K60" s="477">
        <v>74400</v>
      </c>
      <c r="L60" s="477">
        <f t="shared" si="0"/>
        <v>143287</v>
      </c>
      <c r="M60" s="477">
        <f t="shared" si="1"/>
        <v>4585184</v>
      </c>
      <c r="N60" s="477">
        <v>0</v>
      </c>
      <c r="O60" s="477">
        <f>ROUND(H60*N60,0)</f>
        <v>0</v>
      </c>
      <c r="P60" s="477">
        <f>ROUND(I60*O60,0)</f>
        <v>0</v>
      </c>
      <c r="Q60" s="447"/>
    </row>
    <row r="61" spans="1:17" ht="13" hidden="1" outlineLevel="1">
      <c r="A61" s="480"/>
      <c r="B61" s="481" t="s">
        <v>779</v>
      </c>
      <c r="C61" s="482"/>
      <c r="D61" s="471">
        <v>1</v>
      </c>
      <c r="E61" s="483">
        <v>0</v>
      </c>
      <c r="F61" s="484">
        <f t="shared" si="3"/>
        <v>0</v>
      </c>
      <c r="G61" s="485"/>
      <c r="H61" s="484"/>
      <c r="I61" s="484"/>
      <c r="J61" s="484">
        <v>0</v>
      </c>
      <c r="K61" s="484">
        <v>0</v>
      </c>
      <c r="L61" s="484"/>
      <c r="M61" s="484"/>
      <c r="N61" s="484"/>
      <c r="O61" s="484"/>
      <c r="P61" s="484"/>
      <c r="Q61" s="486"/>
    </row>
    <row r="62" spans="1:17" ht="13" hidden="1" outlineLevel="1">
      <c r="A62" s="472">
        <f>IF(F62&lt;&gt;0,MAX($A$11:A61)+1,0)</f>
        <v>35</v>
      </c>
      <c r="B62" s="473" t="s">
        <v>757</v>
      </c>
      <c r="C62" s="474" t="s">
        <v>758</v>
      </c>
      <c r="D62" s="475">
        <v>4</v>
      </c>
      <c r="E62" s="476">
        <v>1</v>
      </c>
      <c r="F62" s="477">
        <f t="shared" si="3"/>
        <v>4</v>
      </c>
      <c r="G62" s="478"/>
      <c r="H62" s="477"/>
      <c r="I62" s="477"/>
      <c r="J62" s="477">
        <v>28539</v>
      </c>
      <c r="K62" s="479">
        <v>67456</v>
      </c>
      <c r="L62" s="477">
        <f t="shared" si="0"/>
        <v>95995</v>
      </c>
      <c r="M62" s="477">
        <f t="shared" si="1"/>
        <v>383980</v>
      </c>
      <c r="N62" s="477">
        <v>0</v>
      </c>
      <c r="O62" s="477">
        <f>ROUND(H62*N62,0)</f>
        <v>0</v>
      </c>
      <c r="P62" s="477">
        <f>ROUND(I62*O62,0)</f>
        <v>0</v>
      </c>
      <c r="Q62" s="447"/>
    </row>
    <row r="63" spans="1:17" ht="13" hidden="1" outlineLevel="1">
      <c r="A63" s="472">
        <f>IF(F63&lt;&gt;0,MAX($A$11:A62)+1,0)</f>
        <v>36</v>
      </c>
      <c r="B63" s="473" t="s">
        <v>768</v>
      </c>
      <c r="C63" s="474" t="s">
        <v>758</v>
      </c>
      <c r="D63" s="475">
        <v>8</v>
      </c>
      <c r="E63" s="476">
        <v>1</v>
      </c>
      <c r="F63" s="477">
        <f t="shared" si="3"/>
        <v>8</v>
      </c>
      <c r="G63" s="478"/>
      <c r="H63" s="477"/>
      <c r="I63" s="477"/>
      <c r="J63" s="477">
        <v>68887</v>
      </c>
      <c r="K63" s="477">
        <v>74400</v>
      </c>
      <c r="L63" s="477">
        <f t="shared" si="0"/>
        <v>143287</v>
      </c>
      <c r="M63" s="477">
        <f t="shared" si="1"/>
        <v>1146296</v>
      </c>
      <c r="N63" s="477">
        <v>0</v>
      </c>
      <c r="O63" s="477">
        <f>ROUND(H63*N63,0)</f>
        <v>0</v>
      </c>
      <c r="P63" s="477">
        <f>ROUND(I63*O63,0)</f>
        <v>0</v>
      </c>
      <c r="Q63" s="447"/>
    </row>
    <row r="64" spans="1:17" ht="13" hidden="1" outlineLevel="1">
      <c r="A64" s="480"/>
      <c r="B64" s="481" t="s">
        <v>780</v>
      </c>
      <c r="C64" s="482"/>
      <c r="D64" s="471">
        <v>5</v>
      </c>
      <c r="E64" s="483">
        <v>0</v>
      </c>
      <c r="F64" s="484">
        <f t="shared" si="3"/>
        <v>0</v>
      </c>
      <c r="G64" s="485"/>
      <c r="H64" s="484"/>
      <c r="I64" s="484"/>
      <c r="J64" s="484">
        <v>0</v>
      </c>
      <c r="K64" s="484">
        <v>0</v>
      </c>
      <c r="L64" s="484"/>
      <c r="M64" s="484"/>
      <c r="N64" s="484"/>
      <c r="O64" s="484"/>
      <c r="P64" s="484"/>
      <c r="Q64" s="486"/>
    </row>
    <row r="65" spans="1:17" ht="13" hidden="1" outlineLevel="1">
      <c r="A65" s="472">
        <f>IF(F65&lt;&gt;0,MAX($A$11:A64)+1,0)</f>
        <v>37</v>
      </c>
      <c r="B65" s="473" t="s">
        <v>757</v>
      </c>
      <c r="C65" s="474" t="s">
        <v>758</v>
      </c>
      <c r="D65" s="475">
        <v>4</v>
      </c>
      <c r="E65" s="476">
        <v>5</v>
      </c>
      <c r="F65" s="477">
        <f t="shared" si="3"/>
        <v>20</v>
      </c>
      <c r="G65" s="478"/>
      <c r="H65" s="477"/>
      <c r="I65" s="477"/>
      <c r="J65" s="477">
        <v>28539</v>
      </c>
      <c r="K65" s="479">
        <v>67456</v>
      </c>
      <c r="L65" s="477">
        <f t="shared" si="0"/>
        <v>95995</v>
      </c>
      <c r="M65" s="477">
        <f t="shared" si="1"/>
        <v>1919900</v>
      </c>
      <c r="N65" s="477">
        <v>0</v>
      </c>
      <c r="O65" s="477">
        <f>ROUND(H65*N65,0)</f>
        <v>0</v>
      </c>
      <c r="P65" s="477">
        <f>ROUND(I65*O65,0)</f>
        <v>0</v>
      </c>
      <c r="Q65" s="447"/>
    </row>
    <row r="66" spans="1:17" ht="13" hidden="1" outlineLevel="1">
      <c r="A66" s="472">
        <f>IF(F66&lt;&gt;0,MAX($A$11:A65)+1,0)</f>
        <v>38</v>
      </c>
      <c r="B66" s="473" t="s">
        <v>768</v>
      </c>
      <c r="C66" s="474" t="s">
        <v>758</v>
      </c>
      <c r="D66" s="475">
        <v>8</v>
      </c>
      <c r="E66" s="476">
        <v>5</v>
      </c>
      <c r="F66" s="477">
        <f t="shared" si="3"/>
        <v>40</v>
      </c>
      <c r="G66" s="478"/>
      <c r="H66" s="477"/>
      <c r="I66" s="477"/>
      <c r="J66" s="477">
        <v>68887</v>
      </c>
      <c r="K66" s="477">
        <v>74400</v>
      </c>
      <c r="L66" s="477">
        <f t="shared" si="0"/>
        <v>143287</v>
      </c>
      <c r="M66" s="477">
        <f t="shared" si="1"/>
        <v>5731480</v>
      </c>
      <c r="N66" s="477">
        <v>0</v>
      </c>
      <c r="O66" s="477">
        <f>ROUND(H66*N66,0)</f>
        <v>0</v>
      </c>
      <c r="P66" s="477">
        <f>ROUND(I66*O66,0)</f>
        <v>0</v>
      </c>
      <c r="Q66" s="447"/>
    </row>
    <row r="67" spans="1:17" ht="13" hidden="1" outlineLevel="1">
      <c r="A67" s="480"/>
      <c r="B67" s="481" t="s">
        <v>781</v>
      </c>
      <c r="C67" s="482"/>
      <c r="D67" s="471">
        <v>1</v>
      </c>
      <c r="E67" s="483">
        <v>0</v>
      </c>
      <c r="F67" s="484">
        <f t="shared" si="3"/>
        <v>0</v>
      </c>
      <c r="G67" s="485"/>
      <c r="H67" s="484"/>
      <c r="I67" s="484"/>
      <c r="J67" s="484">
        <v>0</v>
      </c>
      <c r="K67" s="484">
        <v>0</v>
      </c>
      <c r="L67" s="484"/>
      <c r="M67" s="484"/>
      <c r="N67" s="484"/>
      <c r="O67" s="484"/>
      <c r="P67" s="484"/>
      <c r="Q67" s="486"/>
    </row>
    <row r="68" spans="1:17" ht="13" hidden="1" outlineLevel="1">
      <c r="A68" s="472">
        <f>IF(F68&lt;&gt;0,MAX($A$11:A67)+1,0)</f>
        <v>39</v>
      </c>
      <c r="B68" s="473" t="s">
        <v>757</v>
      </c>
      <c r="C68" s="474" t="s">
        <v>758</v>
      </c>
      <c r="D68" s="475">
        <v>4</v>
      </c>
      <c r="E68" s="476">
        <v>1</v>
      </c>
      <c r="F68" s="477">
        <f t="shared" si="3"/>
        <v>4</v>
      </c>
      <c r="G68" s="478"/>
      <c r="H68" s="477"/>
      <c r="I68" s="477"/>
      <c r="J68" s="477">
        <v>28539</v>
      </c>
      <c r="K68" s="479">
        <v>67456</v>
      </c>
      <c r="L68" s="477">
        <f t="shared" si="0"/>
        <v>95995</v>
      </c>
      <c r="M68" s="477">
        <f t="shared" si="1"/>
        <v>383980</v>
      </c>
      <c r="N68" s="477">
        <v>0</v>
      </c>
      <c r="O68" s="477">
        <f>ROUND(H68*N68,0)</f>
        <v>0</v>
      </c>
      <c r="P68" s="477">
        <f>ROUND(I68*O68,0)</f>
        <v>0</v>
      </c>
      <c r="Q68" s="447"/>
    </row>
    <row r="69" spans="1:17" ht="13" hidden="1" outlineLevel="1">
      <c r="A69" s="472">
        <f>IF(F69&lt;&gt;0,MAX($A$11:A68)+1,0)</f>
        <v>40</v>
      </c>
      <c r="B69" s="473" t="s">
        <v>768</v>
      </c>
      <c r="C69" s="474" t="s">
        <v>758</v>
      </c>
      <c r="D69" s="475">
        <v>8</v>
      </c>
      <c r="E69" s="476">
        <v>1</v>
      </c>
      <c r="F69" s="477">
        <f t="shared" si="3"/>
        <v>8</v>
      </c>
      <c r="G69" s="478"/>
      <c r="H69" s="477"/>
      <c r="I69" s="477"/>
      <c r="J69" s="477">
        <v>68887</v>
      </c>
      <c r="K69" s="477">
        <v>74400</v>
      </c>
      <c r="L69" s="477">
        <f t="shared" si="0"/>
        <v>143287</v>
      </c>
      <c r="M69" s="477">
        <f t="shared" si="1"/>
        <v>1146296</v>
      </c>
      <c r="N69" s="477">
        <v>0</v>
      </c>
      <c r="O69" s="477">
        <f>ROUND(H69*N69,0)</f>
        <v>0</v>
      </c>
      <c r="P69" s="477">
        <f>ROUND(I69*O69,0)</f>
        <v>0</v>
      </c>
      <c r="Q69" s="447"/>
    </row>
    <row r="70" spans="1:17" ht="13" hidden="1" outlineLevel="1">
      <c r="A70" s="480"/>
      <c r="B70" s="481" t="s">
        <v>782</v>
      </c>
      <c r="C70" s="482"/>
      <c r="D70" s="471">
        <v>1</v>
      </c>
      <c r="E70" s="483">
        <v>0</v>
      </c>
      <c r="F70" s="484">
        <f t="shared" si="3"/>
        <v>0</v>
      </c>
      <c r="G70" s="485"/>
      <c r="H70" s="484"/>
      <c r="I70" s="484"/>
      <c r="J70" s="484">
        <v>0</v>
      </c>
      <c r="K70" s="484">
        <v>0</v>
      </c>
      <c r="L70" s="484"/>
      <c r="M70" s="484"/>
      <c r="N70" s="484"/>
      <c r="O70" s="484"/>
      <c r="P70" s="484"/>
      <c r="Q70" s="486"/>
    </row>
    <row r="71" spans="1:17" ht="13" hidden="1" outlineLevel="1">
      <c r="A71" s="472">
        <f>IF(F71&lt;&gt;0,MAX($A$11:A70)+1,0)</f>
        <v>41</v>
      </c>
      <c r="B71" s="473" t="s">
        <v>757</v>
      </c>
      <c r="C71" s="474" t="s">
        <v>758</v>
      </c>
      <c r="D71" s="475">
        <v>4</v>
      </c>
      <c r="E71" s="476">
        <v>1</v>
      </c>
      <c r="F71" s="477">
        <f t="shared" si="3"/>
        <v>4</v>
      </c>
      <c r="G71" s="478"/>
      <c r="H71" s="477"/>
      <c r="I71" s="477"/>
      <c r="J71" s="477">
        <v>28539</v>
      </c>
      <c r="K71" s="479">
        <v>67456</v>
      </c>
      <c r="L71" s="477">
        <f t="shared" si="0"/>
        <v>95995</v>
      </c>
      <c r="M71" s="477">
        <f t="shared" si="1"/>
        <v>383980</v>
      </c>
      <c r="N71" s="477">
        <v>0</v>
      </c>
      <c r="O71" s="477">
        <f>ROUND(H71*N71,0)</f>
        <v>0</v>
      </c>
      <c r="P71" s="477">
        <f>ROUND(I71*O71,0)</f>
        <v>0</v>
      </c>
      <c r="Q71" s="447"/>
    </row>
    <row r="72" spans="1:17" ht="13" hidden="1" outlineLevel="1">
      <c r="A72" s="472">
        <f>IF(F72&lt;&gt;0,MAX($A$11:A71)+1,0)</f>
        <v>42</v>
      </c>
      <c r="B72" s="473" t="s">
        <v>768</v>
      </c>
      <c r="C72" s="474" t="s">
        <v>758</v>
      </c>
      <c r="D72" s="475">
        <v>8</v>
      </c>
      <c r="E72" s="476">
        <v>1</v>
      </c>
      <c r="F72" s="477">
        <f t="shared" si="3"/>
        <v>8</v>
      </c>
      <c r="G72" s="478"/>
      <c r="H72" s="477"/>
      <c r="I72" s="477"/>
      <c r="J72" s="477">
        <v>68887</v>
      </c>
      <c r="K72" s="477">
        <v>74400</v>
      </c>
      <c r="L72" s="477">
        <f t="shared" si="0"/>
        <v>143287</v>
      </c>
      <c r="M72" s="477">
        <f t="shared" si="1"/>
        <v>1146296</v>
      </c>
      <c r="N72" s="477">
        <v>0</v>
      </c>
      <c r="O72" s="477">
        <f>ROUND(H72*N72,0)</f>
        <v>0</v>
      </c>
      <c r="P72" s="477">
        <f>ROUND(I72*O72,0)</f>
        <v>0</v>
      </c>
      <c r="Q72" s="447"/>
    </row>
    <row r="73" spans="1:17" ht="13" hidden="1" outlineLevel="1">
      <c r="A73" s="480"/>
      <c r="B73" s="481" t="s">
        <v>783</v>
      </c>
      <c r="C73" s="482"/>
      <c r="D73" s="471">
        <v>1</v>
      </c>
      <c r="E73" s="483">
        <v>0</v>
      </c>
      <c r="F73" s="484">
        <f t="shared" si="3"/>
        <v>0</v>
      </c>
      <c r="G73" s="485"/>
      <c r="H73" s="484"/>
      <c r="I73" s="484"/>
      <c r="J73" s="484">
        <v>0</v>
      </c>
      <c r="K73" s="484">
        <v>0</v>
      </c>
      <c r="L73" s="484"/>
      <c r="M73" s="484"/>
      <c r="N73" s="484"/>
      <c r="O73" s="484"/>
      <c r="P73" s="484"/>
      <c r="Q73" s="486"/>
    </row>
    <row r="74" spans="1:17" ht="13" hidden="1" outlineLevel="1">
      <c r="A74" s="472">
        <f>IF(F74&lt;&gt;0,MAX($A$11:A73)+1,0)</f>
        <v>43</v>
      </c>
      <c r="B74" s="473" t="s">
        <v>757</v>
      </c>
      <c r="C74" s="474" t="s">
        <v>758</v>
      </c>
      <c r="D74" s="475">
        <v>6</v>
      </c>
      <c r="E74" s="476">
        <v>1</v>
      </c>
      <c r="F74" s="477">
        <f t="shared" si="3"/>
        <v>6</v>
      </c>
      <c r="G74" s="478"/>
      <c r="H74" s="477"/>
      <c r="I74" s="477"/>
      <c r="J74" s="477">
        <v>28539</v>
      </c>
      <c r="K74" s="479">
        <v>67456</v>
      </c>
      <c r="L74" s="477">
        <f t="shared" si="0"/>
        <v>95995</v>
      </c>
      <c r="M74" s="477">
        <f t="shared" si="1"/>
        <v>575970</v>
      </c>
      <c r="N74" s="477">
        <v>0</v>
      </c>
      <c r="O74" s="477">
        <f>ROUND(H74*N74,0)</f>
        <v>0</v>
      </c>
      <c r="P74" s="477">
        <f>ROUND(I74*O74,0)</f>
        <v>0</v>
      </c>
      <c r="Q74" s="447"/>
    </row>
    <row r="75" spans="1:17" ht="13" hidden="1" outlineLevel="1">
      <c r="A75" s="472">
        <f>IF(F75&lt;&gt;0,MAX($A$11:A74)+1,0)</f>
        <v>44</v>
      </c>
      <c r="B75" s="473" t="s">
        <v>768</v>
      </c>
      <c r="C75" s="474" t="s">
        <v>758</v>
      </c>
      <c r="D75" s="475">
        <v>8</v>
      </c>
      <c r="E75" s="476">
        <v>1</v>
      </c>
      <c r="F75" s="477">
        <f t="shared" si="3"/>
        <v>8</v>
      </c>
      <c r="G75" s="478"/>
      <c r="H75" s="477"/>
      <c r="I75" s="477"/>
      <c r="J75" s="477">
        <v>68887</v>
      </c>
      <c r="K75" s="477">
        <v>74400</v>
      </c>
      <c r="L75" s="477">
        <f t="shared" si="0"/>
        <v>143287</v>
      </c>
      <c r="M75" s="477">
        <f t="shared" si="1"/>
        <v>1146296</v>
      </c>
      <c r="N75" s="477">
        <v>0</v>
      </c>
      <c r="O75" s="477">
        <f>ROUND(H75*N75,0)</f>
        <v>0</v>
      </c>
      <c r="P75" s="477">
        <f>ROUND(I75*O75,0)</f>
        <v>0</v>
      </c>
      <c r="Q75" s="447"/>
    </row>
    <row r="76" spans="1:17" ht="13" hidden="1" outlineLevel="1">
      <c r="A76" s="480"/>
      <c r="B76" s="481" t="s">
        <v>784</v>
      </c>
      <c r="C76" s="482"/>
      <c r="D76" s="471">
        <v>1</v>
      </c>
      <c r="E76" s="483">
        <v>0</v>
      </c>
      <c r="F76" s="484">
        <f t="shared" si="3"/>
        <v>0</v>
      </c>
      <c r="G76" s="485"/>
      <c r="H76" s="484"/>
      <c r="I76" s="484"/>
      <c r="J76" s="484">
        <v>0</v>
      </c>
      <c r="K76" s="484">
        <v>0</v>
      </c>
      <c r="L76" s="484"/>
      <c r="M76" s="484"/>
      <c r="N76" s="484"/>
      <c r="O76" s="484"/>
      <c r="P76" s="484"/>
      <c r="Q76" s="486"/>
    </row>
    <row r="77" spans="1:17" ht="13" hidden="1" outlineLevel="1">
      <c r="A77" s="472">
        <f>IF(F77&lt;&gt;0,MAX($A$11:A76)+1,0)</f>
        <v>45</v>
      </c>
      <c r="B77" s="473" t="s">
        <v>757</v>
      </c>
      <c r="C77" s="474" t="s">
        <v>758</v>
      </c>
      <c r="D77" s="475">
        <v>4</v>
      </c>
      <c r="E77" s="476">
        <v>1</v>
      </c>
      <c r="F77" s="477">
        <f t="shared" si="3"/>
        <v>4</v>
      </c>
      <c r="G77" s="478"/>
      <c r="H77" s="477"/>
      <c r="I77" s="477"/>
      <c r="J77" s="477">
        <v>28539</v>
      </c>
      <c r="K77" s="479">
        <v>67456</v>
      </c>
      <c r="L77" s="477">
        <f t="shared" si="0"/>
        <v>95995</v>
      </c>
      <c r="M77" s="477">
        <f t="shared" si="1"/>
        <v>383980</v>
      </c>
      <c r="N77" s="477">
        <v>0</v>
      </c>
      <c r="O77" s="477">
        <f>ROUND(H77*N77,0)</f>
        <v>0</v>
      </c>
      <c r="P77" s="477">
        <f>ROUND(I77*O77,0)</f>
        <v>0</v>
      </c>
      <c r="Q77" s="447"/>
    </row>
    <row r="78" spans="1:17" ht="13" hidden="1" outlineLevel="1">
      <c r="A78" s="472">
        <f>IF(F78&lt;&gt;0,MAX($A$11:A77)+1,0)</f>
        <v>46</v>
      </c>
      <c r="B78" s="473" t="s">
        <v>768</v>
      </c>
      <c r="C78" s="474" t="s">
        <v>758</v>
      </c>
      <c r="D78" s="475">
        <v>8</v>
      </c>
      <c r="E78" s="476">
        <v>1</v>
      </c>
      <c r="F78" s="477">
        <f t="shared" si="3"/>
        <v>8</v>
      </c>
      <c r="G78" s="478"/>
      <c r="H78" s="477"/>
      <c r="I78" s="477"/>
      <c r="J78" s="477">
        <v>68887</v>
      </c>
      <c r="K78" s="477">
        <v>74400</v>
      </c>
      <c r="L78" s="477">
        <f t="shared" si="0"/>
        <v>143287</v>
      </c>
      <c r="M78" s="477">
        <f t="shared" si="1"/>
        <v>1146296</v>
      </c>
      <c r="N78" s="477">
        <v>0</v>
      </c>
      <c r="O78" s="477">
        <f>ROUND(H78*N78,0)</f>
        <v>0</v>
      </c>
      <c r="P78" s="477">
        <f>ROUND(I78*O78,0)</f>
        <v>0</v>
      </c>
      <c r="Q78" s="447"/>
    </row>
    <row r="79" spans="1:17" ht="13" hidden="1" outlineLevel="1">
      <c r="A79" s="480"/>
      <c r="B79" s="481" t="s">
        <v>785</v>
      </c>
      <c r="C79" s="482"/>
      <c r="D79" s="471">
        <v>2</v>
      </c>
      <c r="E79" s="483">
        <v>0</v>
      </c>
      <c r="F79" s="484">
        <f t="shared" si="3"/>
        <v>0</v>
      </c>
      <c r="G79" s="485"/>
      <c r="H79" s="484"/>
      <c r="I79" s="484"/>
      <c r="J79" s="484">
        <v>0</v>
      </c>
      <c r="K79" s="484">
        <v>0</v>
      </c>
      <c r="L79" s="484"/>
      <c r="M79" s="484"/>
      <c r="N79" s="484"/>
      <c r="O79" s="484"/>
      <c r="P79" s="484"/>
      <c r="Q79" s="486"/>
    </row>
    <row r="80" spans="1:17" ht="13" hidden="1" outlineLevel="1">
      <c r="A80" s="472">
        <f>IF(F80&lt;&gt;0,MAX($A$11:A79)+1,0)</f>
        <v>47</v>
      </c>
      <c r="B80" s="473" t="s">
        <v>757</v>
      </c>
      <c r="C80" s="474" t="s">
        <v>758</v>
      </c>
      <c r="D80" s="475">
        <v>4</v>
      </c>
      <c r="E80" s="476">
        <v>2</v>
      </c>
      <c r="F80" s="477">
        <f t="shared" si="3"/>
        <v>8</v>
      </c>
      <c r="G80" s="478"/>
      <c r="H80" s="477"/>
      <c r="I80" s="477"/>
      <c r="J80" s="477">
        <v>28539</v>
      </c>
      <c r="K80" s="479">
        <v>67456</v>
      </c>
      <c r="L80" s="477">
        <f t="shared" si="0"/>
        <v>95995</v>
      </c>
      <c r="M80" s="477">
        <f t="shared" si="1"/>
        <v>767960</v>
      </c>
      <c r="N80" s="477">
        <v>0</v>
      </c>
      <c r="O80" s="477">
        <f>ROUND(H80*N80,0)</f>
        <v>0</v>
      </c>
      <c r="P80" s="477">
        <f>ROUND(I80*O80,0)</f>
        <v>0</v>
      </c>
      <c r="Q80" s="447"/>
    </row>
    <row r="81" spans="1:17" ht="13" hidden="1" outlineLevel="1">
      <c r="A81" s="472">
        <f>IF(F81&lt;&gt;0,MAX($A$11:A80)+1,0)</f>
        <v>48</v>
      </c>
      <c r="B81" s="473" t="s">
        <v>768</v>
      </c>
      <c r="C81" s="474" t="s">
        <v>758</v>
      </c>
      <c r="D81" s="475">
        <v>8</v>
      </c>
      <c r="E81" s="476">
        <v>2</v>
      </c>
      <c r="F81" s="477">
        <f t="shared" si="3"/>
        <v>16</v>
      </c>
      <c r="G81" s="478"/>
      <c r="H81" s="477"/>
      <c r="I81" s="477"/>
      <c r="J81" s="477">
        <v>68887</v>
      </c>
      <c r="K81" s="477">
        <v>74400</v>
      </c>
      <c r="L81" s="477">
        <f t="shared" si="0"/>
        <v>143287</v>
      </c>
      <c r="M81" s="477">
        <f t="shared" si="1"/>
        <v>2292592</v>
      </c>
      <c r="N81" s="477">
        <v>0</v>
      </c>
      <c r="O81" s="477">
        <f>ROUND(H81*N81,0)</f>
        <v>0</v>
      </c>
      <c r="P81" s="477">
        <f>ROUND(I81*O81,0)</f>
        <v>0</v>
      </c>
      <c r="Q81" s="447"/>
    </row>
    <row r="82" spans="1:17" ht="13" hidden="1" outlineLevel="1">
      <c r="A82" s="480"/>
      <c r="B82" s="481" t="s">
        <v>786</v>
      </c>
      <c r="C82" s="482"/>
      <c r="D82" s="471">
        <v>1</v>
      </c>
      <c r="E82" s="483">
        <v>0</v>
      </c>
      <c r="F82" s="484">
        <f t="shared" si="3"/>
        <v>0</v>
      </c>
      <c r="G82" s="485"/>
      <c r="H82" s="484"/>
      <c r="I82" s="484"/>
      <c r="J82" s="484">
        <v>0</v>
      </c>
      <c r="K82" s="484">
        <v>0</v>
      </c>
      <c r="L82" s="484"/>
      <c r="M82" s="484"/>
      <c r="N82" s="484"/>
      <c r="O82" s="484"/>
      <c r="P82" s="484"/>
      <c r="Q82" s="486"/>
    </row>
    <row r="83" spans="1:17" ht="13" hidden="1" outlineLevel="1">
      <c r="A83" s="472">
        <f>IF(F83&lt;&gt;0,MAX($A$11:A82)+1,0)</f>
        <v>49</v>
      </c>
      <c r="B83" s="473" t="s">
        <v>757</v>
      </c>
      <c r="C83" s="474" t="s">
        <v>758</v>
      </c>
      <c r="D83" s="475">
        <v>4</v>
      </c>
      <c r="E83" s="476">
        <v>1</v>
      </c>
      <c r="F83" s="477">
        <f t="shared" si="3"/>
        <v>4</v>
      </c>
      <c r="G83" s="478"/>
      <c r="H83" s="477"/>
      <c r="I83" s="477"/>
      <c r="J83" s="477">
        <v>28539</v>
      </c>
      <c r="K83" s="479">
        <v>67456</v>
      </c>
      <c r="L83" s="477">
        <f t="shared" ref="L83:L147" si="9">J83+K83</f>
        <v>95995</v>
      </c>
      <c r="M83" s="477">
        <f t="shared" ref="M83:M147" si="10">ROUND(F83*L83,0)</f>
        <v>383980</v>
      </c>
      <c r="N83" s="477">
        <v>0</v>
      </c>
      <c r="O83" s="477">
        <f>ROUND(H83*N83,0)</f>
        <v>0</v>
      </c>
      <c r="P83" s="477">
        <f>ROUND(I83*O83,0)</f>
        <v>0</v>
      </c>
      <c r="Q83" s="447"/>
    </row>
    <row r="84" spans="1:17" ht="13" hidden="1" outlineLevel="1">
      <c r="A84" s="472">
        <f>IF(F84&lt;&gt;0,MAX($A$11:A83)+1,0)</f>
        <v>50</v>
      </c>
      <c r="B84" s="473" t="s">
        <v>768</v>
      </c>
      <c r="C84" s="474" t="s">
        <v>758</v>
      </c>
      <c r="D84" s="475">
        <v>2</v>
      </c>
      <c r="E84" s="476">
        <v>1</v>
      </c>
      <c r="F84" s="477">
        <f t="shared" si="3"/>
        <v>2</v>
      </c>
      <c r="G84" s="478"/>
      <c r="H84" s="477"/>
      <c r="I84" s="477"/>
      <c r="J84" s="477">
        <v>68887</v>
      </c>
      <c r="K84" s="477">
        <v>74400</v>
      </c>
      <c r="L84" s="477">
        <f t="shared" si="9"/>
        <v>143287</v>
      </c>
      <c r="M84" s="477">
        <f t="shared" si="10"/>
        <v>286574</v>
      </c>
      <c r="N84" s="477">
        <v>0</v>
      </c>
      <c r="O84" s="477">
        <f>ROUND(H84*N84,0)</f>
        <v>0</v>
      </c>
      <c r="P84" s="477">
        <f>ROUND(I84*O84,0)</f>
        <v>0</v>
      </c>
      <c r="Q84" s="447"/>
    </row>
    <row r="85" spans="1:17" ht="13" hidden="1" outlineLevel="1">
      <c r="A85" s="480"/>
      <c r="B85" s="481" t="s">
        <v>787</v>
      </c>
      <c r="C85" s="482"/>
      <c r="D85" s="471">
        <v>1</v>
      </c>
      <c r="E85" s="483">
        <v>0</v>
      </c>
      <c r="F85" s="484">
        <f t="shared" ref="F85:F149" si="11">D85*E85</f>
        <v>0</v>
      </c>
      <c r="G85" s="485"/>
      <c r="H85" s="484"/>
      <c r="I85" s="484"/>
      <c r="J85" s="484">
        <v>0</v>
      </c>
      <c r="K85" s="484">
        <v>0</v>
      </c>
      <c r="L85" s="484"/>
      <c r="M85" s="484"/>
      <c r="N85" s="484"/>
      <c r="O85" s="484"/>
      <c r="P85" s="484"/>
      <c r="Q85" s="486"/>
    </row>
    <row r="86" spans="1:17" ht="13" hidden="1" outlineLevel="1">
      <c r="A86" s="472">
        <f>IF(F86&lt;&gt;0,MAX($A$11:A85)+1,0)</f>
        <v>51</v>
      </c>
      <c r="B86" s="473" t="s">
        <v>757</v>
      </c>
      <c r="C86" s="474" t="s">
        <v>758</v>
      </c>
      <c r="D86" s="475">
        <v>2</v>
      </c>
      <c r="E86" s="476">
        <v>1</v>
      </c>
      <c r="F86" s="477">
        <f t="shared" si="11"/>
        <v>2</v>
      </c>
      <c r="G86" s="478"/>
      <c r="H86" s="477"/>
      <c r="I86" s="477"/>
      <c r="J86" s="477">
        <v>28539</v>
      </c>
      <c r="K86" s="479">
        <v>67456</v>
      </c>
      <c r="L86" s="477">
        <f t="shared" si="9"/>
        <v>95995</v>
      </c>
      <c r="M86" s="477">
        <f t="shared" si="10"/>
        <v>191990</v>
      </c>
      <c r="N86" s="477">
        <v>0</v>
      </c>
      <c r="O86" s="477">
        <f>ROUND(H86*N86,0)</f>
        <v>0</v>
      </c>
      <c r="P86" s="477">
        <f>ROUND(I86*O86,0)</f>
        <v>0</v>
      </c>
      <c r="Q86" s="447"/>
    </row>
    <row r="87" spans="1:17" ht="13" hidden="1" outlineLevel="1">
      <c r="A87" s="472">
        <f>IF(F87&lt;&gt;0,MAX($A$11:A86)+1,0)</f>
        <v>52</v>
      </c>
      <c r="B87" s="473" t="s">
        <v>765</v>
      </c>
      <c r="C87" s="474" t="s">
        <v>758</v>
      </c>
      <c r="D87" s="475">
        <v>3</v>
      </c>
      <c r="E87" s="476">
        <v>1</v>
      </c>
      <c r="F87" s="477">
        <f t="shared" si="11"/>
        <v>3</v>
      </c>
      <c r="G87" s="478"/>
      <c r="H87" s="477"/>
      <c r="I87" s="477"/>
      <c r="J87" s="477">
        <v>41857</v>
      </c>
      <c r="K87" s="477">
        <v>70432</v>
      </c>
      <c r="L87" s="477">
        <f t="shared" si="9"/>
        <v>112289</v>
      </c>
      <c r="M87" s="477">
        <f t="shared" si="10"/>
        <v>336867</v>
      </c>
      <c r="N87" s="477">
        <v>0</v>
      </c>
      <c r="O87" s="477">
        <f>ROUND(H87*N87,0)</f>
        <v>0</v>
      </c>
      <c r="P87" s="477">
        <f>ROUND(I87*O87,0)</f>
        <v>0</v>
      </c>
      <c r="Q87" s="447"/>
    </row>
    <row r="88" spans="1:17" ht="13" hidden="1" outlineLevel="1">
      <c r="A88" s="480"/>
      <c r="B88" s="481" t="s">
        <v>788</v>
      </c>
      <c r="C88" s="482"/>
      <c r="D88" s="471">
        <v>1</v>
      </c>
      <c r="E88" s="483">
        <v>0</v>
      </c>
      <c r="F88" s="484">
        <f t="shared" si="11"/>
        <v>0</v>
      </c>
      <c r="G88" s="485"/>
      <c r="H88" s="484"/>
      <c r="I88" s="484"/>
      <c r="J88" s="484">
        <v>0</v>
      </c>
      <c r="K88" s="484">
        <v>0</v>
      </c>
      <c r="L88" s="484"/>
      <c r="M88" s="484"/>
      <c r="N88" s="484"/>
      <c r="O88" s="484"/>
      <c r="P88" s="484"/>
      <c r="Q88" s="486"/>
    </row>
    <row r="89" spans="1:17" ht="13" hidden="1" outlineLevel="1">
      <c r="A89" s="472">
        <f>IF(F89&lt;&gt;0,MAX($A$11:A88)+1,0)</f>
        <v>53</v>
      </c>
      <c r="B89" s="473" t="s">
        <v>757</v>
      </c>
      <c r="C89" s="474" t="s">
        <v>758</v>
      </c>
      <c r="D89" s="475">
        <v>4</v>
      </c>
      <c r="E89" s="476">
        <v>1</v>
      </c>
      <c r="F89" s="477">
        <f t="shared" si="11"/>
        <v>4</v>
      </c>
      <c r="G89" s="478"/>
      <c r="H89" s="477"/>
      <c r="I89" s="477"/>
      <c r="J89" s="477">
        <v>28539</v>
      </c>
      <c r="K89" s="479">
        <v>67456</v>
      </c>
      <c r="L89" s="477">
        <f t="shared" si="9"/>
        <v>95995</v>
      </c>
      <c r="M89" s="477">
        <f t="shared" si="10"/>
        <v>383980</v>
      </c>
      <c r="N89" s="477">
        <v>0</v>
      </c>
      <c r="O89" s="477">
        <f>ROUND(H89*N89,0)</f>
        <v>0</v>
      </c>
      <c r="P89" s="477">
        <f>ROUND(I89*O89,0)</f>
        <v>0</v>
      </c>
      <c r="Q89" s="447"/>
    </row>
    <row r="90" spans="1:17" ht="13" hidden="1" outlineLevel="1">
      <c r="A90" s="472">
        <f>IF(F90&lt;&gt;0,MAX($A$11:A89)+1,0)</f>
        <v>54</v>
      </c>
      <c r="B90" s="473" t="s">
        <v>768</v>
      </c>
      <c r="C90" s="474" t="s">
        <v>758</v>
      </c>
      <c r="D90" s="475">
        <v>11</v>
      </c>
      <c r="E90" s="476">
        <v>1</v>
      </c>
      <c r="F90" s="477">
        <f t="shared" si="11"/>
        <v>11</v>
      </c>
      <c r="G90" s="478"/>
      <c r="H90" s="477"/>
      <c r="I90" s="477"/>
      <c r="J90" s="477">
        <v>68887</v>
      </c>
      <c r="K90" s="477">
        <v>74400</v>
      </c>
      <c r="L90" s="477">
        <f t="shared" si="9"/>
        <v>143287</v>
      </c>
      <c r="M90" s="477">
        <f t="shared" si="10"/>
        <v>1576157</v>
      </c>
      <c r="N90" s="477">
        <v>0</v>
      </c>
      <c r="O90" s="477">
        <f>ROUND(H90*N90,0)</f>
        <v>0</v>
      </c>
      <c r="P90" s="477">
        <f>ROUND(I90*O90,0)</f>
        <v>0</v>
      </c>
      <c r="Q90" s="447"/>
    </row>
    <row r="91" spans="1:17" ht="13" hidden="1" outlineLevel="1">
      <c r="A91" s="480"/>
      <c r="B91" s="481" t="s">
        <v>789</v>
      </c>
      <c r="C91" s="482"/>
      <c r="D91" s="471">
        <v>2</v>
      </c>
      <c r="E91" s="483">
        <v>0</v>
      </c>
      <c r="F91" s="484">
        <f t="shared" si="11"/>
        <v>0</v>
      </c>
      <c r="G91" s="485"/>
      <c r="H91" s="484"/>
      <c r="I91" s="484"/>
      <c r="J91" s="484">
        <v>0</v>
      </c>
      <c r="K91" s="484">
        <v>0</v>
      </c>
      <c r="L91" s="484"/>
      <c r="M91" s="484"/>
      <c r="N91" s="484"/>
      <c r="O91" s="484"/>
      <c r="P91" s="484"/>
      <c r="Q91" s="486"/>
    </row>
    <row r="92" spans="1:17" ht="13" hidden="1" outlineLevel="1">
      <c r="A92" s="472">
        <f>IF(F92&lt;&gt;0,MAX($A$11:A91)+1,0)</f>
        <v>55</v>
      </c>
      <c r="B92" s="473" t="s">
        <v>757</v>
      </c>
      <c r="C92" s="474" t="s">
        <v>758</v>
      </c>
      <c r="D92" s="475">
        <v>4</v>
      </c>
      <c r="E92" s="476">
        <v>2</v>
      </c>
      <c r="F92" s="477">
        <f t="shared" si="11"/>
        <v>8</v>
      </c>
      <c r="G92" s="478"/>
      <c r="H92" s="477"/>
      <c r="I92" s="477"/>
      <c r="J92" s="477">
        <v>28539</v>
      </c>
      <c r="K92" s="479">
        <v>67456</v>
      </c>
      <c r="L92" s="477">
        <f t="shared" si="9"/>
        <v>95995</v>
      </c>
      <c r="M92" s="477">
        <f t="shared" si="10"/>
        <v>767960</v>
      </c>
      <c r="N92" s="477">
        <v>0</v>
      </c>
      <c r="O92" s="477">
        <f>ROUND(H92*N92,0)</f>
        <v>0</v>
      </c>
      <c r="P92" s="477">
        <f>ROUND(I92*O92,0)</f>
        <v>0</v>
      </c>
      <c r="Q92" s="447"/>
    </row>
    <row r="93" spans="1:17" ht="13" hidden="1" outlineLevel="1">
      <c r="A93" s="472">
        <f>IF(F93&lt;&gt;0,MAX($A$11:A92)+1,0)</f>
        <v>56</v>
      </c>
      <c r="B93" s="473" t="s">
        <v>768</v>
      </c>
      <c r="C93" s="474" t="s">
        <v>758</v>
      </c>
      <c r="D93" s="475">
        <v>11</v>
      </c>
      <c r="E93" s="476">
        <v>2</v>
      </c>
      <c r="F93" s="477">
        <f t="shared" si="11"/>
        <v>22</v>
      </c>
      <c r="G93" s="478"/>
      <c r="H93" s="477"/>
      <c r="I93" s="477"/>
      <c r="J93" s="477">
        <v>68887</v>
      </c>
      <c r="K93" s="477">
        <v>74400</v>
      </c>
      <c r="L93" s="477">
        <f t="shared" si="9"/>
        <v>143287</v>
      </c>
      <c r="M93" s="477">
        <f t="shared" si="10"/>
        <v>3152314</v>
      </c>
      <c r="N93" s="477">
        <v>0</v>
      </c>
      <c r="O93" s="477">
        <f>ROUND(H93*N93,0)</f>
        <v>0</v>
      </c>
      <c r="P93" s="477">
        <f>ROUND(I93*O93,0)</f>
        <v>0</v>
      </c>
      <c r="Q93" s="447"/>
    </row>
    <row r="94" spans="1:17" ht="13" hidden="1" outlineLevel="1">
      <c r="A94" s="480"/>
      <c r="B94" s="481" t="s">
        <v>790</v>
      </c>
      <c r="C94" s="482"/>
      <c r="D94" s="471">
        <v>1</v>
      </c>
      <c r="E94" s="483">
        <v>0</v>
      </c>
      <c r="F94" s="484">
        <f t="shared" si="11"/>
        <v>0</v>
      </c>
      <c r="G94" s="485"/>
      <c r="H94" s="484"/>
      <c r="I94" s="484"/>
      <c r="J94" s="484">
        <v>0</v>
      </c>
      <c r="K94" s="484">
        <v>0</v>
      </c>
      <c r="L94" s="484"/>
      <c r="M94" s="484"/>
      <c r="N94" s="484"/>
      <c r="O94" s="484"/>
      <c r="P94" s="484"/>
      <c r="Q94" s="486"/>
    </row>
    <row r="95" spans="1:17" ht="13" hidden="1" outlineLevel="1">
      <c r="A95" s="472">
        <f>IF(F95&lt;&gt;0,MAX($A$11:A94)+1,0)</f>
        <v>57</v>
      </c>
      <c r="B95" s="473" t="s">
        <v>757</v>
      </c>
      <c r="C95" s="474" t="s">
        <v>758</v>
      </c>
      <c r="D95" s="475">
        <v>4</v>
      </c>
      <c r="E95" s="476">
        <v>1</v>
      </c>
      <c r="F95" s="477">
        <f t="shared" si="11"/>
        <v>4</v>
      </c>
      <c r="G95" s="478"/>
      <c r="H95" s="477"/>
      <c r="I95" s="477"/>
      <c r="J95" s="477">
        <v>28539</v>
      </c>
      <c r="K95" s="479">
        <v>67456</v>
      </c>
      <c r="L95" s="477">
        <f t="shared" si="9"/>
        <v>95995</v>
      </c>
      <c r="M95" s="477">
        <f t="shared" si="10"/>
        <v>383980</v>
      </c>
      <c r="N95" s="477">
        <v>0</v>
      </c>
      <c r="O95" s="477">
        <f>ROUND(H95*N95,0)</f>
        <v>0</v>
      </c>
      <c r="P95" s="477">
        <f>ROUND(I95*O95,0)</f>
        <v>0</v>
      </c>
      <c r="Q95" s="447"/>
    </row>
    <row r="96" spans="1:17" ht="13" hidden="1" outlineLevel="1">
      <c r="A96" s="472">
        <f>IF(F96&lt;&gt;0,MAX($A$11:A95)+1,0)</f>
        <v>58</v>
      </c>
      <c r="B96" s="473" t="s">
        <v>768</v>
      </c>
      <c r="C96" s="474" t="s">
        <v>758</v>
      </c>
      <c r="D96" s="475">
        <v>11</v>
      </c>
      <c r="E96" s="476">
        <v>1</v>
      </c>
      <c r="F96" s="477">
        <f t="shared" si="11"/>
        <v>11</v>
      </c>
      <c r="G96" s="478"/>
      <c r="H96" s="477"/>
      <c r="I96" s="477"/>
      <c r="J96" s="477">
        <v>68887</v>
      </c>
      <c r="K96" s="477">
        <v>74400</v>
      </c>
      <c r="L96" s="477">
        <f t="shared" si="9"/>
        <v>143287</v>
      </c>
      <c r="M96" s="477">
        <f t="shared" si="10"/>
        <v>1576157</v>
      </c>
      <c r="N96" s="477">
        <v>0</v>
      </c>
      <c r="O96" s="477">
        <f>ROUND(H96*N96,0)</f>
        <v>0</v>
      </c>
      <c r="P96" s="477">
        <f>ROUND(I96*O96,0)</f>
        <v>0</v>
      </c>
      <c r="Q96" s="447"/>
    </row>
    <row r="97" spans="1:17" ht="13" hidden="1" outlineLevel="1">
      <c r="A97" s="480"/>
      <c r="B97" s="481" t="s">
        <v>791</v>
      </c>
      <c r="C97" s="482"/>
      <c r="D97" s="471">
        <v>1</v>
      </c>
      <c r="E97" s="483">
        <v>0</v>
      </c>
      <c r="F97" s="484">
        <f t="shared" si="11"/>
        <v>0</v>
      </c>
      <c r="G97" s="485"/>
      <c r="H97" s="484"/>
      <c r="I97" s="484"/>
      <c r="J97" s="484">
        <v>0</v>
      </c>
      <c r="K97" s="484">
        <v>0</v>
      </c>
      <c r="L97" s="484"/>
      <c r="M97" s="484"/>
      <c r="N97" s="484"/>
      <c r="O97" s="484"/>
      <c r="P97" s="484"/>
      <c r="Q97" s="486"/>
    </row>
    <row r="98" spans="1:17" ht="13" hidden="1" outlineLevel="1">
      <c r="A98" s="472">
        <f>IF(F98&lt;&gt;0,MAX($A$11:A97)+1,0)</f>
        <v>59</v>
      </c>
      <c r="B98" s="473" t="s">
        <v>757</v>
      </c>
      <c r="C98" s="474" t="s">
        <v>758</v>
      </c>
      <c r="D98" s="475">
        <v>6</v>
      </c>
      <c r="E98" s="476">
        <v>1</v>
      </c>
      <c r="F98" s="477">
        <f t="shared" si="11"/>
        <v>6</v>
      </c>
      <c r="G98" s="478"/>
      <c r="H98" s="477"/>
      <c r="I98" s="477"/>
      <c r="J98" s="477">
        <v>28539</v>
      </c>
      <c r="K98" s="479">
        <v>67456</v>
      </c>
      <c r="L98" s="477">
        <f t="shared" si="9"/>
        <v>95995</v>
      </c>
      <c r="M98" s="477">
        <f t="shared" si="10"/>
        <v>575970</v>
      </c>
      <c r="N98" s="477">
        <v>0</v>
      </c>
      <c r="O98" s="477">
        <f t="shared" ref="O98:P103" si="12">ROUND(H98*N98,0)</f>
        <v>0</v>
      </c>
      <c r="P98" s="477">
        <f t="shared" si="12"/>
        <v>0</v>
      </c>
      <c r="Q98" s="447"/>
    </row>
    <row r="99" spans="1:17" ht="13" hidden="1" outlineLevel="1">
      <c r="A99" s="472">
        <f>IF(F99&lt;&gt;0,MAX($A$11:A98)+1,0)</f>
        <v>60</v>
      </c>
      <c r="B99" s="473" t="s">
        <v>768</v>
      </c>
      <c r="C99" s="474" t="s">
        <v>758</v>
      </c>
      <c r="D99" s="475">
        <v>8</v>
      </c>
      <c r="E99" s="476">
        <v>1</v>
      </c>
      <c r="F99" s="477">
        <f t="shared" si="11"/>
        <v>8</v>
      </c>
      <c r="G99" s="478"/>
      <c r="H99" s="477"/>
      <c r="I99" s="477"/>
      <c r="J99" s="477">
        <v>68887</v>
      </c>
      <c r="K99" s="477">
        <v>74400</v>
      </c>
      <c r="L99" s="477">
        <f t="shared" si="9"/>
        <v>143287</v>
      </c>
      <c r="M99" s="477">
        <f t="shared" si="10"/>
        <v>1146296</v>
      </c>
      <c r="N99" s="477">
        <v>0</v>
      </c>
      <c r="O99" s="477">
        <f t="shared" si="12"/>
        <v>0</v>
      </c>
      <c r="P99" s="477">
        <f t="shared" si="12"/>
        <v>0</v>
      </c>
      <c r="Q99" s="447"/>
    </row>
    <row r="100" spans="1:17" ht="13" hidden="1" outlineLevel="1">
      <c r="A100" s="472">
        <f>IF(F100&lt;&gt;0,MAX($A$11:A99)+1,0)</f>
        <v>61</v>
      </c>
      <c r="B100" s="473" t="s">
        <v>774</v>
      </c>
      <c r="C100" s="474" t="s">
        <v>758</v>
      </c>
      <c r="D100" s="475">
        <v>2</v>
      </c>
      <c r="E100" s="476">
        <v>1</v>
      </c>
      <c r="F100" s="477">
        <f t="shared" si="11"/>
        <v>2</v>
      </c>
      <c r="G100" s="478"/>
      <c r="H100" s="477"/>
      <c r="I100" s="477"/>
      <c r="J100" s="477">
        <v>122900</v>
      </c>
      <c r="K100" s="477">
        <v>90000</v>
      </c>
      <c r="L100" s="477">
        <f t="shared" si="9"/>
        <v>212900</v>
      </c>
      <c r="M100" s="477">
        <f t="shared" si="10"/>
        <v>425800</v>
      </c>
      <c r="N100" s="477">
        <v>0</v>
      </c>
      <c r="O100" s="477">
        <f t="shared" si="12"/>
        <v>0</v>
      </c>
      <c r="P100" s="477">
        <f t="shared" si="12"/>
        <v>0</v>
      </c>
      <c r="Q100" s="447"/>
    </row>
    <row r="101" spans="1:17" ht="13" hidden="1" outlineLevel="1">
      <c r="A101" s="472">
        <f>IF(F101&lt;&gt;0,MAX($A$11:A100)+1,0)</f>
        <v>62</v>
      </c>
      <c r="B101" s="473" t="s">
        <v>775</v>
      </c>
      <c r="C101" s="474" t="s">
        <v>758</v>
      </c>
      <c r="D101" s="475">
        <v>2</v>
      </c>
      <c r="E101" s="476">
        <v>1</v>
      </c>
      <c r="F101" s="477">
        <f t="shared" si="11"/>
        <v>2</v>
      </c>
      <c r="G101" s="478"/>
      <c r="H101" s="477"/>
      <c r="I101" s="477"/>
      <c r="J101" s="477">
        <v>417600</v>
      </c>
      <c r="K101" s="477">
        <v>90000</v>
      </c>
      <c r="L101" s="477">
        <f t="shared" si="9"/>
        <v>507600</v>
      </c>
      <c r="M101" s="477">
        <f t="shared" si="10"/>
        <v>1015200</v>
      </c>
      <c r="N101" s="477">
        <v>0</v>
      </c>
      <c r="O101" s="477">
        <f t="shared" si="12"/>
        <v>0</v>
      </c>
      <c r="P101" s="477">
        <f t="shared" si="12"/>
        <v>0</v>
      </c>
      <c r="Q101" s="447"/>
    </row>
    <row r="102" spans="1:17" ht="13" hidden="1" outlineLevel="1">
      <c r="A102" s="472">
        <f>IF(F102&lt;&gt;0,MAX($A$11:A101)+1,0)</f>
        <v>63</v>
      </c>
      <c r="B102" s="473" t="s">
        <v>761</v>
      </c>
      <c r="C102" s="474" t="s">
        <v>758</v>
      </c>
      <c r="D102" s="475">
        <v>4</v>
      </c>
      <c r="E102" s="476">
        <v>1</v>
      </c>
      <c r="F102" s="477">
        <f t="shared" si="11"/>
        <v>4</v>
      </c>
      <c r="G102" s="478"/>
      <c r="H102" s="477"/>
      <c r="I102" s="477"/>
      <c r="J102" s="477">
        <v>464000</v>
      </c>
      <c r="K102" s="477">
        <v>90000</v>
      </c>
      <c r="L102" s="477">
        <f t="shared" si="9"/>
        <v>554000</v>
      </c>
      <c r="M102" s="477">
        <f t="shared" si="10"/>
        <v>2216000</v>
      </c>
      <c r="N102" s="477">
        <v>0</v>
      </c>
      <c r="O102" s="477">
        <f t="shared" si="12"/>
        <v>0</v>
      </c>
      <c r="P102" s="477">
        <f t="shared" si="12"/>
        <v>0</v>
      </c>
      <c r="Q102" s="447"/>
    </row>
    <row r="103" spans="1:17" ht="13" hidden="1" outlineLevel="1">
      <c r="A103" s="472">
        <f>IF(F103&lt;&gt;0,MAX($A$11:A102)+1,0)</f>
        <v>64</v>
      </c>
      <c r="B103" s="473" t="s">
        <v>763</v>
      </c>
      <c r="C103" s="474" t="s">
        <v>758</v>
      </c>
      <c r="D103" s="475">
        <v>6</v>
      </c>
      <c r="E103" s="476">
        <v>1</v>
      </c>
      <c r="F103" s="477">
        <f t="shared" si="11"/>
        <v>6</v>
      </c>
      <c r="G103" s="478"/>
      <c r="H103" s="477"/>
      <c r="I103" s="477"/>
      <c r="J103" s="477">
        <v>720000</v>
      </c>
      <c r="K103" s="477">
        <v>95000</v>
      </c>
      <c r="L103" s="477">
        <f t="shared" si="9"/>
        <v>815000</v>
      </c>
      <c r="M103" s="477">
        <f t="shared" si="10"/>
        <v>4890000</v>
      </c>
      <c r="N103" s="477">
        <v>0</v>
      </c>
      <c r="O103" s="477">
        <f t="shared" si="12"/>
        <v>0</v>
      </c>
      <c r="P103" s="477">
        <f t="shared" si="12"/>
        <v>0</v>
      </c>
      <c r="Q103" s="447"/>
    </row>
    <row r="104" spans="1:17" ht="13" hidden="1" outlineLevel="1">
      <c r="A104" s="480"/>
      <c r="B104" s="481" t="s">
        <v>792</v>
      </c>
      <c r="C104" s="482"/>
      <c r="D104" s="471">
        <v>1</v>
      </c>
      <c r="E104" s="483">
        <v>0</v>
      </c>
      <c r="F104" s="484">
        <f t="shared" si="11"/>
        <v>0</v>
      </c>
      <c r="G104" s="485"/>
      <c r="H104" s="484"/>
      <c r="I104" s="484"/>
      <c r="J104" s="484">
        <v>0</v>
      </c>
      <c r="K104" s="484">
        <v>0</v>
      </c>
      <c r="L104" s="484"/>
      <c r="M104" s="484"/>
      <c r="N104" s="484"/>
      <c r="O104" s="484"/>
      <c r="P104" s="484"/>
      <c r="Q104" s="486"/>
    </row>
    <row r="105" spans="1:17" ht="13" hidden="1" outlineLevel="1">
      <c r="A105" s="472">
        <f>IF(F105&lt;&gt;0,MAX($A$11:A104)+1,0)</f>
        <v>65</v>
      </c>
      <c r="B105" s="473" t="s">
        <v>757</v>
      </c>
      <c r="C105" s="474" t="s">
        <v>758</v>
      </c>
      <c r="D105" s="475">
        <v>5</v>
      </c>
      <c r="E105" s="476">
        <v>1</v>
      </c>
      <c r="F105" s="477">
        <f t="shared" si="11"/>
        <v>5</v>
      </c>
      <c r="G105" s="478"/>
      <c r="H105" s="477"/>
      <c r="I105" s="477"/>
      <c r="J105" s="477">
        <v>28539</v>
      </c>
      <c r="K105" s="479">
        <v>67456</v>
      </c>
      <c r="L105" s="477">
        <f t="shared" si="9"/>
        <v>95995</v>
      </c>
      <c r="M105" s="477">
        <f t="shared" si="10"/>
        <v>479975</v>
      </c>
      <c r="N105" s="477">
        <v>0</v>
      </c>
      <c r="O105" s="477">
        <f t="shared" ref="O105:P109" si="13">ROUND(H105*N105,0)</f>
        <v>0</v>
      </c>
      <c r="P105" s="477">
        <f t="shared" si="13"/>
        <v>0</v>
      </c>
      <c r="Q105" s="447"/>
    </row>
    <row r="106" spans="1:17" ht="13" hidden="1" outlineLevel="1">
      <c r="A106" s="472">
        <f>IF(F106&lt;&gt;0,MAX($A$11:A105)+1,0)</f>
        <v>66</v>
      </c>
      <c r="B106" s="473" t="s">
        <v>768</v>
      </c>
      <c r="C106" s="474" t="s">
        <v>758</v>
      </c>
      <c r="D106" s="475">
        <v>29</v>
      </c>
      <c r="E106" s="476">
        <v>1</v>
      </c>
      <c r="F106" s="477">
        <f t="shared" si="11"/>
        <v>29</v>
      </c>
      <c r="G106" s="478"/>
      <c r="H106" s="477"/>
      <c r="I106" s="477"/>
      <c r="J106" s="477">
        <v>68887</v>
      </c>
      <c r="K106" s="477">
        <v>74400</v>
      </c>
      <c r="L106" s="477">
        <f t="shared" si="9"/>
        <v>143287</v>
      </c>
      <c r="M106" s="477">
        <f t="shared" si="10"/>
        <v>4155323</v>
      </c>
      <c r="N106" s="477">
        <v>0</v>
      </c>
      <c r="O106" s="477">
        <f t="shared" si="13"/>
        <v>0</v>
      </c>
      <c r="P106" s="477">
        <f t="shared" si="13"/>
        <v>0</v>
      </c>
      <c r="Q106" s="447"/>
    </row>
    <row r="107" spans="1:17" ht="13" hidden="1" outlineLevel="1">
      <c r="A107" s="472">
        <f>IF(F107&lt;&gt;0,MAX($A$11:A106)+1,0)</f>
        <v>67</v>
      </c>
      <c r="B107" s="473" t="s">
        <v>763</v>
      </c>
      <c r="C107" s="474" t="s">
        <v>758</v>
      </c>
      <c r="D107" s="475">
        <v>2</v>
      </c>
      <c r="E107" s="476">
        <v>1</v>
      </c>
      <c r="F107" s="477">
        <f t="shared" si="11"/>
        <v>2</v>
      </c>
      <c r="G107" s="478"/>
      <c r="H107" s="477"/>
      <c r="I107" s="477"/>
      <c r="J107" s="477">
        <v>720000</v>
      </c>
      <c r="K107" s="477">
        <v>95000</v>
      </c>
      <c r="L107" s="477">
        <f t="shared" si="9"/>
        <v>815000</v>
      </c>
      <c r="M107" s="477">
        <f t="shared" si="10"/>
        <v>1630000</v>
      </c>
      <c r="N107" s="477">
        <v>0</v>
      </c>
      <c r="O107" s="477">
        <f t="shared" si="13"/>
        <v>0</v>
      </c>
      <c r="P107" s="477">
        <f t="shared" si="13"/>
        <v>0</v>
      </c>
      <c r="Q107" s="447"/>
    </row>
    <row r="108" spans="1:17" ht="13" hidden="1" outlineLevel="1">
      <c r="A108" s="472">
        <f>IF(F108&lt;&gt;0,MAX($A$11:A107)+1,0)</f>
        <v>68</v>
      </c>
      <c r="B108" s="473" t="s">
        <v>775</v>
      </c>
      <c r="C108" s="474" t="s">
        <v>758</v>
      </c>
      <c r="D108" s="475">
        <v>2</v>
      </c>
      <c r="E108" s="476">
        <v>1</v>
      </c>
      <c r="F108" s="477">
        <f t="shared" si="11"/>
        <v>2</v>
      </c>
      <c r="G108" s="478"/>
      <c r="H108" s="477"/>
      <c r="I108" s="477"/>
      <c r="J108" s="477">
        <v>417600</v>
      </c>
      <c r="K108" s="477">
        <v>90000</v>
      </c>
      <c r="L108" s="477">
        <f t="shared" si="9"/>
        <v>507600</v>
      </c>
      <c r="M108" s="477">
        <f t="shared" si="10"/>
        <v>1015200</v>
      </c>
      <c r="N108" s="477">
        <v>0</v>
      </c>
      <c r="O108" s="477">
        <f t="shared" si="13"/>
        <v>0</v>
      </c>
      <c r="P108" s="477">
        <f t="shared" si="13"/>
        <v>0</v>
      </c>
      <c r="Q108" s="447"/>
    </row>
    <row r="109" spans="1:17" ht="13" hidden="1" outlineLevel="1">
      <c r="A109" s="472">
        <f>IF(F109&lt;&gt;0,MAX($A$11:A108)+1,0)</f>
        <v>69</v>
      </c>
      <c r="B109" s="473" t="s">
        <v>777</v>
      </c>
      <c r="C109" s="474" t="s">
        <v>758</v>
      </c>
      <c r="D109" s="475">
        <v>1</v>
      </c>
      <c r="E109" s="476">
        <v>1</v>
      </c>
      <c r="F109" s="477">
        <f t="shared" si="11"/>
        <v>1</v>
      </c>
      <c r="G109" s="478"/>
      <c r="H109" s="477"/>
      <c r="I109" s="477"/>
      <c r="J109" s="477">
        <v>375800</v>
      </c>
      <c r="K109" s="477">
        <v>85000</v>
      </c>
      <c r="L109" s="477">
        <f t="shared" si="9"/>
        <v>460800</v>
      </c>
      <c r="M109" s="477">
        <f t="shared" si="10"/>
        <v>460800</v>
      </c>
      <c r="N109" s="477">
        <v>0</v>
      </c>
      <c r="O109" s="477">
        <f t="shared" si="13"/>
        <v>0</v>
      </c>
      <c r="P109" s="477">
        <f t="shared" si="13"/>
        <v>0</v>
      </c>
      <c r="Q109" s="447"/>
    </row>
    <row r="110" spans="1:17" ht="13" hidden="1" outlineLevel="1">
      <c r="A110" s="480"/>
      <c r="B110" s="481" t="s">
        <v>793</v>
      </c>
      <c r="C110" s="482"/>
      <c r="D110" s="471">
        <v>4</v>
      </c>
      <c r="E110" s="483">
        <v>0</v>
      </c>
      <c r="F110" s="484">
        <f t="shared" si="11"/>
        <v>0</v>
      </c>
      <c r="G110" s="485"/>
      <c r="H110" s="484"/>
      <c r="I110" s="484"/>
      <c r="J110" s="484">
        <v>0</v>
      </c>
      <c r="K110" s="484">
        <v>0</v>
      </c>
      <c r="L110" s="484"/>
      <c r="M110" s="484"/>
      <c r="N110" s="484"/>
      <c r="O110" s="484"/>
      <c r="P110" s="484"/>
      <c r="Q110" s="486"/>
    </row>
    <row r="111" spans="1:17" ht="13" hidden="1" outlineLevel="1">
      <c r="A111" s="472">
        <f>IF(F111&lt;&gt;0,MAX($A$11:A110)+1,0)</f>
        <v>70</v>
      </c>
      <c r="B111" s="473" t="s">
        <v>757</v>
      </c>
      <c r="C111" s="474" t="s">
        <v>758</v>
      </c>
      <c r="D111" s="475">
        <v>4</v>
      </c>
      <c r="E111" s="476">
        <v>4</v>
      </c>
      <c r="F111" s="477">
        <f t="shared" si="11"/>
        <v>16</v>
      </c>
      <c r="G111" s="478"/>
      <c r="H111" s="477"/>
      <c r="I111" s="477"/>
      <c r="J111" s="477">
        <v>28539</v>
      </c>
      <c r="K111" s="479">
        <v>67456</v>
      </c>
      <c r="L111" s="477">
        <f t="shared" si="9"/>
        <v>95995</v>
      </c>
      <c r="M111" s="477">
        <f t="shared" si="10"/>
        <v>1535920</v>
      </c>
      <c r="N111" s="477">
        <v>0</v>
      </c>
      <c r="O111" s="477">
        <f>ROUND(H111*N111,0)</f>
        <v>0</v>
      </c>
      <c r="P111" s="477">
        <f>ROUND(I111*O111,0)</f>
        <v>0</v>
      </c>
      <c r="Q111" s="447"/>
    </row>
    <row r="112" spans="1:17" ht="13" hidden="1" outlineLevel="1">
      <c r="A112" s="472">
        <f>IF(F112&lt;&gt;0,MAX($A$11:A111)+1,0)</f>
        <v>71</v>
      </c>
      <c r="B112" s="473" t="s">
        <v>768</v>
      </c>
      <c r="C112" s="474" t="s">
        <v>758</v>
      </c>
      <c r="D112" s="475">
        <v>8</v>
      </c>
      <c r="E112" s="476">
        <v>4</v>
      </c>
      <c r="F112" s="477">
        <f t="shared" si="11"/>
        <v>32</v>
      </c>
      <c r="G112" s="478"/>
      <c r="H112" s="477"/>
      <c r="I112" s="477"/>
      <c r="J112" s="477">
        <v>68887</v>
      </c>
      <c r="K112" s="477">
        <v>74400</v>
      </c>
      <c r="L112" s="477">
        <f t="shared" si="9"/>
        <v>143287</v>
      </c>
      <c r="M112" s="477">
        <f t="shared" si="10"/>
        <v>4585184</v>
      </c>
      <c r="N112" s="477">
        <v>0</v>
      </c>
      <c r="O112" s="477">
        <f>ROUND(H112*N112,0)</f>
        <v>0</v>
      </c>
      <c r="P112" s="477">
        <f>ROUND(I112*O112,0)</f>
        <v>0</v>
      </c>
      <c r="Q112" s="447"/>
    </row>
    <row r="113" spans="1:17" ht="13" hidden="1" outlineLevel="1">
      <c r="A113" s="480"/>
      <c r="B113" s="481" t="s">
        <v>794</v>
      </c>
      <c r="C113" s="482"/>
      <c r="D113" s="471">
        <v>1</v>
      </c>
      <c r="E113" s="483">
        <v>0</v>
      </c>
      <c r="F113" s="484">
        <f t="shared" si="11"/>
        <v>0</v>
      </c>
      <c r="G113" s="485"/>
      <c r="H113" s="484"/>
      <c r="I113" s="484"/>
      <c r="J113" s="484">
        <v>0</v>
      </c>
      <c r="K113" s="484">
        <v>0</v>
      </c>
      <c r="L113" s="484"/>
      <c r="M113" s="484"/>
      <c r="N113" s="484"/>
      <c r="O113" s="484"/>
      <c r="P113" s="484"/>
      <c r="Q113" s="486"/>
    </row>
    <row r="114" spans="1:17" ht="13" hidden="1" outlineLevel="1">
      <c r="A114" s="472">
        <f>IF(F114&lt;&gt;0,MAX($A$11:A113)+1,0)</f>
        <v>72</v>
      </c>
      <c r="B114" s="473" t="s">
        <v>757</v>
      </c>
      <c r="C114" s="474" t="s">
        <v>758</v>
      </c>
      <c r="D114" s="475">
        <v>4</v>
      </c>
      <c r="E114" s="476">
        <v>1</v>
      </c>
      <c r="F114" s="477">
        <f t="shared" si="11"/>
        <v>4</v>
      </c>
      <c r="G114" s="478"/>
      <c r="H114" s="477"/>
      <c r="I114" s="477"/>
      <c r="J114" s="477">
        <v>28539</v>
      </c>
      <c r="K114" s="479">
        <v>67456</v>
      </c>
      <c r="L114" s="477">
        <f t="shared" si="9"/>
        <v>95995</v>
      </c>
      <c r="M114" s="477">
        <f t="shared" si="10"/>
        <v>383980</v>
      </c>
      <c r="N114" s="477">
        <v>0</v>
      </c>
      <c r="O114" s="477">
        <f>ROUND(H114*N114,0)</f>
        <v>0</v>
      </c>
      <c r="P114" s="477">
        <f>ROUND(I114*O114,0)</f>
        <v>0</v>
      </c>
      <c r="Q114" s="447"/>
    </row>
    <row r="115" spans="1:17" ht="13" hidden="1" outlineLevel="1">
      <c r="A115" s="472"/>
      <c r="B115" s="473" t="s">
        <v>795</v>
      </c>
      <c r="C115" s="474"/>
      <c r="D115" s="475"/>
      <c r="E115" s="476">
        <v>0</v>
      </c>
      <c r="F115" s="477">
        <f t="shared" si="11"/>
        <v>0</v>
      </c>
      <c r="G115" s="478"/>
      <c r="H115" s="477"/>
      <c r="I115" s="477"/>
      <c r="J115" s="477">
        <v>0</v>
      </c>
      <c r="K115" s="477">
        <v>0</v>
      </c>
      <c r="L115" s="484"/>
      <c r="M115" s="484"/>
      <c r="N115" s="484"/>
      <c r="O115" s="484"/>
      <c r="P115" s="484"/>
      <c r="Q115" s="447"/>
    </row>
    <row r="116" spans="1:17" ht="13" hidden="1" outlineLevel="1">
      <c r="A116" s="472">
        <f>IF(F116&lt;&gt;0,MAX($A$11:A115)+1,0)</f>
        <v>73</v>
      </c>
      <c r="B116" s="473" t="s">
        <v>768</v>
      </c>
      <c r="C116" s="474" t="s">
        <v>758</v>
      </c>
      <c r="D116" s="475">
        <v>8</v>
      </c>
      <c r="E116" s="476">
        <v>1</v>
      </c>
      <c r="F116" s="477">
        <f t="shared" si="11"/>
        <v>8</v>
      </c>
      <c r="G116" s="478"/>
      <c r="H116" s="477"/>
      <c r="I116" s="477"/>
      <c r="J116" s="477">
        <v>68887</v>
      </c>
      <c r="K116" s="477">
        <v>74400</v>
      </c>
      <c r="L116" s="477">
        <f t="shared" si="9"/>
        <v>143287</v>
      </c>
      <c r="M116" s="477">
        <f t="shared" si="10"/>
        <v>1146296</v>
      </c>
      <c r="N116" s="477">
        <v>0</v>
      </c>
      <c r="O116" s="477">
        <f>ROUND(H116*N116,0)</f>
        <v>0</v>
      </c>
      <c r="P116" s="477">
        <f>ROUND(I116*O116,0)</f>
        <v>0</v>
      </c>
      <c r="Q116" s="447"/>
    </row>
    <row r="117" spans="1:17" ht="13" hidden="1" outlineLevel="1">
      <c r="A117" s="480"/>
      <c r="B117" s="481" t="s">
        <v>796</v>
      </c>
      <c r="C117" s="482"/>
      <c r="D117" s="471">
        <v>5</v>
      </c>
      <c r="E117" s="483">
        <v>0</v>
      </c>
      <c r="F117" s="484">
        <f t="shared" si="11"/>
        <v>0</v>
      </c>
      <c r="G117" s="485"/>
      <c r="H117" s="484"/>
      <c r="I117" s="484"/>
      <c r="J117" s="484">
        <v>0</v>
      </c>
      <c r="K117" s="484">
        <v>0</v>
      </c>
      <c r="L117" s="484"/>
      <c r="M117" s="484"/>
      <c r="N117" s="484"/>
      <c r="O117" s="484"/>
      <c r="P117" s="484"/>
      <c r="Q117" s="486"/>
    </row>
    <row r="118" spans="1:17" ht="13" hidden="1" outlineLevel="1">
      <c r="A118" s="472">
        <f>IF(F118&lt;&gt;0,MAX($A$11:A117)+1,0)</f>
        <v>74</v>
      </c>
      <c r="B118" s="473" t="s">
        <v>757</v>
      </c>
      <c r="C118" s="474" t="s">
        <v>758</v>
      </c>
      <c r="D118" s="475">
        <v>4</v>
      </c>
      <c r="E118" s="476">
        <v>5</v>
      </c>
      <c r="F118" s="477">
        <f t="shared" si="11"/>
        <v>20</v>
      </c>
      <c r="G118" s="478"/>
      <c r="H118" s="477"/>
      <c r="I118" s="477"/>
      <c r="J118" s="477">
        <v>28539</v>
      </c>
      <c r="K118" s="479">
        <v>67456</v>
      </c>
      <c r="L118" s="477">
        <f t="shared" si="9"/>
        <v>95995</v>
      </c>
      <c r="M118" s="477">
        <f t="shared" si="10"/>
        <v>1919900</v>
      </c>
      <c r="N118" s="477">
        <v>0</v>
      </c>
      <c r="O118" s="477">
        <f>ROUND(H118*N118,0)</f>
        <v>0</v>
      </c>
      <c r="P118" s="477">
        <f>ROUND(I118*O118,0)</f>
        <v>0</v>
      </c>
      <c r="Q118" s="447"/>
    </row>
    <row r="119" spans="1:17" ht="13" hidden="1" outlineLevel="1">
      <c r="A119" s="472">
        <f>IF(F119&lt;&gt;0,MAX($A$11:A118)+1,0)</f>
        <v>75</v>
      </c>
      <c r="B119" s="473" t="s">
        <v>768</v>
      </c>
      <c r="C119" s="474" t="s">
        <v>758</v>
      </c>
      <c r="D119" s="475">
        <v>8</v>
      </c>
      <c r="E119" s="476">
        <v>5</v>
      </c>
      <c r="F119" s="477">
        <f t="shared" si="11"/>
        <v>40</v>
      </c>
      <c r="G119" s="478"/>
      <c r="H119" s="477"/>
      <c r="I119" s="477"/>
      <c r="J119" s="477">
        <v>68887</v>
      </c>
      <c r="K119" s="477">
        <v>74400</v>
      </c>
      <c r="L119" s="477">
        <f t="shared" si="9"/>
        <v>143287</v>
      </c>
      <c r="M119" s="477">
        <f t="shared" si="10"/>
        <v>5731480</v>
      </c>
      <c r="N119" s="477">
        <v>0</v>
      </c>
      <c r="O119" s="477">
        <f>ROUND(H119*N119,0)</f>
        <v>0</v>
      </c>
      <c r="P119" s="477">
        <f>ROUND(I119*O119,0)</f>
        <v>0</v>
      </c>
      <c r="Q119" s="447"/>
    </row>
    <row r="120" spans="1:17" ht="13" hidden="1" outlineLevel="1">
      <c r="A120" s="480"/>
      <c r="B120" s="481" t="s">
        <v>797</v>
      </c>
      <c r="C120" s="482"/>
      <c r="D120" s="471">
        <v>1</v>
      </c>
      <c r="E120" s="483">
        <v>0</v>
      </c>
      <c r="F120" s="484">
        <f t="shared" si="11"/>
        <v>0</v>
      </c>
      <c r="G120" s="485"/>
      <c r="H120" s="484"/>
      <c r="I120" s="484"/>
      <c r="J120" s="484">
        <v>0</v>
      </c>
      <c r="K120" s="484">
        <v>0</v>
      </c>
      <c r="L120" s="484"/>
      <c r="M120" s="484"/>
      <c r="N120" s="484"/>
      <c r="O120" s="484"/>
      <c r="P120" s="484"/>
      <c r="Q120" s="486"/>
    </row>
    <row r="121" spans="1:17" ht="13" hidden="1" outlineLevel="1">
      <c r="A121" s="472">
        <f>IF(F121&lt;&gt;0,MAX($A$11:A120)+1,0)</f>
        <v>76</v>
      </c>
      <c r="B121" s="473" t="s">
        <v>757</v>
      </c>
      <c r="C121" s="474" t="s">
        <v>758</v>
      </c>
      <c r="D121" s="475">
        <v>4</v>
      </c>
      <c r="E121" s="476">
        <v>1</v>
      </c>
      <c r="F121" s="477">
        <f t="shared" si="11"/>
        <v>4</v>
      </c>
      <c r="G121" s="478"/>
      <c r="H121" s="477"/>
      <c r="I121" s="477"/>
      <c r="J121" s="477">
        <v>28539</v>
      </c>
      <c r="K121" s="479">
        <v>67456</v>
      </c>
      <c r="L121" s="477">
        <f t="shared" si="9"/>
        <v>95995</v>
      </c>
      <c r="M121" s="477">
        <f t="shared" si="10"/>
        <v>383980</v>
      </c>
      <c r="N121" s="477">
        <v>0</v>
      </c>
      <c r="O121" s="477">
        <f>ROUND(H121*N121,0)</f>
        <v>0</v>
      </c>
      <c r="P121" s="477">
        <f>ROUND(I121*O121,0)</f>
        <v>0</v>
      </c>
      <c r="Q121" s="447"/>
    </row>
    <row r="122" spans="1:17" ht="13" hidden="1" outlineLevel="1">
      <c r="A122" s="472">
        <f>IF(F122&lt;&gt;0,MAX($A$11:A121)+1,0)</f>
        <v>77</v>
      </c>
      <c r="B122" s="473" t="s">
        <v>768</v>
      </c>
      <c r="C122" s="474" t="s">
        <v>758</v>
      </c>
      <c r="D122" s="475">
        <v>8</v>
      </c>
      <c r="E122" s="476">
        <v>1</v>
      </c>
      <c r="F122" s="477">
        <f t="shared" si="11"/>
        <v>8</v>
      </c>
      <c r="G122" s="478"/>
      <c r="H122" s="477"/>
      <c r="I122" s="477"/>
      <c r="J122" s="477">
        <v>68887</v>
      </c>
      <c r="K122" s="477">
        <v>74400</v>
      </c>
      <c r="L122" s="477">
        <f t="shared" si="9"/>
        <v>143287</v>
      </c>
      <c r="M122" s="477">
        <f t="shared" si="10"/>
        <v>1146296</v>
      </c>
      <c r="N122" s="477">
        <v>0</v>
      </c>
      <c r="O122" s="477">
        <f>ROUND(H122*N122,0)</f>
        <v>0</v>
      </c>
      <c r="P122" s="477">
        <f>ROUND(I122*O122,0)</f>
        <v>0</v>
      </c>
      <c r="Q122" s="447"/>
    </row>
    <row r="123" spans="1:17" ht="13" hidden="1" outlineLevel="1">
      <c r="A123" s="480"/>
      <c r="B123" s="481" t="s">
        <v>798</v>
      </c>
      <c r="C123" s="482"/>
      <c r="D123" s="471">
        <v>1</v>
      </c>
      <c r="E123" s="483">
        <v>0</v>
      </c>
      <c r="F123" s="484">
        <f t="shared" si="11"/>
        <v>0</v>
      </c>
      <c r="G123" s="485"/>
      <c r="H123" s="484"/>
      <c r="I123" s="484"/>
      <c r="J123" s="484">
        <v>0</v>
      </c>
      <c r="K123" s="484">
        <v>0</v>
      </c>
      <c r="L123" s="484"/>
      <c r="M123" s="484"/>
      <c r="N123" s="484"/>
      <c r="O123" s="484"/>
      <c r="P123" s="484"/>
      <c r="Q123" s="486"/>
    </row>
    <row r="124" spans="1:17" ht="13" hidden="1" outlineLevel="1">
      <c r="A124" s="472">
        <f>IF(F124&lt;&gt;0,MAX($A$11:A123)+1,0)</f>
        <v>78</v>
      </c>
      <c r="B124" s="473" t="s">
        <v>757</v>
      </c>
      <c r="C124" s="474" t="s">
        <v>758</v>
      </c>
      <c r="D124" s="475">
        <v>4</v>
      </c>
      <c r="E124" s="476">
        <v>1</v>
      </c>
      <c r="F124" s="477">
        <f t="shared" si="11"/>
        <v>4</v>
      </c>
      <c r="G124" s="478"/>
      <c r="H124" s="477"/>
      <c r="I124" s="477"/>
      <c r="J124" s="477">
        <v>28539</v>
      </c>
      <c r="K124" s="479">
        <v>67456</v>
      </c>
      <c r="L124" s="477">
        <f t="shared" si="9"/>
        <v>95995</v>
      </c>
      <c r="M124" s="477">
        <f t="shared" si="10"/>
        <v>383980</v>
      </c>
      <c r="N124" s="477">
        <v>0</v>
      </c>
      <c r="O124" s="477">
        <f>ROUND(H124*N124,0)</f>
        <v>0</v>
      </c>
      <c r="P124" s="477">
        <f>ROUND(I124*O124,0)</f>
        <v>0</v>
      </c>
      <c r="Q124" s="447"/>
    </row>
    <row r="125" spans="1:17" ht="13" hidden="1" outlineLevel="1">
      <c r="A125" s="472">
        <f>IF(F125&lt;&gt;0,MAX($A$11:A124)+1,0)</f>
        <v>79</v>
      </c>
      <c r="B125" s="473" t="s">
        <v>768</v>
      </c>
      <c r="C125" s="474" t="s">
        <v>758</v>
      </c>
      <c r="D125" s="475">
        <v>8</v>
      </c>
      <c r="E125" s="476">
        <v>1</v>
      </c>
      <c r="F125" s="477">
        <f t="shared" si="11"/>
        <v>8</v>
      </c>
      <c r="G125" s="478"/>
      <c r="H125" s="477"/>
      <c r="I125" s="477"/>
      <c r="J125" s="477">
        <v>68887</v>
      </c>
      <c r="K125" s="477">
        <v>74400</v>
      </c>
      <c r="L125" s="477">
        <f t="shared" si="9"/>
        <v>143287</v>
      </c>
      <c r="M125" s="477">
        <f t="shared" si="10"/>
        <v>1146296</v>
      </c>
      <c r="N125" s="477">
        <v>0</v>
      </c>
      <c r="O125" s="477">
        <f>ROUND(H125*N125,0)</f>
        <v>0</v>
      </c>
      <c r="P125" s="477">
        <f>ROUND(I125*O125,0)</f>
        <v>0</v>
      </c>
      <c r="Q125" s="447"/>
    </row>
    <row r="126" spans="1:17" ht="13" hidden="1" outlineLevel="1">
      <c r="A126" s="480"/>
      <c r="B126" s="481" t="s">
        <v>799</v>
      </c>
      <c r="C126" s="482"/>
      <c r="D126" s="471">
        <v>1</v>
      </c>
      <c r="E126" s="483">
        <v>0</v>
      </c>
      <c r="F126" s="484">
        <f t="shared" si="11"/>
        <v>0</v>
      </c>
      <c r="G126" s="485"/>
      <c r="H126" s="484"/>
      <c r="I126" s="484"/>
      <c r="J126" s="484">
        <v>0</v>
      </c>
      <c r="K126" s="484">
        <v>0</v>
      </c>
      <c r="L126" s="484"/>
      <c r="M126" s="484"/>
      <c r="N126" s="484"/>
      <c r="O126" s="484"/>
      <c r="P126" s="484"/>
      <c r="Q126" s="486"/>
    </row>
    <row r="127" spans="1:17" ht="13" hidden="1" outlineLevel="1">
      <c r="A127" s="472">
        <f>IF(F127&lt;&gt;0,MAX($A$11:A126)+1,0)</f>
        <v>80</v>
      </c>
      <c r="B127" s="473" t="s">
        <v>757</v>
      </c>
      <c r="C127" s="474" t="s">
        <v>758</v>
      </c>
      <c r="D127" s="475">
        <v>6</v>
      </c>
      <c r="E127" s="476">
        <v>1</v>
      </c>
      <c r="F127" s="477">
        <f t="shared" si="11"/>
        <v>6</v>
      </c>
      <c r="G127" s="478"/>
      <c r="H127" s="477"/>
      <c r="I127" s="477"/>
      <c r="J127" s="477">
        <v>28539</v>
      </c>
      <c r="K127" s="479">
        <v>67456</v>
      </c>
      <c r="L127" s="477">
        <f t="shared" si="9"/>
        <v>95995</v>
      </c>
      <c r="M127" s="477">
        <f t="shared" si="10"/>
        <v>575970</v>
      </c>
      <c r="N127" s="477">
        <v>0</v>
      </c>
      <c r="O127" s="477">
        <f>ROUND(H127*N127,0)</f>
        <v>0</v>
      </c>
      <c r="P127" s="477">
        <f>ROUND(I127*O127,0)</f>
        <v>0</v>
      </c>
      <c r="Q127" s="447"/>
    </row>
    <row r="128" spans="1:17" ht="13" hidden="1" outlineLevel="1">
      <c r="A128" s="472">
        <f>IF(F128&lt;&gt;0,MAX($A$11:A127)+1,0)</f>
        <v>81</v>
      </c>
      <c r="B128" s="473" t="s">
        <v>768</v>
      </c>
      <c r="C128" s="474" t="s">
        <v>758</v>
      </c>
      <c r="D128" s="475">
        <v>8</v>
      </c>
      <c r="E128" s="476">
        <v>1</v>
      </c>
      <c r="F128" s="477">
        <f t="shared" si="11"/>
        <v>8</v>
      </c>
      <c r="G128" s="478"/>
      <c r="H128" s="477"/>
      <c r="I128" s="477"/>
      <c r="J128" s="477">
        <v>68887</v>
      </c>
      <c r="K128" s="477">
        <v>74400</v>
      </c>
      <c r="L128" s="477">
        <f t="shared" si="9"/>
        <v>143287</v>
      </c>
      <c r="M128" s="477">
        <f t="shared" si="10"/>
        <v>1146296</v>
      </c>
      <c r="N128" s="477">
        <v>0</v>
      </c>
      <c r="O128" s="477">
        <f>ROUND(H128*N128,0)</f>
        <v>0</v>
      </c>
      <c r="P128" s="477">
        <f>ROUND(I128*O128,0)</f>
        <v>0</v>
      </c>
      <c r="Q128" s="447"/>
    </row>
    <row r="129" spans="1:17" ht="13" hidden="1" outlineLevel="1">
      <c r="A129" s="480"/>
      <c r="B129" s="481" t="s">
        <v>800</v>
      </c>
      <c r="C129" s="482"/>
      <c r="D129" s="471">
        <v>1</v>
      </c>
      <c r="E129" s="483">
        <v>0</v>
      </c>
      <c r="F129" s="484">
        <f t="shared" si="11"/>
        <v>0</v>
      </c>
      <c r="G129" s="485"/>
      <c r="H129" s="484"/>
      <c r="I129" s="484"/>
      <c r="J129" s="484">
        <v>0</v>
      </c>
      <c r="K129" s="484">
        <v>0</v>
      </c>
      <c r="L129" s="484"/>
      <c r="M129" s="484"/>
      <c r="N129" s="484"/>
      <c r="O129" s="484"/>
      <c r="P129" s="484"/>
      <c r="Q129" s="486"/>
    </row>
    <row r="130" spans="1:17" ht="13" hidden="1" outlineLevel="1">
      <c r="A130" s="472">
        <f>IF(F130&lt;&gt;0,MAX($A$11:A129)+1,0)</f>
        <v>82</v>
      </c>
      <c r="B130" s="473" t="s">
        <v>757</v>
      </c>
      <c r="C130" s="474" t="s">
        <v>758</v>
      </c>
      <c r="D130" s="475">
        <v>4</v>
      </c>
      <c r="E130" s="476">
        <v>1</v>
      </c>
      <c r="F130" s="477">
        <f t="shared" si="11"/>
        <v>4</v>
      </c>
      <c r="G130" s="478"/>
      <c r="H130" s="477"/>
      <c r="I130" s="477"/>
      <c r="J130" s="477">
        <v>28539</v>
      </c>
      <c r="K130" s="479">
        <v>67456</v>
      </c>
      <c r="L130" s="477">
        <f t="shared" si="9"/>
        <v>95995</v>
      </c>
      <c r="M130" s="477">
        <f t="shared" si="10"/>
        <v>383980</v>
      </c>
      <c r="N130" s="477">
        <v>0</v>
      </c>
      <c r="O130" s="477">
        <f>ROUND(H130*N130,0)</f>
        <v>0</v>
      </c>
      <c r="P130" s="477">
        <f>ROUND(I130*O130,0)</f>
        <v>0</v>
      </c>
      <c r="Q130" s="447"/>
    </row>
    <row r="131" spans="1:17" ht="13" hidden="1" outlineLevel="1">
      <c r="A131" s="472">
        <f>IF(F131&lt;&gt;0,MAX($A$11:A130)+1,0)</f>
        <v>83</v>
      </c>
      <c r="B131" s="473" t="s">
        <v>768</v>
      </c>
      <c r="C131" s="474" t="s">
        <v>758</v>
      </c>
      <c r="D131" s="475">
        <v>8</v>
      </c>
      <c r="E131" s="476">
        <v>1</v>
      </c>
      <c r="F131" s="477">
        <f t="shared" si="11"/>
        <v>8</v>
      </c>
      <c r="G131" s="478"/>
      <c r="H131" s="477"/>
      <c r="I131" s="477"/>
      <c r="J131" s="477">
        <v>68887</v>
      </c>
      <c r="K131" s="477">
        <v>74400</v>
      </c>
      <c r="L131" s="477">
        <f t="shared" si="9"/>
        <v>143287</v>
      </c>
      <c r="M131" s="477">
        <f t="shared" si="10"/>
        <v>1146296</v>
      </c>
      <c r="N131" s="477">
        <v>0</v>
      </c>
      <c r="O131" s="477">
        <f>ROUND(H131*N131,0)</f>
        <v>0</v>
      </c>
      <c r="P131" s="477">
        <f>ROUND(I131*O131,0)</f>
        <v>0</v>
      </c>
      <c r="Q131" s="447"/>
    </row>
    <row r="132" spans="1:17" ht="13" hidden="1" outlineLevel="1">
      <c r="A132" s="480"/>
      <c r="B132" s="481" t="s">
        <v>801</v>
      </c>
      <c r="C132" s="482"/>
      <c r="D132" s="471">
        <v>2</v>
      </c>
      <c r="E132" s="483">
        <v>0</v>
      </c>
      <c r="F132" s="484">
        <f t="shared" si="11"/>
        <v>0</v>
      </c>
      <c r="G132" s="485"/>
      <c r="H132" s="484"/>
      <c r="I132" s="484"/>
      <c r="J132" s="484">
        <v>0</v>
      </c>
      <c r="K132" s="484">
        <v>0</v>
      </c>
      <c r="L132" s="484"/>
      <c r="M132" s="484"/>
      <c r="N132" s="484"/>
      <c r="O132" s="484"/>
      <c r="P132" s="484"/>
      <c r="Q132" s="486"/>
    </row>
    <row r="133" spans="1:17" ht="13" hidden="1" outlineLevel="1">
      <c r="A133" s="472">
        <f>IF(F133&lt;&gt;0,MAX($A$11:A132)+1,0)</f>
        <v>84</v>
      </c>
      <c r="B133" s="473" t="s">
        <v>757</v>
      </c>
      <c r="C133" s="474" t="s">
        <v>758</v>
      </c>
      <c r="D133" s="475">
        <v>4</v>
      </c>
      <c r="E133" s="476">
        <v>2</v>
      </c>
      <c r="F133" s="477">
        <f t="shared" si="11"/>
        <v>8</v>
      </c>
      <c r="G133" s="478"/>
      <c r="H133" s="477"/>
      <c r="I133" s="477"/>
      <c r="J133" s="477">
        <v>28539</v>
      </c>
      <c r="K133" s="479">
        <v>67456</v>
      </c>
      <c r="L133" s="477">
        <f t="shared" si="9"/>
        <v>95995</v>
      </c>
      <c r="M133" s="477">
        <f t="shared" si="10"/>
        <v>767960</v>
      </c>
      <c r="N133" s="477">
        <v>0</v>
      </c>
      <c r="O133" s="477">
        <f>ROUND(H133*N133,0)</f>
        <v>0</v>
      </c>
      <c r="P133" s="477">
        <f>ROUND(I133*O133,0)</f>
        <v>0</v>
      </c>
      <c r="Q133" s="447"/>
    </row>
    <row r="134" spans="1:17" ht="13" hidden="1" outlineLevel="1">
      <c r="A134" s="472">
        <f>IF(F134&lt;&gt;0,MAX($A$11:A133)+1,0)</f>
        <v>85</v>
      </c>
      <c r="B134" s="473" t="s">
        <v>768</v>
      </c>
      <c r="C134" s="474" t="s">
        <v>758</v>
      </c>
      <c r="D134" s="475">
        <v>8</v>
      </c>
      <c r="E134" s="476">
        <v>2</v>
      </c>
      <c r="F134" s="477">
        <f t="shared" si="11"/>
        <v>16</v>
      </c>
      <c r="G134" s="478"/>
      <c r="H134" s="477"/>
      <c r="I134" s="477"/>
      <c r="J134" s="477">
        <v>68887</v>
      </c>
      <c r="K134" s="477">
        <v>74400</v>
      </c>
      <c r="L134" s="477">
        <f t="shared" si="9"/>
        <v>143287</v>
      </c>
      <c r="M134" s="477">
        <f t="shared" si="10"/>
        <v>2292592</v>
      </c>
      <c r="N134" s="477">
        <v>0</v>
      </c>
      <c r="O134" s="477">
        <f>ROUND(H134*N134,0)</f>
        <v>0</v>
      </c>
      <c r="P134" s="477">
        <f>ROUND(I134*O134,0)</f>
        <v>0</v>
      </c>
      <c r="Q134" s="447"/>
    </row>
    <row r="135" spans="1:17" ht="13" hidden="1" outlineLevel="1">
      <c r="A135" s="480"/>
      <c r="B135" s="481" t="s">
        <v>802</v>
      </c>
      <c r="C135" s="482"/>
      <c r="D135" s="471">
        <v>1</v>
      </c>
      <c r="E135" s="483">
        <v>0</v>
      </c>
      <c r="F135" s="484">
        <f t="shared" si="11"/>
        <v>0</v>
      </c>
      <c r="G135" s="485"/>
      <c r="H135" s="484"/>
      <c r="I135" s="484"/>
      <c r="J135" s="484">
        <v>0</v>
      </c>
      <c r="K135" s="484">
        <v>0</v>
      </c>
      <c r="L135" s="484"/>
      <c r="M135" s="484"/>
      <c r="N135" s="484"/>
      <c r="O135" s="484"/>
      <c r="P135" s="484"/>
      <c r="Q135" s="486"/>
    </row>
    <row r="136" spans="1:17" ht="13" hidden="1" outlineLevel="1">
      <c r="A136" s="472">
        <f>IF(F136&lt;&gt;0,MAX($A$11:A135)+1,0)</f>
        <v>86</v>
      </c>
      <c r="B136" s="473" t="s">
        <v>757</v>
      </c>
      <c r="C136" s="474" t="s">
        <v>758</v>
      </c>
      <c r="D136" s="475">
        <v>4</v>
      </c>
      <c r="E136" s="476">
        <v>1</v>
      </c>
      <c r="F136" s="477">
        <f t="shared" si="11"/>
        <v>4</v>
      </c>
      <c r="G136" s="478"/>
      <c r="H136" s="477"/>
      <c r="I136" s="477"/>
      <c r="J136" s="477">
        <v>28539</v>
      </c>
      <c r="K136" s="479">
        <v>67456</v>
      </c>
      <c r="L136" s="477">
        <f t="shared" si="9"/>
        <v>95995</v>
      </c>
      <c r="M136" s="477">
        <f t="shared" si="10"/>
        <v>383980</v>
      </c>
      <c r="N136" s="477">
        <v>0</v>
      </c>
      <c r="O136" s="477">
        <f>ROUND(H136*N136,0)</f>
        <v>0</v>
      </c>
      <c r="P136" s="477">
        <f>ROUND(I136*O136,0)</f>
        <v>0</v>
      </c>
      <c r="Q136" s="447"/>
    </row>
    <row r="137" spans="1:17" ht="13" hidden="1" outlineLevel="1">
      <c r="A137" s="472">
        <f>IF(F137&lt;&gt;0,MAX($A$11:A136)+1,0)</f>
        <v>87</v>
      </c>
      <c r="B137" s="473" t="s">
        <v>768</v>
      </c>
      <c r="C137" s="474" t="s">
        <v>758</v>
      </c>
      <c r="D137" s="475">
        <v>2</v>
      </c>
      <c r="E137" s="476">
        <v>1</v>
      </c>
      <c r="F137" s="477">
        <f t="shared" si="11"/>
        <v>2</v>
      </c>
      <c r="G137" s="478"/>
      <c r="H137" s="477"/>
      <c r="I137" s="477"/>
      <c r="J137" s="477">
        <v>68887</v>
      </c>
      <c r="K137" s="477">
        <v>74400</v>
      </c>
      <c r="L137" s="477">
        <f t="shared" si="9"/>
        <v>143287</v>
      </c>
      <c r="M137" s="477">
        <f t="shared" si="10"/>
        <v>286574</v>
      </c>
      <c r="N137" s="477">
        <v>0</v>
      </c>
      <c r="O137" s="477">
        <f>ROUND(H137*N137,0)</f>
        <v>0</v>
      </c>
      <c r="P137" s="477">
        <f>ROUND(I137*O137,0)</f>
        <v>0</v>
      </c>
      <c r="Q137" s="447"/>
    </row>
    <row r="138" spans="1:17" ht="13" hidden="1" outlineLevel="1">
      <c r="A138" s="462"/>
      <c r="B138" s="463" t="s">
        <v>803</v>
      </c>
      <c r="C138" s="464"/>
      <c r="D138" s="465"/>
      <c r="E138" s="483">
        <v>0</v>
      </c>
      <c r="F138" s="467">
        <f t="shared" si="11"/>
        <v>0</v>
      </c>
      <c r="G138" s="468"/>
      <c r="H138" s="467"/>
      <c r="I138" s="467"/>
      <c r="J138" s="467">
        <v>0</v>
      </c>
      <c r="K138" s="467">
        <v>0</v>
      </c>
      <c r="L138" s="467"/>
      <c r="M138" s="467"/>
      <c r="N138" s="467"/>
      <c r="O138" s="467"/>
      <c r="P138" s="467"/>
      <c r="Q138" s="469"/>
    </row>
    <row r="139" spans="1:17" ht="13" hidden="1" outlineLevel="1">
      <c r="A139" s="462"/>
      <c r="B139" s="470" t="s">
        <v>767</v>
      </c>
      <c r="C139" s="464"/>
      <c r="D139" s="471">
        <v>1</v>
      </c>
      <c r="E139" s="483">
        <v>0</v>
      </c>
      <c r="F139" s="467">
        <f t="shared" si="11"/>
        <v>0</v>
      </c>
      <c r="G139" s="468"/>
      <c r="H139" s="467"/>
      <c r="I139" s="467"/>
      <c r="J139" s="467">
        <v>0</v>
      </c>
      <c r="K139" s="467">
        <v>0</v>
      </c>
      <c r="L139" s="467"/>
      <c r="M139" s="467"/>
      <c r="N139" s="467"/>
      <c r="O139" s="467"/>
      <c r="P139" s="467"/>
      <c r="Q139" s="469"/>
    </row>
    <row r="140" spans="1:17" ht="13" hidden="1" outlineLevel="1">
      <c r="A140" s="472">
        <f>IF(F140&lt;&gt;0,MAX($A$11:A139)+1,0)</f>
        <v>88</v>
      </c>
      <c r="B140" s="473" t="s">
        <v>804</v>
      </c>
      <c r="C140" s="474" t="s">
        <v>805</v>
      </c>
      <c r="D140" s="475">
        <v>464</v>
      </c>
      <c r="E140" s="476">
        <v>1</v>
      </c>
      <c r="F140" s="477">
        <f t="shared" si="11"/>
        <v>464</v>
      </c>
      <c r="G140" s="478"/>
      <c r="H140" s="477"/>
      <c r="I140" s="477"/>
      <c r="J140" s="477">
        <v>245640</v>
      </c>
      <c r="K140" s="477">
        <v>91625</v>
      </c>
      <c r="L140" s="477">
        <f t="shared" si="9"/>
        <v>337265</v>
      </c>
      <c r="M140" s="477">
        <f t="shared" si="10"/>
        <v>156490960</v>
      </c>
      <c r="N140" s="477">
        <v>0</v>
      </c>
      <c r="O140" s="477">
        <f t="shared" ref="O140:P143" si="14">ROUND(H140*N140,0)</f>
        <v>0</v>
      </c>
      <c r="P140" s="477">
        <f t="shared" si="14"/>
        <v>0</v>
      </c>
      <c r="Q140" s="447"/>
    </row>
    <row r="141" spans="1:17" ht="13" hidden="1" outlineLevel="1">
      <c r="A141" s="472">
        <f>IF(F141&lt;&gt;0,MAX($A$11:A140)+1,0)</f>
        <v>89</v>
      </c>
      <c r="B141" s="473" t="s">
        <v>806</v>
      </c>
      <c r="C141" s="474" t="s">
        <v>805</v>
      </c>
      <c r="D141" s="475">
        <v>72</v>
      </c>
      <c r="E141" s="476">
        <v>1</v>
      </c>
      <c r="F141" s="477">
        <f t="shared" si="11"/>
        <v>72</v>
      </c>
      <c r="G141" s="478"/>
      <c r="H141" s="477"/>
      <c r="I141" s="477"/>
      <c r="J141" s="477">
        <v>287749</v>
      </c>
      <c r="K141" s="477">
        <v>107332</v>
      </c>
      <c r="L141" s="477">
        <f t="shared" si="9"/>
        <v>395081</v>
      </c>
      <c r="M141" s="477">
        <f t="shared" si="10"/>
        <v>28445832</v>
      </c>
      <c r="N141" s="477">
        <v>0</v>
      </c>
      <c r="O141" s="477">
        <f t="shared" si="14"/>
        <v>0</v>
      </c>
      <c r="P141" s="477">
        <f t="shared" si="14"/>
        <v>0</v>
      </c>
      <c r="Q141" s="447"/>
    </row>
    <row r="142" spans="1:17" ht="13" hidden="1" outlineLevel="1">
      <c r="A142" s="472">
        <f>IF(F142&lt;&gt;0,MAX($A$11:A141)+1,0)</f>
        <v>90</v>
      </c>
      <c r="B142" s="473" t="s">
        <v>807</v>
      </c>
      <c r="C142" s="474" t="s">
        <v>805</v>
      </c>
      <c r="D142" s="475">
        <v>80</v>
      </c>
      <c r="E142" s="476">
        <v>1</v>
      </c>
      <c r="F142" s="477">
        <f t="shared" si="11"/>
        <v>80</v>
      </c>
      <c r="G142" s="478"/>
      <c r="H142" s="477"/>
      <c r="I142" s="477"/>
      <c r="J142" s="477">
        <v>371965</v>
      </c>
      <c r="K142" s="477">
        <v>138744</v>
      </c>
      <c r="L142" s="477">
        <f t="shared" si="9"/>
        <v>510709</v>
      </c>
      <c r="M142" s="477">
        <f t="shared" si="10"/>
        <v>40856720</v>
      </c>
      <c r="N142" s="477">
        <v>0</v>
      </c>
      <c r="O142" s="477">
        <f t="shared" si="14"/>
        <v>0</v>
      </c>
      <c r="P142" s="477">
        <f t="shared" si="14"/>
        <v>0</v>
      </c>
      <c r="Q142" s="447"/>
    </row>
    <row r="143" spans="1:17" ht="13" hidden="1" outlineLevel="1">
      <c r="A143" s="472">
        <f>IF(F143&lt;&gt;0,MAX($A$11:A142)+1,0)</f>
        <v>91</v>
      </c>
      <c r="B143" s="487" t="s">
        <v>808</v>
      </c>
      <c r="C143" s="474" t="s">
        <v>809</v>
      </c>
      <c r="D143" s="475">
        <v>1</v>
      </c>
      <c r="E143" s="476">
        <v>1</v>
      </c>
      <c r="F143" s="477">
        <f t="shared" si="11"/>
        <v>1</v>
      </c>
      <c r="G143" s="478"/>
      <c r="H143" s="477"/>
      <c r="I143" s="477"/>
      <c r="J143" s="477">
        <v>58706310</v>
      </c>
      <c r="K143" s="477">
        <v>25159847</v>
      </c>
      <c r="L143" s="477">
        <f t="shared" si="9"/>
        <v>83866157</v>
      </c>
      <c r="M143" s="477">
        <f t="shared" si="10"/>
        <v>83866157</v>
      </c>
      <c r="N143" s="477">
        <v>0</v>
      </c>
      <c r="O143" s="477">
        <f t="shared" si="14"/>
        <v>0</v>
      </c>
      <c r="P143" s="477">
        <f t="shared" si="14"/>
        <v>0</v>
      </c>
      <c r="Q143" s="447"/>
    </row>
    <row r="144" spans="1:17" ht="13" hidden="1" outlineLevel="1">
      <c r="A144" s="480"/>
      <c r="B144" s="481" t="s">
        <v>810</v>
      </c>
      <c r="C144" s="482"/>
      <c r="D144" s="471">
        <v>4</v>
      </c>
      <c r="E144" s="483">
        <v>0</v>
      </c>
      <c r="F144" s="484">
        <f t="shared" si="11"/>
        <v>0</v>
      </c>
      <c r="G144" s="485"/>
      <c r="H144" s="484"/>
      <c r="I144" s="484"/>
      <c r="J144" s="484">
        <v>0</v>
      </c>
      <c r="K144" s="484">
        <v>0</v>
      </c>
      <c r="L144" s="484"/>
      <c r="M144" s="484"/>
      <c r="N144" s="484"/>
      <c r="O144" s="484"/>
      <c r="P144" s="484"/>
      <c r="Q144" s="486"/>
    </row>
    <row r="145" spans="1:18" s="439" customFormat="1" ht="44.25" hidden="1" customHeight="1" outlineLevel="1">
      <c r="A145" s="488"/>
      <c r="B145" s="487" t="str">
        <f>'[39]BANG KHOI LUONG 4'!B145</f>
        <v>Đợt 1-3: Thi công từ tầng 3 đến tầng 6 .( Đang trong giai đoạn triển khai kết nối trục đứng đạt 90% mỗi tầng )
Đợt này : 0%</v>
      </c>
      <c r="C145" s="489"/>
      <c r="D145" s="490"/>
      <c r="E145" s="491"/>
      <c r="F145" s="479"/>
      <c r="G145" s="492"/>
      <c r="H145" s="479"/>
      <c r="I145" s="479"/>
      <c r="J145" s="479"/>
      <c r="K145" s="479"/>
      <c r="L145" s="479"/>
      <c r="M145" s="479"/>
      <c r="N145" s="479"/>
      <c r="O145" s="479"/>
      <c r="P145" s="479"/>
      <c r="Q145" s="493"/>
    </row>
    <row r="146" spans="1:18" ht="13" hidden="1" outlineLevel="1">
      <c r="A146" s="472">
        <f>IF(F146&lt;&gt;0,MAX($A$11:A144)+1,0)</f>
        <v>92</v>
      </c>
      <c r="B146" s="487" t="s">
        <v>811</v>
      </c>
      <c r="C146" s="474" t="s">
        <v>805</v>
      </c>
      <c r="D146" s="475">
        <v>20</v>
      </c>
      <c r="E146" s="476">
        <v>4</v>
      </c>
      <c r="F146" s="477">
        <f t="shared" si="11"/>
        <v>80</v>
      </c>
      <c r="G146" s="478">
        <v>72</v>
      </c>
      <c r="H146" s="494"/>
      <c r="I146" s="494">
        <f>ROUND(G146+H146,2)</f>
        <v>72</v>
      </c>
      <c r="J146" s="477">
        <v>203532</v>
      </c>
      <c r="K146" s="477">
        <v>75919</v>
      </c>
      <c r="L146" s="477">
        <f t="shared" si="9"/>
        <v>279451</v>
      </c>
      <c r="M146" s="477">
        <f t="shared" si="10"/>
        <v>22356080</v>
      </c>
      <c r="N146" s="477">
        <v>20120472</v>
      </c>
      <c r="O146" s="477">
        <f>ROUND(L146*H146,0)</f>
        <v>0</v>
      </c>
      <c r="P146" s="477">
        <f>ROUND(L146*I146,0)</f>
        <v>20120472</v>
      </c>
      <c r="Q146" s="447">
        <f>'[39]BANG KHOI LUONG 4'!J146</f>
        <v>0</v>
      </c>
    </row>
    <row r="147" spans="1:18" ht="13" hidden="1" outlineLevel="1">
      <c r="A147" s="472">
        <f>IF(F147&lt;&gt;0,MAX($A$11:A146)+1,0)</f>
        <v>93</v>
      </c>
      <c r="B147" s="487" t="s">
        <v>804</v>
      </c>
      <c r="C147" s="474" t="s">
        <v>805</v>
      </c>
      <c r="D147" s="475">
        <v>120</v>
      </c>
      <c r="E147" s="476">
        <v>4</v>
      </c>
      <c r="F147" s="477">
        <f t="shared" si="11"/>
        <v>480</v>
      </c>
      <c r="G147" s="478">
        <v>432</v>
      </c>
      <c r="H147" s="494"/>
      <c r="I147" s="494">
        <f>ROUND(G147+H147,2)</f>
        <v>432</v>
      </c>
      <c r="J147" s="477">
        <v>245640</v>
      </c>
      <c r="K147" s="477">
        <v>91625</v>
      </c>
      <c r="L147" s="477">
        <f t="shared" si="9"/>
        <v>337265</v>
      </c>
      <c r="M147" s="477">
        <f t="shared" si="10"/>
        <v>161887200</v>
      </c>
      <c r="N147" s="477">
        <v>145698480</v>
      </c>
      <c r="O147" s="477">
        <f>ROUND(L147*H147,0)</f>
        <v>0</v>
      </c>
      <c r="P147" s="477">
        <f>ROUND(L147*I147,0)</f>
        <v>145698480</v>
      </c>
      <c r="Q147" s="447">
        <f>'[39]BANG KHOI LUONG 4'!J147</f>
        <v>0</v>
      </c>
    </row>
    <row r="148" spans="1:18" ht="13" hidden="1" outlineLevel="1">
      <c r="A148" s="472">
        <f>IF(F148&lt;&gt;0,MAX($A$11:A147)+1,0)</f>
        <v>94</v>
      </c>
      <c r="B148" s="487" t="s">
        <v>812</v>
      </c>
      <c r="C148" s="474" t="s">
        <v>805</v>
      </c>
      <c r="D148" s="475">
        <v>10</v>
      </c>
      <c r="E148" s="476">
        <v>4</v>
      </c>
      <c r="F148" s="477">
        <f t="shared" si="11"/>
        <v>40</v>
      </c>
      <c r="G148" s="478">
        <v>36</v>
      </c>
      <c r="H148" s="494"/>
      <c r="I148" s="494">
        <f>ROUND(G148+H148,2)</f>
        <v>36</v>
      </c>
      <c r="J148" s="477">
        <v>329857</v>
      </c>
      <c r="K148" s="477">
        <v>123038</v>
      </c>
      <c r="L148" s="477">
        <f>J148+K148</f>
        <v>452895</v>
      </c>
      <c r="M148" s="477">
        <f>ROUND(F148*L148,0)</f>
        <v>18115800</v>
      </c>
      <c r="N148" s="477">
        <v>16304220</v>
      </c>
      <c r="O148" s="477">
        <f>ROUND(L148*H148,0)</f>
        <v>0</v>
      </c>
      <c r="P148" s="477">
        <f>ROUND(L148*I148,0)</f>
        <v>16304220</v>
      </c>
      <c r="Q148" s="447">
        <f>'[39]BANG KHOI LUONG 4'!J148</f>
        <v>0</v>
      </c>
    </row>
    <row r="149" spans="1:18" ht="13" hidden="1" outlineLevel="1">
      <c r="A149" s="472">
        <f>IF(F149&lt;&gt;0,MAX($A$11:A148)+1,0)</f>
        <v>95</v>
      </c>
      <c r="B149" s="487" t="s">
        <v>807</v>
      </c>
      <c r="C149" s="474" t="s">
        <v>805</v>
      </c>
      <c r="D149" s="475">
        <v>80</v>
      </c>
      <c r="E149" s="476">
        <v>4</v>
      </c>
      <c r="F149" s="477">
        <f t="shared" si="11"/>
        <v>320</v>
      </c>
      <c r="G149" s="478">
        <v>0</v>
      </c>
      <c r="H149" s="494"/>
      <c r="I149" s="494">
        <f>ROUND(G149+H149,2)</f>
        <v>0</v>
      </c>
      <c r="J149" s="477">
        <v>371965</v>
      </c>
      <c r="K149" s="477">
        <v>138744</v>
      </c>
      <c r="L149" s="477">
        <f>J149+K149</f>
        <v>510709</v>
      </c>
      <c r="M149" s="477">
        <f>ROUND(F149*L149,0)</f>
        <v>163426880</v>
      </c>
      <c r="N149" s="477">
        <v>0</v>
      </c>
      <c r="O149" s="477">
        <f>ROUND(L149*H149,0)</f>
        <v>0</v>
      </c>
      <c r="P149" s="477">
        <f>ROUND(L149*I149,0)</f>
        <v>0</v>
      </c>
      <c r="Q149" s="447"/>
    </row>
    <row r="150" spans="1:18" ht="13" hidden="1" outlineLevel="1">
      <c r="A150" s="472">
        <f>IF(F150&lt;&gt;0,MAX($A$11:A149)+1,0)</f>
        <v>96</v>
      </c>
      <c r="B150" s="487" t="s">
        <v>808</v>
      </c>
      <c r="C150" s="474" t="s">
        <v>809</v>
      </c>
      <c r="D150" s="475">
        <v>1</v>
      </c>
      <c r="E150" s="476">
        <v>4</v>
      </c>
      <c r="F150" s="477">
        <f t="shared" ref="F150:F178" si="15">D150*E150</f>
        <v>4</v>
      </c>
      <c r="G150" s="478">
        <v>3.6</v>
      </c>
      <c r="H150" s="494"/>
      <c r="I150" s="494">
        <f>ROUND(G150+H150,2)</f>
        <v>3.6</v>
      </c>
      <c r="J150" s="477">
        <v>23776090</v>
      </c>
      <c r="K150" s="477">
        <v>10189752</v>
      </c>
      <c r="L150" s="477">
        <f>J150+K150</f>
        <v>33965842</v>
      </c>
      <c r="M150" s="477">
        <f>ROUND(F150*L150,0)</f>
        <v>135863368</v>
      </c>
      <c r="N150" s="477">
        <v>122277031</v>
      </c>
      <c r="O150" s="477">
        <f>ROUND(L150*H150,0)</f>
        <v>0</v>
      </c>
      <c r="P150" s="477">
        <f>ROUND(L150*I150,0)</f>
        <v>122277031</v>
      </c>
      <c r="Q150" s="447">
        <f>'[39]BANG KHOI LUONG 4'!J150</f>
        <v>0</v>
      </c>
    </row>
    <row r="151" spans="1:18" ht="20.25" hidden="1" customHeight="1" outlineLevel="1">
      <c r="A151" s="480"/>
      <c r="B151" s="481" t="s">
        <v>813</v>
      </c>
      <c r="C151" s="482"/>
      <c r="D151" s="471">
        <v>14</v>
      </c>
      <c r="E151" s="483">
        <v>0</v>
      </c>
      <c r="F151" s="484">
        <f t="shared" si="15"/>
        <v>0</v>
      </c>
      <c r="G151" s="485"/>
      <c r="H151" s="484"/>
      <c r="I151" s="484"/>
      <c r="J151" s="484">
        <v>0</v>
      </c>
      <c r="K151" s="484">
        <v>0</v>
      </c>
      <c r="L151" s="484"/>
      <c r="M151" s="484"/>
      <c r="N151" s="484"/>
      <c r="O151" s="484"/>
      <c r="P151" s="484"/>
      <c r="Q151" s="486"/>
    </row>
    <row r="152" spans="1:18" s="439" customFormat="1" ht="69" hidden="1" customHeight="1" outlineLevel="1">
      <c r="A152" s="488"/>
      <c r="B152" s="487" t="str">
        <f>'[39]BANG KHOI LUONG 4'!B152</f>
        <v>Đợt 1-3: Thi công từ tầng 7 đến tầng 18.( Đang trong giai đoạn triển khai kết nối trục đứng đạt 90% mỗi tầng ).
Đơt này: Thi công từ tầng 19 đến tầng 20.( Đang trong giai đoạn triển khai kết nối trục đứng đạt 90% mỗi tầng ).
2/14*90%=12,86%</v>
      </c>
      <c r="C152" s="489"/>
      <c r="D152" s="495"/>
      <c r="E152" s="491"/>
      <c r="F152" s="479"/>
      <c r="G152" s="492"/>
      <c r="H152" s="479"/>
      <c r="I152" s="479"/>
      <c r="J152" s="479"/>
      <c r="K152" s="479"/>
      <c r="L152" s="479"/>
      <c r="M152" s="479"/>
      <c r="N152" s="479"/>
      <c r="O152" s="479"/>
      <c r="P152" s="479"/>
      <c r="Q152" s="493"/>
    </row>
    <row r="153" spans="1:18" ht="13" hidden="1" outlineLevel="1">
      <c r="A153" s="472">
        <f>IF(F153&lt;&gt;0,MAX($A$11:A151)+1,0)</f>
        <v>97</v>
      </c>
      <c r="B153" s="487" t="s">
        <v>811</v>
      </c>
      <c r="C153" s="474" t="s">
        <v>805</v>
      </c>
      <c r="D153" s="475">
        <v>20</v>
      </c>
      <c r="E153" s="476">
        <v>14</v>
      </c>
      <c r="F153" s="477">
        <f t="shared" si="15"/>
        <v>280</v>
      </c>
      <c r="G153" s="478">
        <v>216</v>
      </c>
      <c r="H153" s="494">
        <f>'[39]BANG KHOI LUONG 4'!H153</f>
        <v>36</v>
      </c>
      <c r="I153" s="494">
        <f>ROUND(G153+H153,2)</f>
        <v>252</v>
      </c>
      <c r="J153" s="477">
        <v>203532</v>
      </c>
      <c r="K153" s="477">
        <v>75919</v>
      </c>
      <c r="L153" s="477">
        <f>J153+K153</f>
        <v>279451</v>
      </c>
      <c r="M153" s="477">
        <f>ROUND(F153*L153,0)</f>
        <v>78246280</v>
      </c>
      <c r="N153" s="477">
        <v>60361416</v>
      </c>
      <c r="O153" s="477">
        <f>ROUND(L153*H153,0)</f>
        <v>10060236</v>
      </c>
      <c r="P153" s="477">
        <f>ROUND(L153*I153,0)</f>
        <v>70421652</v>
      </c>
      <c r="Q153" s="447">
        <f>'[39]BANG KHOI LUONG 4'!J153</f>
        <v>0.12857142857142856</v>
      </c>
    </row>
    <row r="154" spans="1:18" ht="13" hidden="1" outlineLevel="1">
      <c r="A154" s="472">
        <f>IF(F154&lt;&gt;0,MAX($A$11:A153)+1,0)</f>
        <v>98</v>
      </c>
      <c r="B154" s="487" t="s">
        <v>804</v>
      </c>
      <c r="C154" s="474" t="s">
        <v>805</v>
      </c>
      <c r="D154" s="475">
        <v>112</v>
      </c>
      <c r="E154" s="476">
        <v>14</v>
      </c>
      <c r="F154" s="477">
        <f t="shared" si="15"/>
        <v>1568</v>
      </c>
      <c r="G154" s="478">
        <v>1209.5999999999999</v>
      </c>
      <c r="H154" s="494">
        <f>'[39]BANG KHOI LUONG 4'!H154</f>
        <v>201.59999999999997</v>
      </c>
      <c r="I154" s="494">
        <f>ROUND(G154+H154,2)</f>
        <v>1411.2</v>
      </c>
      <c r="J154" s="477">
        <v>245640</v>
      </c>
      <c r="K154" s="477">
        <v>91625</v>
      </c>
      <c r="L154" s="477">
        <f>J154+K154</f>
        <v>337265</v>
      </c>
      <c r="M154" s="477">
        <f>ROUND(F154*L154,0)</f>
        <v>528831520</v>
      </c>
      <c r="N154" s="477">
        <v>407955744</v>
      </c>
      <c r="O154" s="477">
        <f>ROUND(L154*H154,0)</f>
        <v>67992624</v>
      </c>
      <c r="P154" s="477">
        <f>ROUND(L154*I154,0)</f>
        <v>475948368</v>
      </c>
      <c r="Q154" s="447">
        <f>'[39]BANG KHOI LUONG 4'!J154</f>
        <v>0.12857142857142856</v>
      </c>
      <c r="R154" s="496"/>
    </row>
    <row r="155" spans="1:18" ht="13" hidden="1" outlineLevel="1">
      <c r="A155" s="472">
        <f>IF(F155&lt;&gt;0,MAX($A$11:A154)+1,0)</f>
        <v>99</v>
      </c>
      <c r="B155" s="487" t="s">
        <v>812</v>
      </c>
      <c r="C155" s="474" t="s">
        <v>805</v>
      </c>
      <c r="D155" s="475">
        <v>10</v>
      </c>
      <c r="E155" s="476">
        <v>14</v>
      </c>
      <c r="F155" s="477">
        <f t="shared" si="15"/>
        <v>140</v>
      </c>
      <c r="G155" s="478">
        <v>108</v>
      </c>
      <c r="H155" s="494">
        <f>'[39]BANG KHOI LUONG 4'!H155</f>
        <v>18</v>
      </c>
      <c r="I155" s="494">
        <f>ROUND(G155+H155,2)</f>
        <v>126</v>
      </c>
      <c r="J155" s="477">
        <v>329857</v>
      </c>
      <c r="K155" s="477">
        <v>123038</v>
      </c>
      <c r="L155" s="477">
        <f>J155+K155</f>
        <v>452895</v>
      </c>
      <c r="M155" s="477">
        <f>ROUND(F155*L155,0)</f>
        <v>63405300</v>
      </c>
      <c r="N155" s="477">
        <v>48912660</v>
      </c>
      <c r="O155" s="477">
        <f>ROUND(L155*H155,0)</f>
        <v>8152110</v>
      </c>
      <c r="P155" s="477">
        <f>ROUND(L155*I155,0)</f>
        <v>57064770</v>
      </c>
      <c r="Q155" s="447">
        <f>'[39]BANG KHOI LUONG 4'!J155</f>
        <v>0.12857142857142856</v>
      </c>
    </row>
    <row r="156" spans="1:18" ht="13" hidden="1" outlineLevel="1">
      <c r="A156" s="472">
        <f>IF(F156&lt;&gt;0,MAX($A$11:A155)+1,0)</f>
        <v>100</v>
      </c>
      <c r="B156" s="487" t="s">
        <v>808</v>
      </c>
      <c r="C156" s="474" t="s">
        <v>809</v>
      </c>
      <c r="D156" s="475">
        <v>1</v>
      </c>
      <c r="E156" s="476">
        <v>14</v>
      </c>
      <c r="F156" s="477">
        <f t="shared" si="15"/>
        <v>14</v>
      </c>
      <c r="G156" s="478">
        <v>10.8</v>
      </c>
      <c r="H156" s="494">
        <f>'[39]BANG KHOI LUONG 4'!H156</f>
        <v>1.7999999999999998</v>
      </c>
      <c r="I156" s="494">
        <f>ROUND(G156+H156,2)</f>
        <v>12.6</v>
      </c>
      <c r="J156" s="477">
        <v>12451830</v>
      </c>
      <c r="K156" s="477">
        <v>5336498</v>
      </c>
      <c r="L156" s="477">
        <f>J156+K156</f>
        <v>17788328</v>
      </c>
      <c r="M156" s="477">
        <f>ROUND(F156*L156,0)</f>
        <v>249036592</v>
      </c>
      <c r="N156" s="477">
        <v>192113942</v>
      </c>
      <c r="O156" s="477">
        <f>ROUND(L156*H156,0)</f>
        <v>32018990</v>
      </c>
      <c r="P156" s="477">
        <f>ROUND(L156*I156,0)</f>
        <v>224132933</v>
      </c>
      <c r="Q156" s="447">
        <f>'[39]BANG KHOI LUONG 4'!J156</f>
        <v>0.12857142857142856</v>
      </c>
    </row>
    <row r="157" spans="1:18" ht="21" hidden="1" customHeight="1" outlineLevel="1">
      <c r="A157" s="480"/>
      <c r="B157" s="481" t="s">
        <v>814</v>
      </c>
      <c r="C157" s="482"/>
      <c r="D157" s="471">
        <v>4</v>
      </c>
      <c r="E157" s="483">
        <v>0</v>
      </c>
      <c r="F157" s="484">
        <f t="shared" si="15"/>
        <v>0</v>
      </c>
      <c r="G157" s="485"/>
      <c r="H157" s="484"/>
      <c r="I157" s="484"/>
      <c r="J157" s="484">
        <v>0</v>
      </c>
      <c r="K157" s="484">
        <v>0</v>
      </c>
      <c r="L157" s="484"/>
      <c r="M157" s="484"/>
      <c r="N157" s="484"/>
      <c r="O157" s="484"/>
      <c r="P157" s="484"/>
      <c r="Q157" s="486"/>
    </row>
    <row r="158" spans="1:18" s="439" customFormat="1" ht="48" hidden="1" customHeight="1" outlineLevel="1">
      <c r="A158" s="488"/>
      <c r="B158" s="487" t="str">
        <f>'[39]BANG KHOI LUONG 4'!B158</f>
        <v>Đợt này: Thi công từ tầng 21 đến tầng 24.( Đang trong giai đoạn triển khai kết nối trục đứng đạt 90% mỗi tầng ).
4/4*90%=90%</v>
      </c>
      <c r="C158" s="489"/>
      <c r="D158" s="495"/>
      <c r="E158" s="491"/>
      <c r="F158" s="479"/>
      <c r="G158" s="492"/>
      <c r="H158" s="479"/>
      <c r="I158" s="479"/>
      <c r="J158" s="479"/>
      <c r="K158" s="479"/>
      <c r="L158" s="479"/>
      <c r="M158" s="479"/>
      <c r="N158" s="479"/>
      <c r="O158" s="479"/>
      <c r="P158" s="479"/>
      <c r="Q158" s="493"/>
    </row>
    <row r="159" spans="1:18" ht="13" hidden="1" outlineLevel="1">
      <c r="A159" s="472">
        <f>IF(F159&lt;&gt;0,MAX($A$11:A157)+1,0)</f>
        <v>101</v>
      </c>
      <c r="B159" s="487" t="s">
        <v>804</v>
      </c>
      <c r="C159" s="474" t="s">
        <v>805</v>
      </c>
      <c r="D159" s="475">
        <v>100</v>
      </c>
      <c r="E159" s="476">
        <v>4</v>
      </c>
      <c r="F159" s="477">
        <f t="shared" si="15"/>
        <v>400</v>
      </c>
      <c r="G159" s="478">
        <v>0</v>
      </c>
      <c r="H159" s="478">
        <f>'[39]BANG KHOI LUONG 4'!H159</f>
        <v>360</v>
      </c>
      <c r="I159" s="494">
        <f>ROUND(G159+H159,2)</f>
        <v>360</v>
      </c>
      <c r="J159" s="477">
        <v>245640</v>
      </c>
      <c r="K159" s="477">
        <v>91625</v>
      </c>
      <c r="L159" s="477">
        <f>J159+K159</f>
        <v>337265</v>
      </c>
      <c r="M159" s="477">
        <f>ROUND(F159*L159,0)</f>
        <v>134906000</v>
      </c>
      <c r="N159" s="477">
        <v>0</v>
      </c>
      <c r="O159" s="477">
        <f>ROUND(L159*H159,0)</f>
        <v>121415400</v>
      </c>
      <c r="P159" s="477">
        <f>ROUND(L159*I159,0)</f>
        <v>121415400</v>
      </c>
      <c r="Q159" s="447">
        <f>'[39]BANG KHOI LUONG 4'!J159</f>
        <v>0.9</v>
      </c>
    </row>
    <row r="160" spans="1:18" ht="13" hidden="1" outlineLevel="1">
      <c r="A160" s="472">
        <f>IF(F160&lt;&gt;0,MAX($A$11:A159)+1,0)</f>
        <v>102</v>
      </c>
      <c r="B160" s="487" t="s">
        <v>812</v>
      </c>
      <c r="C160" s="474" t="s">
        <v>805</v>
      </c>
      <c r="D160" s="475">
        <v>10</v>
      </c>
      <c r="E160" s="476">
        <v>4</v>
      </c>
      <c r="F160" s="477">
        <f t="shared" si="15"/>
        <v>40</v>
      </c>
      <c r="G160" s="478">
        <v>0</v>
      </c>
      <c r="H160" s="478">
        <f>'[39]BANG KHOI LUONG 4'!H160</f>
        <v>36</v>
      </c>
      <c r="I160" s="494">
        <f>ROUND(G160+H160,2)</f>
        <v>36</v>
      </c>
      <c r="J160" s="477">
        <v>329857</v>
      </c>
      <c r="K160" s="477">
        <v>123038</v>
      </c>
      <c r="L160" s="477">
        <f>J160+K160</f>
        <v>452895</v>
      </c>
      <c r="M160" s="477">
        <f>ROUND(F160*L160,0)</f>
        <v>18115800</v>
      </c>
      <c r="N160" s="477">
        <v>0</v>
      </c>
      <c r="O160" s="477">
        <f>ROUND(L160*H160,0)</f>
        <v>16304220</v>
      </c>
      <c r="P160" s="477">
        <f>ROUND(L160*I160,0)</f>
        <v>16304220</v>
      </c>
      <c r="Q160" s="447">
        <f>'[39]BANG KHOI LUONG 4'!J160</f>
        <v>0.9</v>
      </c>
    </row>
    <row r="161" spans="1:17" ht="13" hidden="1" outlineLevel="1">
      <c r="A161" s="472">
        <f>IF(F161&lt;&gt;0,MAX($A$11:A160)+1,0)</f>
        <v>103</v>
      </c>
      <c r="B161" s="487" t="s">
        <v>808</v>
      </c>
      <c r="C161" s="474" t="s">
        <v>809</v>
      </c>
      <c r="D161" s="475">
        <v>1</v>
      </c>
      <c r="E161" s="476">
        <v>4</v>
      </c>
      <c r="F161" s="477">
        <f t="shared" si="15"/>
        <v>4</v>
      </c>
      <c r="G161" s="478">
        <v>0</v>
      </c>
      <c r="H161" s="478">
        <f>'[39]BANG KHOI LUONG 4'!H161</f>
        <v>3.6</v>
      </c>
      <c r="I161" s="494">
        <f>ROUND(G161+H161,2)</f>
        <v>3.6</v>
      </c>
      <c r="J161" s="477">
        <v>9946420</v>
      </c>
      <c r="K161" s="477">
        <v>4262751</v>
      </c>
      <c r="L161" s="477">
        <f>J161+K161</f>
        <v>14209171</v>
      </c>
      <c r="M161" s="477">
        <f>ROUND(F161*L161,0)</f>
        <v>56836684</v>
      </c>
      <c r="N161" s="477">
        <v>0</v>
      </c>
      <c r="O161" s="477">
        <f>ROUND(L161*H161,0)</f>
        <v>51153016</v>
      </c>
      <c r="P161" s="477">
        <f>ROUND(L161*I161,0)</f>
        <v>51153016</v>
      </c>
      <c r="Q161" s="447">
        <f>'[39]BANG KHOI LUONG 4'!J161</f>
        <v>0.9</v>
      </c>
    </row>
    <row r="162" spans="1:17" ht="21" hidden="1" customHeight="1" outlineLevel="1">
      <c r="A162" s="480"/>
      <c r="B162" s="481" t="s">
        <v>815</v>
      </c>
      <c r="C162" s="482"/>
      <c r="D162" s="471">
        <v>4</v>
      </c>
      <c r="E162" s="483">
        <v>0</v>
      </c>
      <c r="F162" s="484">
        <f t="shared" si="15"/>
        <v>0</v>
      </c>
      <c r="G162" s="485"/>
      <c r="H162" s="484"/>
      <c r="I162" s="484"/>
      <c r="J162" s="484">
        <v>0</v>
      </c>
      <c r="K162" s="484">
        <v>0</v>
      </c>
      <c r="L162" s="484"/>
      <c r="M162" s="484"/>
      <c r="N162" s="484"/>
      <c r="O162" s="484"/>
      <c r="P162" s="484"/>
      <c r="Q162" s="486"/>
    </row>
    <row r="163" spans="1:17" s="439" customFormat="1" ht="45.75" hidden="1" customHeight="1" outlineLevel="1">
      <c r="A163" s="488"/>
      <c r="B163" s="487" t="str">
        <f>'[39]BANG KHOI LUONG 4'!B163</f>
        <v>Đợt 1-3: Thi công từ tầng 3 đến tầng 6 .( Đang trong giai đoạn triển khai kết nối trục đứng đạt 90% mỗi tầng )
Đợt này : 0%</v>
      </c>
      <c r="C163" s="489"/>
      <c r="D163" s="495"/>
      <c r="E163" s="491"/>
      <c r="F163" s="479"/>
      <c r="G163" s="492"/>
      <c r="H163" s="479"/>
      <c r="I163" s="479"/>
      <c r="J163" s="479"/>
      <c r="K163" s="479"/>
      <c r="L163" s="479"/>
      <c r="M163" s="479"/>
      <c r="N163" s="479"/>
      <c r="O163" s="479"/>
      <c r="P163" s="479"/>
      <c r="Q163" s="493"/>
    </row>
    <row r="164" spans="1:17" ht="13" hidden="1" outlineLevel="1">
      <c r="A164" s="472">
        <f>IF(F164&lt;&gt;0,MAX($A$11:A162)+1,0)</f>
        <v>104</v>
      </c>
      <c r="B164" s="487" t="s">
        <v>811</v>
      </c>
      <c r="C164" s="474" t="s">
        <v>805</v>
      </c>
      <c r="D164" s="475">
        <v>20</v>
      </c>
      <c r="E164" s="476">
        <v>4</v>
      </c>
      <c r="F164" s="477">
        <f t="shared" si="15"/>
        <v>80</v>
      </c>
      <c r="G164" s="478">
        <v>72</v>
      </c>
      <c r="H164" s="494"/>
      <c r="I164" s="494">
        <f>ROUND(G164+H164,2)</f>
        <v>72</v>
      </c>
      <c r="J164" s="477">
        <v>203532</v>
      </c>
      <c r="K164" s="477">
        <v>75919</v>
      </c>
      <c r="L164" s="477">
        <f>J164+K164</f>
        <v>279451</v>
      </c>
      <c r="M164" s="477">
        <f>ROUND(F164*L164,0)</f>
        <v>22356080</v>
      </c>
      <c r="N164" s="477">
        <v>20120472</v>
      </c>
      <c r="O164" s="477">
        <f>ROUND(L164*H164,0)</f>
        <v>0</v>
      </c>
      <c r="P164" s="477">
        <f>ROUND(L164*I164,0)</f>
        <v>20120472</v>
      </c>
      <c r="Q164" s="447">
        <f>'[39]BANG KHOI LUONG 4'!J164</f>
        <v>0</v>
      </c>
    </row>
    <row r="165" spans="1:17" ht="13" hidden="1" outlineLevel="1">
      <c r="A165" s="472">
        <f>IF(F165&lt;&gt;0,MAX($A$11:A164)+1,0)</f>
        <v>105</v>
      </c>
      <c r="B165" s="487" t="s">
        <v>804</v>
      </c>
      <c r="C165" s="474" t="s">
        <v>805</v>
      </c>
      <c r="D165" s="475">
        <v>120</v>
      </c>
      <c r="E165" s="476">
        <v>4</v>
      </c>
      <c r="F165" s="477">
        <f t="shared" si="15"/>
        <v>480</v>
      </c>
      <c r="G165" s="478">
        <v>432</v>
      </c>
      <c r="H165" s="494"/>
      <c r="I165" s="494">
        <f>ROUND(G165+H165,2)</f>
        <v>432</v>
      </c>
      <c r="J165" s="477">
        <v>245640</v>
      </c>
      <c r="K165" s="477">
        <v>91625</v>
      </c>
      <c r="L165" s="477">
        <f>J165+K165</f>
        <v>337265</v>
      </c>
      <c r="M165" s="477">
        <f>ROUND(F165*L165,0)</f>
        <v>161887200</v>
      </c>
      <c r="N165" s="477">
        <v>145698480</v>
      </c>
      <c r="O165" s="477">
        <f>ROUND(L165*H165,0)</f>
        <v>0</v>
      </c>
      <c r="P165" s="477">
        <f>ROUND(L165*I165,0)</f>
        <v>145698480</v>
      </c>
      <c r="Q165" s="447">
        <f>'[39]BANG KHOI LUONG 4'!J165</f>
        <v>0</v>
      </c>
    </row>
    <row r="166" spans="1:17" ht="13" hidden="1" outlineLevel="1">
      <c r="A166" s="472">
        <f>IF(F166&lt;&gt;0,MAX($A$11:A165)+1,0)</f>
        <v>106</v>
      </c>
      <c r="B166" s="487" t="s">
        <v>812</v>
      </c>
      <c r="C166" s="474" t="s">
        <v>805</v>
      </c>
      <c r="D166" s="475">
        <v>10</v>
      </c>
      <c r="E166" s="476">
        <v>4</v>
      </c>
      <c r="F166" s="477">
        <f t="shared" si="15"/>
        <v>40</v>
      </c>
      <c r="G166" s="478">
        <v>36</v>
      </c>
      <c r="H166" s="494"/>
      <c r="I166" s="494">
        <f>ROUND(G166+H166,2)</f>
        <v>36</v>
      </c>
      <c r="J166" s="477">
        <v>329857</v>
      </c>
      <c r="K166" s="477">
        <v>123038</v>
      </c>
      <c r="L166" s="477">
        <f>J166+K166</f>
        <v>452895</v>
      </c>
      <c r="M166" s="477">
        <f>ROUND(F166*L166,0)</f>
        <v>18115800</v>
      </c>
      <c r="N166" s="477">
        <v>16304220</v>
      </c>
      <c r="O166" s="477">
        <f>ROUND(L166*H166,0)</f>
        <v>0</v>
      </c>
      <c r="P166" s="477">
        <f>ROUND(L166*I166,0)</f>
        <v>16304220</v>
      </c>
      <c r="Q166" s="447">
        <f>'[39]BANG KHOI LUONG 4'!J166</f>
        <v>0</v>
      </c>
    </row>
    <row r="167" spans="1:17" ht="13" hidden="1" outlineLevel="1">
      <c r="A167" s="472">
        <f>IF(F167&lt;&gt;0,MAX($A$11:A166)+1,0)</f>
        <v>107</v>
      </c>
      <c r="B167" s="487" t="s">
        <v>807</v>
      </c>
      <c r="C167" s="474" t="s">
        <v>805</v>
      </c>
      <c r="D167" s="475">
        <v>80</v>
      </c>
      <c r="E167" s="476">
        <v>4</v>
      </c>
      <c r="F167" s="477">
        <f t="shared" si="15"/>
        <v>320</v>
      </c>
      <c r="G167" s="478">
        <v>0</v>
      </c>
      <c r="H167" s="494"/>
      <c r="I167" s="494">
        <f>ROUND(G167+H167,2)</f>
        <v>0</v>
      </c>
      <c r="J167" s="477">
        <v>371965</v>
      </c>
      <c r="K167" s="477">
        <v>138744</v>
      </c>
      <c r="L167" s="477">
        <f>J167+K167</f>
        <v>510709</v>
      </c>
      <c r="M167" s="477">
        <f>ROUND(F167*L167,0)</f>
        <v>163426880</v>
      </c>
      <c r="N167" s="477">
        <v>0</v>
      </c>
      <c r="O167" s="477">
        <f>ROUND(L167*H167,0)</f>
        <v>0</v>
      </c>
      <c r="P167" s="477">
        <f>ROUND(L167*I167,0)</f>
        <v>0</v>
      </c>
      <c r="Q167" s="447"/>
    </row>
    <row r="168" spans="1:17" ht="13" hidden="1" outlineLevel="1">
      <c r="A168" s="472">
        <f>IF(F168&lt;&gt;0,MAX($A$11:A167)+1,0)</f>
        <v>108</v>
      </c>
      <c r="B168" s="487" t="s">
        <v>808</v>
      </c>
      <c r="C168" s="474" t="s">
        <v>809</v>
      </c>
      <c r="D168" s="475">
        <v>1</v>
      </c>
      <c r="E168" s="476">
        <v>4</v>
      </c>
      <c r="F168" s="477">
        <f t="shared" si="15"/>
        <v>4</v>
      </c>
      <c r="G168" s="478">
        <v>3.6</v>
      </c>
      <c r="H168" s="494"/>
      <c r="I168" s="494">
        <f>ROUND(G168+H168,2)</f>
        <v>3.6</v>
      </c>
      <c r="J168" s="477">
        <v>23776090</v>
      </c>
      <c r="K168" s="477">
        <v>10189752</v>
      </c>
      <c r="L168" s="477">
        <f>J168+K168</f>
        <v>33965842</v>
      </c>
      <c r="M168" s="477">
        <f>ROUND(F168*L168,0)</f>
        <v>135863368</v>
      </c>
      <c r="N168" s="477">
        <v>122277031</v>
      </c>
      <c r="O168" s="477">
        <f>ROUND(L168*H168,0)</f>
        <v>0</v>
      </c>
      <c r="P168" s="477">
        <f>ROUND(L168*I168,0)</f>
        <v>122277031</v>
      </c>
      <c r="Q168" s="447">
        <f>'[39]BANG KHOI LUONG 4'!J168</f>
        <v>0</v>
      </c>
    </row>
    <row r="169" spans="1:17" ht="16.5" hidden="1" customHeight="1" outlineLevel="1">
      <c r="A169" s="480"/>
      <c r="B169" s="481" t="s">
        <v>816</v>
      </c>
      <c r="C169" s="482"/>
      <c r="D169" s="471">
        <v>14</v>
      </c>
      <c r="E169" s="483">
        <v>0</v>
      </c>
      <c r="F169" s="484">
        <f t="shared" si="15"/>
        <v>0</v>
      </c>
      <c r="G169" s="485"/>
      <c r="H169" s="484"/>
      <c r="I169" s="484"/>
      <c r="J169" s="484">
        <v>0</v>
      </c>
      <c r="K169" s="484">
        <v>0</v>
      </c>
      <c r="L169" s="484"/>
      <c r="M169" s="484"/>
      <c r="N169" s="484"/>
      <c r="O169" s="484"/>
      <c r="P169" s="484"/>
      <c r="Q169" s="486"/>
    </row>
    <row r="170" spans="1:17" s="439" customFormat="1" ht="49.5" hidden="1" customHeight="1" outlineLevel="1">
      <c r="A170" s="488"/>
      <c r="B170" s="487" t="str">
        <f>'[39]BANG KHOI LUONG 4'!B170</f>
        <v>Đợt này: Thi công từ tầng 7 đến tầng 18.( Đang trong giai đoạn triển khai kết nối trục đứng đạt 90% mỗi tầng ).
12/14*90%=77,14%</v>
      </c>
      <c r="C170" s="489"/>
      <c r="D170" s="495"/>
      <c r="E170" s="491"/>
      <c r="F170" s="479"/>
      <c r="G170" s="492"/>
      <c r="H170" s="479"/>
      <c r="I170" s="479"/>
      <c r="J170" s="479"/>
      <c r="K170" s="479"/>
      <c r="L170" s="479"/>
      <c r="M170" s="479"/>
      <c r="N170" s="479"/>
      <c r="O170" s="479"/>
      <c r="P170" s="479"/>
      <c r="Q170" s="493"/>
    </row>
    <row r="171" spans="1:17" ht="13" hidden="1" outlineLevel="1">
      <c r="A171" s="472">
        <f>IF(F171&lt;&gt;0,MAX($A$11:A169)+1,0)</f>
        <v>109</v>
      </c>
      <c r="B171" s="487" t="s">
        <v>811</v>
      </c>
      <c r="C171" s="474" t="s">
        <v>805</v>
      </c>
      <c r="D171" s="475">
        <v>20</v>
      </c>
      <c r="E171" s="476">
        <v>14</v>
      </c>
      <c r="F171" s="477">
        <f t="shared" si="15"/>
        <v>280</v>
      </c>
      <c r="G171" s="478">
        <v>0</v>
      </c>
      <c r="H171" s="478">
        <f>'[39]BANG KHOI LUONG 4'!H171</f>
        <v>215.99999999999997</v>
      </c>
      <c r="I171" s="494">
        <f>ROUND(G171+H171,2)</f>
        <v>216</v>
      </c>
      <c r="J171" s="477">
        <v>203532</v>
      </c>
      <c r="K171" s="477">
        <v>75919</v>
      </c>
      <c r="L171" s="477">
        <f>J171+K171</f>
        <v>279451</v>
      </c>
      <c r="M171" s="477">
        <f>ROUND(F171*L171,0)</f>
        <v>78246280</v>
      </c>
      <c r="N171" s="477">
        <v>0</v>
      </c>
      <c r="O171" s="477">
        <f>ROUND(L171*H171,0)</f>
        <v>60361416</v>
      </c>
      <c r="P171" s="477">
        <f>ROUND(L171*I171,0)</f>
        <v>60361416</v>
      </c>
      <c r="Q171" s="447">
        <f>'[39]BANG KHOI LUONG 4'!J171</f>
        <v>0.77142857142857135</v>
      </c>
    </row>
    <row r="172" spans="1:17" ht="13" hidden="1" outlineLevel="1">
      <c r="A172" s="472">
        <f>IF(F172&lt;&gt;0,MAX($A$11:A171)+1,0)</f>
        <v>110</v>
      </c>
      <c r="B172" s="487" t="s">
        <v>804</v>
      </c>
      <c r="C172" s="474" t="s">
        <v>805</v>
      </c>
      <c r="D172" s="475">
        <v>112</v>
      </c>
      <c r="E172" s="476">
        <v>14</v>
      </c>
      <c r="F172" s="477">
        <f t="shared" si="15"/>
        <v>1568</v>
      </c>
      <c r="G172" s="478">
        <v>0</v>
      </c>
      <c r="H172" s="478">
        <f>'[39]BANG KHOI LUONG 4'!H172</f>
        <v>1209.5999999999999</v>
      </c>
      <c r="I172" s="494">
        <f>ROUND(G172+H172,2)</f>
        <v>1209.5999999999999</v>
      </c>
      <c r="J172" s="477">
        <v>245640</v>
      </c>
      <c r="K172" s="477">
        <v>91625</v>
      </c>
      <c r="L172" s="477">
        <f>J172+K172</f>
        <v>337265</v>
      </c>
      <c r="M172" s="477">
        <f>ROUND(F172*L172,0)</f>
        <v>528831520</v>
      </c>
      <c r="N172" s="477">
        <v>0</v>
      </c>
      <c r="O172" s="477">
        <f>ROUND(L172*H172,0)</f>
        <v>407955744</v>
      </c>
      <c r="P172" s="477">
        <f>ROUND(L172*I172,0)</f>
        <v>407955744</v>
      </c>
      <c r="Q172" s="447">
        <f>'[39]BANG KHOI LUONG 4'!J172</f>
        <v>0.77142857142857135</v>
      </c>
    </row>
    <row r="173" spans="1:17" ht="13" hidden="1" outlineLevel="1">
      <c r="A173" s="472">
        <f>IF(F173&lt;&gt;0,MAX($A$11:A172)+1,0)</f>
        <v>111</v>
      </c>
      <c r="B173" s="487" t="s">
        <v>812</v>
      </c>
      <c r="C173" s="474" t="s">
        <v>805</v>
      </c>
      <c r="D173" s="475">
        <v>10</v>
      </c>
      <c r="E173" s="476">
        <v>14</v>
      </c>
      <c r="F173" s="477">
        <f t="shared" si="15"/>
        <v>140</v>
      </c>
      <c r="G173" s="478">
        <v>0</v>
      </c>
      <c r="H173" s="478">
        <f>'[39]BANG KHOI LUONG 4'!H173</f>
        <v>107.99999999999999</v>
      </c>
      <c r="I173" s="494">
        <f>ROUND(G173+H173,2)</f>
        <v>108</v>
      </c>
      <c r="J173" s="477">
        <v>329857</v>
      </c>
      <c r="K173" s="477">
        <v>123038</v>
      </c>
      <c r="L173" s="477">
        <f>J173+K173</f>
        <v>452895</v>
      </c>
      <c r="M173" s="477">
        <f>ROUND(F173*L173,0)</f>
        <v>63405300</v>
      </c>
      <c r="N173" s="477">
        <v>0</v>
      </c>
      <c r="O173" s="477">
        <f>ROUND(L173*H173,0)</f>
        <v>48912660</v>
      </c>
      <c r="P173" s="477">
        <f>ROUND(L173*I173,0)</f>
        <v>48912660</v>
      </c>
      <c r="Q173" s="447">
        <f>'[39]BANG KHOI LUONG 4'!J173</f>
        <v>0.77142857142857135</v>
      </c>
    </row>
    <row r="174" spans="1:17" ht="13" hidden="1" outlineLevel="1">
      <c r="A174" s="472">
        <f>IF(F174&lt;&gt;0,MAX($A$11:A173)+1,0)</f>
        <v>112</v>
      </c>
      <c r="B174" s="487" t="s">
        <v>808</v>
      </c>
      <c r="C174" s="474" t="s">
        <v>809</v>
      </c>
      <c r="D174" s="475">
        <v>1</v>
      </c>
      <c r="E174" s="476">
        <v>14</v>
      </c>
      <c r="F174" s="477">
        <f t="shared" si="15"/>
        <v>14</v>
      </c>
      <c r="G174" s="478">
        <v>0</v>
      </c>
      <c r="H174" s="478">
        <f>'[39]BANG KHOI LUONG 4'!H174</f>
        <v>10.799999999999999</v>
      </c>
      <c r="I174" s="494">
        <f>ROUND(G174+H174,2)</f>
        <v>10.8</v>
      </c>
      <c r="J174" s="477">
        <v>12451830</v>
      </c>
      <c r="K174" s="477">
        <v>5336498</v>
      </c>
      <c r="L174" s="477">
        <f>J174+K174</f>
        <v>17788328</v>
      </c>
      <c r="M174" s="477">
        <f>ROUND(F174*L174,0)</f>
        <v>249036592</v>
      </c>
      <c r="N174" s="477">
        <v>0</v>
      </c>
      <c r="O174" s="477">
        <f>ROUND(L174*H174,0)</f>
        <v>192113942</v>
      </c>
      <c r="P174" s="477">
        <f>ROUND(L174*I174,0)</f>
        <v>192113942</v>
      </c>
      <c r="Q174" s="447">
        <f>'[39]BANG KHOI LUONG 4'!J174</f>
        <v>0.77142857142857135</v>
      </c>
    </row>
    <row r="175" spans="1:17" ht="13" hidden="1" outlineLevel="1">
      <c r="A175" s="480"/>
      <c r="B175" s="481" t="s">
        <v>817</v>
      </c>
      <c r="C175" s="482"/>
      <c r="D175" s="471">
        <v>4</v>
      </c>
      <c r="E175" s="483">
        <v>0</v>
      </c>
      <c r="F175" s="484">
        <f t="shared" si="15"/>
        <v>0</v>
      </c>
      <c r="G175" s="485"/>
      <c r="H175" s="484"/>
      <c r="I175" s="484"/>
      <c r="J175" s="484">
        <v>0</v>
      </c>
      <c r="K175" s="484">
        <v>0</v>
      </c>
      <c r="L175" s="484"/>
      <c r="M175" s="484"/>
      <c r="N175" s="484"/>
      <c r="O175" s="484"/>
      <c r="P175" s="484"/>
      <c r="Q175" s="486"/>
    </row>
    <row r="176" spans="1:17" ht="13" hidden="1" outlineLevel="1">
      <c r="A176" s="472">
        <f>IF(F176&lt;&gt;0,MAX($A$11:A175)+1,0)</f>
        <v>113</v>
      </c>
      <c r="B176" s="487" t="s">
        <v>804</v>
      </c>
      <c r="C176" s="474" t="s">
        <v>805</v>
      </c>
      <c r="D176" s="475">
        <v>100</v>
      </c>
      <c r="E176" s="476">
        <v>4</v>
      </c>
      <c r="F176" s="477">
        <f t="shared" si="15"/>
        <v>400</v>
      </c>
      <c r="G176" s="478"/>
      <c r="H176" s="477"/>
      <c r="I176" s="477"/>
      <c r="J176" s="477">
        <v>245640</v>
      </c>
      <c r="K176" s="477">
        <v>91625</v>
      </c>
      <c r="L176" s="477">
        <f>J176+K176</f>
        <v>337265</v>
      </c>
      <c r="M176" s="477">
        <f t="shared" ref="M176:P178" si="16">ROUND(F176*L176,0)</f>
        <v>134906000</v>
      </c>
      <c r="N176" s="477">
        <v>0</v>
      </c>
      <c r="O176" s="477">
        <f t="shared" si="16"/>
        <v>0</v>
      </c>
      <c r="P176" s="477">
        <f t="shared" si="16"/>
        <v>0</v>
      </c>
      <c r="Q176" s="447"/>
    </row>
    <row r="177" spans="1:17" ht="13" hidden="1" outlineLevel="1">
      <c r="A177" s="472">
        <f>IF(F177&lt;&gt;0,MAX($A$11:A176)+1,0)</f>
        <v>114</v>
      </c>
      <c r="B177" s="487" t="s">
        <v>812</v>
      </c>
      <c r="C177" s="474" t="s">
        <v>805</v>
      </c>
      <c r="D177" s="475">
        <v>10</v>
      </c>
      <c r="E177" s="476">
        <v>4</v>
      </c>
      <c r="F177" s="477">
        <f t="shared" si="15"/>
        <v>40</v>
      </c>
      <c r="G177" s="478"/>
      <c r="H177" s="477"/>
      <c r="I177" s="477"/>
      <c r="J177" s="477">
        <v>329857</v>
      </c>
      <c r="K177" s="477">
        <v>123038</v>
      </c>
      <c r="L177" s="477">
        <f>J177+K177</f>
        <v>452895</v>
      </c>
      <c r="M177" s="477">
        <f t="shared" si="16"/>
        <v>18115800</v>
      </c>
      <c r="N177" s="477">
        <v>0</v>
      </c>
      <c r="O177" s="477">
        <f t="shared" si="16"/>
        <v>0</v>
      </c>
      <c r="P177" s="477">
        <f t="shared" si="16"/>
        <v>0</v>
      </c>
      <c r="Q177" s="447"/>
    </row>
    <row r="178" spans="1:17" ht="13" hidden="1" outlineLevel="1">
      <c r="A178" s="472">
        <f>IF(F178&lt;&gt;0,MAX($A$11:A177)+1,0)</f>
        <v>115</v>
      </c>
      <c r="B178" s="487" t="s">
        <v>808</v>
      </c>
      <c r="C178" s="474" t="s">
        <v>809</v>
      </c>
      <c r="D178" s="475">
        <v>1</v>
      </c>
      <c r="E178" s="476">
        <v>4</v>
      </c>
      <c r="F178" s="477">
        <f t="shared" si="15"/>
        <v>4</v>
      </c>
      <c r="G178" s="478"/>
      <c r="H178" s="477"/>
      <c r="I178" s="477"/>
      <c r="J178" s="477">
        <v>9946420</v>
      </c>
      <c r="K178" s="477">
        <v>4262751</v>
      </c>
      <c r="L178" s="477">
        <f>J178+K178</f>
        <v>14209171</v>
      </c>
      <c r="M178" s="477">
        <f t="shared" si="16"/>
        <v>56836684</v>
      </c>
      <c r="N178" s="477">
        <v>0</v>
      </c>
      <c r="O178" s="477">
        <f t="shared" si="16"/>
        <v>0</v>
      </c>
      <c r="P178" s="477">
        <f t="shared" si="16"/>
        <v>0</v>
      </c>
      <c r="Q178" s="447"/>
    </row>
    <row r="179" spans="1:17" ht="24.75" customHeight="1" collapsed="1">
      <c r="A179" s="453" t="s">
        <v>818</v>
      </c>
      <c r="B179" s="454" t="s">
        <v>819</v>
      </c>
      <c r="C179" s="455"/>
      <c r="D179" s="456"/>
      <c r="E179" s="457"/>
      <c r="F179" s="458"/>
      <c r="G179" s="459"/>
      <c r="H179" s="458"/>
      <c r="I179" s="458"/>
      <c r="J179" s="460"/>
      <c r="K179" s="460"/>
      <c r="L179" s="460"/>
      <c r="M179" s="460">
        <f>SUBTOTAL(9,M180:M463)</f>
        <v>5063597350</v>
      </c>
      <c r="N179" s="460">
        <v>0</v>
      </c>
      <c r="O179" s="460">
        <f>SUBTOTAL(9,O180:O463)</f>
        <v>0</v>
      </c>
      <c r="P179" s="460">
        <f>SUBTOTAL(9,P180:P463)</f>
        <v>0</v>
      </c>
      <c r="Q179" s="497"/>
    </row>
    <row r="180" spans="1:17" ht="22.5" hidden="1" customHeight="1" outlineLevel="1">
      <c r="A180" s="498"/>
      <c r="B180" s="463" t="s">
        <v>820</v>
      </c>
      <c r="C180" s="499"/>
      <c r="D180" s="500">
        <v>8</v>
      </c>
      <c r="E180" s="501"/>
      <c r="F180" s="502"/>
      <c r="G180" s="503"/>
      <c r="H180" s="502"/>
      <c r="I180" s="502"/>
      <c r="J180" s="504"/>
      <c r="K180" s="504"/>
      <c r="L180" s="504"/>
      <c r="M180" s="504"/>
      <c r="N180" s="504"/>
      <c r="O180" s="504"/>
      <c r="P180" s="504"/>
      <c r="Q180" s="505"/>
    </row>
    <row r="181" spans="1:17" ht="13" hidden="1" outlineLevel="1">
      <c r="A181" s="506">
        <f>IF(C181&lt;&gt;0,MAX($A$9:A180)+1,0)</f>
        <v>116</v>
      </c>
      <c r="B181" s="473" t="s">
        <v>821</v>
      </c>
      <c r="C181" s="474" t="s">
        <v>822</v>
      </c>
      <c r="D181" s="507">
        <v>1</v>
      </c>
      <c r="E181" s="507">
        <v>8</v>
      </c>
      <c r="F181" s="508">
        <f>D181*E181</f>
        <v>8</v>
      </c>
      <c r="G181" s="509"/>
      <c r="H181" s="508"/>
      <c r="I181" s="508"/>
      <c r="J181" s="477">
        <v>300700</v>
      </c>
      <c r="K181" s="477">
        <v>230099</v>
      </c>
      <c r="L181" s="477">
        <f>J181+K181</f>
        <v>530799</v>
      </c>
      <c r="M181" s="477">
        <f>ROUND(F181*L181,0)</f>
        <v>4246392</v>
      </c>
      <c r="N181" s="477">
        <v>0</v>
      </c>
      <c r="O181" s="477">
        <f>ROUND(H181*N181,0)</f>
        <v>0</v>
      </c>
      <c r="P181" s="477">
        <f>ROUND(I181*O181,0)</f>
        <v>0</v>
      </c>
      <c r="Q181" s="447"/>
    </row>
    <row r="182" spans="1:17" ht="13" hidden="1" outlineLevel="1">
      <c r="A182" s="506">
        <f>IF(C182&lt;&gt;0,MAX($A$9:A181)+1,0)</f>
        <v>117</v>
      </c>
      <c r="B182" s="473" t="s">
        <v>823</v>
      </c>
      <c r="C182" s="474" t="s">
        <v>822</v>
      </c>
      <c r="D182" s="510">
        <v>1</v>
      </c>
      <c r="E182" s="507">
        <v>8</v>
      </c>
      <c r="F182" s="508">
        <f t="shared" ref="F182:F245" si="17">D182*E182</f>
        <v>8</v>
      </c>
      <c r="G182" s="509"/>
      <c r="H182" s="508"/>
      <c r="I182" s="508"/>
      <c r="J182" s="477">
        <v>228258</v>
      </c>
      <c r="K182" s="477">
        <v>47063</v>
      </c>
      <c r="L182" s="477">
        <f t="shared" ref="L182:L198" si="18">J182+K182</f>
        <v>275321</v>
      </c>
      <c r="M182" s="477">
        <f t="shared" ref="M182:M198" si="19">ROUND(F182*L182,0)</f>
        <v>2202568</v>
      </c>
      <c r="N182" s="477">
        <v>0</v>
      </c>
      <c r="O182" s="477">
        <f t="shared" ref="O182:P198" si="20">ROUND(H182*N182,0)</f>
        <v>0</v>
      </c>
      <c r="P182" s="477">
        <f t="shared" si="20"/>
        <v>0</v>
      </c>
      <c r="Q182" s="447"/>
    </row>
    <row r="183" spans="1:17" ht="13" hidden="1" outlineLevel="1">
      <c r="A183" s="506">
        <f>IF(C183&lt;&gt;0,MAX($A$9:A182)+1,0)</f>
        <v>118</v>
      </c>
      <c r="B183" s="473" t="s">
        <v>824</v>
      </c>
      <c r="C183" s="474" t="s">
        <v>822</v>
      </c>
      <c r="D183" s="510">
        <v>1</v>
      </c>
      <c r="E183" s="507">
        <v>8</v>
      </c>
      <c r="F183" s="508">
        <f t="shared" si="17"/>
        <v>8</v>
      </c>
      <c r="G183" s="509"/>
      <c r="H183" s="508"/>
      <c r="I183" s="508"/>
      <c r="J183" s="477">
        <v>283259</v>
      </c>
      <c r="K183" s="477">
        <v>58404</v>
      </c>
      <c r="L183" s="477">
        <f t="shared" si="18"/>
        <v>341663</v>
      </c>
      <c r="M183" s="477">
        <f t="shared" si="19"/>
        <v>2733304</v>
      </c>
      <c r="N183" s="477">
        <v>0</v>
      </c>
      <c r="O183" s="477">
        <f t="shared" si="20"/>
        <v>0</v>
      </c>
      <c r="P183" s="477">
        <f t="shared" si="20"/>
        <v>0</v>
      </c>
      <c r="Q183" s="447"/>
    </row>
    <row r="184" spans="1:17" ht="13" hidden="1" outlineLevel="1">
      <c r="A184" s="506">
        <f>IF(C184&lt;&gt;0,MAX($A$9:A183)+1,0)</f>
        <v>119</v>
      </c>
      <c r="B184" s="473" t="s">
        <v>825</v>
      </c>
      <c r="C184" s="474" t="s">
        <v>822</v>
      </c>
      <c r="D184" s="510">
        <v>4</v>
      </c>
      <c r="E184" s="507">
        <v>8</v>
      </c>
      <c r="F184" s="508">
        <f t="shared" si="17"/>
        <v>32</v>
      </c>
      <c r="G184" s="509"/>
      <c r="H184" s="508"/>
      <c r="I184" s="508"/>
      <c r="J184" s="477">
        <v>39637</v>
      </c>
      <c r="K184" s="477">
        <v>8173</v>
      </c>
      <c r="L184" s="477">
        <f t="shared" si="18"/>
        <v>47810</v>
      </c>
      <c r="M184" s="477">
        <f t="shared" si="19"/>
        <v>1529920</v>
      </c>
      <c r="N184" s="477">
        <v>0</v>
      </c>
      <c r="O184" s="477">
        <f t="shared" si="20"/>
        <v>0</v>
      </c>
      <c r="P184" s="477">
        <f t="shared" si="20"/>
        <v>0</v>
      </c>
      <c r="Q184" s="447"/>
    </row>
    <row r="185" spans="1:17" ht="13" hidden="1" outlineLevel="1">
      <c r="A185" s="506">
        <f>IF(C185&lt;&gt;0,MAX($A$9:A184)+1,0)</f>
        <v>120</v>
      </c>
      <c r="B185" s="473" t="s">
        <v>826</v>
      </c>
      <c r="C185" s="474" t="s">
        <v>822</v>
      </c>
      <c r="D185" s="510">
        <v>2</v>
      </c>
      <c r="E185" s="507">
        <v>8</v>
      </c>
      <c r="F185" s="508">
        <f t="shared" si="17"/>
        <v>16</v>
      </c>
      <c r="G185" s="509"/>
      <c r="H185" s="508"/>
      <c r="I185" s="508"/>
      <c r="J185" s="477">
        <v>39637</v>
      </c>
      <c r="K185" s="477">
        <v>8173</v>
      </c>
      <c r="L185" s="477">
        <f t="shared" si="18"/>
        <v>47810</v>
      </c>
      <c r="M185" s="477">
        <f t="shared" si="19"/>
        <v>764960</v>
      </c>
      <c r="N185" s="477">
        <v>0</v>
      </c>
      <c r="O185" s="477">
        <f t="shared" si="20"/>
        <v>0</v>
      </c>
      <c r="P185" s="477">
        <f t="shared" si="20"/>
        <v>0</v>
      </c>
      <c r="Q185" s="447"/>
    </row>
    <row r="186" spans="1:17" ht="13" hidden="1" outlineLevel="1">
      <c r="A186" s="506">
        <f>IF(C186&lt;&gt;0,MAX($A$9:A185)+1,0)</f>
        <v>121</v>
      </c>
      <c r="B186" s="473" t="s">
        <v>827</v>
      </c>
      <c r="C186" s="474" t="s">
        <v>822</v>
      </c>
      <c r="D186" s="510">
        <v>1</v>
      </c>
      <c r="E186" s="507">
        <v>8</v>
      </c>
      <c r="F186" s="508">
        <f t="shared" si="17"/>
        <v>8</v>
      </c>
      <c r="G186" s="509"/>
      <c r="H186" s="508"/>
      <c r="I186" s="508"/>
      <c r="J186" s="477">
        <v>283259</v>
      </c>
      <c r="K186" s="477">
        <v>58404</v>
      </c>
      <c r="L186" s="477">
        <f t="shared" si="18"/>
        <v>341663</v>
      </c>
      <c r="M186" s="477">
        <f t="shared" si="19"/>
        <v>2733304</v>
      </c>
      <c r="N186" s="477">
        <v>0</v>
      </c>
      <c r="O186" s="477">
        <f t="shared" si="20"/>
        <v>0</v>
      </c>
      <c r="P186" s="477">
        <f t="shared" si="20"/>
        <v>0</v>
      </c>
      <c r="Q186" s="447"/>
    </row>
    <row r="187" spans="1:17" ht="13" hidden="1" outlineLevel="1">
      <c r="A187" s="506">
        <f>IF(C187&lt;&gt;0,MAX($A$9:A186)+1,0)</f>
        <v>122</v>
      </c>
      <c r="B187" s="473" t="s">
        <v>828</v>
      </c>
      <c r="C187" s="474" t="s">
        <v>758</v>
      </c>
      <c r="D187" s="510">
        <v>15</v>
      </c>
      <c r="E187" s="507">
        <v>8</v>
      </c>
      <c r="F187" s="508">
        <f t="shared" si="17"/>
        <v>120</v>
      </c>
      <c r="G187" s="509"/>
      <c r="H187" s="508"/>
      <c r="I187" s="508"/>
      <c r="J187" s="477">
        <v>140317</v>
      </c>
      <c r="K187" s="477">
        <v>81344</v>
      </c>
      <c r="L187" s="477">
        <f t="shared" si="18"/>
        <v>221661</v>
      </c>
      <c r="M187" s="477">
        <f t="shared" si="19"/>
        <v>26599320</v>
      </c>
      <c r="N187" s="477">
        <v>0</v>
      </c>
      <c r="O187" s="477">
        <f t="shared" si="20"/>
        <v>0</v>
      </c>
      <c r="P187" s="477">
        <f t="shared" si="20"/>
        <v>0</v>
      </c>
      <c r="Q187" s="511"/>
    </row>
    <row r="188" spans="1:17" ht="13" hidden="1" outlineLevel="1">
      <c r="A188" s="506">
        <f>IF(C188&lt;&gt;0,MAX($A$9:A187)+1,0)</f>
        <v>123</v>
      </c>
      <c r="B188" s="473" t="s">
        <v>829</v>
      </c>
      <c r="C188" s="474" t="s">
        <v>822</v>
      </c>
      <c r="D188" s="507">
        <v>1</v>
      </c>
      <c r="E188" s="507">
        <v>8</v>
      </c>
      <c r="F188" s="508">
        <f t="shared" si="17"/>
        <v>8</v>
      </c>
      <c r="G188" s="509"/>
      <c r="H188" s="508"/>
      <c r="I188" s="508"/>
      <c r="J188" s="477">
        <v>41595</v>
      </c>
      <c r="K188" s="477">
        <v>17153</v>
      </c>
      <c r="L188" s="477">
        <f t="shared" si="18"/>
        <v>58748</v>
      </c>
      <c r="M188" s="477">
        <f t="shared" si="19"/>
        <v>469984</v>
      </c>
      <c r="N188" s="477">
        <v>0</v>
      </c>
      <c r="O188" s="477">
        <f t="shared" si="20"/>
        <v>0</v>
      </c>
      <c r="P188" s="477">
        <f t="shared" si="20"/>
        <v>0</v>
      </c>
      <c r="Q188" s="447"/>
    </row>
    <row r="189" spans="1:17" ht="13" hidden="1" outlineLevel="1">
      <c r="A189" s="506">
        <f>IF(C189&lt;&gt;0,MAX($A$9:A188)+1,0)</f>
        <v>124</v>
      </c>
      <c r="B189" s="473" t="s">
        <v>830</v>
      </c>
      <c r="C189" s="474" t="s">
        <v>758</v>
      </c>
      <c r="D189" s="507">
        <v>2</v>
      </c>
      <c r="E189" s="507">
        <v>8</v>
      </c>
      <c r="F189" s="508">
        <f t="shared" si="17"/>
        <v>16</v>
      </c>
      <c r="G189" s="509"/>
      <c r="H189" s="508"/>
      <c r="I189" s="508"/>
      <c r="J189" s="477">
        <v>41857</v>
      </c>
      <c r="K189" s="477">
        <v>70432</v>
      </c>
      <c r="L189" s="477">
        <f t="shared" si="18"/>
        <v>112289</v>
      </c>
      <c r="M189" s="477">
        <f t="shared" si="19"/>
        <v>1796624</v>
      </c>
      <c r="N189" s="477">
        <v>0</v>
      </c>
      <c r="O189" s="477">
        <f t="shared" si="20"/>
        <v>0</v>
      </c>
      <c r="P189" s="477">
        <f t="shared" si="20"/>
        <v>0</v>
      </c>
      <c r="Q189" s="447"/>
    </row>
    <row r="190" spans="1:17" ht="13" hidden="1" outlineLevel="1">
      <c r="A190" s="506">
        <f>IF(C190&lt;&gt;0,MAX($A$9:A189)+1,0)</f>
        <v>125</v>
      </c>
      <c r="B190" s="473" t="s">
        <v>831</v>
      </c>
      <c r="C190" s="474" t="s">
        <v>758</v>
      </c>
      <c r="D190" s="507">
        <v>1</v>
      </c>
      <c r="E190" s="507">
        <v>8</v>
      </c>
      <c r="F190" s="508">
        <f t="shared" si="17"/>
        <v>8</v>
      </c>
      <c r="G190" s="509"/>
      <c r="H190" s="508"/>
      <c r="I190" s="508"/>
      <c r="J190" s="477">
        <v>55176</v>
      </c>
      <c r="K190" s="477">
        <v>74400</v>
      </c>
      <c r="L190" s="477">
        <f t="shared" si="18"/>
        <v>129576</v>
      </c>
      <c r="M190" s="477">
        <f t="shared" si="19"/>
        <v>1036608</v>
      </c>
      <c r="N190" s="477">
        <v>0</v>
      </c>
      <c r="O190" s="477">
        <f t="shared" si="20"/>
        <v>0</v>
      </c>
      <c r="P190" s="477">
        <f t="shared" si="20"/>
        <v>0</v>
      </c>
      <c r="Q190" s="447"/>
    </row>
    <row r="191" spans="1:17" ht="13" hidden="1" outlineLevel="1">
      <c r="A191" s="506">
        <f>IF(C191&lt;&gt;0,MAX($A$9:A190)+1,0)</f>
        <v>126</v>
      </c>
      <c r="B191" s="473" t="s">
        <v>832</v>
      </c>
      <c r="C191" s="474" t="s">
        <v>758</v>
      </c>
      <c r="D191" s="507">
        <v>11</v>
      </c>
      <c r="E191" s="507">
        <v>8</v>
      </c>
      <c r="F191" s="508">
        <f t="shared" si="17"/>
        <v>88</v>
      </c>
      <c r="G191" s="509"/>
      <c r="H191" s="508"/>
      <c r="I191" s="508"/>
      <c r="J191" s="477">
        <v>68887</v>
      </c>
      <c r="K191" s="477">
        <v>74400</v>
      </c>
      <c r="L191" s="477">
        <f t="shared" si="18"/>
        <v>143287</v>
      </c>
      <c r="M191" s="477">
        <f t="shared" si="19"/>
        <v>12609256</v>
      </c>
      <c r="N191" s="477">
        <v>0</v>
      </c>
      <c r="O191" s="477">
        <f t="shared" si="20"/>
        <v>0</v>
      </c>
      <c r="P191" s="477">
        <f t="shared" si="20"/>
        <v>0</v>
      </c>
      <c r="Q191" s="447"/>
    </row>
    <row r="192" spans="1:17" ht="13" hidden="1" outlineLevel="1">
      <c r="A192" s="506">
        <f>IF(C192&lt;&gt;0,MAX($A$9:A191)+1,0)</f>
        <v>127</v>
      </c>
      <c r="B192" s="473" t="s">
        <v>833</v>
      </c>
      <c r="C192" s="474" t="s">
        <v>758</v>
      </c>
      <c r="D192" s="507">
        <v>1</v>
      </c>
      <c r="E192" s="507">
        <v>8</v>
      </c>
      <c r="F192" s="508">
        <f t="shared" si="17"/>
        <v>8</v>
      </c>
      <c r="G192" s="509"/>
      <c r="H192" s="508"/>
      <c r="I192" s="508"/>
      <c r="J192" s="477">
        <v>59964</v>
      </c>
      <c r="K192" s="477">
        <v>69440</v>
      </c>
      <c r="L192" s="477">
        <f t="shared" si="18"/>
        <v>129404</v>
      </c>
      <c r="M192" s="477">
        <f t="shared" si="19"/>
        <v>1035232</v>
      </c>
      <c r="N192" s="477">
        <v>0</v>
      </c>
      <c r="O192" s="477">
        <f t="shared" si="20"/>
        <v>0</v>
      </c>
      <c r="P192" s="477">
        <f t="shared" si="20"/>
        <v>0</v>
      </c>
      <c r="Q192" s="447"/>
    </row>
    <row r="193" spans="1:17" ht="13" hidden="1" outlineLevel="1">
      <c r="A193" s="506">
        <f>IF(C193&lt;&gt;0,MAX($A$9:A192)+1,0)</f>
        <v>128</v>
      </c>
      <c r="B193" s="473" t="s">
        <v>834</v>
      </c>
      <c r="C193" s="474" t="s">
        <v>805</v>
      </c>
      <c r="D193" s="507">
        <v>336</v>
      </c>
      <c r="E193" s="507">
        <v>8</v>
      </c>
      <c r="F193" s="508">
        <f t="shared" si="17"/>
        <v>2688</v>
      </c>
      <c r="G193" s="509"/>
      <c r="H193" s="508"/>
      <c r="I193" s="508"/>
      <c r="J193" s="477">
        <v>7495</v>
      </c>
      <c r="K193" s="477">
        <v>4704</v>
      </c>
      <c r="L193" s="477">
        <f t="shared" si="18"/>
        <v>12199</v>
      </c>
      <c r="M193" s="477">
        <f t="shared" si="19"/>
        <v>32790912</v>
      </c>
      <c r="N193" s="477">
        <v>0</v>
      </c>
      <c r="O193" s="477">
        <f t="shared" si="20"/>
        <v>0</v>
      </c>
      <c r="P193" s="477">
        <f t="shared" si="20"/>
        <v>0</v>
      </c>
      <c r="Q193" s="447"/>
    </row>
    <row r="194" spans="1:17" ht="13" hidden="1" outlineLevel="1">
      <c r="A194" s="506">
        <f>IF(C194&lt;&gt;0,MAX($A$9:A193)+1,0)</f>
        <v>129</v>
      </c>
      <c r="B194" s="473" t="s">
        <v>835</v>
      </c>
      <c r="C194" s="474" t="s">
        <v>805</v>
      </c>
      <c r="D194" s="507">
        <v>165</v>
      </c>
      <c r="E194" s="507">
        <v>8</v>
      </c>
      <c r="F194" s="508">
        <f t="shared" si="17"/>
        <v>1320</v>
      </c>
      <c r="G194" s="509"/>
      <c r="H194" s="508"/>
      <c r="I194" s="508"/>
      <c r="J194" s="477">
        <v>10961</v>
      </c>
      <c r="K194" s="477">
        <v>5643</v>
      </c>
      <c r="L194" s="477">
        <f t="shared" si="18"/>
        <v>16604</v>
      </c>
      <c r="M194" s="477">
        <f t="shared" si="19"/>
        <v>21917280</v>
      </c>
      <c r="N194" s="477">
        <v>0</v>
      </c>
      <c r="O194" s="477">
        <f t="shared" si="20"/>
        <v>0</v>
      </c>
      <c r="P194" s="477">
        <f t="shared" si="20"/>
        <v>0</v>
      </c>
      <c r="Q194" s="447"/>
    </row>
    <row r="195" spans="1:17" ht="13" hidden="1" outlineLevel="1">
      <c r="A195" s="506">
        <f>IF(C195&lt;&gt;0,MAX($A$9:A194)+1,0)</f>
        <v>130</v>
      </c>
      <c r="B195" s="473" t="s">
        <v>836</v>
      </c>
      <c r="C195" s="474" t="s">
        <v>805</v>
      </c>
      <c r="D195" s="507">
        <v>45</v>
      </c>
      <c r="E195" s="507">
        <v>8</v>
      </c>
      <c r="F195" s="508">
        <f t="shared" si="17"/>
        <v>360</v>
      </c>
      <c r="G195" s="509"/>
      <c r="H195" s="508"/>
      <c r="I195" s="508"/>
      <c r="J195" s="477">
        <v>15565</v>
      </c>
      <c r="K195" s="477">
        <v>7036</v>
      </c>
      <c r="L195" s="477">
        <f t="shared" si="18"/>
        <v>22601</v>
      </c>
      <c r="M195" s="477">
        <f t="shared" si="19"/>
        <v>8136360</v>
      </c>
      <c r="N195" s="477">
        <v>0</v>
      </c>
      <c r="O195" s="477">
        <f t="shared" si="20"/>
        <v>0</v>
      </c>
      <c r="P195" s="477">
        <f t="shared" si="20"/>
        <v>0</v>
      </c>
      <c r="Q195" s="447"/>
    </row>
    <row r="196" spans="1:17" ht="13" hidden="1" outlineLevel="1">
      <c r="A196" s="506">
        <f>IF(C196&lt;&gt;0,MAX($A$9:A195)+1,0)</f>
        <v>131</v>
      </c>
      <c r="B196" s="473" t="s">
        <v>837</v>
      </c>
      <c r="C196" s="474" t="s">
        <v>805</v>
      </c>
      <c r="D196" s="507">
        <v>209</v>
      </c>
      <c r="E196" s="507">
        <v>8</v>
      </c>
      <c r="F196" s="508">
        <f t="shared" si="17"/>
        <v>1672</v>
      </c>
      <c r="G196" s="509"/>
      <c r="H196" s="508"/>
      <c r="I196" s="508"/>
      <c r="J196" s="477">
        <v>10146</v>
      </c>
      <c r="K196" s="477">
        <v>17118</v>
      </c>
      <c r="L196" s="477">
        <f t="shared" si="18"/>
        <v>27264</v>
      </c>
      <c r="M196" s="477">
        <f t="shared" si="19"/>
        <v>45585408</v>
      </c>
      <c r="N196" s="477">
        <v>0</v>
      </c>
      <c r="O196" s="477">
        <f t="shared" si="20"/>
        <v>0</v>
      </c>
      <c r="P196" s="477">
        <f t="shared" si="20"/>
        <v>0</v>
      </c>
      <c r="Q196" s="447"/>
    </row>
    <row r="197" spans="1:17" ht="13" hidden="1" outlineLevel="1">
      <c r="A197" s="506">
        <f>IF(C197&lt;&gt;0,MAX($A$9:A196)+1,0)</f>
        <v>132</v>
      </c>
      <c r="B197" s="473" t="s">
        <v>838</v>
      </c>
      <c r="C197" s="474" t="s">
        <v>805</v>
      </c>
      <c r="D197" s="507">
        <v>20</v>
      </c>
      <c r="E197" s="507">
        <v>8</v>
      </c>
      <c r="F197" s="508">
        <f t="shared" si="17"/>
        <v>160</v>
      </c>
      <c r="G197" s="509"/>
      <c r="H197" s="508"/>
      <c r="I197" s="508"/>
      <c r="J197" s="477">
        <v>14800</v>
      </c>
      <c r="K197" s="477">
        <v>19046</v>
      </c>
      <c r="L197" s="477">
        <f t="shared" si="18"/>
        <v>33846</v>
      </c>
      <c r="M197" s="477">
        <f t="shared" si="19"/>
        <v>5415360</v>
      </c>
      <c r="N197" s="477">
        <v>0</v>
      </c>
      <c r="O197" s="477">
        <f t="shared" si="20"/>
        <v>0</v>
      </c>
      <c r="P197" s="477">
        <f t="shared" si="20"/>
        <v>0</v>
      </c>
      <c r="Q197" s="447"/>
    </row>
    <row r="198" spans="1:17" ht="13" hidden="1" outlineLevel="1">
      <c r="A198" s="506">
        <f>IF(C198&lt;&gt;0,MAX($A$9:A197)+1,0)</f>
        <v>133</v>
      </c>
      <c r="B198" s="473" t="s">
        <v>839</v>
      </c>
      <c r="C198" s="474" t="s">
        <v>809</v>
      </c>
      <c r="D198" s="507">
        <v>1</v>
      </c>
      <c r="E198" s="507">
        <v>8</v>
      </c>
      <c r="F198" s="508">
        <f t="shared" si="17"/>
        <v>8</v>
      </c>
      <c r="G198" s="509"/>
      <c r="H198" s="508"/>
      <c r="I198" s="508"/>
      <c r="J198" s="477">
        <v>1045172</v>
      </c>
      <c r="K198" s="477">
        <v>333042</v>
      </c>
      <c r="L198" s="477">
        <f t="shared" si="18"/>
        <v>1378214</v>
      </c>
      <c r="M198" s="477">
        <f t="shared" si="19"/>
        <v>11025712</v>
      </c>
      <c r="N198" s="477">
        <v>0</v>
      </c>
      <c r="O198" s="477">
        <f t="shared" si="20"/>
        <v>0</v>
      </c>
      <c r="P198" s="477">
        <f t="shared" si="20"/>
        <v>0</v>
      </c>
      <c r="Q198" s="447"/>
    </row>
    <row r="199" spans="1:17" ht="13" hidden="1" outlineLevel="1">
      <c r="A199" s="498"/>
      <c r="B199" s="463" t="s">
        <v>840</v>
      </c>
      <c r="C199" s="499"/>
      <c r="D199" s="500">
        <v>24</v>
      </c>
      <c r="E199" s="501"/>
      <c r="F199" s="512">
        <f t="shared" si="17"/>
        <v>0</v>
      </c>
      <c r="G199" s="513"/>
      <c r="H199" s="512"/>
      <c r="I199" s="512"/>
      <c r="J199" s="512">
        <f>E199*F199</f>
        <v>0</v>
      </c>
      <c r="K199" s="512">
        <f>F199*J199</f>
        <v>0</v>
      </c>
      <c r="L199" s="512"/>
      <c r="M199" s="512"/>
      <c r="N199" s="512"/>
      <c r="O199" s="512"/>
      <c r="P199" s="512"/>
      <c r="Q199" s="505"/>
    </row>
    <row r="200" spans="1:17" ht="13" hidden="1" outlineLevel="1">
      <c r="A200" s="514">
        <f>IF(C200&lt;&gt;0,MAX($A$9:A199)+1,0)</f>
        <v>134</v>
      </c>
      <c r="B200" s="515" t="s">
        <v>821</v>
      </c>
      <c r="C200" s="516" t="s">
        <v>822</v>
      </c>
      <c r="D200" s="507">
        <v>1</v>
      </c>
      <c r="E200" s="507">
        <v>24</v>
      </c>
      <c r="F200" s="508">
        <f t="shared" si="17"/>
        <v>24</v>
      </c>
      <c r="G200" s="509"/>
      <c r="H200" s="508"/>
      <c r="I200" s="508"/>
      <c r="J200" s="477">
        <v>300700</v>
      </c>
      <c r="K200" s="477">
        <v>230099</v>
      </c>
      <c r="L200" s="477">
        <f t="shared" ref="L200:L263" si="21">J200+K200</f>
        <v>530799</v>
      </c>
      <c r="M200" s="477">
        <f t="shared" ref="M200:M263" si="22">ROUND(F200*L200,0)</f>
        <v>12739176</v>
      </c>
      <c r="N200" s="477">
        <v>0</v>
      </c>
      <c r="O200" s="477">
        <f t="shared" ref="O200:P217" si="23">ROUND(H200*N200,0)</f>
        <v>0</v>
      </c>
      <c r="P200" s="477">
        <f t="shared" si="23"/>
        <v>0</v>
      </c>
      <c r="Q200" s="517"/>
    </row>
    <row r="201" spans="1:17" ht="13" hidden="1" outlineLevel="1">
      <c r="A201" s="514">
        <f>IF(C201&lt;&gt;0,MAX($A$9:A200)+1,0)</f>
        <v>135</v>
      </c>
      <c r="B201" s="515" t="s">
        <v>823</v>
      </c>
      <c r="C201" s="516" t="s">
        <v>822</v>
      </c>
      <c r="D201" s="510">
        <v>1</v>
      </c>
      <c r="E201" s="507">
        <v>24</v>
      </c>
      <c r="F201" s="508">
        <f t="shared" si="17"/>
        <v>24</v>
      </c>
      <c r="G201" s="509"/>
      <c r="H201" s="508"/>
      <c r="I201" s="508"/>
      <c r="J201" s="477">
        <v>228258</v>
      </c>
      <c r="K201" s="477">
        <v>47063</v>
      </c>
      <c r="L201" s="477">
        <f t="shared" si="21"/>
        <v>275321</v>
      </c>
      <c r="M201" s="477">
        <f t="shared" si="22"/>
        <v>6607704</v>
      </c>
      <c r="N201" s="477">
        <v>0</v>
      </c>
      <c r="O201" s="477">
        <f t="shared" si="23"/>
        <v>0</v>
      </c>
      <c r="P201" s="477">
        <f t="shared" si="23"/>
        <v>0</v>
      </c>
      <c r="Q201" s="517"/>
    </row>
    <row r="202" spans="1:17" ht="13" hidden="1" outlineLevel="1">
      <c r="A202" s="514">
        <f>IF(C202&lt;&gt;0,MAX($A$9:A201)+1,0)</f>
        <v>136</v>
      </c>
      <c r="B202" s="515" t="s">
        <v>824</v>
      </c>
      <c r="C202" s="516" t="s">
        <v>822</v>
      </c>
      <c r="D202" s="510">
        <v>1</v>
      </c>
      <c r="E202" s="507">
        <v>24</v>
      </c>
      <c r="F202" s="508">
        <f t="shared" si="17"/>
        <v>24</v>
      </c>
      <c r="G202" s="509"/>
      <c r="H202" s="508"/>
      <c r="I202" s="508"/>
      <c r="J202" s="477">
        <v>283259</v>
      </c>
      <c r="K202" s="477">
        <v>58404</v>
      </c>
      <c r="L202" s="477">
        <f t="shared" si="21"/>
        <v>341663</v>
      </c>
      <c r="M202" s="477">
        <f t="shared" si="22"/>
        <v>8199912</v>
      </c>
      <c r="N202" s="477">
        <v>0</v>
      </c>
      <c r="O202" s="477">
        <f t="shared" si="23"/>
        <v>0</v>
      </c>
      <c r="P202" s="477">
        <f t="shared" si="23"/>
        <v>0</v>
      </c>
      <c r="Q202" s="517"/>
    </row>
    <row r="203" spans="1:17" ht="13" hidden="1" outlineLevel="1">
      <c r="A203" s="514">
        <f>IF(C203&lt;&gt;0,MAX($A$9:A202)+1,0)</f>
        <v>137</v>
      </c>
      <c r="B203" s="515" t="s">
        <v>825</v>
      </c>
      <c r="C203" s="516" t="s">
        <v>822</v>
      </c>
      <c r="D203" s="510">
        <v>4</v>
      </c>
      <c r="E203" s="507">
        <v>24</v>
      </c>
      <c r="F203" s="508">
        <f t="shared" si="17"/>
        <v>96</v>
      </c>
      <c r="G203" s="509"/>
      <c r="H203" s="508"/>
      <c r="I203" s="508"/>
      <c r="J203" s="477">
        <v>39637</v>
      </c>
      <c r="K203" s="477">
        <v>8173</v>
      </c>
      <c r="L203" s="477">
        <f t="shared" si="21"/>
        <v>47810</v>
      </c>
      <c r="M203" s="477">
        <f t="shared" si="22"/>
        <v>4589760</v>
      </c>
      <c r="N203" s="477">
        <v>0</v>
      </c>
      <c r="O203" s="477">
        <f t="shared" si="23"/>
        <v>0</v>
      </c>
      <c r="P203" s="477">
        <f t="shared" si="23"/>
        <v>0</v>
      </c>
      <c r="Q203" s="517"/>
    </row>
    <row r="204" spans="1:17" ht="13" hidden="1" outlineLevel="1">
      <c r="A204" s="514">
        <f>IF(C204&lt;&gt;0,MAX($A$9:A203)+1,0)</f>
        <v>138</v>
      </c>
      <c r="B204" s="515" t="s">
        <v>826</v>
      </c>
      <c r="C204" s="516" t="s">
        <v>822</v>
      </c>
      <c r="D204" s="510">
        <v>2</v>
      </c>
      <c r="E204" s="507">
        <v>24</v>
      </c>
      <c r="F204" s="508">
        <f t="shared" si="17"/>
        <v>48</v>
      </c>
      <c r="G204" s="509"/>
      <c r="H204" s="508"/>
      <c r="I204" s="508"/>
      <c r="J204" s="477">
        <v>39637</v>
      </c>
      <c r="K204" s="477">
        <v>8173</v>
      </c>
      <c r="L204" s="477">
        <f t="shared" si="21"/>
        <v>47810</v>
      </c>
      <c r="M204" s="477">
        <f t="shared" si="22"/>
        <v>2294880</v>
      </c>
      <c r="N204" s="477">
        <v>0</v>
      </c>
      <c r="O204" s="477">
        <f t="shared" si="23"/>
        <v>0</v>
      </c>
      <c r="P204" s="477">
        <f t="shared" si="23"/>
        <v>0</v>
      </c>
      <c r="Q204" s="517"/>
    </row>
    <row r="205" spans="1:17" ht="13" hidden="1" outlineLevel="1">
      <c r="A205" s="514">
        <f>IF(C205&lt;&gt;0,MAX($A$9:A204)+1,0)</f>
        <v>139</v>
      </c>
      <c r="B205" s="515" t="s">
        <v>827</v>
      </c>
      <c r="C205" s="516" t="s">
        <v>822</v>
      </c>
      <c r="D205" s="510">
        <v>1</v>
      </c>
      <c r="E205" s="507">
        <v>24</v>
      </c>
      <c r="F205" s="508">
        <f t="shared" si="17"/>
        <v>24</v>
      </c>
      <c r="G205" s="509"/>
      <c r="H205" s="508"/>
      <c r="I205" s="508"/>
      <c r="J205" s="477">
        <v>283259</v>
      </c>
      <c r="K205" s="477">
        <v>58404</v>
      </c>
      <c r="L205" s="477">
        <f t="shared" si="21"/>
        <v>341663</v>
      </c>
      <c r="M205" s="477">
        <f t="shared" si="22"/>
        <v>8199912</v>
      </c>
      <c r="N205" s="477">
        <v>0</v>
      </c>
      <c r="O205" s="477">
        <f t="shared" si="23"/>
        <v>0</v>
      </c>
      <c r="P205" s="477">
        <f t="shared" si="23"/>
        <v>0</v>
      </c>
      <c r="Q205" s="517"/>
    </row>
    <row r="206" spans="1:17" ht="13" hidden="1" outlineLevel="1">
      <c r="A206" s="514">
        <f>IF(C206&lt;&gt;0,MAX($A$9:A205)+1,0)</f>
        <v>140</v>
      </c>
      <c r="B206" s="515" t="s">
        <v>828</v>
      </c>
      <c r="C206" s="516" t="s">
        <v>758</v>
      </c>
      <c r="D206" s="510">
        <v>15</v>
      </c>
      <c r="E206" s="507">
        <v>24</v>
      </c>
      <c r="F206" s="508">
        <f t="shared" si="17"/>
        <v>360</v>
      </c>
      <c r="G206" s="509"/>
      <c r="H206" s="508"/>
      <c r="I206" s="508"/>
      <c r="J206" s="477">
        <v>140317</v>
      </c>
      <c r="K206" s="477">
        <v>81344</v>
      </c>
      <c r="L206" s="477">
        <f t="shared" si="21"/>
        <v>221661</v>
      </c>
      <c r="M206" s="477">
        <f t="shared" si="22"/>
        <v>79797960</v>
      </c>
      <c r="N206" s="477">
        <v>0</v>
      </c>
      <c r="O206" s="477">
        <f t="shared" si="23"/>
        <v>0</v>
      </c>
      <c r="P206" s="477">
        <f t="shared" si="23"/>
        <v>0</v>
      </c>
      <c r="Q206" s="518"/>
    </row>
    <row r="207" spans="1:17" ht="13" hidden="1" outlineLevel="1">
      <c r="A207" s="514">
        <f>IF(C207&lt;&gt;0,MAX($A$9:A206)+1,0)</f>
        <v>141</v>
      </c>
      <c r="B207" s="515" t="s">
        <v>829</v>
      </c>
      <c r="C207" s="516" t="s">
        <v>822</v>
      </c>
      <c r="D207" s="507">
        <v>2</v>
      </c>
      <c r="E207" s="507">
        <v>24</v>
      </c>
      <c r="F207" s="508">
        <f t="shared" si="17"/>
        <v>48</v>
      </c>
      <c r="G207" s="509"/>
      <c r="H207" s="508"/>
      <c r="I207" s="508"/>
      <c r="J207" s="477">
        <v>41595</v>
      </c>
      <c r="K207" s="477">
        <v>17153</v>
      </c>
      <c r="L207" s="477">
        <f t="shared" si="21"/>
        <v>58748</v>
      </c>
      <c r="M207" s="477">
        <f t="shared" si="22"/>
        <v>2819904</v>
      </c>
      <c r="N207" s="477">
        <v>0</v>
      </c>
      <c r="O207" s="477">
        <f t="shared" si="23"/>
        <v>0</v>
      </c>
      <c r="P207" s="477">
        <f t="shared" si="23"/>
        <v>0</v>
      </c>
      <c r="Q207" s="517"/>
    </row>
    <row r="208" spans="1:17" ht="13" hidden="1" outlineLevel="1">
      <c r="A208" s="514">
        <f>IF(C208&lt;&gt;0,MAX($A$9:A207)+1,0)</f>
        <v>142</v>
      </c>
      <c r="B208" s="515" t="s">
        <v>830</v>
      </c>
      <c r="C208" s="516" t="s">
        <v>758</v>
      </c>
      <c r="D208" s="507">
        <v>2</v>
      </c>
      <c r="E208" s="507">
        <v>24</v>
      </c>
      <c r="F208" s="508">
        <f t="shared" si="17"/>
        <v>48</v>
      </c>
      <c r="G208" s="509"/>
      <c r="H208" s="508"/>
      <c r="I208" s="508"/>
      <c r="J208" s="477">
        <v>41857</v>
      </c>
      <c r="K208" s="477">
        <v>70432</v>
      </c>
      <c r="L208" s="477">
        <f t="shared" si="21"/>
        <v>112289</v>
      </c>
      <c r="M208" s="477">
        <f t="shared" si="22"/>
        <v>5389872</v>
      </c>
      <c r="N208" s="477">
        <v>0</v>
      </c>
      <c r="O208" s="477">
        <f t="shared" si="23"/>
        <v>0</v>
      </c>
      <c r="P208" s="477">
        <f t="shared" si="23"/>
        <v>0</v>
      </c>
      <c r="Q208" s="517"/>
    </row>
    <row r="209" spans="1:17" ht="13" hidden="1" outlineLevel="1">
      <c r="A209" s="514">
        <f>IF(C209&lt;&gt;0,MAX($A$9:A208)+1,0)</f>
        <v>143</v>
      </c>
      <c r="B209" s="515" t="s">
        <v>831</v>
      </c>
      <c r="C209" s="516" t="s">
        <v>758</v>
      </c>
      <c r="D209" s="507">
        <v>1</v>
      </c>
      <c r="E209" s="507">
        <v>24</v>
      </c>
      <c r="F209" s="508">
        <f t="shared" si="17"/>
        <v>24</v>
      </c>
      <c r="G209" s="509"/>
      <c r="H209" s="508"/>
      <c r="I209" s="508"/>
      <c r="J209" s="477">
        <v>55176</v>
      </c>
      <c r="K209" s="477">
        <v>74400</v>
      </c>
      <c r="L209" s="477">
        <f t="shared" si="21"/>
        <v>129576</v>
      </c>
      <c r="M209" s="477">
        <f t="shared" si="22"/>
        <v>3109824</v>
      </c>
      <c r="N209" s="477">
        <v>0</v>
      </c>
      <c r="O209" s="477">
        <f t="shared" si="23"/>
        <v>0</v>
      </c>
      <c r="P209" s="477">
        <f t="shared" si="23"/>
        <v>0</v>
      </c>
      <c r="Q209" s="517"/>
    </row>
    <row r="210" spans="1:17" ht="13" hidden="1" outlineLevel="1">
      <c r="A210" s="514">
        <f>IF(C210&lt;&gt;0,MAX($A$9:A209)+1,0)</f>
        <v>144</v>
      </c>
      <c r="B210" s="515" t="s">
        <v>832</v>
      </c>
      <c r="C210" s="516" t="s">
        <v>758</v>
      </c>
      <c r="D210" s="507">
        <v>10</v>
      </c>
      <c r="E210" s="507">
        <v>24</v>
      </c>
      <c r="F210" s="508">
        <f t="shared" si="17"/>
        <v>240</v>
      </c>
      <c r="G210" s="509"/>
      <c r="H210" s="508"/>
      <c r="I210" s="508"/>
      <c r="J210" s="477">
        <v>68887</v>
      </c>
      <c r="K210" s="477">
        <v>74400</v>
      </c>
      <c r="L210" s="477">
        <f t="shared" si="21"/>
        <v>143287</v>
      </c>
      <c r="M210" s="477">
        <f t="shared" si="22"/>
        <v>34388880</v>
      </c>
      <c r="N210" s="477">
        <v>0</v>
      </c>
      <c r="O210" s="477">
        <f t="shared" si="23"/>
        <v>0</v>
      </c>
      <c r="P210" s="477">
        <f t="shared" si="23"/>
        <v>0</v>
      </c>
      <c r="Q210" s="517"/>
    </row>
    <row r="211" spans="1:17" ht="13" hidden="1" outlineLevel="1">
      <c r="A211" s="514">
        <f>IF(C211&lt;&gt;0,MAX($A$9:A210)+1,0)</f>
        <v>145</v>
      </c>
      <c r="B211" s="515" t="s">
        <v>833</v>
      </c>
      <c r="C211" s="516" t="s">
        <v>758</v>
      </c>
      <c r="D211" s="507">
        <v>1</v>
      </c>
      <c r="E211" s="507">
        <v>24</v>
      </c>
      <c r="F211" s="508">
        <f t="shared" si="17"/>
        <v>24</v>
      </c>
      <c r="G211" s="509"/>
      <c r="H211" s="508"/>
      <c r="I211" s="508"/>
      <c r="J211" s="477">
        <v>59964</v>
      </c>
      <c r="K211" s="477">
        <v>69440</v>
      </c>
      <c r="L211" s="477">
        <f t="shared" si="21"/>
        <v>129404</v>
      </c>
      <c r="M211" s="477">
        <f t="shared" si="22"/>
        <v>3105696</v>
      </c>
      <c r="N211" s="477">
        <v>0</v>
      </c>
      <c r="O211" s="477">
        <f t="shared" si="23"/>
        <v>0</v>
      </c>
      <c r="P211" s="477">
        <f t="shared" si="23"/>
        <v>0</v>
      </c>
      <c r="Q211" s="517"/>
    </row>
    <row r="212" spans="1:17" ht="13" hidden="1" outlineLevel="1">
      <c r="A212" s="514">
        <f>IF(C212&lt;&gt;0,MAX($A$9:A211)+1,0)</f>
        <v>146</v>
      </c>
      <c r="B212" s="515" t="s">
        <v>834</v>
      </c>
      <c r="C212" s="516" t="s">
        <v>805</v>
      </c>
      <c r="D212" s="507">
        <v>350</v>
      </c>
      <c r="E212" s="507">
        <v>24</v>
      </c>
      <c r="F212" s="508">
        <f t="shared" si="17"/>
        <v>8400</v>
      </c>
      <c r="G212" s="509"/>
      <c r="H212" s="508"/>
      <c r="I212" s="508"/>
      <c r="J212" s="477">
        <v>7495</v>
      </c>
      <c r="K212" s="477">
        <v>4704</v>
      </c>
      <c r="L212" s="477">
        <f t="shared" si="21"/>
        <v>12199</v>
      </c>
      <c r="M212" s="477">
        <f t="shared" si="22"/>
        <v>102471600</v>
      </c>
      <c r="N212" s="477">
        <v>0</v>
      </c>
      <c r="O212" s="477">
        <f t="shared" si="23"/>
        <v>0</v>
      </c>
      <c r="P212" s="477">
        <f t="shared" si="23"/>
        <v>0</v>
      </c>
      <c r="Q212" s="517"/>
    </row>
    <row r="213" spans="1:17" ht="13" hidden="1" outlineLevel="1">
      <c r="A213" s="514">
        <f>IF(C213&lt;&gt;0,MAX($A$9:A212)+1,0)</f>
        <v>147</v>
      </c>
      <c r="B213" s="515" t="s">
        <v>835</v>
      </c>
      <c r="C213" s="516" t="s">
        <v>805</v>
      </c>
      <c r="D213" s="507">
        <v>195</v>
      </c>
      <c r="E213" s="507">
        <v>24</v>
      </c>
      <c r="F213" s="508">
        <f t="shared" si="17"/>
        <v>4680</v>
      </c>
      <c r="G213" s="509"/>
      <c r="H213" s="508"/>
      <c r="I213" s="508"/>
      <c r="J213" s="477">
        <v>10961</v>
      </c>
      <c r="K213" s="477">
        <v>5643</v>
      </c>
      <c r="L213" s="477">
        <f t="shared" si="21"/>
        <v>16604</v>
      </c>
      <c r="M213" s="477">
        <f t="shared" si="22"/>
        <v>77706720</v>
      </c>
      <c r="N213" s="477">
        <v>0</v>
      </c>
      <c r="O213" s="477">
        <f t="shared" si="23"/>
        <v>0</v>
      </c>
      <c r="P213" s="477">
        <f t="shared" si="23"/>
        <v>0</v>
      </c>
      <c r="Q213" s="517"/>
    </row>
    <row r="214" spans="1:17" ht="13" hidden="1" outlineLevel="1">
      <c r="A214" s="514">
        <f>IF(C214&lt;&gt;0,MAX($A$9:A213)+1,0)</f>
        <v>148</v>
      </c>
      <c r="B214" s="515" t="s">
        <v>836</v>
      </c>
      <c r="C214" s="516" t="s">
        <v>805</v>
      </c>
      <c r="D214" s="507">
        <v>42</v>
      </c>
      <c r="E214" s="507">
        <v>24</v>
      </c>
      <c r="F214" s="508">
        <f t="shared" si="17"/>
        <v>1008</v>
      </c>
      <c r="G214" s="509"/>
      <c r="H214" s="508"/>
      <c r="I214" s="508"/>
      <c r="J214" s="477">
        <v>15565</v>
      </c>
      <c r="K214" s="477">
        <v>7036</v>
      </c>
      <c r="L214" s="477">
        <f t="shared" si="21"/>
        <v>22601</v>
      </c>
      <c r="M214" s="477">
        <f t="shared" si="22"/>
        <v>22781808</v>
      </c>
      <c r="N214" s="477">
        <v>0</v>
      </c>
      <c r="O214" s="477">
        <f t="shared" si="23"/>
        <v>0</v>
      </c>
      <c r="P214" s="477">
        <f t="shared" si="23"/>
        <v>0</v>
      </c>
      <c r="Q214" s="517"/>
    </row>
    <row r="215" spans="1:17" ht="13" hidden="1" outlineLevel="1">
      <c r="A215" s="514">
        <f>IF(C215&lt;&gt;0,MAX($A$9:A214)+1,0)</f>
        <v>149</v>
      </c>
      <c r="B215" s="515" t="s">
        <v>837</v>
      </c>
      <c r="C215" s="516" t="s">
        <v>805</v>
      </c>
      <c r="D215" s="507">
        <v>219</v>
      </c>
      <c r="E215" s="507">
        <v>24</v>
      </c>
      <c r="F215" s="508">
        <f t="shared" si="17"/>
        <v>5256</v>
      </c>
      <c r="G215" s="509"/>
      <c r="H215" s="508"/>
      <c r="I215" s="508"/>
      <c r="J215" s="477">
        <v>10146</v>
      </c>
      <c r="K215" s="477">
        <v>17118</v>
      </c>
      <c r="L215" s="477">
        <f t="shared" si="21"/>
        <v>27264</v>
      </c>
      <c r="M215" s="477">
        <f t="shared" si="22"/>
        <v>143299584</v>
      </c>
      <c r="N215" s="477">
        <v>0</v>
      </c>
      <c r="O215" s="477">
        <f t="shared" si="23"/>
        <v>0</v>
      </c>
      <c r="P215" s="477">
        <f t="shared" si="23"/>
        <v>0</v>
      </c>
      <c r="Q215" s="517"/>
    </row>
    <row r="216" spans="1:17" ht="13" hidden="1" outlineLevel="1">
      <c r="A216" s="514">
        <f>IF(C216&lt;&gt;0,MAX($A$9:A215)+1,0)</f>
        <v>150</v>
      </c>
      <c r="B216" s="515" t="s">
        <v>838</v>
      </c>
      <c r="C216" s="516" t="s">
        <v>805</v>
      </c>
      <c r="D216" s="507">
        <v>20</v>
      </c>
      <c r="E216" s="507">
        <v>24</v>
      </c>
      <c r="F216" s="508">
        <f t="shared" si="17"/>
        <v>480</v>
      </c>
      <c r="G216" s="509"/>
      <c r="H216" s="508"/>
      <c r="I216" s="508"/>
      <c r="J216" s="477">
        <v>14800</v>
      </c>
      <c r="K216" s="477">
        <v>19046</v>
      </c>
      <c r="L216" s="477">
        <f t="shared" si="21"/>
        <v>33846</v>
      </c>
      <c r="M216" s="477">
        <f t="shared" si="22"/>
        <v>16246080</v>
      </c>
      <c r="N216" s="477">
        <v>0</v>
      </c>
      <c r="O216" s="477">
        <f t="shared" si="23"/>
        <v>0</v>
      </c>
      <c r="P216" s="477">
        <f t="shared" si="23"/>
        <v>0</v>
      </c>
      <c r="Q216" s="517"/>
    </row>
    <row r="217" spans="1:17" ht="13" hidden="1" outlineLevel="1">
      <c r="A217" s="506">
        <f>IF(C217&lt;&gt;0,MAX($A$9:A216)+1,0)</f>
        <v>151</v>
      </c>
      <c r="B217" s="473" t="s">
        <v>841</v>
      </c>
      <c r="C217" s="474" t="s">
        <v>809</v>
      </c>
      <c r="D217" s="507">
        <v>1</v>
      </c>
      <c r="E217" s="507">
        <v>24</v>
      </c>
      <c r="F217" s="508">
        <f t="shared" si="17"/>
        <v>24</v>
      </c>
      <c r="G217" s="509"/>
      <c r="H217" s="508"/>
      <c r="I217" s="508"/>
      <c r="J217" s="477">
        <v>1045172</v>
      </c>
      <c r="K217" s="477">
        <v>333042</v>
      </c>
      <c r="L217" s="477">
        <f t="shared" si="21"/>
        <v>1378214</v>
      </c>
      <c r="M217" s="477">
        <f t="shared" si="22"/>
        <v>33077136</v>
      </c>
      <c r="N217" s="477">
        <v>0</v>
      </c>
      <c r="O217" s="477">
        <f t="shared" si="23"/>
        <v>0</v>
      </c>
      <c r="P217" s="477">
        <f t="shared" si="23"/>
        <v>0</v>
      </c>
      <c r="Q217" s="447"/>
    </row>
    <row r="218" spans="1:17" ht="13" hidden="1" outlineLevel="1">
      <c r="A218" s="498"/>
      <c r="B218" s="463" t="s">
        <v>842</v>
      </c>
      <c r="C218" s="499"/>
      <c r="D218" s="500">
        <v>16</v>
      </c>
      <c r="E218" s="501">
        <f>IF(AND(A217=0,D217&lt;&gt;0),D217,IF(LEFT(B218,4)="Cung",E217,))</f>
        <v>0</v>
      </c>
      <c r="F218" s="512">
        <f t="shared" si="17"/>
        <v>0</v>
      </c>
      <c r="G218" s="513"/>
      <c r="H218" s="512"/>
      <c r="I218" s="512"/>
      <c r="J218" s="512">
        <f>E218*F218</f>
        <v>0</v>
      </c>
      <c r="K218" s="512">
        <f>F218*J218</f>
        <v>0</v>
      </c>
      <c r="L218" s="512"/>
      <c r="M218" s="512"/>
      <c r="N218" s="512"/>
      <c r="O218" s="512"/>
      <c r="P218" s="512"/>
      <c r="Q218" s="505"/>
    </row>
    <row r="219" spans="1:17" ht="13" hidden="1" outlineLevel="1">
      <c r="A219" s="514">
        <f>IF(C219&lt;&gt;0,MAX($A$9:A218)+1,0)</f>
        <v>152</v>
      </c>
      <c r="B219" s="515" t="s">
        <v>821</v>
      </c>
      <c r="C219" s="516" t="s">
        <v>822</v>
      </c>
      <c r="D219" s="507">
        <v>1</v>
      </c>
      <c r="E219" s="507">
        <v>16</v>
      </c>
      <c r="F219" s="508">
        <f t="shared" si="17"/>
        <v>16</v>
      </c>
      <c r="G219" s="509"/>
      <c r="H219" s="508"/>
      <c r="I219" s="508"/>
      <c r="J219" s="477">
        <v>300700</v>
      </c>
      <c r="K219" s="477">
        <v>230099</v>
      </c>
      <c r="L219" s="477">
        <f t="shared" si="21"/>
        <v>530799</v>
      </c>
      <c r="M219" s="477">
        <f t="shared" si="22"/>
        <v>8492784</v>
      </c>
      <c r="N219" s="477">
        <v>0</v>
      </c>
      <c r="O219" s="477">
        <f t="shared" ref="O219:P236" si="24">ROUND(H219*N219,0)</f>
        <v>0</v>
      </c>
      <c r="P219" s="477">
        <f t="shared" si="24"/>
        <v>0</v>
      </c>
      <c r="Q219" s="517"/>
    </row>
    <row r="220" spans="1:17" ht="13" hidden="1" outlineLevel="1">
      <c r="A220" s="514">
        <f>IF(C220&lt;&gt;0,MAX($A$9:A219)+1,0)</f>
        <v>153</v>
      </c>
      <c r="B220" s="515" t="s">
        <v>823</v>
      </c>
      <c r="C220" s="516" t="s">
        <v>822</v>
      </c>
      <c r="D220" s="510">
        <v>1</v>
      </c>
      <c r="E220" s="507">
        <v>16</v>
      </c>
      <c r="F220" s="508">
        <f t="shared" si="17"/>
        <v>16</v>
      </c>
      <c r="G220" s="509"/>
      <c r="H220" s="508"/>
      <c r="I220" s="508"/>
      <c r="J220" s="477">
        <v>228258</v>
      </c>
      <c r="K220" s="477">
        <v>47063</v>
      </c>
      <c r="L220" s="477">
        <f t="shared" si="21"/>
        <v>275321</v>
      </c>
      <c r="M220" s="477">
        <f t="shared" si="22"/>
        <v>4405136</v>
      </c>
      <c r="N220" s="477">
        <v>0</v>
      </c>
      <c r="O220" s="477">
        <f t="shared" si="24"/>
        <v>0</v>
      </c>
      <c r="P220" s="477">
        <f t="shared" si="24"/>
        <v>0</v>
      </c>
      <c r="Q220" s="517"/>
    </row>
    <row r="221" spans="1:17" ht="13" hidden="1" outlineLevel="1">
      <c r="A221" s="514">
        <f>IF(C221&lt;&gt;0,MAX($A$9:A220)+1,0)</f>
        <v>154</v>
      </c>
      <c r="B221" s="515" t="s">
        <v>824</v>
      </c>
      <c r="C221" s="516" t="s">
        <v>822</v>
      </c>
      <c r="D221" s="510">
        <v>1</v>
      </c>
      <c r="E221" s="507">
        <v>16</v>
      </c>
      <c r="F221" s="508">
        <f t="shared" si="17"/>
        <v>16</v>
      </c>
      <c r="G221" s="509"/>
      <c r="H221" s="508"/>
      <c r="I221" s="508"/>
      <c r="J221" s="477">
        <v>283259</v>
      </c>
      <c r="K221" s="477">
        <v>58404</v>
      </c>
      <c r="L221" s="477">
        <f t="shared" si="21"/>
        <v>341663</v>
      </c>
      <c r="M221" s="477">
        <f t="shared" si="22"/>
        <v>5466608</v>
      </c>
      <c r="N221" s="477">
        <v>0</v>
      </c>
      <c r="O221" s="477">
        <f t="shared" si="24"/>
        <v>0</v>
      </c>
      <c r="P221" s="477">
        <f t="shared" si="24"/>
        <v>0</v>
      </c>
      <c r="Q221" s="517"/>
    </row>
    <row r="222" spans="1:17" ht="13" hidden="1" outlineLevel="1">
      <c r="A222" s="514">
        <f>IF(C222&lt;&gt;0,MAX($A$9:A221)+1,0)</f>
        <v>155</v>
      </c>
      <c r="B222" s="515" t="s">
        <v>825</v>
      </c>
      <c r="C222" s="516" t="s">
        <v>822</v>
      </c>
      <c r="D222" s="510">
        <v>4</v>
      </c>
      <c r="E222" s="507">
        <v>16</v>
      </c>
      <c r="F222" s="508">
        <f t="shared" si="17"/>
        <v>64</v>
      </c>
      <c r="G222" s="509"/>
      <c r="H222" s="508"/>
      <c r="I222" s="508"/>
      <c r="J222" s="477">
        <v>39637</v>
      </c>
      <c r="K222" s="477">
        <v>8173</v>
      </c>
      <c r="L222" s="477">
        <f t="shared" si="21"/>
        <v>47810</v>
      </c>
      <c r="M222" s="477">
        <f t="shared" si="22"/>
        <v>3059840</v>
      </c>
      <c r="N222" s="477">
        <v>0</v>
      </c>
      <c r="O222" s="477">
        <f t="shared" si="24"/>
        <v>0</v>
      </c>
      <c r="P222" s="477">
        <f t="shared" si="24"/>
        <v>0</v>
      </c>
      <c r="Q222" s="517"/>
    </row>
    <row r="223" spans="1:17" ht="13" hidden="1" outlineLevel="1">
      <c r="A223" s="514">
        <f>IF(C223&lt;&gt;0,MAX($A$9:A222)+1,0)</f>
        <v>156</v>
      </c>
      <c r="B223" s="515" t="s">
        <v>826</v>
      </c>
      <c r="C223" s="516" t="s">
        <v>822</v>
      </c>
      <c r="D223" s="510">
        <v>2</v>
      </c>
      <c r="E223" s="507">
        <v>16</v>
      </c>
      <c r="F223" s="508">
        <f t="shared" si="17"/>
        <v>32</v>
      </c>
      <c r="G223" s="509"/>
      <c r="H223" s="508"/>
      <c r="I223" s="508"/>
      <c r="J223" s="477">
        <v>39637</v>
      </c>
      <c r="K223" s="477">
        <v>8173</v>
      </c>
      <c r="L223" s="477">
        <f t="shared" si="21"/>
        <v>47810</v>
      </c>
      <c r="M223" s="477">
        <f t="shared" si="22"/>
        <v>1529920</v>
      </c>
      <c r="N223" s="477">
        <v>0</v>
      </c>
      <c r="O223" s="477">
        <f t="shared" si="24"/>
        <v>0</v>
      </c>
      <c r="P223" s="477">
        <f t="shared" si="24"/>
        <v>0</v>
      </c>
      <c r="Q223" s="517"/>
    </row>
    <row r="224" spans="1:17" ht="13" hidden="1" outlineLevel="1">
      <c r="A224" s="514">
        <f>IF(C224&lt;&gt;0,MAX($A$9:A223)+1,0)</f>
        <v>157</v>
      </c>
      <c r="B224" s="515" t="s">
        <v>827</v>
      </c>
      <c r="C224" s="516" t="s">
        <v>822</v>
      </c>
      <c r="D224" s="510">
        <v>1</v>
      </c>
      <c r="E224" s="507">
        <v>16</v>
      </c>
      <c r="F224" s="508">
        <f t="shared" si="17"/>
        <v>16</v>
      </c>
      <c r="G224" s="509"/>
      <c r="H224" s="508"/>
      <c r="I224" s="508"/>
      <c r="J224" s="477">
        <v>283259</v>
      </c>
      <c r="K224" s="477">
        <v>58404</v>
      </c>
      <c r="L224" s="477">
        <f t="shared" si="21"/>
        <v>341663</v>
      </c>
      <c r="M224" s="477">
        <f t="shared" si="22"/>
        <v>5466608</v>
      </c>
      <c r="N224" s="477">
        <v>0</v>
      </c>
      <c r="O224" s="477">
        <f t="shared" si="24"/>
        <v>0</v>
      </c>
      <c r="P224" s="477">
        <f t="shared" si="24"/>
        <v>0</v>
      </c>
      <c r="Q224" s="517"/>
    </row>
    <row r="225" spans="1:17" ht="13" hidden="1" outlineLevel="1">
      <c r="A225" s="514">
        <f>IF(C225&lt;&gt;0,MAX($A$9:A224)+1,0)</f>
        <v>158</v>
      </c>
      <c r="B225" s="515" t="s">
        <v>828</v>
      </c>
      <c r="C225" s="516" t="s">
        <v>758</v>
      </c>
      <c r="D225" s="510">
        <v>15</v>
      </c>
      <c r="E225" s="507">
        <v>16</v>
      </c>
      <c r="F225" s="508">
        <f t="shared" si="17"/>
        <v>240</v>
      </c>
      <c r="G225" s="509"/>
      <c r="H225" s="508"/>
      <c r="I225" s="508"/>
      <c r="J225" s="477">
        <v>140317</v>
      </c>
      <c r="K225" s="477">
        <v>81344</v>
      </c>
      <c r="L225" s="477">
        <f t="shared" si="21"/>
        <v>221661</v>
      </c>
      <c r="M225" s="477">
        <f t="shared" si="22"/>
        <v>53198640</v>
      </c>
      <c r="N225" s="477">
        <v>0</v>
      </c>
      <c r="O225" s="477">
        <f t="shared" si="24"/>
        <v>0</v>
      </c>
      <c r="P225" s="477">
        <f t="shared" si="24"/>
        <v>0</v>
      </c>
      <c r="Q225" s="518"/>
    </row>
    <row r="226" spans="1:17" ht="13" hidden="1" outlineLevel="1">
      <c r="A226" s="514">
        <f>IF(C226&lt;&gt;0,MAX($A$9:A225)+1,0)</f>
        <v>159</v>
      </c>
      <c r="B226" s="515" t="s">
        <v>829</v>
      </c>
      <c r="C226" s="516" t="s">
        <v>822</v>
      </c>
      <c r="D226" s="507">
        <v>2</v>
      </c>
      <c r="E226" s="507">
        <v>16</v>
      </c>
      <c r="F226" s="508">
        <f t="shared" si="17"/>
        <v>32</v>
      </c>
      <c r="G226" s="509"/>
      <c r="H226" s="508"/>
      <c r="I226" s="508"/>
      <c r="J226" s="477">
        <v>41595</v>
      </c>
      <c r="K226" s="477">
        <v>17153</v>
      </c>
      <c r="L226" s="477">
        <f t="shared" si="21"/>
        <v>58748</v>
      </c>
      <c r="M226" s="477">
        <f t="shared" si="22"/>
        <v>1879936</v>
      </c>
      <c r="N226" s="477">
        <v>0</v>
      </c>
      <c r="O226" s="477">
        <f t="shared" si="24"/>
        <v>0</v>
      </c>
      <c r="P226" s="477">
        <f t="shared" si="24"/>
        <v>0</v>
      </c>
      <c r="Q226" s="517"/>
    </row>
    <row r="227" spans="1:17" ht="13" hidden="1" outlineLevel="1">
      <c r="A227" s="514">
        <f>IF(C227&lt;&gt;0,MAX($A$9:A226)+1,0)</f>
        <v>160</v>
      </c>
      <c r="B227" s="515" t="s">
        <v>830</v>
      </c>
      <c r="C227" s="516" t="s">
        <v>758</v>
      </c>
      <c r="D227" s="507">
        <v>2</v>
      </c>
      <c r="E227" s="507">
        <v>16</v>
      </c>
      <c r="F227" s="508">
        <f t="shared" si="17"/>
        <v>32</v>
      </c>
      <c r="G227" s="509"/>
      <c r="H227" s="508"/>
      <c r="I227" s="508"/>
      <c r="J227" s="477">
        <v>41857</v>
      </c>
      <c r="K227" s="477">
        <v>70432</v>
      </c>
      <c r="L227" s="477">
        <f t="shared" si="21"/>
        <v>112289</v>
      </c>
      <c r="M227" s="477">
        <f t="shared" si="22"/>
        <v>3593248</v>
      </c>
      <c r="N227" s="477">
        <v>0</v>
      </c>
      <c r="O227" s="477">
        <f t="shared" si="24"/>
        <v>0</v>
      </c>
      <c r="P227" s="477">
        <f t="shared" si="24"/>
        <v>0</v>
      </c>
      <c r="Q227" s="517"/>
    </row>
    <row r="228" spans="1:17" ht="13" hidden="1" outlineLevel="1">
      <c r="A228" s="514">
        <f>IF(C228&lt;&gt;0,MAX($A$9:A227)+1,0)</f>
        <v>161</v>
      </c>
      <c r="B228" s="515" t="s">
        <v>831</v>
      </c>
      <c r="C228" s="516" t="s">
        <v>758</v>
      </c>
      <c r="D228" s="507">
        <v>1</v>
      </c>
      <c r="E228" s="507">
        <v>16</v>
      </c>
      <c r="F228" s="508">
        <f t="shared" si="17"/>
        <v>16</v>
      </c>
      <c r="G228" s="509"/>
      <c r="H228" s="508"/>
      <c r="I228" s="508"/>
      <c r="J228" s="477">
        <v>55176</v>
      </c>
      <c r="K228" s="477">
        <v>74400</v>
      </c>
      <c r="L228" s="477">
        <f t="shared" si="21"/>
        <v>129576</v>
      </c>
      <c r="M228" s="477">
        <f t="shared" si="22"/>
        <v>2073216</v>
      </c>
      <c r="N228" s="477">
        <v>0</v>
      </c>
      <c r="O228" s="477">
        <f t="shared" si="24"/>
        <v>0</v>
      </c>
      <c r="P228" s="477">
        <f t="shared" si="24"/>
        <v>0</v>
      </c>
      <c r="Q228" s="517"/>
    </row>
    <row r="229" spans="1:17" ht="13" hidden="1" outlineLevel="1">
      <c r="A229" s="514">
        <f>IF(C229&lt;&gt;0,MAX($A$9:A228)+1,0)</f>
        <v>162</v>
      </c>
      <c r="B229" s="515" t="s">
        <v>832</v>
      </c>
      <c r="C229" s="516" t="s">
        <v>758</v>
      </c>
      <c r="D229" s="507">
        <v>13</v>
      </c>
      <c r="E229" s="507">
        <v>16</v>
      </c>
      <c r="F229" s="508">
        <f t="shared" si="17"/>
        <v>208</v>
      </c>
      <c r="G229" s="509"/>
      <c r="H229" s="508"/>
      <c r="I229" s="508"/>
      <c r="J229" s="477">
        <v>68887</v>
      </c>
      <c r="K229" s="477">
        <v>74400</v>
      </c>
      <c r="L229" s="477">
        <f t="shared" si="21"/>
        <v>143287</v>
      </c>
      <c r="M229" s="477">
        <f t="shared" si="22"/>
        <v>29803696</v>
      </c>
      <c r="N229" s="477">
        <v>0</v>
      </c>
      <c r="O229" s="477">
        <f t="shared" si="24"/>
        <v>0</v>
      </c>
      <c r="P229" s="477">
        <f t="shared" si="24"/>
        <v>0</v>
      </c>
      <c r="Q229" s="517"/>
    </row>
    <row r="230" spans="1:17" ht="13" hidden="1" outlineLevel="1">
      <c r="A230" s="514">
        <f>IF(C230&lt;&gt;0,MAX($A$9:A229)+1,0)</f>
        <v>163</v>
      </c>
      <c r="B230" s="515" t="s">
        <v>833</v>
      </c>
      <c r="C230" s="516" t="s">
        <v>758</v>
      </c>
      <c r="D230" s="507">
        <v>1</v>
      </c>
      <c r="E230" s="507">
        <v>16</v>
      </c>
      <c r="F230" s="508">
        <f t="shared" si="17"/>
        <v>16</v>
      </c>
      <c r="G230" s="509"/>
      <c r="H230" s="508"/>
      <c r="I230" s="508"/>
      <c r="J230" s="477">
        <v>59964</v>
      </c>
      <c r="K230" s="477">
        <v>69440</v>
      </c>
      <c r="L230" s="477">
        <f t="shared" si="21"/>
        <v>129404</v>
      </c>
      <c r="M230" s="477">
        <f t="shared" si="22"/>
        <v>2070464</v>
      </c>
      <c r="N230" s="477">
        <v>0</v>
      </c>
      <c r="O230" s="477">
        <f t="shared" si="24"/>
        <v>0</v>
      </c>
      <c r="P230" s="477">
        <f t="shared" si="24"/>
        <v>0</v>
      </c>
      <c r="Q230" s="517"/>
    </row>
    <row r="231" spans="1:17" ht="13" hidden="1" outlineLevel="1">
      <c r="A231" s="514">
        <f>IF(C231&lt;&gt;0,MAX($A$9:A230)+1,0)</f>
        <v>164</v>
      </c>
      <c r="B231" s="515" t="s">
        <v>834</v>
      </c>
      <c r="C231" s="516" t="s">
        <v>805</v>
      </c>
      <c r="D231" s="507">
        <v>350</v>
      </c>
      <c r="E231" s="507">
        <v>16</v>
      </c>
      <c r="F231" s="508">
        <f t="shared" si="17"/>
        <v>5600</v>
      </c>
      <c r="G231" s="509"/>
      <c r="H231" s="508"/>
      <c r="I231" s="508"/>
      <c r="J231" s="477">
        <v>7495</v>
      </c>
      <c r="K231" s="477">
        <v>4704</v>
      </c>
      <c r="L231" s="477">
        <f t="shared" si="21"/>
        <v>12199</v>
      </c>
      <c r="M231" s="477">
        <f t="shared" si="22"/>
        <v>68314400</v>
      </c>
      <c r="N231" s="477">
        <v>0</v>
      </c>
      <c r="O231" s="477">
        <f t="shared" si="24"/>
        <v>0</v>
      </c>
      <c r="P231" s="477">
        <f t="shared" si="24"/>
        <v>0</v>
      </c>
      <c r="Q231" s="517"/>
    </row>
    <row r="232" spans="1:17" ht="13" hidden="1" outlineLevel="1">
      <c r="A232" s="514">
        <f>IF(C232&lt;&gt;0,MAX($A$9:A231)+1,0)</f>
        <v>165</v>
      </c>
      <c r="B232" s="515" t="s">
        <v>835</v>
      </c>
      <c r="C232" s="516" t="s">
        <v>805</v>
      </c>
      <c r="D232" s="507">
        <v>195</v>
      </c>
      <c r="E232" s="507">
        <v>16</v>
      </c>
      <c r="F232" s="508">
        <f t="shared" si="17"/>
        <v>3120</v>
      </c>
      <c r="G232" s="509"/>
      <c r="H232" s="508"/>
      <c r="I232" s="508"/>
      <c r="J232" s="477">
        <v>10961</v>
      </c>
      <c r="K232" s="477">
        <v>5643</v>
      </c>
      <c r="L232" s="477">
        <f t="shared" si="21"/>
        <v>16604</v>
      </c>
      <c r="M232" s="477">
        <f t="shared" si="22"/>
        <v>51804480</v>
      </c>
      <c r="N232" s="477">
        <v>0</v>
      </c>
      <c r="O232" s="477">
        <f t="shared" si="24"/>
        <v>0</v>
      </c>
      <c r="P232" s="477">
        <f t="shared" si="24"/>
        <v>0</v>
      </c>
      <c r="Q232" s="517"/>
    </row>
    <row r="233" spans="1:17" ht="13" hidden="1" outlineLevel="1">
      <c r="A233" s="514">
        <f>IF(C233&lt;&gt;0,MAX($A$9:A232)+1,0)</f>
        <v>166</v>
      </c>
      <c r="B233" s="515" t="s">
        <v>836</v>
      </c>
      <c r="C233" s="516" t="s">
        <v>805</v>
      </c>
      <c r="D233" s="507">
        <v>42</v>
      </c>
      <c r="E233" s="507">
        <v>16</v>
      </c>
      <c r="F233" s="508">
        <f t="shared" si="17"/>
        <v>672</v>
      </c>
      <c r="G233" s="509"/>
      <c r="H233" s="508"/>
      <c r="I233" s="508"/>
      <c r="J233" s="477">
        <v>15565</v>
      </c>
      <c r="K233" s="477">
        <v>7036</v>
      </c>
      <c r="L233" s="477">
        <f t="shared" si="21"/>
        <v>22601</v>
      </c>
      <c r="M233" s="477">
        <f t="shared" si="22"/>
        <v>15187872</v>
      </c>
      <c r="N233" s="477">
        <v>0</v>
      </c>
      <c r="O233" s="477">
        <f t="shared" si="24"/>
        <v>0</v>
      </c>
      <c r="P233" s="477">
        <f t="shared" si="24"/>
        <v>0</v>
      </c>
      <c r="Q233" s="517"/>
    </row>
    <row r="234" spans="1:17" ht="13" hidden="1" outlineLevel="1">
      <c r="A234" s="514">
        <f>IF(C234&lt;&gt;0,MAX($A$9:A233)+1,0)</f>
        <v>167</v>
      </c>
      <c r="B234" s="515" t="s">
        <v>837</v>
      </c>
      <c r="C234" s="516" t="s">
        <v>805</v>
      </c>
      <c r="D234" s="507">
        <v>219</v>
      </c>
      <c r="E234" s="507">
        <v>16</v>
      </c>
      <c r="F234" s="508">
        <f t="shared" si="17"/>
        <v>3504</v>
      </c>
      <c r="G234" s="509"/>
      <c r="H234" s="508"/>
      <c r="I234" s="508"/>
      <c r="J234" s="477">
        <v>10146</v>
      </c>
      <c r="K234" s="477">
        <v>17118</v>
      </c>
      <c r="L234" s="477">
        <f t="shared" si="21"/>
        <v>27264</v>
      </c>
      <c r="M234" s="477">
        <f t="shared" si="22"/>
        <v>95533056</v>
      </c>
      <c r="N234" s="477">
        <v>0</v>
      </c>
      <c r="O234" s="477">
        <f t="shared" si="24"/>
        <v>0</v>
      </c>
      <c r="P234" s="477">
        <f t="shared" si="24"/>
        <v>0</v>
      </c>
      <c r="Q234" s="517"/>
    </row>
    <row r="235" spans="1:17" ht="13" hidden="1" outlineLevel="1">
      <c r="A235" s="514">
        <f>IF(C235&lt;&gt;0,MAX($A$9:A234)+1,0)</f>
        <v>168</v>
      </c>
      <c r="B235" s="515" t="s">
        <v>838</v>
      </c>
      <c r="C235" s="516" t="s">
        <v>805</v>
      </c>
      <c r="D235" s="507">
        <v>20</v>
      </c>
      <c r="E235" s="507">
        <v>16</v>
      </c>
      <c r="F235" s="508">
        <f t="shared" si="17"/>
        <v>320</v>
      </c>
      <c r="G235" s="509"/>
      <c r="H235" s="508"/>
      <c r="I235" s="508"/>
      <c r="J235" s="477">
        <v>14800</v>
      </c>
      <c r="K235" s="477">
        <v>19046</v>
      </c>
      <c r="L235" s="477">
        <f t="shared" si="21"/>
        <v>33846</v>
      </c>
      <c r="M235" s="477">
        <f t="shared" si="22"/>
        <v>10830720</v>
      </c>
      <c r="N235" s="477">
        <v>0</v>
      </c>
      <c r="O235" s="477">
        <f t="shared" si="24"/>
        <v>0</v>
      </c>
      <c r="P235" s="477">
        <f t="shared" si="24"/>
        <v>0</v>
      </c>
      <c r="Q235" s="517"/>
    </row>
    <row r="236" spans="1:17" ht="13" hidden="1" outlineLevel="1">
      <c r="A236" s="514">
        <f>IF(C236&lt;&gt;0,MAX($A$9:A235)+1,0)</f>
        <v>169</v>
      </c>
      <c r="B236" s="473" t="s">
        <v>843</v>
      </c>
      <c r="C236" s="516" t="s">
        <v>809</v>
      </c>
      <c r="D236" s="507">
        <v>1</v>
      </c>
      <c r="E236" s="507">
        <v>16</v>
      </c>
      <c r="F236" s="508">
        <f t="shared" si="17"/>
        <v>16</v>
      </c>
      <c r="G236" s="509"/>
      <c r="H236" s="508"/>
      <c r="I236" s="508"/>
      <c r="J236" s="477">
        <v>1045172</v>
      </c>
      <c r="K236" s="477">
        <v>333042</v>
      </c>
      <c r="L236" s="477">
        <f t="shared" si="21"/>
        <v>1378214</v>
      </c>
      <c r="M236" s="477">
        <f t="shared" si="22"/>
        <v>22051424</v>
      </c>
      <c r="N236" s="477">
        <v>0</v>
      </c>
      <c r="O236" s="477">
        <f t="shared" si="24"/>
        <v>0</v>
      </c>
      <c r="P236" s="477">
        <f t="shared" si="24"/>
        <v>0</v>
      </c>
      <c r="Q236" s="517"/>
    </row>
    <row r="237" spans="1:17" ht="13" hidden="1" outlineLevel="1">
      <c r="A237" s="498"/>
      <c r="B237" s="463" t="s">
        <v>844</v>
      </c>
      <c r="C237" s="499"/>
      <c r="D237" s="500">
        <v>8</v>
      </c>
      <c r="E237" s="501">
        <f>IF(AND(A236=0,D236&lt;&gt;0),D236,IF(LEFT(B237,4)="Cung",E236,))</f>
        <v>0</v>
      </c>
      <c r="F237" s="519">
        <f t="shared" si="17"/>
        <v>0</v>
      </c>
      <c r="G237" s="520"/>
      <c r="H237" s="519"/>
      <c r="I237" s="519"/>
      <c r="J237" s="519">
        <f>E237*F237</f>
        <v>0</v>
      </c>
      <c r="K237" s="519">
        <f>F237*J237</f>
        <v>0</v>
      </c>
      <c r="L237" s="519"/>
      <c r="M237" s="519"/>
      <c r="N237" s="519"/>
      <c r="O237" s="519"/>
      <c r="P237" s="519"/>
      <c r="Q237" s="505"/>
    </row>
    <row r="238" spans="1:17" ht="13" hidden="1" outlineLevel="1">
      <c r="A238" s="514">
        <f>IF(C238&lt;&gt;0,MAX($A$9:A237)+1,0)</f>
        <v>170</v>
      </c>
      <c r="B238" s="515" t="s">
        <v>821</v>
      </c>
      <c r="C238" s="516" t="s">
        <v>822</v>
      </c>
      <c r="D238" s="507">
        <v>1</v>
      </c>
      <c r="E238" s="507">
        <v>8</v>
      </c>
      <c r="F238" s="508">
        <f t="shared" si="17"/>
        <v>8</v>
      </c>
      <c r="G238" s="509"/>
      <c r="H238" s="508"/>
      <c r="I238" s="508"/>
      <c r="J238" s="477">
        <v>300700</v>
      </c>
      <c r="K238" s="477">
        <v>230099</v>
      </c>
      <c r="L238" s="477">
        <f t="shared" si="21"/>
        <v>530799</v>
      </c>
      <c r="M238" s="477">
        <f t="shared" si="22"/>
        <v>4246392</v>
      </c>
      <c r="N238" s="477">
        <v>0</v>
      </c>
      <c r="O238" s="477">
        <f t="shared" ref="O238:P255" si="25">ROUND(H238*N238,0)</f>
        <v>0</v>
      </c>
      <c r="P238" s="477">
        <f t="shared" si="25"/>
        <v>0</v>
      </c>
      <c r="Q238" s="517"/>
    </row>
    <row r="239" spans="1:17" ht="13" hidden="1" outlineLevel="1">
      <c r="A239" s="514">
        <f>IF(C239&lt;&gt;0,MAX($A$9:A238)+1,0)</f>
        <v>171</v>
      </c>
      <c r="B239" s="515" t="s">
        <v>823</v>
      </c>
      <c r="C239" s="516" t="s">
        <v>822</v>
      </c>
      <c r="D239" s="510">
        <v>1</v>
      </c>
      <c r="E239" s="507">
        <v>8</v>
      </c>
      <c r="F239" s="508">
        <f t="shared" si="17"/>
        <v>8</v>
      </c>
      <c r="G239" s="509"/>
      <c r="H239" s="508"/>
      <c r="I239" s="508"/>
      <c r="J239" s="477">
        <v>228258</v>
      </c>
      <c r="K239" s="477">
        <v>47063</v>
      </c>
      <c r="L239" s="477">
        <f t="shared" si="21"/>
        <v>275321</v>
      </c>
      <c r="M239" s="477">
        <f t="shared" si="22"/>
        <v>2202568</v>
      </c>
      <c r="N239" s="477">
        <v>0</v>
      </c>
      <c r="O239" s="477">
        <f t="shared" si="25"/>
        <v>0</v>
      </c>
      <c r="P239" s="477">
        <f t="shared" si="25"/>
        <v>0</v>
      </c>
      <c r="Q239" s="517"/>
    </row>
    <row r="240" spans="1:17" ht="13" hidden="1" outlineLevel="1">
      <c r="A240" s="514">
        <f>IF(C240&lt;&gt;0,MAX($A$9:A239)+1,0)</f>
        <v>172</v>
      </c>
      <c r="B240" s="515" t="s">
        <v>824</v>
      </c>
      <c r="C240" s="516" t="s">
        <v>822</v>
      </c>
      <c r="D240" s="510">
        <v>1</v>
      </c>
      <c r="E240" s="507">
        <v>8</v>
      </c>
      <c r="F240" s="508">
        <f t="shared" si="17"/>
        <v>8</v>
      </c>
      <c r="G240" s="509"/>
      <c r="H240" s="508"/>
      <c r="I240" s="508"/>
      <c r="J240" s="477">
        <v>283259</v>
      </c>
      <c r="K240" s="477">
        <v>58404</v>
      </c>
      <c r="L240" s="477">
        <f t="shared" si="21"/>
        <v>341663</v>
      </c>
      <c r="M240" s="477">
        <f t="shared" si="22"/>
        <v>2733304</v>
      </c>
      <c r="N240" s="477">
        <v>0</v>
      </c>
      <c r="O240" s="477">
        <f t="shared" si="25"/>
        <v>0</v>
      </c>
      <c r="P240" s="477">
        <f t="shared" si="25"/>
        <v>0</v>
      </c>
      <c r="Q240" s="517"/>
    </row>
    <row r="241" spans="1:17" ht="13" hidden="1" outlineLevel="1">
      <c r="A241" s="514">
        <f>IF(C241&lt;&gt;0,MAX($A$9:A240)+1,0)</f>
        <v>173</v>
      </c>
      <c r="B241" s="515" t="s">
        <v>825</v>
      </c>
      <c r="C241" s="516" t="s">
        <v>822</v>
      </c>
      <c r="D241" s="510">
        <v>4</v>
      </c>
      <c r="E241" s="507">
        <v>8</v>
      </c>
      <c r="F241" s="508">
        <f t="shared" si="17"/>
        <v>32</v>
      </c>
      <c r="G241" s="509"/>
      <c r="H241" s="508"/>
      <c r="I241" s="508"/>
      <c r="J241" s="477">
        <v>39637</v>
      </c>
      <c r="K241" s="477">
        <v>8173</v>
      </c>
      <c r="L241" s="477">
        <f t="shared" si="21"/>
        <v>47810</v>
      </c>
      <c r="M241" s="477">
        <f t="shared" si="22"/>
        <v>1529920</v>
      </c>
      <c r="N241" s="477">
        <v>0</v>
      </c>
      <c r="O241" s="477">
        <f t="shared" si="25"/>
        <v>0</v>
      </c>
      <c r="P241" s="477">
        <f t="shared" si="25"/>
        <v>0</v>
      </c>
      <c r="Q241" s="517"/>
    </row>
    <row r="242" spans="1:17" ht="13" hidden="1" outlineLevel="1">
      <c r="A242" s="514">
        <f>IF(C242&lt;&gt;0,MAX($A$9:A241)+1,0)</f>
        <v>174</v>
      </c>
      <c r="B242" s="515" t="s">
        <v>826</v>
      </c>
      <c r="C242" s="516" t="s">
        <v>822</v>
      </c>
      <c r="D242" s="510">
        <v>2</v>
      </c>
      <c r="E242" s="507">
        <v>8</v>
      </c>
      <c r="F242" s="508">
        <f t="shared" si="17"/>
        <v>16</v>
      </c>
      <c r="G242" s="509"/>
      <c r="H242" s="508"/>
      <c r="I242" s="508"/>
      <c r="J242" s="477">
        <v>39637</v>
      </c>
      <c r="K242" s="477">
        <v>8173</v>
      </c>
      <c r="L242" s="477">
        <f t="shared" si="21"/>
        <v>47810</v>
      </c>
      <c r="M242" s="477">
        <f t="shared" si="22"/>
        <v>764960</v>
      </c>
      <c r="N242" s="477">
        <v>0</v>
      </c>
      <c r="O242" s="477">
        <f t="shared" si="25"/>
        <v>0</v>
      </c>
      <c r="P242" s="477">
        <f t="shared" si="25"/>
        <v>0</v>
      </c>
      <c r="Q242" s="517"/>
    </row>
    <row r="243" spans="1:17" ht="13" hidden="1" outlineLevel="1">
      <c r="A243" s="514">
        <f>IF(C243&lt;&gt;0,MAX($A$9:A242)+1,0)</f>
        <v>175</v>
      </c>
      <c r="B243" s="515" t="s">
        <v>827</v>
      </c>
      <c r="C243" s="516" t="s">
        <v>822</v>
      </c>
      <c r="D243" s="510">
        <v>1</v>
      </c>
      <c r="E243" s="507">
        <v>8</v>
      </c>
      <c r="F243" s="508">
        <f t="shared" si="17"/>
        <v>8</v>
      </c>
      <c r="G243" s="509"/>
      <c r="H243" s="508"/>
      <c r="I243" s="508"/>
      <c r="J243" s="477">
        <v>283259</v>
      </c>
      <c r="K243" s="477">
        <v>58404</v>
      </c>
      <c r="L243" s="477">
        <f t="shared" si="21"/>
        <v>341663</v>
      </c>
      <c r="M243" s="477">
        <f t="shared" si="22"/>
        <v>2733304</v>
      </c>
      <c r="N243" s="477">
        <v>0</v>
      </c>
      <c r="O243" s="477">
        <f t="shared" si="25"/>
        <v>0</v>
      </c>
      <c r="P243" s="477">
        <f t="shared" si="25"/>
        <v>0</v>
      </c>
      <c r="Q243" s="517"/>
    </row>
    <row r="244" spans="1:17" ht="13" hidden="1" outlineLevel="1">
      <c r="A244" s="514">
        <f>IF(C244&lt;&gt;0,MAX($A$9:A243)+1,0)</f>
        <v>176</v>
      </c>
      <c r="B244" s="515" t="s">
        <v>828</v>
      </c>
      <c r="C244" s="516" t="s">
        <v>758</v>
      </c>
      <c r="D244" s="510">
        <v>15</v>
      </c>
      <c r="E244" s="507">
        <v>8</v>
      </c>
      <c r="F244" s="508">
        <f t="shared" si="17"/>
        <v>120</v>
      </c>
      <c r="G244" s="509"/>
      <c r="H244" s="508"/>
      <c r="I244" s="508"/>
      <c r="J244" s="477">
        <v>140317</v>
      </c>
      <c r="K244" s="477">
        <v>81344</v>
      </c>
      <c r="L244" s="477">
        <f t="shared" si="21"/>
        <v>221661</v>
      </c>
      <c r="M244" s="477">
        <f t="shared" si="22"/>
        <v>26599320</v>
      </c>
      <c r="N244" s="477">
        <v>0</v>
      </c>
      <c r="O244" s="477">
        <f t="shared" si="25"/>
        <v>0</v>
      </c>
      <c r="P244" s="477">
        <f t="shared" si="25"/>
        <v>0</v>
      </c>
      <c r="Q244" s="518"/>
    </row>
    <row r="245" spans="1:17" ht="13" hidden="1" outlineLevel="1">
      <c r="A245" s="514">
        <f>IF(C245&lt;&gt;0,MAX($A$9:A244)+1,0)</f>
        <v>177</v>
      </c>
      <c r="B245" s="515" t="s">
        <v>829</v>
      </c>
      <c r="C245" s="516" t="s">
        <v>822</v>
      </c>
      <c r="D245" s="507">
        <v>2</v>
      </c>
      <c r="E245" s="507">
        <v>8</v>
      </c>
      <c r="F245" s="508">
        <f t="shared" si="17"/>
        <v>16</v>
      </c>
      <c r="G245" s="509"/>
      <c r="H245" s="508"/>
      <c r="I245" s="508"/>
      <c r="J245" s="477">
        <v>41595</v>
      </c>
      <c r="K245" s="477">
        <v>17153</v>
      </c>
      <c r="L245" s="477">
        <f t="shared" si="21"/>
        <v>58748</v>
      </c>
      <c r="M245" s="477">
        <f t="shared" si="22"/>
        <v>939968</v>
      </c>
      <c r="N245" s="477">
        <v>0</v>
      </c>
      <c r="O245" s="477">
        <f t="shared" si="25"/>
        <v>0</v>
      </c>
      <c r="P245" s="477">
        <f t="shared" si="25"/>
        <v>0</v>
      </c>
      <c r="Q245" s="517"/>
    </row>
    <row r="246" spans="1:17" ht="13" hidden="1" outlineLevel="1">
      <c r="A246" s="514">
        <f>IF(C246&lt;&gt;0,MAX($A$9:A245)+1,0)</f>
        <v>178</v>
      </c>
      <c r="B246" s="515" t="s">
        <v>830</v>
      </c>
      <c r="C246" s="516" t="s">
        <v>758</v>
      </c>
      <c r="D246" s="507">
        <v>2</v>
      </c>
      <c r="E246" s="507">
        <v>8</v>
      </c>
      <c r="F246" s="508">
        <f t="shared" ref="F246:F309" si="26">D246*E246</f>
        <v>16</v>
      </c>
      <c r="G246" s="509"/>
      <c r="H246" s="508"/>
      <c r="I246" s="508"/>
      <c r="J246" s="477">
        <v>41857</v>
      </c>
      <c r="K246" s="477">
        <v>70432</v>
      </c>
      <c r="L246" s="477">
        <f t="shared" si="21"/>
        <v>112289</v>
      </c>
      <c r="M246" s="477">
        <f t="shared" si="22"/>
        <v>1796624</v>
      </c>
      <c r="N246" s="477">
        <v>0</v>
      </c>
      <c r="O246" s="477">
        <f t="shared" si="25"/>
        <v>0</v>
      </c>
      <c r="P246" s="477">
        <f t="shared" si="25"/>
        <v>0</v>
      </c>
      <c r="Q246" s="517"/>
    </row>
    <row r="247" spans="1:17" ht="13" hidden="1" outlineLevel="1">
      <c r="A247" s="514">
        <f>IF(C247&lt;&gt;0,MAX($A$9:A246)+1,0)</f>
        <v>179</v>
      </c>
      <c r="B247" s="515" t="s">
        <v>831</v>
      </c>
      <c r="C247" s="516" t="s">
        <v>758</v>
      </c>
      <c r="D247" s="507">
        <v>1</v>
      </c>
      <c r="E247" s="507">
        <v>8</v>
      </c>
      <c r="F247" s="508">
        <f t="shared" si="26"/>
        <v>8</v>
      </c>
      <c r="G247" s="509"/>
      <c r="H247" s="508"/>
      <c r="I247" s="508"/>
      <c r="J247" s="477">
        <v>55176</v>
      </c>
      <c r="K247" s="477">
        <v>74400</v>
      </c>
      <c r="L247" s="477">
        <f t="shared" si="21"/>
        <v>129576</v>
      </c>
      <c r="M247" s="477">
        <f t="shared" si="22"/>
        <v>1036608</v>
      </c>
      <c r="N247" s="477">
        <v>0</v>
      </c>
      <c r="O247" s="477">
        <f t="shared" si="25"/>
        <v>0</v>
      </c>
      <c r="P247" s="477">
        <f t="shared" si="25"/>
        <v>0</v>
      </c>
      <c r="Q247" s="517"/>
    </row>
    <row r="248" spans="1:17" ht="13" hidden="1" outlineLevel="1">
      <c r="A248" s="514">
        <f>IF(C248&lt;&gt;0,MAX($A$9:A247)+1,0)</f>
        <v>180</v>
      </c>
      <c r="B248" s="515" t="s">
        <v>832</v>
      </c>
      <c r="C248" s="516" t="s">
        <v>758</v>
      </c>
      <c r="D248" s="507">
        <v>13</v>
      </c>
      <c r="E248" s="507">
        <v>8</v>
      </c>
      <c r="F248" s="508">
        <f t="shared" si="26"/>
        <v>104</v>
      </c>
      <c r="G248" s="509"/>
      <c r="H248" s="508"/>
      <c r="I248" s="508"/>
      <c r="J248" s="477">
        <v>68887</v>
      </c>
      <c r="K248" s="477">
        <v>74400</v>
      </c>
      <c r="L248" s="477">
        <f t="shared" si="21"/>
        <v>143287</v>
      </c>
      <c r="M248" s="477">
        <f t="shared" si="22"/>
        <v>14901848</v>
      </c>
      <c r="N248" s="477">
        <v>0</v>
      </c>
      <c r="O248" s="477">
        <f t="shared" si="25"/>
        <v>0</v>
      </c>
      <c r="P248" s="477">
        <f t="shared" si="25"/>
        <v>0</v>
      </c>
      <c r="Q248" s="517"/>
    </row>
    <row r="249" spans="1:17" ht="13" hidden="1" outlineLevel="1">
      <c r="A249" s="514">
        <f>IF(C249&lt;&gt;0,MAX($A$9:A248)+1,0)</f>
        <v>181</v>
      </c>
      <c r="B249" s="515" t="s">
        <v>833</v>
      </c>
      <c r="C249" s="516" t="s">
        <v>758</v>
      </c>
      <c r="D249" s="507">
        <v>1</v>
      </c>
      <c r="E249" s="507">
        <v>8</v>
      </c>
      <c r="F249" s="508">
        <f t="shared" si="26"/>
        <v>8</v>
      </c>
      <c r="G249" s="509"/>
      <c r="H249" s="508"/>
      <c r="I249" s="508"/>
      <c r="J249" s="477">
        <v>59964</v>
      </c>
      <c r="K249" s="477">
        <v>69440</v>
      </c>
      <c r="L249" s="477">
        <f t="shared" si="21"/>
        <v>129404</v>
      </c>
      <c r="M249" s="477">
        <f t="shared" si="22"/>
        <v>1035232</v>
      </c>
      <c r="N249" s="477">
        <v>0</v>
      </c>
      <c r="O249" s="477">
        <f t="shared" si="25"/>
        <v>0</v>
      </c>
      <c r="P249" s="477">
        <f t="shared" si="25"/>
        <v>0</v>
      </c>
      <c r="Q249" s="517"/>
    </row>
    <row r="250" spans="1:17" ht="13" hidden="1" outlineLevel="1">
      <c r="A250" s="514">
        <f>IF(C250&lt;&gt;0,MAX($A$9:A249)+1,0)</f>
        <v>182</v>
      </c>
      <c r="B250" s="515" t="s">
        <v>834</v>
      </c>
      <c r="C250" s="516" t="s">
        <v>805</v>
      </c>
      <c r="D250" s="507">
        <v>350</v>
      </c>
      <c r="E250" s="507">
        <v>8</v>
      </c>
      <c r="F250" s="508">
        <f t="shared" si="26"/>
        <v>2800</v>
      </c>
      <c r="G250" s="509"/>
      <c r="H250" s="508"/>
      <c r="I250" s="508"/>
      <c r="J250" s="477">
        <v>7495</v>
      </c>
      <c r="K250" s="477">
        <v>4704</v>
      </c>
      <c r="L250" s="477">
        <f t="shared" si="21"/>
        <v>12199</v>
      </c>
      <c r="M250" s="477">
        <f t="shared" si="22"/>
        <v>34157200</v>
      </c>
      <c r="N250" s="477">
        <v>0</v>
      </c>
      <c r="O250" s="477">
        <f t="shared" si="25"/>
        <v>0</v>
      </c>
      <c r="P250" s="477">
        <f t="shared" si="25"/>
        <v>0</v>
      </c>
      <c r="Q250" s="517"/>
    </row>
    <row r="251" spans="1:17" ht="13" hidden="1" outlineLevel="1">
      <c r="A251" s="514">
        <f>IF(C251&lt;&gt;0,MAX($A$9:A250)+1,0)</f>
        <v>183</v>
      </c>
      <c r="B251" s="515" t="s">
        <v>835</v>
      </c>
      <c r="C251" s="516" t="s">
        <v>805</v>
      </c>
      <c r="D251" s="507">
        <v>195</v>
      </c>
      <c r="E251" s="507">
        <v>8</v>
      </c>
      <c r="F251" s="508">
        <f t="shared" si="26"/>
        <v>1560</v>
      </c>
      <c r="G251" s="509"/>
      <c r="H251" s="508"/>
      <c r="I251" s="508"/>
      <c r="J251" s="477">
        <v>10961</v>
      </c>
      <c r="K251" s="477">
        <v>5643</v>
      </c>
      <c r="L251" s="477">
        <f t="shared" si="21"/>
        <v>16604</v>
      </c>
      <c r="M251" s="477">
        <f t="shared" si="22"/>
        <v>25902240</v>
      </c>
      <c r="N251" s="477">
        <v>0</v>
      </c>
      <c r="O251" s="477">
        <f t="shared" si="25"/>
        <v>0</v>
      </c>
      <c r="P251" s="477">
        <f t="shared" si="25"/>
        <v>0</v>
      </c>
      <c r="Q251" s="517"/>
    </row>
    <row r="252" spans="1:17" ht="13" hidden="1" outlineLevel="1">
      <c r="A252" s="514">
        <f>IF(C252&lt;&gt;0,MAX($A$9:A251)+1,0)</f>
        <v>184</v>
      </c>
      <c r="B252" s="515" t="s">
        <v>836</v>
      </c>
      <c r="C252" s="516" t="s">
        <v>805</v>
      </c>
      <c r="D252" s="507">
        <v>42</v>
      </c>
      <c r="E252" s="507">
        <v>8</v>
      </c>
      <c r="F252" s="508">
        <f t="shared" si="26"/>
        <v>336</v>
      </c>
      <c r="G252" s="509"/>
      <c r="H252" s="508"/>
      <c r="I252" s="508"/>
      <c r="J252" s="477">
        <v>15565</v>
      </c>
      <c r="K252" s="477">
        <v>7036</v>
      </c>
      <c r="L252" s="477">
        <f t="shared" si="21"/>
        <v>22601</v>
      </c>
      <c r="M252" s="477">
        <f t="shared" si="22"/>
        <v>7593936</v>
      </c>
      <c r="N252" s="477">
        <v>0</v>
      </c>
      <c r="O252" s="477">
        <f t="shared" si="25"/>
        <v>0</v>
      </c>
      <c r="P252" s="477">
        <f t="shared" si="25"/>
        <v>0</v>
      </c>
      <c r="Q252" s="517"/>
    </row>
    <row r="253" spans="1:17" ht="13" hidden="1" outlineLevel="1">
      <c r="A253" s="514">
        <f>IF(C253&lt;&gt;0,MAX($A$9:A252)+1,0)</f>
        <v>185</v>
      </c>
      <c r="B253" s="515" t="s">
        <v>837</v>
      </c>
      <c r="C253" s="516" t="s">
        <v>805</v>
      </c>
      <c r="D253" s="507">
        <v>219</v>
      </c>
      <c r="E253" s="507">
        <v>8</v>
      </c>
      <c r="F253" s="508">
        <f t="shared" si="26"/>
        <v>1752</v>
      </c>
      <c r="G253" s="509"/>
      <c r="H253" s="508"/>
      <c r="I253" s="508"/>
      <c r="J253" s="477">
        <v>10146</v>
      </c>
      <c r="K253" s="477">
        <v>17118</v>
      </c>
      <c r="L253" s="477">
        <f t="shared" si="21"/>
        <v>27264</v>
      </c>
      <c r="M253" s="477">
        <f t="shared" si="22"/>
        <v>47766528</v>
      </c>
      <c r="N253" s="477">
        <v>0</v>
      </c>
      <c r="O253" s="477">
        <f t="shared" si="25"/>
        <v>0</v>
      </c>
      <c r="P253" s="477">
        <f t="shared" si="25"/>
        <v>0</v>
      </c>
      <c r="Q253" s="517"/>
    </row>
    <row r="254" spans="1:17" ht="13" hidden="1" outlineLevel="1">
      <c r="A254" s="514">
        <f>IF(C254&lt;&gt;0,MAX($A$9:A253)+1,0)</f>
        <v>186</v>
      </c>
      <c r="B254" s="515" t="s">
        <v>838</v>
      </c>
      <c r="C254" s="516" t="s">
        <v>805</v>
      </c>
      <c r="D254" s="507">
        <v>20</v>
      </c>
      <c r="E254" s="507">
        <v>8</v>
      </c>
      <c r="F254" s="508">
        <f t="shared" si="26"/>
        <v>160</v>
      </c>
      <c r="G254" s="509"/>
      <c r="H254" s="508"/>
      <c r="I254" s="508"/>
      <c r="J254" s="477">
        <v>14800</v>
      </c>
      <c r="K254" s="477">
        <v>19046</v>
      </c>
      <c r="L254" s="477">
        <f t="shared" si="21"/>
        <v>33846</v>
      </c>
      <c r="M254" s="477">
        <f t="shared" si="22"/>
        <v>5415360</v>
      </c>
      <c r="N254" s="477">
        <v>0</v>
      </c>
      <c r="O254" s="477">
        <f t="shared" si="25"/>
        <v>0</v>
      </c>
      <c r="P254" s="477">
        <f t="shared" si="25"/>
        <v>0</v>
      </c>
      <c r="Q254" s="517"/>
    </row>
    <row r="255" spans="1:17" ht="13" hidden="1" outlineLevel="1">
      <c r="A255" s="514">
        <f>IF(C255&lt;&gt;0,MAX($A$9:A254)+1,0)</f>
        <v>187</v>
      </c>
      <c r="B255" s="473" t="s">
        <v>845</v>
      </c>
      <c r="C255" s="516" t="s">
        <v>809</v>
      </c>
      <c r="D255" s="507">
        <v>1</v>
      </c>
      <c r="E255" s="507">
        <v>8</v>
      </c>
      <c r="F255" s="508">
        <f t="shared" si="26"/>
        <v>8</v>
      </c>
      <c r="G255" s="509"/>
      <c r="H255" s="508"/>
      <c r="I255" s="508"/>
      <c r="J255" s="477">
        <v>1045172</v>
      </c>
      <c r="K255" s="477">
        <v>333042</v>
      </c>
      <c r="L255" s="477">
        <f t="shared" si="21"/>
        <v>1378214</v>
      </c>
      <c r="M255" s="477">
        <f t="shared" si="22"/>
        <v>11025712</v>
      </c>
      <c r="N255" s="477">
        <v>0</v>
      </c>
      <c r="O255" s="477">
        <f t="shared" si="25"/>
        <v>0</v>
      </c>
      <c r="P255" s="477">
        <f t="shared" si="25"/>
        <v>0</v>
      </c>
      <c r="Q255" s="517"/>
    </row>
    <row r="256" spans="1:17" ht="13" hidden="1" outlineLevel="1">
      <c r="A256" s="498"/>
      <c r="B256" s="463" t="s">
        <v>846</v>
      </c>
      <c r="C256" s="499"/>
      <c r="D256" s="500">
        <v>8</v>
      </c>
      <c r="E256" s="501">
        <f>IF(AND(A255=0,D255&lt;&gt;0),D255,IF(LEFT(B256,4)="Cung",E255,))</f>
        <v>0</v>
      </c>
      <c r="F256" s="519">
        <f t="shared" si="26"/>
        <v>0</v>
      </c>
      <c r="G256" s="520"/>
      <c r="H256" s="519"/>
      <c r="I256" s="519"/>
      <c r="J256" s="519">
        <f>E256*F256</f>
        <v>0</v>
      </c>
      <c r="K256" s="519">
        <f>F256*J256</f>
        <v>0</v>
      </c>
      <c r="L256" s="519"/>
      <c r="M256" s="519"/>
      <c r="N256" s="519"/>
      <c r="O256" s="519"/>
      <c r="P256" s="519"/>
      <c r="Q256" s="505"/>
    </row>
    <row r="257" spans="1:17" ht="13" hidden="1" outlineLevel="1">
      <c r="A257" s="514">
        <f>IF(C257&lt;&gt;0,MAX($A$9:A256)+1,0)</f>
        <v>188</v>
      </c>
      <c r="B257" s="515" t="s">
        <v>821</v>
      </c>
      <c r="C257" s="516" t="s">
        <v>822</v>
      </c>
      <c r="D257" s="507">
        <v>1</v>
      </c>
      <c r="E257" s="507">
        <v>8</v>
      </c>
      <c r="F257" s="508">
        <f t="shared" si="26"/>
        <v>8</v>
      </c>
      <c r="G257" s="509"/>
      <c r="H257" s="508"/>
      <c r="I257" s="508"/>
      <c r="J257" s="477">
        <v>300700</v>
      </c>
      <c r="K257" s="477">
        <v>230099</v>
      </c>
      <c r="L257" s="477">
        <f t="shared" si="21"/>
        <v>530799</v>
      </c>
      <c r="M257" s="477">
        <f t="shared" si="22"/>
        <v>4246392</v>
      </c>
      <c r="N257" s="477">
        <v>0</v>
      </c>
      <c r="O257" s="477">
        <f t="shared" ref="O257:P274" si="27">ROUND(H257*N257,0)</f>
        <v>0</v>
      </c>
      <c r="P257" s="477">
        <f t="shared" si="27"/>
        <v>0</v>
      </c>
      <c r="Q257" s="517"/>
    </row>
    <row r="258" spans="1:17" ht="13" hidden="1" outlineLevel="1">
      <c r="A258" s="514">
        <f>IF(C258&lt;&gt;0,MAX($A$9:A257)+1,0)</f>
        <v>189</v>
      </c>
      <c r="B258" s="515" t="s">
        <v>823</v>
      </c>
      <c r="C258" s="516" t="s">
        <v>822</v>
      </c>
      <c r="D258" s="510">
        <v>1</v>
      </c>
      <c r="E258" s="507">
        <v>8</v>
      </c>
      <c r="F258" s="508">
        <f t="shared" si="26"/>
        <v>8</v>
      </c>
      <c r="G258" s="509"/>
      <c r="H258" s="508"/>
      <c r="I258" s="508"/>
      <c r="J258" s="477">
        <v>228258</v>
      </c>
      <c r="K258" s="477">
        <v>47063</v>
      </c>
      <c r="L258" s="477">
        <f t="shared" si="21"/>
        <v>275321</v>
      </c>
      <c r="M258" s="477">
        <f t="shared" si="22"/>
        <v>2202568</v>
      </c>
      <c r="N258" s="477">
        <v>0</v>
      </c>
      <c r="O258" s="477">
        <f t="shared" si="27"/>
        <v>0</v>
      </c>
      <c r="P258" s="477">
        <f t="shared" si="27"/>
        <v>0</v>
      </c>
      <c r="Q258" s="517"/>
    </row>
    <row r="259" spans="1:17" ht="13" hidden="1" outlineLevel="1">
      <c r="A259" s="514">
        <f>IF(C259&lt;&gt;0,MAX($A$9:A258)+1,0)</f>
        <v>190</v>
      </c>
      <c r="B259" s="515" t="s">
        <v>824</v>
      </c>
      <c r="C259" s="516" t="s">
        <v>822</v>
      </c>
      <c r="D259" s="510">
        <v>1</v>
      </c>
      <c r="E259" s="507">
        <v>8</v>
      </c>
      <c r="F259" s="508">
        <f t="shared" si="26"/>
        <v>8</v>
      </c>
      <c r="G259" s="509"/>
      <c r="H259" s="508"/>
      <c r="I259" s="508"/>
      <c r="J259" s="477">
        <v>283259</v>
      </c>
      <c r="K259" s="477">
        <v>58404</v>
      </c>
      <c r="L259" s="477">
        <f t="shared" si="21"/>
        <v>341663</v>
      </c>
      <c r="M259" s="477">
        <f t="shared" si="22"/>
        <v>2733304</v>
      </c>
      <c r="N259" s="477">
        <v>0</v>
      </c>
      <c r="O259" s="477">
        <f t="shared" si="27"/>
        <v>0</v>
      </c>
      <c r="P259" s="477">
        <f t="shared" si="27"/>
        <v>0</v>
      </c>
      <c r="Q259" s="517"/>
    </row>
    <row r="260" spans="1:17" ht="13" hidden="1" outlineLevel="1">
      <c r="A260" s="514">
        <f>IF(C260&lt;&gt;0,MAX($A$9:A259)+1,0)</f>
        <v>191</v>
      </c>
      <c r="B260" s="515" t="s">
        <v>825</v>
      </c>
      <c r="C260" s="516" t="s">
        <v>822</v>
      </c>
      <c r="D260" s="510">
        <v>4</v>
      </c>
      <c r="E260" s="507">
        <v>8</v>
      </c>
      <c r="F260" s="508">
        <f t="shared" si="26"/>
        <v>32</v>
      </c>
      <c r="G260" s="509"/>
      <c r="H260" s="508"/>
      <c r="I260" s="508"/>
      <c r="J260" s="477">
        <v>39637</v>
      </c>
      <c r="K260" s="477">
        <v>8173</v>
      </c>
      <c r="L260" s="477">
        <f t="shared" si="21"/>
        <v>47810</v>
      </c>
      <c r="M260" s="477">
        <f t="shared" si="22"/>
        <v>1529920</v>
      </c>
      <c r="N260" s="477">
        <v>0</v>
      </c>
      <c r="O260" s="477">
        <f t="shared" si="27"/>
        <v>0</v>
      </c>
      <c r="P260" s="477">
        <f t="shared" si="27"/>
        <v>0</v>
      </c>
      <c r="Q260" s="517"/>
    </row>
    <row r="261" spans="1:17" ht="13" hidden="1" outlineLevel="1">
      <c r="A261" s="514">
        <f>IF(C261&lt;&gt;0,MAX($A$9:A260)+1,0)</f>
        <v>192</v>
      </c>
      <c r="B261" s="515" t="s">
        <v>826</v>
      </c>
      <c r="C261" s="516" t="s">
        <v>822</v>
      </c>
      <c r="D261" s="510">
        <v>2</v>
      </c>
      <c r="E261" s="507">
        <v>8</v>
      </c>
      <c r="F261" s="508">
        <f t="shared" si="26"/>
        <v>16</v>
      </c>
      <c r="G261" s="509"/>
      <c r="H261" s="508"/>
      <c r="I261" s="508"/>
      <c r="J261" s="477">
        <v>39637</v>
      </c>
      <c r="K261" s="477">
        <v>8173</v>
      </c>
      <c r="L261" s="477">
        <f t="shared" si="21"/>
        <v>47810</v>
      </c>
      <c r="M261" s="477">
        <f t="shared" si="22"/>
        <v>764960</v>
      </c>
      <c r="N261" s="477">
        <v>0</v>
      </c>
      <c r="O261" s="477">
        <f t="shared" si="27"/>
        <v>0</v>
      </c>
      <c r="P261" s="477">
        <f t="shared" si="27"/>
        <v>0</v>
      </c>
      <c r="Q261" s="517"/>
    </row>
    <row r="262" spans="1:17" ht="13" hidden="1" outlineLevel="1">
      <c r="A262" s="514">
        <f>IF(C262&lt;&gt;0,MAX($A$9:A261)+1,0)</f>
        <v>193</v>
      </c>
      <c r="B262" s="515" t="s">
        <v>827</v>
      </c>
      <c r="C262" s="516" t="s">
        <v>822</v>
      </c>
      <c r="D262" s="510">
        <v>1</v>
      </c>
      <c r="E262" s="507">
        <v>8</v>
      </c>
      <c r="F262" s="508">
        <f t="shared" si="26"/>
        <v>8</v>
      </c>
      <c r="G262" s="509"/>
      <c r="H262" s="508"/>
      <c r="I262" s="508"/>
      <c r="J262" s="477">
        <v>283259</v>
      </c>
      <c r="K262" s="477">
        <v>58404</v>
      </c>
      <c r="L262" s="477">
        <f t="shared" si="21"/>
        <v>341663</v>
      </c>
      <c r="M262" s="477">
        <f t="shared" si="22"/>
        <v>2733304</v>
      </c>
      <c r="N262" s="477">
        <v>0</v>
      </c>
      <c r="O262" s="477">
        <f t="shared" si="27"/>
        <v>0</v>
      </c>
      <c r="P262" s="477">
        <f t="shared" si="27"/>
        <v>0</v>
      </c>
      <c r="Q262" s="517"/>
    </row>
    <row r="263" spans="1:17" ht="13" hidden="1" outlineLevel="1">
      <c r="A263" s="514">
        <f>IF(C263&lt;&gt;0,MAX($A$9:A262)+1,0)</f>
        <v>194</v>
      </c>
      <c r="B263" s="515" t="s">
        <v>828</v>
      </c>
      <c r="C263" s="516" t="s">
        <v>758</v>
      </c>
      <c r="D263" s="510">
        <v>11</v>
      </c>
      <c r="E263" s="507">
        <v>8</v>
      </c>
      <c r="F263" s="508">
        <f t="shared" si="26"/>
        <v>88</v>
      </c>
      <c r="G263" s="509"/>
      <c r="H263" s="508"/>
      <c r="I263" s="508"/>
      <c r="J263" s="477">
        <v>140317</v>
      </c>
      <c r="K263" s="477">
        <v>81344</v>
      </c>
      <c r="L263" s="477">
        <f t="shared" si="21"/>
        <v>221661</v>
      </c>
      <c r="M263" s="477">
        <f t="shared" si="22"/>
        <v>19506168</v>
      </c>
      <c r="N263" s="477">
        <v>0</v>
      </c>
      <c r="O263" s="477">
        <f t="shared" si="27"/>
        <v>0</v>
      </c>
      <c r="P263" s="477">
        <f t="shared" si="27"/>
        <v>0</v>
      </c>
      <c r="Q263" s="518"/>
    </row>
    <row r="264" spans="1:17" ht="13" hidden="1" outlineLevel="1">
      <c r="A264" s="514">
        <f>IF(C264&lt;&gt;0,MAX($A$9:A263)+1,0)</f>
        <v>195</v>
      </c>
      <c r="B264" s="515" t="s">
        <v>829</v>
      </c>
      <c r="C264" s="516" t="s">
        <v>822</v>
      </c>
      <c r="D264" s="507">
        <v>2</v>
      </c>
      <c r="E264" s="507">
        <v>8</v>
      </c>
      <c r="F264" s="508">
        <f t="shared" si="26"/>
        <v>16</v>
      </c>
      <c r="G264" s="509"/>
      <c r="H264" s="508"/>
      <c r="I264" s="508"/>
      <c r="J264" s="477">
        <v>41595</v>
      </c>
      <c r="K264" s="477">
        <v>17153</v>
      </c>
      <c r="L264" s="477">
        <f t="shared" ref="L264:L327" si="28">J264+K264</f>
        <v>58748</v>
      </c>
      <c r="M264" s="477">
        <f t="shared" ref="M264:M327" si="29">ROUND(F264*L264,0)</f>
        <v>939968</v>
      </c>
      <c r="N264" s="477">
        <v>0</v>
      </c>
      <c r="O264" s="477">
        <f t="shared" si="27"/>
        <v>0</v>
      </c>
      <c r="P264" s="477">
        <f t="shared" si="27"/>
        <v>0</v>
      </c>
      <c r="Q264" s="517"/>
    </row>
    <row r="265" spans="1:17" ht="13" hidden="1" outlineLevel="1">
      <c r="A265" s="514">
        <f>IF(C265&lt;&gt;0,MAX($A$9:A264)+1,0)</f>
        <v>196</v>
      </c>
      <c r="B265" s="515" t="s">
        <v>830</v>
      </c>
      <c r="C265" s="516" t="s">
        <v>758</v>
      </c>
      <c r="D265" s="507">
        <v>2</v>
      </c>
      <c r="E265" s="507">
        <v>8</v>
      </c>
      <c r="F265" s="508">
        <f t="shared" si="26"/>
        <v>16</v>
      </c>
      <c r="G265" s="509"/>
      <c r="H265" s="508"/>
      <c r="I265" s="508"/>
      <c r="J265" s="477">
        <v>41857</v>
      </c>
      <c r="K265" s="477">
        <v>70432</v>
      </c>
      <c r="L265" s="477">
        <f t="shared" si="28"/>
        <v>112289</v>
      </c>
      <c r="M265" s="477">
        <f t="shared" si="29"/>
        <v>1796624</v>
      </c>
      <c r="N265" s="477">
        <v>0</v>
      </c>
      <c r="O265" s="477">
        <f t="shared" si="27"/>
        <v>0</v>
      </c>
      <c r="P265" s="477">
        <f t="shared" si="27"/>
        <v>0</v>
      </c>
      <c r="Q265" s="517"/>
    </row>
    <row r="266" spans="1:17" ht="13" hidden="1" outlineLevel="1">
      <c r="A266" s="514">
        <f>IF(C266&lt;&gt;0,MAX($A$9:A265)+1,0)</f>
        <v>197</v>
      </c>
      <c r="B266" s="515" t="s">
        <v>831</v>
      </c>
      <c r="C266" s="516" t="s">
        <v>758</v>
      </c>
      <c r="D266" s="507">
        <v>1</v>
      </c>
      <c r="E266" s="507">
        <v>8</v>
      </c>
      <c r="F266" s="508">
        <f t="shared" si="26"/>
        <v>8</v>
      </c>
      <c r="G266" s="509"/>
      <c r="H266" s="508"/>
      <c r="I266" s="508"/>
      <c r="J266" s="477">
        <v>55176</v>
      </c>
      <c r="K266" s="477">
        <v>74400</v>
      </c>
      <c r="L266" s="477">
        <f t="shared" si="28"/>
        <v>129576</v>
      </c>
      <c r="M266" s="477">
        <f t="shared" si="29"/>
        <v>1036608</v>
      </c>
      <c r="N266" s="477">
        <v>0</v>
      </c>
      <c r="O266" s="477">
        <f t="shared" si="27"/>
        <v>0</v>
      </c>
      <c r="P266" s="477">
        <f t="shared" si="27"/>
        <v>0</v>
      </c>
      <c r="Q266" s="517"/>
    </row>
    <row r="267" spans="1:17" ht="13" hidden="1" outlineLevel="1">
      <c r="A267" s="514">
        <f>IF(C267&lt;&gt;0,MAX($A$9:A266)+1,0)</f>
        <v>198</v>
      </c>
      <c r="B267" s="515" t="s">
        <v>832</v>
      </c>
      <c r="C267" s="516" t="s">
        <v>758</v>
      </c>
      <c r="D267" s="507">
        <v>13</v>
      </c>
      <c r="E267" s="507">
        <v>8</v>
      </c>
      <c r="F267" s="508">
        <f t="shared" si="26"/>
        <v>104</v>
      </c>
      <c r="G267" s="509"/>
      <c r="H267" s="508"/>
      <c r="I267" s="508"/>
      <c r="J267" s="477">
        <v>68887</v>
      </c>
      <c r="K267" s="477">
        <v>74400</v>
      </c>
      <c r="L267" s="477">
        <f t="shared" si="28"/>
        <v>143287</v>
      </c>
      <c r="M267" s="477">
        <f t="shared" si="29"/>
        <v>14901848</v>
      </c>
      <c r="N267" s="477">
        <v>0</v>
      </c>
      <c r="O267" s="477">
        <f t="shared" si="27"/>
        <v>0</v>
      </c>
      <c r="P267" s="477">
        <f t="shared" si="27"/>
        <v>0</v>
      </c>
      <c r="Q267" s="517"/>
    </row>
    <row r="268" spans="1:17" ht="13" hidden="1" outlineLevel="1">
      <c r="A268" s="514">
        <f>IF(C268&lt;&gt;0,MAX($A$9:A267)+1,0)</f>
        <v>199</v>
      </c>
      <c r="B268" s="515" t="s">
        <v>833</v>
      </c>
      <c r="C268" s="516" t="s">
        <v>758</v>
      </c>
      <c r="D268" s="507">
        <v>1</v>
      </c>
      <c r="E268" s="507">
        <v>8</v>
      </c>
      <c r="F268" s="508">
        <f t="shared" si="26"/>
        <v>8</v>
      </c>
      <c r="G268" s="509"/>
      <c r="H268" s="508"/>
      <c r="I268" s="508"/>
      <c r="J268" s="477">
        <v>59964</v>
      </c>
      <c r="K268" s="477">
        <v>69440</v>
      </c>
      <c r="L268" s="477">
        <f t="shared" si="28"/>
        <v>129404</v>
      </c>
      <c r="M268" s="477">
        <f t="shared" si="29"/>
        <v>1035232</v>
      </c>
      <c r="N268" s="477">
        <v>0</v>
      </c>
      <c r="O268" s="477">
        <f t="shared" si="27"/>
        <v>0</v>
      </c>
      <c r="P268" s="477">
        <f t="shared" si="27"/>
        <v>0</v>
      </c>
      <c r="Q268" s="517"/>
    </row>
    <row r="269" spans="1:17" ht="13" hidden="1" outlineLevel="1">
      <c r="A269" s="514">
        <f>IF(C269&lt;&gt;0,MAX($A$9:A268)+1,0)</f>
        <v>200</v>
      </c>
      <c r="B269" s="515" t="s">
        <v>834</v>
      </c>
      <c r="C269" s="516" t="s">
        <v>805</v>
      </c>
      <c r="D269" s="507">
        <v>366</v>
      </c>
      <c r="E269" s="507">
        <v>8</v>
      </c>
      <c r="F269" s="508">
        <f t="shared" si="26"/>
        <v>2928</v>
      </c>
      <c r="G269" s="509"/>
      <c r="H269" s="508"/>
      <c r="I269" s="508"/>
      <c r="J269" s="477">
        <v>7495</v>
      </c>
      <c r="K269" s="477">
        <v>4704</v>
      </c>
      <c r="L269" s="477">
        <f t="shared" si="28"/>
        <v>12199</v>
      </c>
      <c r="M269" s="477">
        <f t="shared" si="29"/>
        <v>35718672</v>
      </c>
      <c r="N269" s="477">
        <v>0</v>
      </c>
      <c r="O269" s="477">
        <f t="shared" si="27"/>
        <v>0</v>
      </c>
      <c r="P269" s="477">
        <f t="shared" si="27"/>
        <v>0</v>
      </c>
      <c r="Q269" s="517"/>
    </row>
    <row r="270" spans="1:17" ht="13" hidden="1" outlineLevel="1">
      <c r="A270" s="514">
        <f>IF(C270&lt;&gt;0,MAX($A$9:A269)+1,0)</f>
        <v>201</v>
      </c>
      <c r="B270" s="515" t="s">
        <v>835</v>
      </c>
      <c r="C270" s="516" t="s">
        <v>805</v>
      </c>
      <c r="D270" s="507">
        <v>228</v>
      </c>
      <c r="E270" s="507">
        <v>8</v>
      </c>
      <c r="F270" s="508">
        <f t="shared" si="26"/>
        <v>1824</v>
      </c>
      <c r="G270" s="509"/>
      <c r="H270" s="508"/>
      <c r="I270" s="508"/>
      <c r="J270" s="477">
        <v>10961</v>
      </c>
      <c r="K270" s="477">
        <v>5643</v>
      </c>
      <c r="L270" s="477">
        <f t="shared" si="28"/>
        <v>16604</v>
      </c>
      <c r="M270" s="477">
        <f t="shared" si="29"/>
        <v>30285696</v>
      </c>
      <c r="N270" s="477">
        <v>0</v>
      </c>
      <c r="O270" s="477">
        <f t="shared" si="27"/>
        <v>0</v>
      </c>
      <c r="P270" s="477">
        <f t="shared" si="27"/>
        <v>0</v>
      </c>
      <c r="Q270" s="517"/>
    </row>
    <row r="271" spans="1:17" ht="13" hidden="1" outlineLevel="1">
      <c r="A271" s="514">
        <f>IF(C271&lt;&gt;0,MAX($A$9:A270)+1,0)</f>
        <v>202</v>
      </c>
      <c r="B271" s="515" t="s">
        <v>836</v>
      </c>
      <c r="C271" s="516" t="s">
        <v>805</v>
      </c>
      <c r="D271" s="507">
        <v>42</v>
      </c>
      <c r="E271" s="507">
        <v>8</v>
      </c>
      <c r="F271" s="508">
        <f t="shared" si="26"/>
        <v>336</v>
      </c>
      <c r="G271" s="509"/>
      <c r="H271" s="508"/>
      <c r="I271" s="508"/>
      <c r="J271" s="477">
        <v>15565</v>
      </c>
      <c r="K271" s="477">
        <v>7036</v>
      </c>
      <c r="L271" s="477">
        <f t="shared" si="28"/>
        <v>22601</v>
      </c>
      <c r="M271" s="477">
        <f t="shared" si="29"/>
        <v>7593936</v>
      </c>
      <c r="N271" s="477">
        <v>0</v>
      </c>
      <c r="O271" s="477">
        <f t="shared" si="27"/>
        <v>0</v>
      </c>
      <c r="P271" s="477">
        <f t="shared" si="27"/>
        <v>0</v>
      </c>
      <c r="Q271" s="517"/>
    </row>
    <row r="272" spans="1:17" ht="13" hidden="1" outlineLevel="1">
      <c r="A272" s="514">
        <f>IF(C272&lt;&gt;0,MAX($A$9:A271)+1,0)</f>
        <v>203</v>
      </c>
      <c r="B272" s="515" t="s">
        <v>837</v>
      </c>
      <c r="C272" s="516" t="s">
        <v>805</v>
      </c>
      <c r="D272" s="507">
        <v>234</v>
      </c>
      <c r="E272" s="507">
        <v>8</v>
      </c>
      <c r="F272" s="508">
        <f t="shared" si="26"/>
        <v>1872</v>
      </c>
      <c r="G272" s="509"/>
      <c r="H272" s="508"/>
      <c r="I272" s="508"/>
      <c r="J272" s="477">
        <v>10146</v>
      </c>
      <c r="K272" s="477">
        <v>17118</v>
      </c>
      <c r="L272" s="477">
        <f t="shared" si="28"/>
        <v>27264</v>
      </c>
      <c r="M272" s="477">
        <f t="shared" si="29"/>
        <v>51038208</v>
      </c>
      <c r="N272" s="477">
        <v>0</v>
      </c>
      <c r="O272" s="477">
        <f t="shared" si="27"/>
        <v>0</v>
      </c>
      <c r="P272" s="477">
        <f t="shared" si="27"/>
        <v>0</v>
      </c>
      <c r="Q272" s="517"/>
    </row>
    <row r="273" spans="1:17" ht="13" hidden="1" outlineLevel="1">
      <c r="A273" s="514">
        <f>IF(C273&lt;&gt;0,MAX($A$9:A272)+1,0)</f>
        <v>204</v>
      </c>
      <c r="B273" s="515" t="s">
        <v>838</v>
      </c>
      <c r="C273" s="516" t="s">
        <v>805</v>
      </c>
      <c r="D273" s="507">
        <v>20</v>
      </c>
      <c r="E273" s="507">
        <v>8</v>
      </c>
      <c r="F273" s="508">
        <f t="shared" si="26"/>
        <v>160</v>
      </c>
      <c r="G273" s="509"/>
      <c r="H273" s="508"/>
      <c r="I273" s="508"/>
      <c r="J273" s="477">
        <v>14800</v>
      </c>
      <c r="K273" s="477">
        <v>19046</v>
      </c>
      <c r="L273" s="477">
        <f t="shared" si="28"/>
        <v>33846</v>
      </c>
      <c r="M273" s="477">
        <f t="shared" si="29"/>
        <v>5415360</v>
      </c>
      <c r="N273" s="477">
        <v>0</v>
      </c>
      <c r="O273" s="477">
        <f t="shared" si="27"/>
        <v>0</v>
      </c>
      <c r="P273" s="477">
        <f t="shared" si="27"/>
        <v>0</v>
      </c>
      <c r="Q273" s="517"/>
    </row>
    <row r="274" spans="1:17" ht="13" hidden="1" outlineLevel="1">
      <c r="A274" s="514">
        <f>IF(C274&lt;&gt;0,MAX($A$9:A273)+1,0)</f>
        <v>205</v>
      </c>
      <c r="B274" s="473" t="s">
        <v>847</v>
      </c>
      <c r="C274" s="516" t="s">
        <v>809</v>
      </c>
      <c r="D274" s="507">
        <v>1</v>
      </c>
      <c r="E274" s="507">
        <v>8</v>
      </c>
      <c r="F274" s="508">
        <f t="shared" si="26"/>
        <v>8</v>
      </c>
      <c r="G274" s="509"/>
      <c r="H274" s="508"/>
      <c r="I274" s="508"/>
      <c r="J274" s="477">
        <v>1045172</v>
      </c>
      <c r="K274" s="477">
        <v>333042</v>
      </c>
      <c r="L274" s="477">
        <f t="shared" si="28"/>
        <v>1378214</v>
      </c>
      <c r="M274" s="477">
        <f t="shared" si="29"/>
        <v>11025712</v>
      </c>
      <c r="N274" s="477">
        <v>0</v>
      </c>
      <c r="O274" s="477">
        <f t="shared" si="27"/>
        <v>0</v>
      </c>
      <c r="P274" s="477">
        <f t="shared" si="27"/>
        <v>0</v>
      </c>
      <c r="Q274" s="517"/>
    </row>
    <row r="275" spans="1:17" ht="13" hidden="1" outlineLevel="1">
      <c r="A275" s="498"/>
      <c r="B275" s="463" t="s">
        <v>848</v>
      </c>
      <c r="C275" s="499"/>
      <c r="D275" s="500">
        <v>8</v>
      </c>
      <c r="E275" s="501">
        <f>IF(AND(A274=0,D274&lt;&gt;0),D274,IF(LEFT(B275,4)="Cung",E274,))</f>
        <v>0</v>
      </c>
      <c r="F275" s="519">
        <f t="shared" si="26"/>
        <v>0</v>
      </c>
      <c r="G275" s="520"/>
      <c r="H275" s="519"/>
      <c r="I275" s="519"/>
      <c r="J275" s="519">
        <f>E275*F275</f>
        <v>0</v>
      </c>
      <c r="K275" s="519">
        <f>F275*J275</f>
        <v>0</v>
      </c>
      <c r="L275" s="519"/>
      <c r="M275" s="519"/>
      <c r="N275" s="519"/>
      <c r="O275" s="519"/>
      <c r="P275" s="519"/>
      <c r="Q275" s="521"/>
    </row>
    <row r="276" spans="1:17" ht="13" hidden="1" outlineLevel="1">
      <c r="A276" s="514">
        <f>IF(C276&lt;&gt;0,MAX($A$9:A275)+1,0)</f>
        <v>206</v>
      </c>
      <c r="B276" s="515" t="s">
        <v>821</v>
      </c>
      <c r="C276" s="516" t="s">
        <v>822</v>
      </c>
      <c r="D276" s="507">
        <v>1</v>
      </c>
      <c r="E276" s="507">
        <v>8</v>
      </c>
      <c r="F276" s="508">
        <f t="shared" si="26"/>
        <v>8</v>
      </c>
      <c r="G276" s="509"/>
      <c r="H276" s="508"/>
      <c r="I276" s="508"/>
      <c r="J276" s="477">
        <v>300700</v>
      </c>
      <c r="K276" s="477">
        <v>230099</v>
      </c>
      <c r="L276" s="477">
        <f t="shared" si="28"/>
        <v>530799</v>
      </c>
      <c r="M276" s="477">
        <f t="shared" si="29"/>
        <v>4246392</v>
      </c>
      <c r="N276" s="477">
        <v>0</v>
      </c>
      <c r="O276" s="477">
        <f t="shared" ref="O276:P293" si="30">ROUND(H276*N276,0)</f>
        <v>0</v>
      </c>
      <c r="P276" s="477">
        <f t="shared" si="30"/>
        <v>0</v>
      </c>
      <c r="Q276" s="517"/>
    </row>
    <row r="277" spans="1:17" ht="13" hidden="1" outlineLevel="1">
      <c r="A277" s="514">
        <f>IF(C277&lt;&gt;0,MAX($A$9:A276)+1,0)</f>
        <v>207</v>
      </c>
      <c r="B277" s="515" t="s">
        <v>823</v>
      </c>
      <c r="C277" s="516" t="s">
        <v>822</v>
      </c>
      <c r="D277" s="510">
        <v>1</v>
      </c>
      <c r="E277" s="507">
        <v>8</v>
      </c>
      <c r="F277" s="508">
        <f t="shared" si="26"/>
        <v>8</v>
      </c>
      <c r="G277" s="509"/>
      <c r="H277" s="508"/>
      <c r="I277" s="508"/>
      <c r="J277" s="477">
        <v>228258</v>
      </c>
      <c r="K277" s="477">
        <v>47063</v>
      </c>
      <c r="L277" s="477">
        <f t="shared" si="28"/>
        <v>275321</v>
      </c>
      <c r="M277" s="477">
        <f t="shared" si="29"/>
        <v>2202568</v>
      </c>
      <c r="N277" s="477">
        <v>0</v>
      </c>
      <c r="O277" s="477">
        <f t="shared" si="30"/>
        <v>0</v>
      </c>
      <c r="P277" s="477">
        <f t="shared" si="30"/>
        <v>0</v>
      </c>
      <c r="Q277" s="517"/>
    </row>
    <row r="278" spans="1:17" ht="13" hidden="1" outlineLevel="1">
      <c r="A278" s="514">
        <f>IF(C278&lt;&gt;0,MAX($A$9:A277)+1,0)</f>
        <v>208</v>
      </c>
      <c r="B278" s="515" t="s">
        <v>824</v>
      </c>
      <c r="C278" s="516" t="s">
        <v>822</v>
      </c>
      <c r="D278" s="510">
        <v>1</v>
      </c>
      <c r="E278" s="507">
        <v>8</v>
      </c>
      <c r="F278" s="508">
        <f t="shared" si="26"/>
        <v>8</v>
      </c>
      <c r="G278" s="509"/>
      <c r="H278" s="508"/>
      <c r="I278" s="508"/>
      <c r="J278" s="477">
        <v>283259</v>
      </c>
      <c r="K278" s="477">
        <v>58404</v>
      </c>
      <c r="L278" s="477">
        <f t="shared" si="28"/>
        <v>341663</v>
      </c>
      <c r="M278" s="477">
        <f t="shared" si="29"/>
        <v>2733304</v>
      </c>
      <c r="N278" s="477">
        <v>0</v>
      </c>
      <c r="O278" s="477">
        <f t="shared" si="30"/>
        <v>0</v>
      </c>
      <c r="P278" s="477">
        <f t="shared" si="30"/>
        <v>0</v>
      </c>
      <c r="Q278" s="517"/>
    </row>
    <row r="279" spans="1:17" ht="13" hidden="1" outlineLevel="1">
      <c r="A279" s="514">
        <f>IF(C279&lt;&gt;0,MAX($A$9:A278)+1,0)</f>
        <v>209</v>
      </c>
      <c r="B279" s="515" t="s">
        <v>825</v>
      </c>
      <c r="C279" s="516" t="s">
        <v>822</v>
      </c>
      <c r="D279" s="510">
        <v>4</v>
      </c>
      <c r="E279" s="507">
        <v>8</v>
      </c>
      <c r="F279" s="508">
        <f t="shared" si="26"/>
        <v>32</v>
      </c>
      <c r="G279" s="509"/>
      <c r="H279" s="508"/>
      <c r="I279" s="508"/>
      <c r="J279" s="477">
        <v>39637</v>
      </c>
      <c r="K279" s="477">
        <v>8173</v>
      </c>
      <c r="L279" s="477">
        <f t="shared" si="28"/>
        <v>47810</v>
      </c>
      <c r="M279" s="477">
        <f t="shared" si="29"/>
        <v>1529920</v>
      </c>
      <c r="N279" s="477">
        <v>0</v>
      </c>
      <c r="O279" s="477">
        <f t="shared" si="30"/>
        <v>0</v>
      </c>
      <c r="P279" s="477">
        <f t="shared" si="30"/>
        <v>0</v>
      </c>
      <c r="Q279" s="517"/>
    </row>
    <row r="280" spans="1:17" ht="13" hidden="1" outlineLevel="1">
      <c r="A280" s="514">
        <f>IF(C280&lt;&gt;0,MAX($A$9:A279)+1,0)</f>
        <v>210</v>
      </c>
      <c r="B280" s="515" t="s">
        <v>826</v>
      </c>
      <c r="C280" s="516" t="s">
        <v>822</v>
      </c>
      <c r="D280" s="510">
        <v>2</v>
      </c>
      <c r="E280" s="507">
        <v>8</v>
      </c>
      <c r="F280" s="508">
        <f t="shared" si="26"/>
        <v>16</v>
      </c>
      <c r="G280" s="509"/>
      <c r="H280" s="508"/>
      <c r="I280" s="508"/>
      <c r="J280" s="477">
        <v>39637</v>
      </c>
      <c r="K280" s="477">
        <v>8173</v>
      </c>
      <c r="L280" s="477">
        <f t="shared" si="28"/>
        <v>47810</v>
      </c>
      <c r="M280" s="477">
        <f t="shared" si="29"/>
        <v>764960</v>
      </c>
      <c r="N280" s="477">
        <v>0</v>
      </c>
      <c r="O280" s="477">
        <f t="shared" si="30"/>
        <v>0</v>
      </c>
      <c r="P280" s="477">
        <f t="shared" si="30"/>
        <v>0</v>
      </c>
      <c r="Q280" s="517"/>
    </row>
    <row r="281" spans="1:17" ht="13" hidden="1" outlineLevel="1">
      <c r="A281" s="514">
        <f>IF(C281&lt;&gt;0,MAX($A$9:A280)+1,0)</f>
        <v>211</v>
      </c>
      <c r="B281" s="515" t="s">
        <v>827</v>
      </c>
      <c r="C281" s="516" t="s">
        <v>822</v>
      </c>
      <c r="D281" s="510">
        <v>1</v>
      </c>
      <c r="E281" s="507">
        <v>8</v>
      </c>
      <c r="F281" s="508">
        <f t="shared" si="26"/>
        <v>8</v>
      </c>
      <c r="G281" s="509"/>
      <c r="H281" s="508"/>
      <c r="I281" s="508"/>
      <c r="J281" s="477">
        <v>283259</v>
      </c>
      <c r="K281" s="477">
        <v>58404</v>
      </c>
      <c r="L281" s="477">
        <f t="shared" si="28"/>
        <v>341663</v>
      </c>
      <c r="M281" s="477">
        <f t="shared" si="29"/>
        <v>2733304</v>
      </c>
      <c r="N281" s="477">
        <v>0</v>
      </c>
      <c r="O281" s="477">
        <f t="shared" si="30"/>
        <v>0</v>
      </c>
      <c r="P281" s="477">
        <f t="shared" si="30"/>
        <v>0</v>
      </c>
      <c r="Q281" s="517"/>
    </row>
    <row r="282" spans="1:17" ht="13" hidden="1" outlineLevel="1">
      <c r="A282" s="514">
        <f>IF(C282&lt;&gt;0,MAX($A$9:A281)+1,0)</f>
        <v>212</v>
      </c>
      <c r="B282" s="515" t="s">
        <v>828</v>
      </c>
      <c r="C282" s="516" t="s">
        <v>758</v>
      </c>
      <c r="D282" s="510">
        <v>11</v>
      </c>
      <c r="E282" s="507">
        <v>8</v>
      </c>
      <c r="F282" s="508">
        <f t="shared" si="26"/>
        <v>88</v>
      </c>
      <c r="G282" s="509"/>
      <c r="H282" s="508"/>
      <c r="I282" s="508"/>
      <c r="J282" s="477">
        <v>140317</v>
      </c>
      <c r="K282" s="477">
        <v>81344</v>
      </c>
      <c r="L282" s="477">
        <f t="shared" si="28"/>
        <v>221661</v>
      </c>
      <c r="M282" s="477">
        <f t="shared" si="29"/>
        <v>19506168</v>
      </c>
      <c r="N282" s="477">
        <v>0</v>
      </c>
      <c r="O282" s="477">
        <f t="shared" si="30"/>
        <v>0</v>
      </c>
      <c r="P282" s="477">
        <f t="shared" si="30"/>
        <v>0</v>
      </c>
      <c r="Q282" s="518"/>
    </row>
    <row r="283" spans="1:17" ht="13" hidden="1" outlineLevel="1">
      <c r="A283" s="514">
        <f>IF(C283&lt;&gt;0,MAX($A$9:A282)+1,0)</f>
        <v>213</v>
      </c>
      <c r="B283" s="515" t="s">
        <v>829</v>
      </c>
      <c r="C283" s="516" t="s">
        <v>822</v>
      </c>
      <c r="D283" s="507">
        <v>2</v>
      </c>
      <c r="E283" s="507">
        <v>8</v>
      </c>
      <c r="F283" s="508">
        <f t="shared" si="26"/>
        <v>16</v>
      </c>
      <c r="G283" s="509"/>
      <c r="H283" s="508"/>
      <c r="I283" s="508"/>
      <c r="J283" s="477">
        <v>41595</v>
      </c>
      <c r="K283" s="477">
        <v>17153</v>
      </c>
      <c r="L283" s="477">
        <f t="shared" si="28"/>
        <v>58748</v>
      </c>
      <c r="M283" s="477">
        <f t="shared" si="29"/>
        <v>939968</v>
      </c>
      <c r="N283" s="477">
        <v>0</v>
      </c>
      <c r="O283" s="477">
        <f t="shared" si="30"/>
        <v>0</v>
      </c>
      <c r="P283" s="477">
        <f t="shared" si="30"/>
        <v>0</v>
      </c>
      <c r="Q283" s="517"/>
    </row>
    <row r="284" spans="1:17" ht="13" hidden="1" outlineLevel="1">
      <c r="A284" s="514">
        <f>IF(C284&lt;&gt;0,MAX($A$9:A283)+1,0)</f>
        <v>214</v>
      </c>
      <c r="B284" s="515" t="s">
        <v>830</v>
      </c>
      <c r="C284" s="516" t="s">
        <v>758</v>
      </c>
      <c r="D284" s="507">
        <v>2</v>
      </c>
      <c r="E284" s="507">
        <v>8</v>
      </c>
      <c r="F284" s="508">
        <f t="shared" si="26"/>
        <v>16</v>
      </c>
      <c r="G284" s="509"/>
      <c r="H284" s="508"/>
      <c r="I284" s="508"/>
      <c r="J284" s="477">
        <v>41857</v>
      </c>
      <c r="K284" s="477">
        <v>70432</v>
      </c>
      <c r="L284" s="477">
        <f t="shared" si="28"/>
        <v>112289</v>
      </c>
      <c r="M284" s="477">
        <f t="shared" si="29"/>
        <v>1796624</v>
      </c>
      <c r="N284" s="477">
        <v>0</v>
      </c>
      <c r="O284" s="477">
        <f t="shared" si="30"/>
        <v>0</v>
      </c>
      <c r="P284" s="477">
        <f t="shared" si="30"/>
        <v>0</v>
      </c>
      <c r="Q284" s="517"/>
    </row>
    <row r="285" spans="1:17" ht="13" hidden="1" outlineLevel="1">
      <c r="A285" s="514">
        <f>IF(C285&lt;&gt;0,MAX($A$9:A284)+1,0)</f>
        <v>215</v>
      </c>
      <c r="B285" s="515" t="s">
        <v>831</v>
      </c>
      <c r="C285" s="516" t="s">
        <v>758</v>
      </c>
      <c r="D285" s="507">
        <v>1</v>
      </c>
      <c r="E285" s="507">
        <v>8</v>
      </c>
      <c r="F285" s="508">
        <f t="shared" si="26"/>
        <v>8</v>
      </c>
      <c r="G285" s="509"/>
      <c r="H285" s="508"/>
      <c r="I285" s="508"/>
      <c r="J285" s="477">
        <v>55176</v>
      </c>
      <c r="K285" s="477">
        <v>74400</v>
      </c>
      <c r="L285" s="477">
        <f t="shared" si="28"/>
        <v>129576</v>
      </c>
      <c r="M285" s="477">
        <f t="shared" si="29"/>
        <v>1036608</v>
      </c>
      <c r="N285" s="477">
        <v>0</v>
      </c>
      <c r="O285" s="477">
        <f t="shared" si="30"/>
        <v>0</v>
      </c>
      <c r="P285" s="477">
        <f t="shared" si="30"/>
        <v>0</v>
      </c>
      <c r="Q285" s="517"/>
    </row>
    <row r="286" spans="1:17" ht="13" hidden="1" outlineLevel="1">
      <c r="A286" s="514">
        <f>IF(C286&lt;&gt;0,MAX($A$9:A285)+1,0)</f>
        <v>216</v>
      </c>
      <c r="B286" s="515" t="s">
        <v>832</v>
      </c>
      <c r="C286" s="516" t="s">
        <v>758</v>
      </c>
      <c r="D286" s="507">
        <v>13</v>
      </c>
      <c r="E286" s="507">
        <v>8</v>
      </c>
      <c r="F286" s="508">
        <f t="shared" si="26"/>
        <v>104</v>
      </c>
      <c r="G286" s="509"/>
      <c r="H286" s="508"/>
      <c r="I286" s="508"/>
      <c r="J286" s="477">
        <v>68887</v>
      </c>
      <c r="K286" s="477">
        <v>74400</v>
      </c>
      <c r="L286" s="477">
        <f t="shared" si="28"/>
        <v>143287</v>
      </c>
      <c r="M286" s="477">
        <f t="shared" si="29"/>
        <v>14901848</v>
      </c>
      <c r="N286" s="477">
        <v>0</v>
      </c>
      <c r="O286" s="477">
        <f t="shared" si="30"/>
        <v>0</v>
      </c>
      <c r="P286" s="477">
        <f t="shared" si="30"/>
        <v>0</v>
      </c>
      <c r="Q286" s="517"/>
    </row>
    <row r="287" spans="1:17" ht="13" hidden="1" outlineLevel="1">
      <c r="A287" s="514">
        <f>IF(C287&lt;&gt;0,MAX($A$9:A286)+1,0)</f>
        <v>217</v>
      </c>
      <c r="B287" s="515" t="s">
        <v>833</v>
      </c>
      <c r="C287" s="516" t="s">
        <v>758</v>
      </c>
      <c r="D287" s="507">
        <v>1</v>
      </c>
      <c r="E287" s="507">
        <v>8</v>
      </c>
      <c r="F287" s="508">
        <f t="shared" si="26"/>
        <v>8</v>
      </c>
      <c r="G287" s="509"/>
      <c r="H287" s="508"/>
      <c r="I287" s="508"/>
      <c r="J287" s="477">
        <v>59964</v>
      </c>
      <c r="K287" s="477">
        <v>69440</v>
      </c>
      <c r="L287" s="477">
        <f t="shared" si="28"/>
        <v>129404</v>
      </c>
      <c r="M287" s="477">
        <f t="shared" si="29"/>
        <v>1035232</v>
      </c>
      <c r="N287" s="477">
        <v>0</v>
      </c>
      <c r="O287" s="477">
        <f t="shared" si="30"/>
        <v>0</v>
      </c>
      <c r="P287" s="477">
        <f t="shared" si="30"/>
        <v>0</v>
      </c>
      <c r="Q287" s="517"/>
    </row>
    <row r="288" spans="1:17" ht="13" hidden="1" outlineLevel="1">
      <c r="A288" s="514">
        <f>IF(C288&lt;&gt;0,MAX($A$9:A287)+1,0)</f>
        <v>218</v>
      </c>
      <c r="B288" s="515" t="s">
        <v>834</v>
      </c>
      <c r="C288" s="516" t="s">
        <v>805</v>
      </c>
      <c r="D288" s="507">
        <v>366</v>
      </c>
      <c r="E288" s="507">
        <v>8</v>
      </c>
      <c r="F288" s="508">
        <f t="shared" si="26"/>
        <v>2928</v>
      </c>
      <c r="G288" s="509"/>
      <c r="H288" s="508"/>
      <c r="I288" s="508"/>
      <c r="J288" s="477">
        <v>7495</v>
      </c>
      <c r="K288" s="477">
        <v>4704</v>
      </c>
      <c r="L288" s="477">
        <f t="shared" si="28"/>
        <v>12199</v>
      </c>
      <c r="M288" s="477">
        <f t="shared" si="29"/>
        <v>35718672</v>
      </c>
      <c r="N288" s="477">
        <v>0</v>
      </c>
      <c r="O288" s="477">
        <f t="shared" si="30"/>
        <v>0</v>
      </c>
      <c r="P288" s="477">
        <f t="shared" si="30"/>
        <v>0</v>
      </c>
      <c r="Q288" s="517"/>
    </row>
    <row r="289" spans="1:17" ht="13" hidden="1" outlineLevel="1">
      <c r="A289" s="514">
        <f>IF(C289&lt;&gt;0,MAX($A$9:A288)+1,0)</f>
        <v>219</v>
      </c>
      <c r="B289" s="515" t="s">
        <v>835</v>
      </c>
      <c r="C289" s="516" t="s">
        <v>805</v>
      </c>
      <c r="D289" s="507">
        <v>228</v>
      </c>
      <c r="E289" s="507">
        <v>8</v>
      </c>
      <c r="F289" s="508">
        <f t="shared" si="26"/>
        <v>1824</v>
      </c>
      <c r="G289" s="509"/>
      <c r="H289" s="508"/>
      <c r="I289" s="508"/>
      <c r="J289" s="477">
        <v>10961</v>
      </c>
      <c r="K289" s="477">
        <v>5643</v>
      </c>
      <c r="L289" s="477">
        <f t="shared" si="28"/>
        <v>16604</v>
      </c>
      <c r="M289" s="477">
        <f t="shared" si="29"/>
        <v>30285696</v>
      </c>
      <c r="N289" s="477">
        <v>0</v>
      </c>
      <c r="O289" s="477">
        <f t="shared" si="30"/>
        <v>0</v>
      </c>
      <c r="P289" s="477">
        <f t="shared" si="30"/>
        <v>0</v>
      </c>
      <c r="Q289" s="517"/>
    </row>
    <row r="290" spans="1:17" ht="13" hidden="1" outlineLevel="1">
      <c r="A290" s="514">
        <f>IF(C290&lt;&gt;0,MAX($A$9:A289)+1,0)</f>
        <v>220</v>
      </c>
      <c r="B290" s="515" t="s">
        <v>836</v>
      </c>
      <c r="C290" s="516" t="s">
        <v>805</v>
      </c>
      <c r="D290" s="507">
        <v>42</v>
      </c>
      <c r="E290" s="507">
        <v>8</v>
      </c>
      <c r="F290" s="508">
        <f t="shared" si="26"/>
        <v>336</v>
      </c>
      <c r="G290" s="509"/>
      <c r="H290" s="508"/>
      <c r="I290" s="508"/>
      <c r="J290" s="477">
        <v>15565</v>
      </c>
      <c r="K290" s="477">
        <v>7036</v>
      </c>
      <c r="L290" s="477">
        <f t="shared" si="28"/>
        <v>22601</v>
      </c>
      <c r="M290" s="477">
        <f t="shared" si="29"/>
        <v>7593936</v>
      </c>
      <c r="N290" s="477">
        <v>0</v>
      </c>
      <c r="O290" s="477">
        <f t="shared" si="30"/>
        <v>0</v>
      </c>
      <c r="P290" s="477">
        <f t="shared" si="30"/>
        <v>0</v>
      </c>
      <c r="Q290" s="517"/>
    </row>
    <row r="291" spans="1:17" ht="13" hidden="1" outlineLevel="1">
      <c r="A291" s="514">
        <f>IF(C291&lt;&gt;0,MAX($A$9:A290)+1,0)</f>
        <v>221</v>
      </c>
      <c r="B291" s="515" t="s">
        <v>837</v>
      </c>
      <c r="C291" s="516" t="s">
        <v>805</v>
      </c>
      <c r="D291" s="507">
        <v>234</v>
      </c>
      <c r="E291" s="507">
        <v>8</v>
      </c>
      <c r="F291" s="508">
        <f t="shared" si="26"/>
        <v>1872</v>
      </c>
      <c r="G291" s="509"/>
      <c r="H291" s="508"/>
      <c r="I291" s="508"/>
      <c r="J291" s="477">
        <v>10146</v>
      </c>
      <c r="K291" s="477">
        <v>17118</v>
      </c>
      <c r="L291" s="477">
        <f t="shared" si="28"/>
        <v>27264</v>
      </c>
      <c r="M291" s="477">
        <f t="shared" si="29"/>
        <v>51038208</v>
      </c>
      <c r="N291" s="477">
        <v>0</v>
      </c>
      <c r="O291" s="477">
        <f t="shared" si="30"/>
        <v>0</v>
      </c>
      <c r="P291" s="477">
        <f t="shared" si="30"/>
        <v>0</v>
      </c>
      <c r="Q291" s="517"/>
    </row>
    <row r="292" spans="1:17" ht="13" hidden="1" outlineLevel="1">
      <c r="A292" s="514">
        <f>IF(C292&lt;&gt;0,MAX($A$9:A291)+1,0)</f>
        <v>222</v>
      </c>
      <c r="B292" s="515" t="s">
        <v>838</v>
      </c>
      <c r="C292" s="516" t="s">
        <v>805</v>
      </c>
      <c r="D292" s="507">
        <v>20</v>
      </c>
      <c r="E292" s="507">
        <v>8</v>
      </c>
      <c r="F292" s="508">
        <f t="shared" si="26"/>
        <v>160</v>
      </c>
      <c r="G292" s="509"/>
      <c r="H292" s="508"/>
      <c r="I292" s="508"/>
      <c r="J292" s="477">
        <v>14800</v>
      </c>
      <c r="K292" s="477">
        <v>19046</v>
      </c>
      <c r="L292" s="477">
        <f t="shared" si="28"/>
        <v>33846</v>
      </c>
      <c r="M292" s="477">
        <f t="shared" si="29"/>
        <v>5415360</v>
      </c>
      <c r="N292" s="477">
        <v>0</v>
      </c>
      <c r="O292" s="477">
        <f t="shared" si="30"/>
        <v>0</v>
      </c>
      <c r="P292" s="477">
        <f t="shared" si="30"/>
        <v>0</v>
      </c>
      <c r="Q292" s="517"/>
    </row>
    <row r="293" spans="1:17" ht="13" hidden="1" outlineLevel="1">
      <c r="A293" s="514">
        <f>IF(C293&lt;&gt;0,MAX($A$9:A292)+1,0)</f>
        <v>223</v>
      </c>
      <c r="B293" s="473" t="s">
        <v>849</v>
      </c>
      <c r="C293" s="516" t="s">
        <v>809</v>
      </c>
      <c r="D293" s="507">
        <v>1</v>
      </c>
      <c r="E293" s="507">
        <v>8</v>
      </c>
      <c r="F293" s="508">
        <f t="shared" si="26"/>
        <v>8</v>
      </c>
      <c r="G293" s="509"/>
      <c r="H293" s="508"/>
      <c r="I293" s="508"/>
      <c r="J293" s="477">
        <v>1045172</v>
      </c>
      <c r="K293" s="477">
        <v>333042</v>
      </c>
      <c r="L293" s="477">
        <f t="shared" si="28"/>
        <v>1378214</v>
      </c>
      <c r="M293" s="477">
        <f t="shared" si="29"/>
        <v>11025712</v>
      </c>
      <c r="N293" s="477">
        <v>0</v>
      </c>
      <c r="O293" s="477">
        <f t="shared" si="30"/>
        <v>0</v>
      </c>
      <c r="P293" s="477">
        <f t="shared" si="30"/>
        <v>0</v>
      </c>
      <c r="Q293" s="517"/>
    </row>
    <row r="294" spans="1:17" ht="13" hidden="1" outlineLevel="1">
      <c r="A294" s="498"/>
      <c r="B294" s="463" t="s">
        <v>850</v>
      </c>
      <c r="C294" s="499"/>
      <c r="D294" s="500">
        <v>8</v>
      </c>
      <c r="E294" s="501">
        <f>IF(AND(A293=0,D293&lt;&gt;0),D293,IF(LEFT(B294,4)="Cung",E293,))</f>
        <v>0</v>
      </c>
      <c r="F294" s="519">
        <f t="shared" si="26"/>
        <v>0</v>
      </c>
      <c r="G294" s="520"/>
      <c r="H294" s="519"/>
      <c r="I294" s="519"/>
      <c r="J294" s="519">
        <f>E294*F294</f>
        <v>0</v>
      </c>
      <c r="K294" s="519">
        <f>F294*J294</f>
        <v>0</v>
      </c>
      <c r="L294" s="519"/>
      <c r="M294" s="519"/>
      <c r="N294" s="519"/>
      <c r="O294" s="519"/>
      <c r="P294" s="519"/>
      <c r="Q294" s="505"/>
    </row>
    <row r="295" spans="1:17" ht="13" hidden="1" outlineLevel="1">
      <c r="A295" s="514">
        <f>IF(C295&lt;&gt;0,MAX($A$9:A294)+1,0)</f>
        <v>224</v>
      </c>
      <c r="B295" s="515" t="s">
        <v>821</v>
      </c>
      <c r="C295" s="516" t="s">
        <v>822</v>
      </c>
      <c r="D295" s="507">
        <v>1</v>
      </c>
      <c r="E295" s="507">
        <v>8</v>
      </c>
      <c r="F295" s="508">
        <f t="shared" si="26"/>
        <v>8</v>
      </c>
      <c r="G295" s="509"/>
      <c r="H295" s="508"/>
      <c r="I295" s="508"/>
      <c r="J295" s="477">
        <v>300700</v>
      </c>
      <c r="K295" s="477">
        <v>230099</v>
      </c>
      <c r="L295" s="477">
        <f t="shared" si="28"/>
        <v>530799</v>
      </c>
      <c r="M295" s="477">
        <f t="shared" si="29"/>
        <v>4246392</v>
      </c>
      <c r="N295" s="477">
        <v>0</v>
      </c>
      <c r="O295" s="477">
        <f t="shared" ref="O295:P312" si="31">ROUND(H295*N295,0)</f>
        <v>0</v>
      </c>
      <c r="P295" s="477">
        <f t="shared" si="31"/>
        <v>0</v>
      </c>
      <c r="Q295" s="517"/>
    </row>
    <row r="296" spans="1:17" ht="13" hidden="1" outlineLevel="1">
      <c r="A296" s="514">
        <f>IF(C296&lt;&gt;0,MAX($A$9:A295)+1,0)</f>
        <v>225</v>
      </c>
      <c r="B296" s="515" t="s">
        <v>823</v>
      </c>
      <c r="C296" s="516" t="s">
        <v>822</v>
      </c>
      <c r="D296" s="510">
        <v>1</v>
      </c>
      <c r="E296" s="507">
        <v>8</v>
      </c>
      <c r="F296" s="508">
        <f t="shared" si="26"/>
        <v>8</v>
      </c>
      <c r="G296" s="509"/>
      <c r="H296" s="508"/>
      <c r="I296" s="508"/>
      <c r="J296" s="477">
        <v>228258</v>
      </c>
      <c r="K296" s="477">
        <v>47063</v>
      </c>
      <c r="L296" s="477">
        <f t="shared" si="28"/>
        <v>275321</v>
      </c>
      <c r="M296" s="477">
        <f t="shared" si="29"/>
        <v>2202568</v>
      </c>
      <c r="N296" s="477">
        <v>0</v>
      </c>
      <c r="O296" s="477">
        <f t="shared" si="31"/>
        <v>0</v>
      </c>
      <c r="P296" s="477">
        <f t="shared" si="31"/>
        <v>0</v>
      </c>
      <c r="Q296" s="517"/>
    </row>
    <row r="297" spans="1:17" ht="13" hidden="1" outlineLevel="1">
      <c r="A297" s="514">
        <f>IF(C297&lt;&gt;0,MAX($A$9:A296)+1,0)</f>
        <v>226</v>
      </c>
      <c r="B297" s="515" t="s">
        <v>824</v>
      </c>
      <c r="C297" s="516" t="s">
        <v>822</v>
      </c>
      <c r="D297" s="510">
        <v>1</v>
      </c>
      <c r="E297" s="507">
        <v>8</v>
      </c>
      <c r="F297" s="508">
        <f t="shared" si="26"/>
        <v>8</v>
      </c>
      <c r="G297" s="509"/>
      <c r="H297" s="508"/>
      <c r="I297" s="508"/>
      <c r="J297" s="477">
        <v>283259</v>
      </c>
      <c r="K297" s="477">
        <v>58404</v>
      </c>
      <c r="L297" s="477">
        <f t="shared" si="28"/>
        <v>341663</v>
      </c>
      <c r="M297" s="477">
        <f t="shared" si="29"/>
        <v>2733304</v>
      </c>
      <c r="N297" s="477">
        <v>0</v>
      </c>
      <c r="O297" s="477">
        <f t="shared" si="31"/>
        <v>0</v>
      </c>
      <c r="P297" s="477">
        <f t="shared" si="31"/>
        <v>0</v>
      </c>
      <c r="Q297" s="517"/>
    </row>
    <row r="298" spans="1:17" ht="13" hidden="1" outlineLevel="1">
      <c r="A298" s="514">
        <f>IF(C298&lt;&gt;0,MAX($A$9:A297)+1,0)</f>
        <v>227</v>
      </c>
      <c r="B298" s="515" t="s">
        <v>825</v>
      </c>
      <c r="C298" s="516" t="s">
        <v>822</v>
      </c>
      <c r="D298" s="510">
        <v>4</v>
      </c>
      <c r="E298" s="507">
        <v>8</v>
      </c>
      <c r="F298" s="508">
        <f t="shared" si="26"/>
        <v>32</v>
      </c>
      <c r="G298" s="509"/>
      <c r="H298" s="508"/>
      <c r="I298" s="508"/>
      <c r="J298" s="477">
        <v>39637</v>
      </c>
      <c r="K298" s="477">
        <v>8173</v>
      </c>
      <c r="L298" s="477">
        <f t="shared" si="28"/>
        <v>47810</v>
      </c>
      <c r="M298" s="477">
        <f t="shared" si="29"/>
        <v>1529920</v>
      </c>
      <c r="N298" s="477">
        <v>0</v>
      </c>
      <c r="O298" s="477">
        <f t="shared" si="31"/>
        <v>0</v>
      </c>
      <c r="P298" s="477">
        <f t="shared" si="31"/>
        <v>0</v>
      </c>
      <c r="Q298" s="517"/>
    </row>
    <row r="299" spans="1:17" ht="13" hidden="1" outlineLevel="1">
      <c r="A299" s="514">
        <f>IF(C299&lt;&gt;0,MAX($A$9:A298)+1,0)</f>
        <v>228</v>
      </c>
      <c r="B299" s="515" t="s">
        <v>826</v>
      </c>
      <c r="C299" s="516" t="s">
        <v>822</v>
      </c>
      <c r="D299" s="510">
        <v>2</v>
      </c>
      <c r="E299" s="507">
        <v>8</v>
      </c>
      <c r="F299" s="508">
        <f t="shared" si="26"/>
        <v>16</v>
      </c>
      <c r="G299" s="509"/>
      <c r="H299" s="508"/>
      <c r="I299" s="508"/>
      <c r="J299" s="477">
        <v>39637</v>
      </c>
      <c r="K299" s="477">
        <v>8173</v>
      </c>
      <c r="L299" s="477">
        <f t="shared" si="28"/>
        <v>47810</v>
      </c>
      <c r="M299" s="477">
        <f t="shared" si="29"/>
        <v>764960</v>
      </c>
      <c r="N299" s="477">
        <v>0</v>
      </c>
      <c r="O299" s="477">
        <f t="shared" si="31"/>
        <v>0</v>
      </c>
      <c r="P299" s="477">
        <f t="shared" si="31"/>
        <v>0</v>
      </c>
      <c r="Q299" s="517"/>
    </row>
    <row r="300" spans="1:17" ht="13" hidden="1" outlineLevel="1">
      <c r="A300" s="514">
        <f>IF(C300&lt;&gt;0,MAX($A$9:A299)+1,0)</f>
        <v>229</v>
      </c>
      <c r="B300" s="515" t="s">
        <v>827</v>
      </c>
      <c r="C300" s="516" t="s">
        <v>822</v>
      </c>
      <c r="D300" s="510">
        <v>1</v>
      </c>
      <c r="E300" s="507">
        <v>8</v>
      </c>
      <c r="F300" s="508">
        <f t="shared" si="26"/>
        <v>8</v>
      </c>
      <c r="G300" s="509"/>
      <c r="H300" s="508"/>
      <c r="I300" s="508"/>
      <c r="J300" s="477">
        <v>283259</v>
      </c>
      <c r="K300" s="477">
        <v>58404</v>
      </c>
      <c r="L300" s="477">
        <f t="shared" si="28"/>
        <v>341663</v>
      </c>
      <c r="M300" s="477">
        <f t="shared" si="29"/>
        <v>2733304</v>
      </c>
      <c r="N300" s="477">
        <v>0</v>
      </c>
      <c r="O300" s="477">
        <f t="shared" si="31"/>
        <v>0</v>
      </c>
      <c r="P300" s="477">
        <f t="shared" si="31"/>
        <v>0</v>
      </c>
      <c r="Q300" s="517"/>
    </row>
    <row r="301" spans="1:17" ht="13" hidden="1" outlineLevel="1">
      <c r="A301" s="514">
        <f>IF(C301&lt;&gt;0,MAX($A$9:A300)+1,0)</f>
        <v>230</v>
      </c>
      <c r="B301" s="515" t="s">
        <v>828</v>
      </c>
      <c r="C301" s="516" t="s">
        <v>758</v>
      </c>
      <c r="D301" s="510">
        <v>11</v>
      </c>
      <c r="E301" s="507">
        <v>8</v>
      </c>
      <c r="F301" s="508">
        <f t="shared" si="26"/>
        <v>88</v>
      </c>
      <c r="G301" s="509"/>
      <c r="H301" s="508"/>
      <c r="I301" s="508"/>
      <c r="J301" s="477">
        <v>140317</v>
      </c>
      <c r="K301" s="477">
        <v>81344</v>
      </c>
      <c r="L301" s="477">
        <f t="shared" si="28"/>
        <v>221661</v>
      </c>
      <c r="M301" s="477">
        <f t="shared" si="29"/>
        <v>19506168</v>
      </c>
      <c r="N301" s="477">
        <v>0</v>
      </c>
      <c r="O301" s="477">
        <f t="shared" si="31"/>
        <v>0</v>
      </c>
      <c r="P301" s="477">
        <f t="shared" si="31"/>
        <v>0</v>
      </c>
      <c r="Q301" s="518"/>
    </row>
    <row r="302" spans="1:17" ht="13" hidden="1" outlineLevel="1">
      <c r="A302" s="514">
        <f>IF(C302&lt;&gt;0,MAX($A$9:A301)+1,0)</f>
        <v>231</v>
      </c>
      <c r="B302" s="515" t="s">
        <v>829</v>
      </c>
      <c r="C302" s="516" t="s">
        <v>822</v>
      </c>
      <c r="D302" s="507">
        <v>2</v>
      </c>
      <c r="E302" s="507">
        <v>8</v>
      </c>
      <c r="F302" s="508">
        <f t="shared" si="26"/>
        <v>16</v>
      </c>
      <c r="G302" s="509"/>
      <c r="H302" s="508"/>
      <c r="I302" s="508"/>
      <c r="J302" s="477">
        <v>41595</v>
      </c>
      <c r="K302" s="477">
        <v>17153</v>
      </c>
      <c r="L302" s="477">
        <f t="shared" si="28"/>
        <v>58748</v>
      </c>
      <c r="M302" s="477">
        <f t="shared" si="29"/>
        <v>939968</v>
      </c>
      <c r="N302" s="477">
        <v>0</v>
      </c>
      <c r="O302" s="477">
        <f t="shared" si="31"/>
        <v>0</v>
      </c>
      <c r="P302" s="477">
        <f t="shared" si="31"/>
        <v>0</v>
      </c>
      <c r="Q302" s="517"/>
    </row>
    <row r="303" spans="1:17" ht="13" hidden="1" outlineLevel="1">
      <c r="A303" s="514">
        <f>IF(C303&lt;&gt;0,MAX($A$9:A302)+1,0)</f>
        <v>232</v>
      </c>
      <c r="B303" s="515" t="s">
        <v>830</v>
      </c>
      <c r="C303" s="516" t="s">
        <v>758</v>
      </c>
      <c r="D303" s="507">
        <v>2</v>
      </c>
      <c r="E303" s="507">
        <v>8</v>
      </c>
      <c r="F303" s="508">
        <f t="shared" si="26"/>
        <v>16</v>
      </c>
      <c r="G303" s="509"/>
      <c r="H303" s="508"/>
      <c r="I303" s="508"/>
      <c r="J303" s="477">
        <v>41857</v>
      </c>
      <c r="K303" s="477">
        <v>70432</v>
      </c>
      <c r="L303" s="477">
        <f t="shared" si="28"/>
        <v>112289</v>
      </c>
      <c r="M303" s="477">
        <f t="shared" si="29"/>
        <v>1796624</v>
      </c>
      <c r="N303" s="477">
        <v>0</v>
      </c>
      <c r="O303" s="477">
        <f t="shared" si="31"/>
        <v>0</v>
      </c>
      <c r="P303" s="477">
        <f t="shared" si="31"/>
        <v>0</v>
      </c>
      <c r="Q303" s="517"/>
    </row>
    <row r="304" spans="1:17" ht="13" hidden="1" outlineLevel="1">
      <c r="A304" s="514">
        <f>IF(C304&lt;&gt;0,MAX($A$9:A303)+1,0)</f>
        <v>233</v>
      </c>
      <c r="B304" s="515" t="s">
        <v>831</v>
      </c>
      <c r="C304" s="516" t="s">
        <v>758</v>
      </c>
      <c r="D304" s="507">
        <v>1</v>
      </c>
      <c r="E304" s="507">
        <v>8</v>
      </c>
      <c r="F304" s="508">
        <f t="shared" si="26"/>
        <v>8</v>
      </c>
      <c r="G304" s="509"/>
      <c r="H304" s="508"/>
      <c r="I304" s="508"/>
      <c r="J304" s="477">
        <v>55176</v>
      </c>
      <c r="K304" s="477">
        <v>74400</v>
      </c>
      <c r="L304" s="477">
        <f t="shared" si="28"/>
        <v>129576</v>
      </c>
      <c r="M304" s="477">
        <f t="shared" si="29"/>
        <v>1036608</v>
      </c>
      <c r="N304" s="477">
        <v>0</v>
      </c>
      <c r="O304" s="477">
        <f t="shared" si="31"/>
        <v>0</v>
      </c>
      <c r="P304" s="477">
        <f t="shared" si="31"/>
        <v>0</v>
      </c>
      <c r="Q304" s="517"/>
    </row>
    <row r="305" spans="1:17" ht="13" hidden="1" outlineLevel="1">
      <c r="A305" s="514">
        <f>IF(C305&lt;&gt;0,MAX($A$9:A304)+1,0)</f>
        <v>234</v>
      </c>
      <c r="B305" s="515" t="s">
        <v>832</v>
      </c>
      <c r="C305" s="516" t="s">
        <v>758</v>
      </c>
      <c r="D305" s="507">
        <v>13</v>
      </c>
      <c r="E305" s="507">
        <v>8</v>
      </c>
      <c r="F305" s="508">
        <f t="shared" si="26"/>
        <v>104</v>
      </c>
      <c r="G305" s="509"/>
      <c r="H305" s="508"/>
      <c r="I305" s="508"/>
      <c r="J305" s="477">
        <v>68887</v>
      </c>
      <c r="K305" s="477">
        <v>74400</v>
      </c>
      <c r="L305" s="477">
        <f t="shared" si="28"/>
        <v>143287</v>
      </c>
      <c r="M305" s="477">
        <f t="shared" si="29"/>
        <v>14901848</v>
      </c>
      <c r="N305" s="477">
        <v>0</v>
      </c>
      <c r="O305" s="477">
        <f t="shared" si="31"/>
        <v>0</v>
      </c>
      <c r="P305" s="477">
        <f t="shared" si="31"/>
        <v>0</v>
      </c>
      <c r="Q305" s="517"/>
    </row>
    <row r="306" spans="1:17" ht="13" hidden="1" outlineLevel="1">
      <c r="A306" s="514">
        <f>IF(C306&lt;&gt;0,MAX($A$9:A305)+1,0)</f>
        <v>235</v>
      </c>
      <c r="B306" s="515" t="s">
        <v>833</v>
      </c>
      <c r="C306" s="516" t="s">
        <v>758</v>
      </c>
      <c r="D306" s="507">
        <v>1</v>
      </c>
      <c r="E306" s="507">
        <v>8</v>
      </c>
      <c r="F306" s="508">
        <f t="shared" si="26"/>
        <v>8</v>
      </c>
      <c r="G306" s="509"/>
      <c r="H306" s="508"/>
      <c r="I306" s="508"/>
      <c r="J306" s="477">
        <v>59964</v>
      </c>
      <c r="K306" s="477">
        <v>69440</v>
      </c>
      <c r="L306" s="477">
        <f t="shared" si="28"/>
        <v>129404</v>
      </c>
      <c r="M306" s="477">
        <f t="shared" si="29"/>
        <v>1035232</v>
      </c>
      <c r="N306" s="477">
        <v>0</v>
      </c>
      <c r="O306" s="477">
        <f t="shared" si="31"/>
        <v>0</v>
      </c>
      <c r="P306" s="477">
        <f t="shared" si="31"/>
        <v>0</v>
      </c>
      <c r="Q306" s="517"/>
    </row>
    <row r="307" spans="1:17" ht="13" hidden="1" outlineLevel="1">
      <c r="A307" s="514">
        <f>IF(C307&lt;&gt;0,MAX($A$9:A306)+1,0)</f>
        <v>236</v>
      </c>
      <c r="B307" s="515" t="s">
        <v>834</v>
      </c>
      <c r="C307" s="516" t="s">
        <v>805</v>
      </c>
      <c r="D307" s="507">
        <v>366</v>
      </c>
      <c r="E307" s="507">
        <v>8</v>
      </c>
      <c r="F307" s="508">
        <f t="shared" si="26"/>
        <v>2928</v>
      </c>
      <c r="G307" s="509"/>
      <c r="H307" s="508"/>
      <c r="I307" s="508"/>
      <c r="J307" s="477">
        <v>7495</v>
      </c>
      <c r="K307" s="477">
        <v>4704</v>
      </c>
      <c r="L307" s="477">
        <f t="shared" si="28"/>
        <v>12199</v>
      </c>
      <c r="M307" s="477">
        <f t="shared" si="29"/>
        <v>35718672</v>
      </c>
      <c r="N307" s="477">
        <v>0</v>
      </c>
      <c r="O307" s="477">
        <f t="shared" si="31"/>
        <v>0</v>
      </c>
      <c r="P307" s="477">
        <f t="shared" si="31"/>
        <v>0</v>
      </c>
      <c r="Q307" s="517"/>
    </row>
    <row r="308" spans="1:17" ht="13" hidden="1" outlineLevel="1">
      <c r="A308" s="514">
        <f>IF(C308&lt;&gt;0,MAX($A$9:A307)+1,0)</f>
        <v>237</v>
      </c>
      <c r="B308" s="515" t="s">
        <v>835</v>
      </c>
      <c r="C308" s="516" t="s">
        <v>805</v>
      </c>
      <c r="D308" s="507">
        <v>228</v>
      </c>
      <c r="E308" s="507">
        <v>8</v>
      </c>
      <c r="F308" s="508">
        <f t="shared" si="26"/>
        <v>1824</v>
      </c>
      <c r="G308" s="509"/>
      <c r="H308" s="508"/>
      <c r="I308" s="508"/>
      <c r="J308" s="477">
        <v>10961</v>
      </c>
      <c r="K308" s="477">
        <v>5643</v>
      </c>
      <c r="L308" s="477">
        <f t="shared" si="28"/>
        <v>16604</v>
      </c>
      <c r="M308" s="477">
        <f t="shared" si="29"/>
        <v>30285696</v>
      </c>
      <c r="N308" s="477">
        <v>0</v>
      </c>
      <c r="O308" s="477">
        <f t="shared" si="31"/>
        <v>0</v>
      </c>
      <c r="P308" s="477">
        <f t="shared" si="31"/>
        <v>0</v>
      </c>
      <c r="Q308" s="517"/>
    </row>
    <row r="309" spans="1:17" ht="13" hidden="1" outlineLevel="1">
      <c r="A309" s="514">
        <f>IF(C309&lt;&gt;0,MAX($A$9:A308)+1,0)</f>
        <v>238</v>
      </c>
      <c r="B309" s="515" t="s">
        <v>836</v>
      </c>
      <c r="C309" s="516" t="s">
        <v>805</v>
      </c>
      <c r="D309" s="507">
        <v>42</v>
      </c>
      <c r="E309" s="507">
        <v>8</v>
      </c>
      <c r="F309" s="508">
        <f t="shared" si="26"/>
        <v>336</v>
      </c>
      <c r="G309" s="509"/>
      <c r="H309" s="508"/>
      <c r="I309" s="508"/>
      <c r="J309" s="477">
        <v>15565</v>
      </c>
      <c r="K309" s="477">
        <v>7036</v>
      </c>
      <c r="L309" s="477">
        <f t="shared" si="28"/>
        <v>22601</v>
      </c>
      <c r="M309" s="477">
        <f t="shared" si="29"/>
        <v>7593936</v>
      </c>
      <c r="N309" s="477">
        <v>0</v>
      </c>
      <c r="O309" s="477">
        <f t="shared" si="31"/>
        <v>0</v>
      </c>
      <c r="P309" s="477">
        <f t="shared" si="31"/>
        <v>0</v>
      </c>
      <c r="Q309" s="517"/>
    </row>
    <row r="310" spans="1:17" ht="13" hidden="1" outlineLevel="1">
      <c r="A310" s="514">
        <f>IF(C310&lt;&gt;0,MAX($A$9:A309)+1,0)</f>
        <v>239</v>
      </c>
      <c r="B310" s="515" t="s">
        <v>837</v>
      </c>
      <c r="C310" s="516" t="s">
        <v>805</v>
      </c>
      <c r="D310" s="507">
        <v>234</v>
      </c>
      <c r="E310" s="507">
        <v>8</v>
      </c>
      <c r="F310" s="508">
        <f t="shared" ref="F310:F373" si="32">D310*E310</f>
        <v>1872</v>
      </c>
      <c r="G310" s="509"/>
      <c r="H310" s="508"/>
      <c r="I310" s="508"/>
      <c r="J310" s="477">
        <v>10146</v>
      </c>
      <c r="K310" s="477">
        <v>17118</v>
      </c>
      <c r="L310" s="477">
        <f t="shared" si="28"/>
        <v>27264</v>
      </c>
      <c r="M310" s="477">
        <f t="shared" si="29"/>
        <v>51038208</v>
      </c>
      <c r="N310" s="477">
        <v>0</v>
      </c>
      <c r="O310" s="477">
        <f t="shared" si="31"/>
        <v>0</v>
      </c>
      <c r="P310" s="477">
        <f t="shared" si="31"/>
        <v>0</v>
      </c>
      <c r="Q310" s="517"/>
    </row>
    <row r="311" spans="1:17" ht="13" hidden="1" outlineLevel="1">
      <c r="A311" s="514">
        <f>IF(C311&lt;&gt;0,MAX($A$9:A310)+1,0)</f>
        <v>240</v>
      </c>
      <c r="B311" s="515" t="s">
        <v>838</v>
      </c>
      <c r="C311" s="516" t="s">
        <v>805</v>
      </c>
      <c r="D311" s="507">
        <v>20</v>
      </c>
      <c r="E311" s="507">
        <v>8</v>
      </c>
      <c r="F311" s="508">
        <f t="shared" si="32"/>
        <v>160</v>
      </c>
      <c r="G311" s="509"/>
      <c r="H311" s="508"/>
      <c r="I311" s="508"/>
      <c r="J311" s="477">
        <v>14800</v>
      </c>
      <c r="K311" s="477">
        <v>19046</v>
      </c>
      <c r="L311" s="477">
        <f t="shared" si="28"/>
        <v>33846</v>
      </c>
      <c r="M311" s="477">
        <f t="shared" si="29"/>
        <v>5415360</v>
      </c>
      <c r="N311" s="477">
        <v>0</v>
      </c>
      <c r="O311" s="477">
        <f t="shared" si="31"/>
        <v>0</v>
      </c>
      <c r="P311" s="477">
        <f t="shared" si="31"/>
        <v>0</v>
      </c>
      <c r="Q311" s="517"/>
    </row>
    <row r="312" spans="1:17" ht="13" hidden="1" outlineLevel="1">
      <c r="A312" s="514">
        <f>IF(C312&lt;&gt;0,MAX($A$9:A311)+1,0)</f>
        <v>241</v>
      </c>
      <c r="B312" s="473" t="s">
        <v>851</v>
      </c>
      <c r="C312" s="516" t="s">
        <v>809</v>
      </c>
      <c r="D312" s="507">
        <v>1</v>
      </c>
      <c r="E312" s="507">
        <v>8</v>
      </c>
      <c r="F312" s="508">
        <f t="shared" si="32"/>
        <v>8</v>
      </c>
      <c r="G312" s="509"/>
      <c r="H312" s="508"/>
      <c r="I312" s="508"/>
      <c r="J312" s="477">
        <v>1045172</v>
      </c>
      <c r="K312" s="477">
        <v>333042</v>
      </c>
      <c r="L312" s="477">
        <f t="shared" si="28"/>
        <v>1378214</v>
      </c>
      <c r="M312" s="477">
        <f t="shared" si="29"/>
        <v>11025712</v>
      </c>
      <c r="N312" s="477">
        <v>0</v>
      </c>
      <c r="O312" s="477">
        <f t="shared" si="31"/>
        <v>0</v>
      </c>
      <c r="P312" s="477">
        <f t="shared" si="31"/>
        <v>0</v>
      </c>
      <c r="Q312" s="517"/>
    </row>
    <row r="313" spans="1:17" ht="13" hidden="1" outlineLevel="1">
      <c r="A313" s="498"/>
      <c r="B313" s="463" t="s">
        <v>852</v>
      </c>
      <c r="C313" s="499"/>
      <c r="D313" s="500">
        <v>4</v>
      </c>
      <c r="E313" s="501">
        <f>IF(AND(A312=0,D312&lt;&gt;0),D312,IF(LEFT(B313,4)="Cung",E312,))</f>
        <v>0</v>
      </c>
      <c r="F313" s="519">
        <f t="shared" si="32"/>
        <v>0</v>
      </c>
      <c r="G313" s="520"/>
      <c r="H313" s="519"/>
      <c r="I313" s="519"/>
      <c r="J313" s="519">
        <f>E313*F313</f>
        <v>0</v>
      </c>
      <c r="K313" s="519">
        <f>F313*J313</f>
        <v>0</v>
      </c>
      <c r="L313" s="519"/>
      <c r="M313" s="519"/>
      <c r="N313" s="519"/>
      <c r="O313" s="519"/>
      <c r="P313" s="519"/>
      <c r="Q313" s="505"/>
    </row>
    <row r="314" spans="1:17" ht="13" hidden="1" outlineLevel="1">
      <c r="A314" s="514">
        <f>IF(C314&lt;&gt;0,MAX($A$9:A313)+1,0)</f>
        <v>242</v>
      </c>
      <c r="B314" s="515" t="s">
        <v>821</v>
      </c>
      <c r="C314" s="516" t="s">
        <v>822</v>
      </c>
      <c r="D314" s="507">
        <v>1</v>
      </c>
      <c r="E314" s="507">
        <v>4</v>
      </c>
      <c r="F314" s="508">
        <f t="shared" si="32"/>
        <v>4</v>
      </c>
      <c r="G314" s="509"/>
      <c r="H314" s="508"/>
      <c r="I314" s="508"/>
      <c r="J314" s="477">
        <v>300700</v>
      </c>
      <c r="K314" s="477">
        <v>230099</v>
      </c>
      <c r="L314" s="477">
        <f t="shared" si="28"/>
        <v>530799</v>
      </c>
      <c r="M314" s="477">
        <f t="shared" si="29"/>
        <v>2123196</v>
      </c>
      <c r="N314" s="477">
        <v>0</v>
      </c>
      <c r="O314" s="477">
        <f t="shared" ref="O314:P332" si="33">ROUND(H314*N314,0)</f>
        <v>0</v>
      </c>
      <c r="P314" s="477">
        <f t="shared" si="33"/>
        <v>0</v>
      </c>
      <c r="Q314" s="517"/>
    </row>
    <row r="315" spans="1:17" ht="13" hidden="1" outlineLevel="1">
      <c r="A315" s="514">
        <f>IF(C315&lt;&gt;0,MAX($A$9:A314)+1,0)</f>
        <v>243</v>
      </c>
      <c r="B315" s="515" t="s">
        <v>823</v>
      </c>
      <c r="C315" s="516" t="s">
        <v>822</v>
      </c>
      <c r="D315" s="510">
        <v>1</v>
      </c>
      <c r="E315" s="507">
        <v>4</v>
      </c>
      <c r="F315" s="508">
        <f t="shared" si="32"/>
        <v>4</v>
      </c>
      <c r="G315" s="509"/>
      <c r="H315" s="508"/>
      <c r="I315" s="508"/>
      <c r="J315" s="477">
        <v>228258</v>
      </c>
      <c r="K315" s="477">
        <v>47063</v>
      </c>
      <c r="L315" s="477">
        <f t="shared" si="28"/>
        <v>275321</v>
      </c>
      <c r="M315" s="477">
        <f t="shared" si="29"/>
        <v>1101284</v>
      </c>
      <c r="N315" s="477">
        <v>0</v>
      </c>
      <c r="O315" s="477">
        <f t="shared" si="33"/>
        <v>0</v>
      </c>
      <c r="P315" s="477">
        <f t="shared" si="33"/>
        <v>0</v>
      </c>
      <c r="Q315" s="517"/>
    </row>
    <row r="316" spans="1:17" ht="13" hidden="1" outlineLevel="1">
      <c r="A316" s="514">
        <f>IF(C316&lt;&gt;0,MAX($A$9:A315)+1,0)</f>
        <v>244</v>
      </c>
      <c r="B316" s="515" t="s">
        <v>824</v>
      </c>
      <c r="C316" s="516" t="s">
        <v>822</v>
      </c>
      <c r="D316" s="510">
        <v>1</v>
      </c>
      <c r="E316" s="507">
        <v>4</v>
      </c>
      <c r="F316" s="508">
        <f t="shared" si="32"/>
        <v>4</v>
      </c>
      <c r="G316" s="509"/>
      <c r="H316" s="508"/>
      <c r="I316" s="508"/>
      <c r="J316" s="477">
        <v>283259</v>
      </c>
      <c r="K316" s="477">
        <v>58404</v>
      </c>
      <c r="L316" s="477">
        <f t="shared" si="28"/>
        <v>341663</v>
      </c>
      <c r="M316" s="477">
        <f t="shared" si="29"/>
        <v>1366652</v>
      </c>
      <c r="N316" s="477">
        <v>0</v>
      </c>
      <c r="O316" s="477">
        <f t="shared" si="33"/>
        <v>0</v>
      </c>
      <c r="P316" s="477">
        <f t="shared" si="33"/>
        <v>0</v>
      </c>
      <c r="Q316" s="517"/>
    </row>
    <row r="317" spans="1:17" ht="13" hidden="1" outlineLevel="1">
      <c r="A317" s="514">
        <f>IF(C317&lt;&gt;0,MAX($A$9:A316)+1,0)</f>
        <v>245</v>
      </c>
      <c r="B317" s="515" t="s">
        <v>825</v>
      </c>
      <c r="C317" s="516" t="s">
        <v>822</v>
      </c>
      <c r="D317" s="510">
        <v>4</v>
      </c>
      <c r="E317" s="507">
        <v>4</v>
      </c>
      <c r="F317" s="508">
        <f t="shared" si="32"/>
        <v>16</v>
      </c>
      <c r="G317" s="509"/>
      <c r="H317" s="508"/>
      <c r="I317" s="508"/>
      <c r="J317" s="477">
        <v>39637</v>
      </c>
      <c r="K317" s="477">
        <v>8173</v>
      </c>
      <c r="L317" s="477">
        <f t="shared" si="28"/>
        <v>47810</v>
      </c>
      <c r="M317" s="477">
        <f t="shared" si="29"/>
        <v>764960</v>
      </c>
      <c r="N317" s="477">
        <v>0</v>
      </c>
      <c r="O317" s="477">
        <f t="shared" si="33"/>
        <v>0</v>
      </c>
      <c r="P317" s="477">
        <f t="shared" si="33"/>
        <v>0</v>
      </c>
      <c r="Q317" s="517"/>
    </row>
    <row r="318" spans="1:17" ht="13" hidden="1" outlineLevel="1">
      <c r="A318" s="514">
        <f>IF(C318&lt;&gt;0,MAX($A$9:A317)+1,0)</f>
        <v>246</v>
      </c>
      <c r="B318" s="515" t="s">
        <v>826</v>
      </c>
      <c r="C318" s="516" t="s">
        <v>822</v>
      </c>
      <c r="D318" s="510">
        <v>2</v>
      </c>
      <c r="E318" s="507">
        <v>4</v>
      </c>
      <c r="F318" s="508">
        <f t="shared" si="32"/>
        <v>8</v>
      </c>
      <c r="G318" s="509"/>
      <c r="H318" s="508"/>
      <c r="I318" s="508"/>
      <c r="J318" s="477">
        <v>39637</v>
      </c>
      <c r="K318" s="477">
        <v>8173</v>
      </c>
      <c r="L318" s="477">
        <f t="shared" si="28"/>
        <v>47810</v>
      </c>
      <c r="M318" s="477">
        <f t="shared" si="29"/>
        <v>382480</v>
      </c>
      <c r="N318" s="477">
        <v>0</v>
      </c>
      <c r="O318" s="477">
        <f t="shared" si="33"/>
        <v>0</v>
      </c>
      <c r="P318" s="477">
        <f t="shared" si="33"/>
        <v>0</v>
      </c>
      <c r="Q318" s="517"/>
    </row>
    <row r="319" spans="1:17" ht="13" hidden="1" outlineLevel="1">
      <c r="A319" s="514">
        <f>IF(C319&lt;&gt;0,MAX($A$9:A318)+1,0)</f>
        <v>247</v>
      </c>
      <c r="B319" s="515" t="s">
        <v>827</v>
      </c>
      <c r="C319" s="516" t="s">
        <v>822</v>
      </c>
      <c r="D319" s="510">
        <v>1</v>
      </c>
      <c r="E319" s="507">
        <v>4</v>
      </c>
      <c r="F319" s="508">
        <f t="shared" si="32"/>
        <v>4</v>
      </c>
      <c r="G319" s="509"/>
      <c r="H319" s="508"/>
      <c r="I319" s="508"/>
      <c r="J319" s="477">
        <v>283259</v>
      </c>
      <c r="K319" s="477">
        <v>58404</v>
      </c>
      <c r="L319" s="477">
        <f t="shared" si="28"/>
        <v>341663</v>
      </c>
      <c r="M319" s="477">
        <f t="shared" si="29"/>
        <v>1366652</v>
      </c>
      <c r="N319" s="477">
        <v>0</v>
      </c>
      <c r="O319" s="477">
        <f t="shared" si="33"/>
        <v>0</v>
      </c>
      <c r="P319" s="477">
        <f t="shared" si="33"/>
        <v>0</v>
      </c>
      <c r="Q319" s="517"/>
    </row>
    <row r="320" spans="1:17" ht="13" hidden="1" outlineLevel="1">
      <c r="A320" s="514">
        <f>IF(C320&lt;&gt;0,MAX($A$9:A319)+1,0)</f>
        <v>248</v>
      </c>
      <c r="B320" s="515" t="s">
        <v>828</v>
      </c>
      <c r="C320" s="516" t="s">
        <v>758</v>
      </c>
      <c r="D320" s="507">
        <v>17</v>
      </c>
      <c r="E320" s="507">
        <v>4</v>
      </c>
      <c r="F320" s="508">
        <f t="shared" si="32"/>
        <v>68</v>
      </c>
      <c r="G320" s="509"/>
      <c r="H320" s="508"/>
      <c r="I320" s="508"/>
      <c r="J320" s="477">
        <v>140317</v>
      </c>
      <c r="K320" s="477">
        <v>81344</v>
      </c>
      <c r="L320" s="477">
        <f t="shared" si="28"/>
        <v>221661</v>
      </c>
      <c r="M320" s="477">
        <f t="shared" si="29"/>
        <v>15072948</v>
      </c>
      <c r="N320" s="477">
        <v>0</v>
      </c>
      <c r="O320" s="477">
        <f t="shared" si="33"/>
        <v>0</v>
      </c>
      <c r="P320" s="477">
        <f t="shared" si="33"/>
        <v>0</v>
      </c>
      <c r="Q320" s="518"/>
    </row>
    <row r="321" spans="1:17" ht="13" hidden="1" outlineLevel="1">
      <c r="A321" s="514">
        <f>IF(C321&lt;&gt;0,MAX($A$9:A320)+1,0)</f>
        <v>249</v>
      </c>
      <c r="B321" s="515" t="s">
        <v>829</v>
      </c>
      <c r="C321" s="516" t="s">
        <v>822</v>
      </c>
      <c r="D321" s="507">
        <v>2</v>
      </c>
      <c r="E321" s="507">
        <v>4</v>
      </c>
      <c r="F321" s="508">
        <f t="shared" si="32"/>
        <v>8</v>
      </c>
      <c r="G321" s="509"/>
      <c r="H321" s="508"/>
      <c r="I321" s="508"/>
      <c r="J321" s="477">
        <v>41595</v>
      </c>
      <c r="K321" s="477">
        <v>17153</v>
      </c>
      <c r="L321" s="477">
        <f t="shared" si="28"/>
        <v>58748</v>
      </c>
      <c r="M321" s="477">
        <f t="shared" si="29"/>
        <v>469984</v>
      </c>
      <c r="N321" s="477">
        <v>0</v>
      </c>
      <c r="O321" s="477">
        <f t="shared" si="33"/>
        <v>0</v>
      </c>
      <c r="P321" s="477">
        <f t="shared" si="33"/>
        <v>0</v>
      </c>
      <c r="Q321" s="517"/>
    </row>
    <row r="322" spans="1:17" ht="13" hidden="1" outlineLevel="1">
      <c r="A322" s="522">
        <f>IF(C322&lt;&gt;0,MAX($A$9:A321)+1,0)</f>
        <v>250</v>
      </c>
      <c r="B322" s="523" t="s">
        <v>853</v>
      </c>
      <c r="C322" s="524" t="s">
        <v>758</v>
      </c>
      <c r="D322" s="510">
        <v>1</v>
      </c>
      <c r="E322" s="507">
        <v>4</v>
      </c>
      <c r="F322" s="508">
        <f t="shared" si="32"/>
        <v>4</v>
      </c>
      <c r="G322" s="509"/>
      <c r="H322" s="508"/>
      <c r="I322" s="508"/>
      <c r="J322" s="479">
        <v>28539</v>
      </c>
      <c r="K322" s="479">
        <v>67456</v>
      </c>
      <c r="L322" s="477">
        <f t="shared" si="28"/>
        <v>95995</v>
      </c>
      <c r="M322" s="477">
        <f t="shared" si="29"/>
        <v>383980</v>
      </c>
      <c r="N322" s="477">
        <v>0</v>
      </c>
      <c r="O322" s="477">
        <f t="shared" si="33"/>
        <v>0</v>
      </c>
      <c r="P322" s="477">
        <f t="shared" si="33"/>
        <v>0</v>
      </c>
      <c r="Q322" s="517"/>
    </row>
    <row r="323" spans="1:17" ht="13" hidden="1" outlineLevel="1">
      <c r="A323" s="514">
        <f>IF(C323&lt;&gt;0,MAX($A$9:A322)+1,0)</f>
        <v>251</v>
      </c>
      <c r="B323" s="515" t="s">
        <v>830</v>
      </c>
      <c r="C323" s="516" t="s">
        <v>758</v>
      </c>
      <c r="D323" s="507">
        <v>2</v>
      </c>
      <c r="E323" s="507">
        <v>4</v>
      </c>
      <c r="F323" s="508">
        <f t="shared" si="32"/>
        <v>8</v>
      </c>
      <c r="G323" s="509"/>
      <c r="H323" s="508"/>
      <c r="I323" s="508"/>
      <c r="J323" s="477">
        <v>41857</v>
      </c>
      <c r="K323" s="477">
        <v>70432</v>
      </c>
      <c r="L323" s="477">
        <f t="shared" si="28"/>
        <v>112289</v>
      </c>
      <c r="M323" s="477">
        <f t="shared" si="29"/>
        <v>898312</v>
      </c>
      <c r="N323" s="477">
        <v>0</v>
      </c>
      <c r="O323" s="477">
        <f t="shared" si="33"/>
        <v>0</v>
      </c>
      <c r="P323" s="477">
        <f t="shared" si="33"/>
        <v>0</v>
      </c>
      <c r="Q323" s="517"/>
    </row>
    <row r="324" spans="1:17" ht="13" hidden="1" outlineLevel="1">
      <c r="A324" s="514">
        <f>IF(C324&lt;&gt;0,MAX($A$9:A323)+1,0)</f>
        <v>252</v>
      </c>
      <c r="B324" s="515" t="s">
        <v>831</v>
      </c>
      <c r="C324" s="516" t="s">
        <v>758</v>
      </c>
      <c r="D324" s="507">
        <v>1</v>
      </c>
      <c r="E324" s="507">
        <v>4</v>
      </c>
      <c r="F324" s="508">
        <f t="shared" si="32"/>
        <v>4</v>
      </c>
      <c r="G324" s="509"/>
      <c r="H324" s="508"/>
      <c r="I324" s="508"/>
      <c r="J324" s="477">
        <v>55176</v>
      </c>
      <c r="K324" s="477">
        <v>74400</v>
      </c>
      <c r="L324" s="477">
        <f t="shared" si="28"/>
        <v>129576</v>
      </c>
      <c r="M324" s="477">
        <f t="shared" si="29"/>
        <v>518304</v>
      </c>
      <c r="N324" s="477">
        <v>0</v>
      </c>
      <c r="O324" s="477">
        <f t="shared" si="33"/>
        <v>0</v>
      </c>
      <c r="P324" s="477">
        <f t="shared" si="33"/>
        <v>0</v>
      </c>
      <c r="Q324" s="517"/>
    </row>
    <row r="325" spans="1:17" ht="13" hidden="1" outlineLevel="1">
      <c r="A325" s="514">
        <f>IF(C325&lt;&gt;0,MAX($A$9:A324)+1,0)</f>
        <v>253</v>
      </c>
      <c r="B325" s="515" t="s">
        <v>832</v>
      </c>
      <c r="C325" s="516" t="s">
        <v>758</v>
      </c>
      <c r="D325" s="507">
        <v>15</v>
      </c>
      <c r="E325" s="507">
        <v>4</v>
      </c>
      <c r="F325" s="508">
        <f t="shared" si="32"/>
        <v>60</v>
      </c>
      <c r="G325" s="509"/>
      <c r="H325" s="508"/>
      <c r="I325" s="508"/>
      <c r="J325" s="477">
        <v>68887</v>
      </c>
      <c r="K325" s="477">
        <v>74400</v>
      </c>
      <c r="L325" s="477">
        <f t="shared" si="28"/>
        <v>143287</v>
      </c>
      <c r="M325" s="477">
        <f t="shared" si="29"/>
        <v>8597220</v>
      </c>
      <c r="N325" s="477">
        <v>0</v>
      </c>
      <c r="O325" s="477">
        <f t="shared" si="33"/>
        <v>0</v>
      </c>
      <c r="P325" s="477">
        <f t="shared" si="33"/>
        <v>0</v>
      </c>
      <c r="Q325" s="517"/>
    </row>
    <row r="326" spans="1:17" ht="13" hidden="1" outlineLevel="1">
      <c r="A326" s="514">
        <f>IF(C326&lt;&gt;0,MAX($A$9:A325)+1,0)</f>
        <v>254</v>
      </c>
      <c r="B326" s="515" t="s">
        <v>833</v>
      </c>
      <c r="C326" s="516" t="s">
        <v>758</v>
      </c>
      <c r="D326" s="507">
        <v>1</v>
      </c>
      <c r="E326" s="507">
        <v>4</v>
      </c>
      <c r="F326" s="508">
        <f t="shared" si="32"/>
        <v>4</v>
      </c>
      <c r="G326" s="509"/>
      <c r="H326" s="508"/>
      <c r="I326" s="508"/>
      <c r="J326" s="477">
        <v>59964</v>
      </c>
      <c r="K326" s="477">
        <v>69440</v>
      </c>
      <c r="L326" s="477">
        <f t="shared" si="28"/>
        <v>129404</v>
      </c>
      <c r="M326" s="477">
        <f t="shared" si="29"/>
        <v>517616</v>
      </c>
      <c r="N326" s="477">
        <v>0</v>
      </c>
      <c r="O326" s="477">
        <f t="shared" si="33"/>
        <v>0</v>
      </c>
      <c r="P326" s="477">
        <f t="shared" si="33"/>
        <v>0</v>
      </c>
      <c r="Q326" s="517"/>
    </row>
    <row r="327" spans="1:17" ht="13" hidden="1" outlineLevel="1">
      <c r="A327" s="514">
        <f>IF(C327&lt;&gt;0,MAX($A$9:A326)+1,0)</f>
        <v>255</v>
      </c>
      <c r="B327" s="515" t="s">
        <v>834</v>
      </c>
      <c r="C327" s="516" t="s">
        <v>805</v>
      </c>
      <c r="D327" s="507">
        <v>374</v>
      </c>
      <c r="E327" s="507">
        <v>4</v>
      </c>
      <c r="F327" s="508">
        <f t="shared" si="32"/>
        <v>1496</v>
      </c>
      <c r="G327" s="509"/>
      <c r="H327" s="508"/>
      <c r="I327" s="508"/>
      <c r="J327" s="477">
        <v>7495</v>
      </c>
      <c r="K327" s="477">
        <v>4704</v>
      </c>
      <c r="L327" s="477">
        <f t="shared" si="28"/>
        <v>12199</v>
      </c>
      <c r="M327" s="477">
        <f t="shared" si="29"/>
        <v>18249704</v>
      </c>
      <c r="N327" s="477">
        <v>0</v>
      </c>
      <c r="O327" s="477">
        <f t="shared" si="33"/>
        <v>0</v>
      </c>
      <c r="P327" s="477">
        <f t="shared" si="33"/>
        <v>0</v>
      </c>
      <c r="Q327" s="517"/>
    </row>
    <row r="328" spans="1:17" ht="13" hidden="1" outlineLevel="1">
      <c r="A328" s="514">
        <f>IF(C328&lt;&gt;0,MAX($A$9:A327)+1,0)</f>
        <v>256</v>
      </c>
      <c r="B328" s="515" t="s">
        <v>835</v>
      </c>
      <c r="C328" s="516" t="s">
        <v>805</v>
      </c>
      <c r="D328" s="507">
        <v>243</v>
      </c>
      <c r="E328" s="507">
        <v>4</v>
      </c>
      <c r="F328" s="508">
        <f t="shared" si="32"/>
        <v>972</v>
      </c>
      <c r="G328" s="509"/>
      <c r="H328" s="508"/>
      <c r="I328" s="508"/>
      <c r="J328" s="477">
        <v>10961</v>
      </c>
      <c r="K328" s="477">
        <v>5643</v>
      </c>
      <c r="L328" s="477">
        <f t="shared" ref="L328:L390" si="34">J328+K328</f>
        <v>16604</v>
      </c>
      <c r="M328" s="477">
        <f t="shared" ref="M328:M390" si="35">ROUND(F328*L328,0)</f>
        <v>16139088</v>
      </c>
      <c r="N328" s="477">
        <v>0</v>
      </c>
      <c r="O328" s="477">
        <f t="shared" si="33"/>
        <v>0</v>
      </c>
      <c r="P328" s="477">
        <f t="shared" si="33"/>
        <v>0</v>
      </c>
      <c r="Q328" s="517"/>
    </row>
    <row r="329" spans="1:17" ht="13" hidden="1" outlineLevel="1">
      <c r="A329" s="514">
        <f>IF(C329&lt;&gt;0,MAX($A$9:A328)+1,0)</f>
        <v>257</v>
      </c>
      <c r="B329" s="515" t="s">
        <v>836</v>
      </c>
      <c r="C329" s="516" t="s">
        <v>805</v>
      </c>
      <c r="D329" s="507">
        <v>42</v>
      </c>
      <c r="E329" s="507">
        <v>4</v>
      </c>
      <c r="F329" s="508">
        <f t="shared" si="32"/>
        <v>168</v>
      </c>
      <c r="G329" s="509"/>
      <c r="H329" s="508"/>
      <c r="I329" s="508"/>
      <c r="J329" s="477">
        <v>15565</v>
      </c>
      <c r="K329" s="477">
        <v>7036</v>
      </c>
      <c r="L329" s="477">
        <f t="shared" si="34"/>
        <v>22601</v>
      </c>
      <c r="M329" s="477">
        <f t="shared" si="35"/>
        <v>3796968</v>
      </c>
      <c r="N329" s="477">
        <v>0</v>
      </c>
      <c r="O329" s="477">
        <f t="shared" si="33"/>
        <v>0</v>
      </c>
      <c r="P329" s="477">
        <f t="shared" si="33"/>
        <v>0</v>
      </c>
      <c r="Q329" s="517"/>
    </row>
    <row r="330" spans="1:17" ht="13" hidden="1" outlineLevel="1">
      <c r="A330" s="514">
        <f>IF(C330&lt;&gt;0,MAX($A$9:A329)+1,0)</f>
        <v>258</v>
      </c>
      <c r="B330" s="515" t="s">
        <v>837</v>
      </c>
      <c r="C330" s="516" t="s">
        <v>805</v>
      </c>
      <c r="D330" s="507">
        <v>239</v>
      </c>
      <c r="E330" s="507">
        <v>4</v>
      </c>
      <c r="F330" s="508">
        <f t="shared" si="32"/>
        <v>956</v>
      </c>
      <c r="G330" s="509"/>
      <c r="H330" s="508"/>
      <c r="I330" s="508"/>
      <c r="J330" s="477">
        <v>10146</v>
      </c>
      <c r="K330" s="477">
        <v>17118</v>
      </c>
      <c r="L330" s="477">
        <f t="shared" si="34"/>
        <v>27264</v>
      </c>
      <c r="M330" s="477">
        <f t="shared" si="35"/>
        <v>26064384</v>
      </c>
      <c r="N330" s="477">
        <v>0</v>
      </c>
      <c r="O330" s="477">
        <f t="shared" si="33"/>
        <v>0</v>
      </c>
      <c r="P330" s="477">
        <f t="shared" si="33"/>
        <v>0</v>
      </c>
      <c r="Q330" s="517"/>
    </row>
    <row r="331" spans="1:17" ht="13" hidden="1" outlineLevel="1">
      <c r="A331" s="514">
        <f>IF(C331&lt;&gt;0,MAX($A$9:A330)+1,0)</f>
        <v>259</v>
      </c>
      <c r="B331" s="515" t="s">
        <v>838</v>
      </c>
      <c r="C331" s="516" t="s">
        <v>805</v>
      </c>
      <c r="D331" s="507">
        <v>20</v>
      </c>
      <c r="E331" s="507">
        <v>4</v>
      </c>
      <c r="F331" s="508">
        <f t="shared" si="32"/>
        <v>80</v>
      </c>
      <c r="G331" s="509"/>
      <c r="H331" s="508"/>
      <c r="I331" s="508"/>
      <c r="J331" s="477">
        <v>14800</v>
      </c>
      <c r="K331" s="477">
        <v>19046</v>
      </c>
      <c r="L331" s="477">
        <f t="shared" si="34"/>
        <v>33846</v>
      </c>
      <c r="M331" s="477">
        <f t="shared" si="35"/>
        <v>2707680</v>
      </c>
      <c r="N331" s="477">
        <v>0</v>
      </c>
      <c r="O331" s="477">
        <f t="shared" si="33"/>
        <v>0</v>
      </c>
      <c r="P331" s="477">
        <f t="shared" si="33"/>
        <v>0</v>
      </c>
      <c r="Q331" s="517"/>
    </row>
    <row r="332" spans="1:17" ht="13" hidden="1" outlineLevel="1">
      <c r="A332" s="514">
        <f>IF(C332&lt;&gt;0,MAX($A$9:A331)+1,0)</f>
        <v>260</v>
      </c>
      <c r="B332" s="473" t="s">
        <v>854</v>
      </c>
      <c r="C332" s="516" t="s">
        <v>809</v>
      </c>
      <c r="D332" s="507">
        <v>1</v>
      </c>
      <c r="E332" s="507">
        <v>4</v>
      </c>
      <c r="F332" s="508">
        <f t="shared" si="32"/>
        <v>4</v>
      </c>
      <c r="G332" s="509"/>
      <c r="H332" s="508"/>
      <c r="I332" s="508"/>
      <c r="J332" s="477">
        <v>1080878</v>
      </c>
      <c r="K332" s="477">
        <v>344086</v>
      </c>
      <c r="L332" s="477">
        <f t="shared" si="34"/>
        <v>1424964</v>
      </c>
      <c r="M332" s="477">
        <f t="shared" si="35"/>
        <v>5699856</v>
      </c>
      <c r="N332" s="477">
        <v>0</v>
      </c>
      <c r="O332" s="477">
        <f t="shared" si="33"/>
        <v>0</v>
      </c>
      <c r="P332" s="477">
        <f t="shared" si="33"/>
        <v>0</v>
      </c>
      <c r="Q332" s="517"/>
    </row>
    <row r="333" spans="1:17" ht="13" hidden="1" outlineLevel="1">
      <c r="A333" s="498"/>
      <c r="B333" s="463" t="s">
        <v>855</v>
      </c>
      <c r="C333" s="499"/>
      <c r="D333" s="500">
        <v>4</v>
      </c>
      <c r="E333" s="501">
        <f>IF(AND(A332=0,D332&lt;&gt;0),D332,IF(LEFT(B333,4)="Cung",E332,))</f>
        <v>0</v>
      </c>
      <c r="F333" s="519">
        <f t="shared" si="32"/>
        <v>0</v>
      </c>
      <c r="G333" s="520"/>
      <c r="H333" s="519"/>
      <c r="I333" s="519"/>
      <c r="J333" s="519">
        <f>E333*F333</f>
        <v>0</v>
      </c>
      <c r="K333" s="519">
        <f>F333*J333</f>
        <v>0</v>
      </c>
      <c r="L333" s="519"/>
      <c r="M333" s="519"/>
      <c r="N333" s="519"/>
      <c r="O333" s="519"/>
      <c r="P333" s="519"/>
      <c r="Q333" s="525"/>
    </row>
    <row r="334" spans="1:17" ht="13" hidden="1" outlineLevel="1">
      <c r="A334" s="514">
        <f>IF(C334&lt;&gt;0,MAX($A$9:A333)+1,0)</f>
        <v>261</v>
      </c>
      <c r="B334" s="515" t="s">
        <v>856</v>
      </c>
      <c r="C334" s="516" t="s">
        <v>822</v>
      </c>
      <c r="D334" s="507">
        <v>1</v>
      </c>
      <c r="E334" s="507">
        <v>4</v>
      </c>
      <c r="F334" s="508">
        <f t="shared" si="32"/>
        <v>4</v>
      </c>
      <c r="G334" s="509"/>
      <c r="H334" s="508"/>
      <c r="I334" s="508"/>
      <c r="J334" s="477">
        <v>446392</v>
      </c>
      <c r="K334" s="477">
        <v>230099</v>
      </c>
      <c r="L334" s="477">
        <f t="shared" si="34"/>
        <v>676491</v>
      </c>
      <c r="M334" s="477">
        <f t="shared" si="35"/>
        <v>2705964</v>
      </c>
      <c r="N334" s="477">
        <v>0</v>
      </c>
      <c r="O334" s="477">
        <f t="shared" ref="O334:P350" si="36">ROUND(H334*N334,0)</f>
        <v>0</v>
      </c>
      <c r="P334" s="477">
        <f t="shared" si="36"/>
        <v>0</v>
      </c>
      <c r="Q334" s="517"/>
    </row>
    <row r="335" spans="1:17" ht="13" hidden="1" outlineLevel="1">
      <c r="A335" s="514">
        <f>IF(C335&lt;&gt;0,MAX($A$9:A334)+1,0)</f>
        <v>262</v>
      </c>
      <c r="B335" s="515" t="s">
        <v>857</v>
      </c>
      <c r="C335" s="516" t="s">
        <v>822</v>
      </c>
      <c r="D335" s="507">
        <v>1</v>
      </c>
      <c r="E335" s="507">
        <v>4</v>
      </c>
      <c r="F335" s="508">
        <f t="shared" si="32"/>
        <v>4</v>
      </c>
      <c r="G335" s="509"/>
      <c r="H335" s="508"/>
      <c r="I335" s="508"/>
      <c r="J335" s="477">
        <v>228258</v>
      </c>
      <c r="K335" s="477">
        <v>47063</v>
      </c>
      <c r="L335" s="477">
        <f t="shared" si="34"/>
        <v>275321</v>
      </c>
      <c r="M335" s="477">
        <f t="shared" si="35"/>
        <v>1101284</v>
      </c>
      <c r="N335" s="477">
        <v>0</v>
      </c>
      <c r="O335" s="477">
        <f t="shared" si="36"/>
        <v>0</v>
      </c>
      <c r="P335" s="477">
        <f t="shared" si="36"/>
        <v>0</v>
      </c>
      <c r="Q335" s="517"/>
    </row>
    <row r="336" spans="1:17" ht="13" hidden="1" outlineLevel="1">
      <c r="A336" s="514">
        <f>IF(C336&lt;&gt;0,MAX($A$9:A335)+1,0)</f>
        <v>263</v>
      </c>
      <c r="B336" s="515" t="s">
        <v>824</v>
      </c>
      <c r="C336" s="516" t="s">
        <v>822</v>
      </c>
      <c r="D336" s="507">
        <v>1</v>
      </c>
      <c r="E336" s="507">
        <v>4</v>
      </c>
      <c r="F336" s="508">
        <f t="shared" si="32"/>
        <v>4</v>
      </c>
      <c r="G336" s="509"/>
      <c r="H336" s="508"/>
      <c r="I336" s="508"/>
      <c r="J336" s="477">
        <v>283259</v>
      </c>
      <c r="K336" s="477">
        <v>58404</v>
      </c>
      <c r="L336" s="477">
        <f t="shared" si="34"/>
        <v>341663</v>
      </c>
      <c r="M336" s="477">
        <f t="shared" si="35"/>
        <v>1366652</v>
      </c>
      <c r="N336" s="477">
        <v>0</v>
      </c>
      <c r="O336" s="477">
        <f t="shared" si="36"/>
        <v>0</v>
      </c>
      <c r="P336" s="477">
        <f t="shared" si="36"/>
        <v>0</v>
      </c>
      <c r="Q336" s="517"/>
    </row>
    <row r="337" spans="1:17" ht="13" hidden="1" outlineLevel="1">
      <c r="A337" s="514">
        <f>IF(C337&lt;&gt;0,MAX($A$9:A336)+1,0)</f>
        <v>264</v>
      </c>
      <c r="B337" s="515" t="s">
        <v>825</v>
      </c>
      <c r="C337" s="516" t="s">
        <v>822</v>
      </c>
      <c r="D337" s="507">
        <v>8</v>
      </c>
      <c r="E337" s="507">
        <v>4</v>
      </c>
      <c r="F337" s="508">
        <f t="shared" si="32"/>
        <v>32</v>
      </c>
      <c r="G337" s="509"/>
      <c r="H337" s="508"/>
      <c r="I337" s="508"/>
      <c r="J337" s="477">
        <v>39637</v>
      </c>
      <c r="K337" s="477">
        <v>8173</v>
      </c>
      <c r="L337" s="477">
        <f t="shared" si="34"/>
        <v>47810</v>
      </c>
      <c r="M337" s="477">
        <f t="shared" si="35"/>
        <v>1529920</v>
      </c>
      <c r="N337" s="477">
        <v>0</v>
      </c>
      <c r="O337" s="477">
        <f t="shared" si="36"/>
        <v>0</v>
      </c>
      <c r="P337" s="477">
        <f t="shared" si="36"/>
        <v>0</v>
      </c>
      <c r="Q337" s="517"/>
    </row>
    <row r="338" spans="1:17" ht="13" hidden="1" outlineLevel="1">
      <c r="A338" s="514">
        <f>IF(C338&lt;&gt;0,MAX($A$9:A337)+1,0)</f>
        <v>265</v>
      </c>
      <c r="B338" s="515" t="s">
        <v>827</v>
      </c>
      <c r="C338" s="516" t="s">
        <v>822</v>
      </c>
      <c r="D338" s="507">
        <v>1</v>
      </c>
      <c r="E338" s="507">
        <v>4</v>
      </c>
      <c r="F338" s="508">
        <f t="shared" si="32"/>
        <v>4</v>
      </c>
      <c r="G338" s="509"/>
      <c r="H338" s="508"/>
      <c r="I338" s="508"/>
      <c r="J338" s="477">
        <v>283259</v>
      </c>
      <c r="K338" s="477">
        <v>58404</v>
      </c>
      <c r="L338" s="477">
        <f t="shared" si="34"/>
        <v>341663</v>
      </c>
      <c r="M338" s="477">
        <f t="shared" si="35"/>
        <v>1366652</v>
      </c>
      <c r="N338" s="477">
        <v>0</v>
      </c>
      <c r="O338" s="477">
        <f t="shared" si="36"/>
        <v>0</v>
      </c>
      <c r="P338" s="477">
        <f t="shared" si="36"/>
        <v>0</v>
      </c>
      <c r="Q338" s="517"/>
    </row>
    <row r="339" spans="1:17" ht="13" hidden="1" outlineLevel="1">
      <c r="A339" s="514">
        <f>IF(C339&lt;&gt;0,MAX($A$9:A338)+1,0)</f>
        <v>266</v>
      </c>
      <c r="B339" s="515" t="s">
        <v>828</v>
      </c>
      <c r="C339" s="516" t="s">
        <v>758</v>
      </c>
      <c r="D339" s="507">
        <v>27</v>
      </c>
      <c r="E339" s="507">
        <v>4</v>
      </c>
      <c r="F339" s="508">
        <f t="shared" si="32"/>
        <v>108</v>
      </c>
      <c r="G339" s="509"/>
      <c r="H339" s="508"/>
      <c r="I339" s="508"/>
      <c r="J339" s="477">
        <v>140317</v>
      </c>
      <c r="K339" s="477">
        <v>81344</v>
      </c>
      <c r="L339" s="477">
        <f t="shared" si="34"/>
        <v>221661</v>
      </c>
      <c r="M339" s="477">
        <f t="shared" si="35"/>
        <v>23939388</v>
      </c>
      <c r="N339" s="477">
        <v>0</v>
      </c>
      <c r="O339" s="477">
        <f t="shared" si="36"/>
        <v>0</v>
      </c>
      <c r="P339" s="477">
        <f t="shared" si="36"/>
        <v>0</v>
      </c>
      <c r="Q339" s="518"/>
    </row>
    <row r="340" spans="1:17" ht="13" hidden="1" outlineLevel="1">
      <c r="A340" s="514">
        <f>IF(C340&lt;&gt;0,MAX($A$9:A339)+1,0)</f>
        <v>267</v>
      </c>
      <c r="B340" s="515" t="s">
        <v>829</v>
      </c>
      <c r="C340" s="516" t="s">
        <v>822</v>
      </c>
      <c r="D340" s="507">
        <v>2</v>
      </c>
      <c r="E340" s="507">
        <v>4</v>
      </c>
      <c r="F340" s="508">
        <f t="shared" si="32"/>
        <v>8</v>
      </c>
      <c r="G340" s="509"/>
      <c r="H340" s="508"/>
      <c r="I340" s="508"/>
      <c r="J340" s="477">
        <v>41595</v>
      </c>
      <c r="K340" s="477">
        <v>17153</v>
      </c>
      <c r="L340" s="477">
        <f t="shared" si="34"/>
        <v>58748</v>
      </c>
      <c r="M340" s="477">
        <f t="shared" si="35"/>
        <v>469984</v>
      </c>
      <c r="N340" s="477">
        <v>0</v>
      </c>
      <c r="O340" s="477">
        <f t="shared" si="36"/>
        <v>0</v>
      </c>
      <c r="P340" s="477">
        <f t="shared" si="36"/>
        <v>0</v>
      </c>
      <c r="Q340" s="517"/>
    </row>
    <row r="341" spans="1:17" ht="13" hidden="1" outlineLevel="1">
      <c r="A341" s="514">
        <f>IF(C341&lt;&gt;0,MAX($A$9:A340)+1,0)</f>
        <v>268</v>
      </c>
      <c r="B341" s="515" t="s">
        <v>830</v>
      </c>
      <c r="C341" s="516" t="s">
        <v>758</v>
      </c>
      <c r="D341" s="507">
        <v>4</v>
      </c>
      <c r="E341" s="507">
        <v>4</v>
      </c>
      <c r="F341" s="508">
        <f t="shared" si="32"/>
        <v>16</v>
      </c>
      <c r="G341" s="509"/>
      <c r="H341" s="508"/>
      <c r="I341" s="508"/>
      <c r="J341" s="477">
        <v>41857</v>
      </c>
      <c r="K341" s="477">
        <v>70432</v>
      </c>
      <c r="L341" s="477">
        <f t="shared" si="34"/>
        <v>112289</v>
      </c>
      <c r="M341" s="477">
        <f t="shared" si="35"/>
        <v>1796624</v>
      </c>
      <c r="N341" s="477">
        <v>0</v>
      </c>
      <c r="O341" s="477">
        <f t="shared" si="36"/>
        <v>0</v>
      </c>
      <c r="P341" s="477">
        <f t="shared" si="36"/>
        <v>0</v>
      </c>
      <c r="Q341" s="517"/>
    </row>
    <row r="342" spans="1:17" ht="13" hidden="1" outlineLevel="1">
      <c r="A342" s="514">
        <f>IF(C342&lt;&gt;0,MAX($A$9:A341)+1,0)</f>
        <v>269</v>
      </c>
      <c r="B342" s="515" t="s">
        <v>831</v>
      </c>
      <c r="C342" s="516" t="s">
        <v>758</v>
      </c>
      <c r="D342" s="507">
        <v>1</v>
      </c>
      <c r="E342" s="507">
        <v>4</v>
      </c>
      <c r="F342" s="508">
        <f t="shared" si="32"/>
        <v>4</v>
      </c>
      <c r="G342" s="509"/>
      <c r="H342" s="508"/>
      <c r="I342" s="508"/>
      <c r="J342" s="477">
        <v>55176</v>
      </c>
      <c r="K342" s="477">
        <v>74400</v>
      </c>
      <c r="L342" s="477">
        <f t="shared" si="34"/>
        <v>129576</v>
      </c>
      <c r="M342" s="477">
        <f t="shared" si="35"/>
        <v>518304</v>
      </c>
      <c r="N342" s="477">
        <v>0</v>
      </c>
      <c r="O342" s="477">
        <f t="shared" si="36"/>
        <v>0</v>
      </c>
      <c r="P342" s="477">
        <f t="shared" si="36"/>
        <v>0</v>
      </c>
      <c r="Q342" s="517"/>
    </row>
    <row r="343" spans="1:17" ht="13" hidden="1" outlineLevel="1">
      <c r="A343" s="514">
        <f>IF(C343&lt;&gt;0,MAX($A$9:A342)+1,0)</f>
        <v>270</v>
      </c>
      <c r="B343" s="515" t="s">
        <v>832</v>
      </c>
      <c r="C343" s="516" t="s">
        <v>758</v>
      </c>
      <c r="D343" s="507">
        <v>16</v>
      </c>
      <c r="E343" s="507">
        <v>4</v>
      </c>
      <c r="F343" s="508">
        <f t="shared" si="32"/>
        <v>64</v>
      </c>
      <c r="G343" s="509"/>
      <c r="H343" s="508"/>
      <c r="I343" s="508"/>
      <c r="J343" s="477">
        <v>68887</v>
      </c>
      <c r="K343" s="477">
        <v>74400</v>
      </c>
      <c r="L343" s="477">
        <f t="shared" si="34"/>
        <v>143287</v>
      </c>
      <c r="M343" s="477">
        <f t="shared" si="35"/>
        <v>9170368</v>
      </c>
      <c r="N343" s="477">
        <v>0</v>
      </c>
      <c r="O343" s="477">
        <f t="shared" si="36"/>
        <v>0</v>
      </c>
      <c r="P343" s="477">
        <f t="shared" si="36"/>
        <v>0</v>
      </c>
      <c r="Q343" s="517"/>
    </row>
    <row r="344" spans="1:17" ht="13" hidden="1" outlineLevel="1">
      <c r="A344" s="514">
        <f>IF(C344&lt;&gt;0,MAX($A$9:A343)+1,0)</f>
        <v>271</v>
      </c>
      <c r="B344" s="515" t="s">
        <v>833</v>
      </c>
      <c r="C344" s="516" t="s">
        <v>758</v>
      </c>
      <c r="D344" s="507">
        <v>1</v>
      </c>
      <c r="E344" s="507">
        <v>4</v>
      </c>
      <c r="F344" s="508">
        <f t="shared" si="32"/>
        <v>4</v>
      </c>
      <c r="G344" s="509"/>
      <c r="H344" s="508"/>
      <c r="I344" s="508"/>
      <c r="J344" s="477">
        <v>59964</v>
      </c>
      <c r="K344" s="477">
        <v>69440</v>
      </c>
      <c r="L344" s="477">
        <f t="shared" si="34"/>
        <v>129404</v>
      </c>
      <c r="M344" s="477">
        <f t="shared" si="35"/>
        <v>517616</v>
      </c>
      <c r="N344" s="477">
        <v>0</v>
      </c>
      <c r="O344" s="477">
        <f t="shared" si="36"/>
        <v>0</v>
      </c>
      <c r="P344" s="477">
        <f t="shared" si="36"/>
        <v>0</v>
      </c>
      <c r="Q344" s="517"/>
    </row>
    <row r="345" spans="1:17" ht="13" hidden="1" outlineLevel="1">
      <c r="A345" s="514">
        <f>IF(C345&lt;&gt;0,MAX($A$9:A344)+1,0)</f>
        <v>272</v>
      </c>
      <c r="B345" s="515" t="s">
        <v>834</v>
      </c>
      <c r="C345" s="516" t="s">
        <v>805</v>
      </c>
      <c r="D345" s="507">
        <v>603</v>
      </c>
      <c r="E345" s="507">
        <v>4</v>
      </c>
      <c r="F345" s="508">
        <f t="shared" si="32"/>
        <v>2412</v>
      </c>
      <c r="G345" s="509"/>
      <c r="H345" s="508"/>
      <c r="I345" s="508"/>
      <c r="J345" s="477">
        <v>7495</v>
      </c>
      <c r="K345" s="477">
        <v>4704</v>
      </c>
      <c r="L345" s="477">
        <f t="shared" si="34"/>
        <v>12199</v>
      </c>
      <c r="M345" s="477">
        <f t="shared" si="35"/>
        <v>29423988</v>
      </c>
      <c r="N345" s="477">
        <v>0</v>
      </c>
      <c r="O345" s="477">
        <f t="shared" si="36"/>
        <v>0</v>
      </c>
      <c r="P345" s="477">
        <f t="shared" si="36"/>
        <v>0</v>
      </c>
      <c r="Q345" s="517"/>
    </row>
    <row r="346" spans="1:17" ht="13" hidden="1" outlineLevel="1">
      <c r="A346" s="514">
        <f>IF(C346&lt;&gt;0,MAX($A$9:A345)+1,0)</f>
        <v>273</v>
      </c>
      <c r="B346" s="515" t="s">
        <v>835</v>
      </c>
      <c r="C346" s="516" t="s">
        <v>805</v>
      </c>
      <c r="D346" s="507">
        <v>348</v>
      </c>
      <c r="E346" s="507">
        <v>4</v>
      </c>
      <c r="F346" s="508">
        <f t="shared" si="32"/>
        <v>1392</v>
      </c>
      <c r="G346" s="509"/>
      <c r="H346" s="508"/>
      <c r="I346" s="508"/>
      <c r="J346" s="477">
        <v>10961</v>
      </c>
      <c r="K346" s="477">
        <v>5643</v>
      </c>
      <c r="L346" s="477">
        <f t="shared" si="34"/>
        <v>16604</v>
      </c>
      <c r="M346" s="477">
        <f t="shared" si="35"/>
        <v>23112768</v>
      </c>
      <c r="N346" s="477">
        <v>0</v>
      </c>
      <c r="O346" s="477">
        <f t="shared" si="36"/>
        <v>0</v>
      </c>
      <c r="P346" s="477">
        <f t="shared" si="36"/>
        <v>0</v>
      </c>
      <c r="Q346" s="517"/>
    </row>
    <row r="347" spans="1:17" ht="13" hidden="1" outlineLevel="1">
      <c r="A347" s="514">
        <f>IF(C347&lt;&gt;0,MAX($A$9:A346)+1,0)</f>
        <v>274</v>
      </c>
      <c r="B347" s="515" t="s">
        <v>836</v>
      </c>
      <c r="C347" s="516" t="s">
        <v>805</v>
      </c>
      <c r="D347" s="507">
        <v>36</v>
      </c>
      <c r="E347" s="507">
        <v>4</v>
      </c>
      <c r="F347" s="508">
        <f t="shared" si="32"/>
        <v>144</v>
      </c>
      <c r="G347" s="509"/>
      <c r="H347" s="508"/>
      <c r="I347" s="508"/>
      <c r="J347" s="477">
        <v>15565</v>
      </c>
      <c r="K347" s="477">
        <v>7036</v>
      </c>
      <c r="L347" s="477">
        <f t="shared" si="34"/>
        <v>22601</v>
      </c>
      <c r="M347" s="477">
        <f t="shared" si="35"/>
        <v>3254544</v>
      </c>
      <c r="N347" s="477">
        <v>0</v>
      </c>
      <c r="O347" s="477">
        <f t="shared" si="36"/>
        <v>0</v>
      </c>
      <c r="P347" s="477">
        <f t="shared" si="36"/>
        <v>0</v>
      </c>
      <c r="Q347" s="517"/>
    </row>
    <row r="348" spans="1:17" ht="13" hidden="1" outlineLevel="1">
      <c r="A348" s="514">
        <f>IF(C348&lt;&gt;0,MAX($A$9:A347)+1,0)</f>
        <v>275</v>
      </c>
      <c r="B348" s="515" t="s">
        <v>837</v>
      </c>
      <c r="C348" s="516" t="s">
        <v>805</v>
      </c>
      <c r="D348" s="507">
        <v>374</v>
      </c>
      <c r="E348" s="507">
        <v>4</v>
      </c>
      <c r="F348" s="508">
        <f t="shared" si="32"/>
        <v>1496</v>
      </c>
      <c r="G348" s="509"/>
      <c r="H348" s="508"/>
      <c r="I348" s="508"/>
      <c r="J348" s="477">
        <v>10146</v>
      </c>
      <c r="K348" s="477">
        <v>17118</v>
      </c>
      <c r="L348" s="477">
        <f t="shared" si="34"/>
        <v>27264</v>
      </c>
      <c r="M348" s="477">
        <f t="shared" si="35"/>
        <v>40786944</v>
      </c>
      <c r="N348" s="477">
        <v>0</v>
      </c>
      <c r="O348" s="477">
        <f t="shared" si="36"/>
        <v>0</v>
      </c>
      <c r="P348" s="477">
        <f t="shared" si="36"/>
        <v>0</v>
      </c>
      <c r="Q348" s="517"/>
    </row>
    <row r="349" spans="1:17" ht="13" hidden="1" outlineLevel="1">
      <c r="A349" s="514">
        <f>IF(C349&lt;&gt;0,MAX($A$9:A348)+1,0)</f>
        <v>276</v>
      </c>
      <c r="B349" s="515" t="s">
        <v>838</v>
      </c>
      <c r="C349" s="516" t="s">
        <v>805</v>
      </c>
      <c r="D349" s="507">
        <v>50</v>
      </c>
      <c r="E349" s="507">
        <v>4</v>
      </c>
      <c r="F349" s="508">
        <f t="shared" si="32"/>
        <v>200</v>
      </c>
      <c r="G349" s="509"/>
      <c r="H349" s="508"/>
      <c r="I349" s="508"/>
      <c r="J349" s="477">
        <v>14800</v>
      </c>
      <c r="K349" s="477">
        <v>19046</v>
      </c>
      <c r="L349" s="477">
        <f t="shared" si="34"/>
        <v>33846</v>
      </c>
      <c r="M349" s="477">
        <f t="shared" si="35"/>
        <v>6769200</v>
      </c>
      <c r="N349" s="477">
        <v>0</v>
      </c>
      <c r="O349" s="477">
        <f t="shared" si="36"/>
        <v>0</v>
      </c>
      <c r="P349" s="477">
        <f t="shared" si="36"/>
        <v>0</v>
      </c>
      <c r="Q349" s="517"/>
    </row>
    <row r="350" spans="1:17" ht="13" hidden="1" outlineLevel="1">
      <c r="A350" s="514">
        <f>IF(C350&lt;&gt;0,MAX($A$9:A349)+1,0)</f>
        <v>277</v>
      </c>
      <c r="B350" s="473" t="s">
        <v>858</v>
      </c>
      <c r="C350" s="516" t="s">
        <v>809</v>
      </c>
      <c r="D350" s="507">
        <v>1</v>
      </c>
      <c r="E350" s="507">
        <v>4</v>
      </c>
      <c r="F350" s="508">
        <f t="shared" si="32"/>
        <v>4</v>
      </c>
      <c r="G350" s="509"/>
      <c r="H350" s="508"/>
      <c r="I350" s="508"/>
      <c r="J350" s="477">
        <v>1212036</v>
      </c>
      <c r="K350" s="477">
        <v>384650</v>
      </c>
      <c r="L350" s="477">
        <f t="shared" si="34"/>
        <v>1596686</v>
      </c>
      <c r="M350" s="477">
        <f t="shared" si="35"/>
        <v>6386744</v>
      </c>
      <c r="N350" s="477">
        <v>0</v>
      </c>
      <c r="O350" s="477">
        <f t="shared" si="36"/>
        <v>0</v>
      </c>
      <c r="P350" s="477">
        <f t="shared" si="36"/>
        <v>0</v>
      </c>
      <c r="Q350" s="517"/>
    </row>
    <row r="351" spans="1:17" ht="13" hidden="1" outlineLevel="1">
      <c r="A351" s="498"/>
      <c r="B351" s="463" t="s">
        <v>859</v>
      </c>
      <c r="C351" s="499"/>
      <c r="D351" s="500">
        <v>2</v>
      </c>
      <c r="E351" s="501">
        <f>IF(AND(A350=0,D350&lt;&gt;0),D350,IF(LEFT(B351,4)="Cung",E350,))</f>
        <v>0</v>
      </c>
      <c r="F351" s="519">
        <f t="shared" si="32"/>
        <v>0</v>
      </c>
      <c r="G351" s="520"/>
      <c r="H351" s="519"/>
      <c r="I351" s="519"/>
      <c r="J351" s="519">
        <f>E351*F351</f>
        <v>0</v>
      </c>
      <c r="K351" s="519">
        <f>F351*J351</f>
        <v>0</v>
      </c>
      <c r="L351" s="519"/>
      <c r="M351" s="519"/>
      <c r="N351" s="519"/>
      <c r="O351" s="519"/>
      <c r="P351" s="519"/>
      <c r="Q351" s="525"/>
    </row>
    <row r="352" spans="1:17" ht="13" hidden="1" outlineLevel="1">
      <c r="A352" s="514">
        <f>IF(C352&lt;&gt;0,MAX($A$9:A351)+1,0)</f>
        <v>278</v>
      </c>
      <c r="B352" s="515" t="s">
        <v>860</v>
      </c>
      <c r="C352" s="516" t="s">
        <v>822</v>
      </c>
      <c r="D352" s="507">
        <v>1</v>
      </c>
      <c r="E352" s="507">
        <v>2</v>
      </c>
      <c r="F352" s="508">
        <f t="shared" si="32"/>
        <v>2</v>
      </c>
      <c r="G352" s="509"/>
      <c r="H352" s="508"/>
      <c r="I352" s="508"/>
      <c r="J352" s="477">
        <v>300700</v>
      </c>
      <c r="K352" s="477">
        <v>230099</v>
      </c>
      <c r="L352" s="477">
        <f t="shared" si="34"/>
        <v>530799</v>
      </c>
      <c r="M352" s="477">
        <f t="shared" si="35"/>
        <v>1061598</v>
      </c>
      <c r="N352" s="477">
        <v>0</v>
      </c>
      <c r="O352" s="477">
        <f t="shared" ref="O352:P370" si="37">ROUND(H352*N352,0)</f>
        <v>0</v>
      </c>
      <c r="P352" s="477">
        <f t="shared" si="37"/>
        <v>0</v>
      </c>
      <c r="Q352" s="517"/>
    </row>
    <row r="353" spans="1:17" ht="13" hidden="1" outlineLevel="1">
      <c r="A353" s="514">
        <f>IF(C353&lt;&gt;0,MAX($A$9:A352)+1,0)</f>
        <v>279</v>
      </c>
      <c r="B353" s="515" t="s">
        <v>857</v>
      </c>
      <c r="C353" s="516" t="s">
        <v>822</v>
      </c>
      <c r="D353" s="507">
        <v>1</v>
      </c>
      <c r="E353" s="507">
        <v>2</v>
      </c>
      <c r="F353" s="508">
        <f t="shared" si="32"/>
        <v>2</v>
      </c>
      <c r="G353" s="509"/>
      <c r="H353" s="508"/>
      <c r="I353" s="508"/>
      <c r="J353" s="477">
        <v>228258</v>
      </c>
      <c r="K353" s="477">
        <v>47063</v>
      </c>
      <c r="L353" s="477">
        <f t="shared" si="34"/>
        <v>275321</v>
      </c>
      <c r="M353" s="477">
        <f t="shared" si="35"/>
        <v>550642</v>
      </c>
      <c r="N353" s="477">
        <v>0</v>
      </c>
      <c r="O353" s="477">
        <f t="shared" si="37"/>
        <v>0</v>
      </c>
      <c r="P353" s="477">
        <f t="shared" si="37"/>
        <v>0</v>
      </c>
      <c r="Q353" s="517"/>
    </row>
    <row r="354" spans="1:17" ht="13" hidden="1" outlineLevel="1">
      <c r="A354" s="514">
        <f>IF(C354&lt;&gt;0,MAX($A$9:A353)+1,0)</f>
        <v>280</v>
      </c>
      <c r="B354" s="515" t="s">
        <v>824</v>
      </c>
      <c r="C354" s="516" t="s">
        <v>822</v>
      </c>
      <c r="D354" s="507">
        <v>1</v>
      </c>
      <c r="E354" s="507">
        <v>2</v>
      </c>
      <c r="F354" s="508">
        <f t="shared" si="32"/>
        <v>2</v>
      </c>
      <c r="G354" s="509"/>
      <c r="H354" s="508"/>
      <c r="I354" s="508"/>
      <c r="J354" s="477">
        <v>283259</v>
      </c>
      <c r="K354" s="477">
        <v>58404</v>
      </c>
      <c r="L354" s="477">
        <f t="shared" si="34"/>
        <v>341663</v>
      </c>
      <c r="M354" s="477">
        <f t="shared" si="35"/>
        <v>683326</v>
      </c>
      <c r="N354" s="477">
        <v>0</v>
      </c>
      <c r="O354" s="477">
        <f t="shared" si="37"/>
        <v>0</v>
      </c>
      <c r="P354" s="477">
        <f t="shared" si="37"/>
        <v>0</v>
      </c>
      <c r="Q354" s="517"/>
    </row>
    <row r="355" spans="1:17" ht="13" hidden="1" outlineLevel="1">
      <c r="A355" s="514">
        <f>IF(C355&lt;&gt;0,MAX($A$9:A354)+1,0)</f>
        <v>281</v>
      </c>
      <c r="B355" s="515" t="s">
        <v>825</v>
      </c>
      <c r="C355" s="516" t="s">
        <v>822</v>
      </c>
      <c r="D355" s="507">
        <v>5</v>
      </c>
      <c r="E355" s="507">
        <v>2</v>
      </c>
      <c r="F355" s="508">
        <f t="shared" si="32"/>
        <v>10</v>
      </c>
      <c r="G355" s="509"/>
      <c r="H355" s="508"/>
      <c r="I355" s="508"/>
      <c r="J355" s="477">
        <v>39637</v>
      </c>
      <c r="K355" s="477">
        <v>8173</v>
      </c>
      <c r="L355" s="477">
        <f t="shared" si="34"/>
        <v>47810</v>
      </c>
      <c r="M355" s="477">
        <f t="shared" si="35"/>
        <v>478100</v>
      </c>
      <c r="N355" s="477">
        <v>0</v>
      </c>
      <c r="O355" s="477">
        <f t="shared" si="37"/>
        <v>0</v>
      </c>
      <c r="P355" s="477">
        <f t="shared" si="37"/>
        <v>0</v>
      </c>
      <c r="Q355" s="517"/>
    </row>
    <row r="356" spans="1:17" ht="13" hidden="1" outlineLevel="1">
      <c r="A356" s="514">
        <f>IF(C356&lt;&gt;0,MAX($A$9:A355)+1,0)</f>
        <v>282</v>
      </c>
      <c r="B356" s="515" t="s">
        <v>826</v>
      </c>
      <c r="C356" s="516" t="s">
        <v>822</v>
      </c>
      <c r="D356" s="507">
        <v>2</v>
      </c>
      <c r="E356" s="507">
        <v>2</v>
      </c>
      <c r="F356" s="508">
        <f t="shared" si="32"/>
        <v>4</v>
      </c>
      <c r="G356" s="509"/>
      <c r="H356" s="508"/>
      <c r="I356" s="508"/>
      <c r="J356" s="477">
        <v>39637</v>
      </c>
      <c r="K356" s="477">
        <v>8173</v>
      </c>
      <c r="L356" s="477">
        <f t="shared" si="34"/>
        <v>47810</v>
      </c>
      <c r="M356" s="477">
        <f t="shared" si="35"/>
        <v>191240</v>
      </c>
      <c r="N356" s="477">
        <v>0</v>
      </c>
      <c r="O356" s="477">
        <f t="shared" si="37"/>
        <v>0</v>
      </c>
      <c r="P356" s="477">
        <f t="shared" si="37"/>
        <v>0</v>
      </c>
      <c r="Q356" s="517"/>
    </row>
    <row r="357" spans="1:17" ht="13" hidden="1" outlineLevel="1">
      <c r="A357" s="514">
        <f>IF(C357&lt;&gt;0,MAX($A$9:A356)+1,0)</f>
        <v>283</v>
      </c>
      <c r="B357" s="515" t="s">
        <v>827</v>
      </c>
      <c r="C357" s="516" t="s">
        <v>822</v>
      </c>
      <c r="D357" s="507">
        <v>1</v>
      </c>
      <c r="E357" s="507">
        <v>2</v>
      </c>
      <c r="F357" s="508">
        <f t="shared" si="32"/>
        <v>2</v>
      </c>
      <c r="G357" s="509"/>
      <c r="H357" s="508"/>
      <c r="I357" s="508"/>
      <c r="J357" s="477">
        <v>283259</v>
      </c>
      <c r="K357" s="477">
        <v>58404</v>
      </c>
      <c r="L357" s="477">
        <f t="shared" si="34"/>
        <v>341663</v>
      </c>
      <c r="M357" s="477">
        <f t="shared" si="35"/>
        <v>683326</v>
      </c>
      <c r="N357" s="477">
        <v>0</v>
      </c>
      <c r="O357" s="477">
        <f t="shared" si="37"/>
        <v>0</v>
      </c>
      <c r="P357" s="477">
        <f t="shared" si="37"/>
        <v>0</v>
      </c>
      <c r="Q357" s="517"/>
    </row>
    <row r="358" spans="1:17" ht="13" hidden="1" outlineLevel="1">
      <c r="A358" s="514">
        <f>IF(C358&lt;&gt;0,MAX($A$9:A357)+1,0)</f>
        <v>284</v>
      </c>
      <c r="B358" s="515" t="s">
        <v>828</v>
      </c>
      <c r="C358" s="516" t="s">
        <v>758</v>
      </c>
      <c r="D358" s="507">
        <v>22</v>
      </c>
      <c r="E358" s="507">
        <v>2</v>
      </c>
      <c r="F358" s="508">
        <f t="shared" si="32"/>
        <v>44</v>
      </c>
      <c r="G358" s="509"/>
      <c r="H358" s="508"/>
      <c r="I358" s="508"/>
      <c r="J358" s="477">
        <v>140317</v>
      </c>
      <c r="K358" s="477">
        <v>81344</v>
      </c>
      <c r="L358" s="477">
        <f t="shared" si="34"/>
        <v>221661</v>
      </c>
      <c r="M358" s="477">
        <f t="shared" si="35"/>
        <v>9753084</v>
      </c>
      <c r="N358" s="477">
        <v>0</v>
      </c>
      <c r="O358" s="477">
        <f t="shared" si="37"/>
        <v>0</v>
      </c>
      <c r="P358" s="477">
        <f t="shared" si="37"/>
        <v>0</v>
      </c>
      <c r="Q358" s="518"/>
    </row>
    <row r="359" spans="1:17" ht="13" hidden="1" outlineLevel="1">
      <c r="A359" s="514">
        <f>IF(C359&lt;&gt;0,MAX($A$9:A358)+1,0)</f>
        <v>285</v>
      </c>
      <c r="B359" s="515" t="s">
        <v>829</v>
      </c>
      <c r="C359" s="516" t="s">
        <v>822</v>
      </c>
      <c r="D359" s="507">
        <v>2</v>
      </c>
      <c r="E359" s="507">
        <v>2</v>
      </c>
      <c r="F359" s="508">
        <f t="shared" si="32"/>
        <v>4</v>
      </c>
      <c r="G359" s="509"/>
      <c r="H359" s="508"/>
      <c r="I359" s="508"/>
      <c r="J359" s="477">
        <v>41595</v>
      </c>
      <c r="K359" s="477">
        <v>17153</v>
      </c>
      <c r="L359" s="477">
        <f t="shared" si="34"/>
        <v>58748</v>
      </c>
      <c r="M359" s="477">
        <f t="shared" si="35"/>
        <v>234992</v>
      </c>
      <c r="N359" s="477">
        <v>0</v>
      </c>
      <c r="O359" s="477">
        <f t="shared" si="37"/>
        <v>0</v>
      </c>
      <c r="P359" s="477">
        <f t="shared" si="37"/>
        <v>0</v>
      </c>
      <c r="Q359" s="517"/>
    </row>
    <row r="360" spans="1:17" ht="13" hidden="1" outlineLevel="1">
      <c r="A360" s="514">
        <f>IF(C360&lt;&gt;0,MAX($A$9:A359)+1,0)</f>
        <v>286</v>
      </c>
      <c r="B360" s="515" t="s">
        <v>853</v>
      </c>
      <c r="C360" s="516" t="s">
        <v>758</v>
      </c>
      <c r="D360" s="507">
        <v>1</v>
      </c>
      <c r="E360" s="507">
        <v>2</v>
      </c>
      <c r="F360" s="508">
        <f t="shared" si="32"/>
        <v>2</v>
      </c>
      <c r="G360" s="509"/>
      <c r="H360" s="508"/>
      <c r="I360" s="508"/>
      <c r="J360" s="479">
        <v>28539</v>
      </c>
      <c r="K360" s="479">
        <v>67456</v>
      </c>
      <c r="L360" s="477">
        <f t="shared" si="34"/>
        <v>95995</v>
      </c>
      <c r="M360" s="477">
        <f t="shared" si="35"/>
        <v>191990</v>
      </c>
      <c r="N360" s="477">
        <v>0</v>
      </c>
      <c r="O360" s="477">
        <f t="shared" si="37"/>
        <v>0</v>
      </c>
      <c r="P360" s="477">
        <f t="shared" si="37"/>
        <v>0</v>
      </c>
      <c r="Q360" s="517"/>
    </row>
    <row r="361" spans="1:17" ht="13" hidden="1" outlineLevel="1">
      <c r="A361" s="514">
        <f>IF(C361&lt;&gt;0,MAX($A$9:A360)+1,0)</f>
        <v>287</v>
      </c>
      <c r="B361" s="515" t="s">
        <v>830</v>
      </c>
      <c r="C361" s="516" t="s">
        <v>758</v>
      </c>
      <c r="D361" s="507">
        <v>2</v>
      </c>
      <c r="E361" s="507">
        <v>2</v>
      </c>
      <c r="F361" s="508">
        <f t="shared" si="32"/>
        <v>4</v>
      </c>
      <c r="G361" s="509"/>
      <c r="H361" s="508"/>
      <c r="I361" s="508"/>
      <c r="J361" s="477">
        <v>41857</v>
      </c>
      <c r="K361" s="477">
        <v>70432</v>
      </c>
      <c r="L361" s="477">
        <f t="shared" si="34"/>
        <v>112289</v>
      </c>
      <c r="M361" s="477">
        <f t="shared" si="35"/>
        <v>449156</v>
      </c>
      <c r="N361" s="477">
        <v>0</v>
      </c>
      <c r="O361" s="477">
        <f t="shared" si="37"/>
        <v>0</v>
      </c>
      <c r="P361" s="477">
        <f t="shared" si="37"/>
        <v>0</v>
      </c>
      <c r="Q361" s="517"/>
    </row>
    <row r="362" spans="1:17" ht="13" hidden="1" outlineLevel="1">
      <c r="A362" s="514">
        <f>IF(C362&lt;&gt;0,MAX($A$9:A361)+1,0)</f>
        <v>288</v>
      </c>
      <c r="B362" s="515" t="s">
        <v>831</v>
      </c>
      <c r="C362" s="516" t="s">
        <v>758</v>
      </c>
      <c r="D362" s="507">
        <v>1</v>
      </c>
      <c r="E362" s="507">
        <v>2</v>
      </c>
      <c r="F362" s="508">
        <f t="shared" si="32"/>
        <v>2</v>
      </c>
      <c r="G362" s="509"/>
      <c r="H362" s="508"/>
      <c r="I362" s="508"/>
      <c r="J362" s="477">
        <v>55176</v>
      </c>
      <c r="K362" s="477">
        <v>74400</v>
      </c>
      <c r="L362" s="477">
        <f t="shared" si="34"/>
        <v>129576</v>
      </c>
      <c r="M362" s="477">
        <f t="shared" si="35"/>
        <v>259152</v>
      </c>
      <c r="N362" s="477">
        <v>0</v>
      </c>
      <c r="O362" s="477">
        <f t="shared" si="37"/>
        <v>0</v>
      </c>
      <c r="P362" s="477">
        <f t="shared" si="37"/>
        <v>0</v>
      </c>
      <c r="Q362" s="517"/>
    </row>
    <row r="363" spans="1:17" ht="13" hidden="1" outlineLevel="1">
      <c r="A363" s="514">
        <f>IF(C363&lt;&gt;0,MAX($A$9:A362)+1,0)</f>
        <v>289</v>
      </c>
      <c r="B363" s="515" t="s">
        <v>832</v>
      </c>
      <c r="C363" s="516" t="s">
        <v>758</v>
      </c>
      <c r="D363" s="507">
        <v>27</v>
      </c>
      <c r="E363" s="507">
        <v>2</v>
      </c>
      <c r="F363" s="508">
        <f t="shared" si="32"/>
        <v>54</v>
      </c>
      <c r="G363" s="509"/>
      <c r="H363" s="508"/>
      <c r="I363" s="508"/>
      <c r="J363" s="477">
        <v>68887</v>
      </c>
      <c r="K363" s="477">
        <v>74400</v>
      </c>
      <c r="L363" s="477">
        <f t="shared" si="34"/>
        <v>143287</v>
      </c>
      <c r="M363" s="477">
        <f t="shared" si="35"/>
        <v>7737498</v>
      </c>
      <c r="N363" s="477">
        <v>0</v>
      </c>
      <c r="O363" s="477">
        <f t="shared" si="37"/>
        <v>0</v>
      </c>
      <c r="P363" s="477">
        <f t="shared" si="37"/>
        <v>0</v>
      </c>
      <c r="Q363" s="517"/>
    </row>
    <row r="364" spans="1:17" ht="13" hidden="1" outlineLevel="1">
      <c r="A364" s="514">
        <f>IF(C364&lt;&gt;0,MAX($A$9:A363)+1,0)</f>
        <v>290</v>
      </c>
      <c r="B364" s="515" t="s">
        <v>833</v>
      </c>
      <c r="C364" s="516" t="s">
        <v>758</v>
      </c>
      <c r="D364" s="507">
        <v>1</v>
      </c>
      <c r="E364" s="507">
        <v>2</v>
      </c>
      <c r="F364" s="508">
        <f t="shared" si="32"/>
        <v>2</v>
      </c>
      <c r="G364" s="509"/>
      <c r="H364" s="508"/>
      <c r="I364" s="508"/>
      <c r="J364" s="477">
        <v>59964</v>
      </c>
      <c r="K364" s="477">
        <v>69440</v>
      </c>
      <c r="L364" s="477">
        <f t="shared" si="34"/>
        <v>129404</v>
      </c>
      <c r="M364" s="477">
        <f t="shared" si="35"/>
        <v>258808</v>
      </c>
      <c r="N364" s="477">
        <v>0</v>
      </c>
      <c r="O364" s="477">
        <f t="shared" si="37"/>
        <v>0</v>
      </c>
      <c r="P364" s="477">
        <f t="shared" si="37"/>
        <v>0</v>
      </c>
      <c r="Q364" s="517"/>
    </row>
    <row r="365" spans="1:17" ht="13" hidden="1" outlineLevel="1">
      <c r="A365" s="514">
        <f>IF(C365&lt;&gt;0,MAX($A$9:A364)+1,0)</f>
        <v>291</v>
      </c>
      <c r="B365" s="515" t="s">
        <v>834</v>
      </c>
      <c r="C365" s="516" t="s">
        <v>805</v>
      </c>
      <c r="D365" s="507">
        <v>456</v>
      </c>
      <c r="E365" s="507">
        <v>2</v>
      </c>
      <c r="F365" s="508">
        <f t="shared" si="32"/>
        <v>912</v>
      </c>
      <c r="G365" s="509"/>
      <c r="H365" s="508"/>
      <c r="I365" s="508"/>
      <c r="J365" s="477">
        <v>7495</v>
      </c>
      <c r="K365" s="477">
        <v>4704</v>
      </c>
      <c r="L365" s="477">
        <f t="shared" si="34"/>
        <v>12199</v>
      </c>
      <c r="M365" s="477">
        <f t="shared" si="35"/>
        <v>11125488</v>
      </c>
      <c r="N365" s="477">
        <v>0</v>
      </c>
      <c r="O365" s="477">
        <f t="shared" si="37"/>
        <v>0</v>
      </c>
      <c r="P365" s="477">
        <f t="shared" si="37"/>
        <v>0</v>
      </c>
      <c r="Q365" s="517"/>
    </row>
    <row r="366" spans="1:17" ht="13" hidden="1" outlineLevel="1">
      <c r="A366" s="514">
        <f>IF(C366&lt;&gt;0,MAX($A$9:A365)+1,0)</f>
        <v>292</v>
      </c>
      <c r="B366" s="515" t="s">
        <v>835</v>
      </c>
      <c r="C366" s="516" t="s">
        <v>805</v>
      </c>
      <c r="D366" s="507">
        <v>264</v>
      </c>
      <c r="E366" s="507">
        <v>2</v>
      </c>
      <c r="F366" s="508">
        <f t="shared" si="32"/>
        <v>528</v>
      </c>
      <c r="G366" s="509"/>
      <c r="H366" s="508"/>
      <c r="I366" s="508"/>
      <c r="J366" s="477">
        <v>10961</v>
      </c>
      <c r="K366" s="477">
        <v>5643</v>
      </c>
      <c r="L366" s="477">
        <f t="shared" si="34"/>
        <v>16604</v>
      </c>
      <c r="M366" s="477">
        <f t="shared" si="35"/>
        <v>8766912</v>
      </c>
      <c r="N366" s="477">
        <v>0</v>
      </c>
      <c r="O366" s="477">
        <f t="shared" si="37"/>
        <v>0</v>
      </c>
      <c r="P366" s="477">
        <f t="shared" si="37"/>
        <v>0</v>
      </c>
      <c r="Q366" s="517"/>
    </row>
    <row r="367" spans="1:17" ht="13" hidden="1" outlineLevel="1">
      <c r="A367" s="514">
        <f>IF(C367&lt;&gt;0,MAX($A$9:A366)+1,0)</f>
        <v>293</v>
      </c>
      <c r="B367" s="515" t="s">
        <v>836</v>
      </c>
      <c r="C367" s="516" t="s">
        <v>805</v>
      </c>
      <c r="D367" s="507">
        <v>42</v>
      </c>
      <c r="E367" s="507">
        <v>2</v>
      </c>
      <c r="F367" s="508">
        <f t="shared" si="32"/>
        <v>84</v>
      </c>
      <c r="G367" s="509"/>
      <c r="H367" s="508"/>
      <c r="I367" s="508"/>
      <c r="J367" s="477">
        <v>15565</v>
      </c>
      <c r="K367" s="477">
        <v>7036</v>
      </c>
      <c r="L367" s="477">
        <f t="shared" si="34"/>
        <v>22601</v>
      </c>
      <c r="M367" s="477">
        <f t="shared" si="35"/>
        <v>1898484</v>
      </c>
      <c r="N367" s="477">
        <v>0</v>
      </c>
      <c r="O367" s="477">
        <f t="shared" si="37"/>
        <v>0</v>
      </c>
      <c r="P367" s="477">
        <f t="shared" si="37"/>
        <v>0</v>
      </c>
      <c r="Q367" s="517"/>
    </row>
    <row r="368" spans="1:17" ht="13" hidden="1" outlineLevel="1">
      <c r="A368" s="514">
        <f>IF(C368&lt;&gt;0,MAX($A$9:A367)+1,0)</f>
        <v>294</v>
      </c>
      <c r="B368" s="515" t="s">
        <v>837</v>
      </c>
      <c r="C368" s="516" t="s">
        <v>805</v>
      </c>
      <c r="D368" s="507">
        <v>284</v>
      </c>
      <c r="E368" s="507">
        <v>2</v>
      </c>
      <c r="F368" s="508">
        <f t="shared" si="32"/>
        <v>568</v>
      </c>
      <c r="G368" s="509"/>
      <c r="H368" s="508"/>
      <c r="I368" s="508"/>
      <c r="J368" s="477">
        <v>10146</v>
      </c>
      <c r="K368" s="477">
        <v>17118</v>
      </c>
      <c r="L368" s="477">
        <f t="shared" si="34"/>
        <v>27264</v>
      </c>
      <c r="M368" s="477">
        <f t="shared" si="35"/>
        <v>15485952</v>
      </c>
      <c r="N368" s="477">
        <v>0</v>
      </c>
      <c r="O368" s="477">
        <f t="shared" si="37"/>
        <v>0</v>
      </c>
      <c r="P368" s="477">
        <f t="shared" si="37"/>
        <v>0</v>
      </c>
      <c r="Q368" s="517"/>
    </row>
    <row r="369" spans="1:17" ht="13" hidden="1" outlineLevel="1">
      <c r="A369" s="514">
        <f>IF(C369&lt;&gt;0,MAX($A$9:A368)+1,0)</f>
        <v>295</v>
      </c>
      <c r="B369" s="515" t="s">
        <v>838</v>
      </c>
      <c r="C369" s="516" t="s">
        <v>805</v>
      </c>
      <c r="D369" s="507">
        <v>20</v>
      </c>
      <c r="E369" s="507">
        <v>2</v>
      </c>
      <c r="F369" s="508">
        <f t="shared" si="32"/>
        <v>40</v>
      </c>
      <c r="G369" s="509"/>
      <c r="H369" s="508"/>
      <c r="I369" s="508"/>
      <c r="J369" s="477">
        <v>14800</v>
      </c>
      <c r="K369" s="477">
        <v>19046</v>
      </c>
      <c r="L369" s="477">
        <f t="shared" si="34"/>
        <v>33846</v>
      </c>
      <c r="M369" s="477">
        <f t="shared" si="35"/>
        <v>1353840</v>
      </c>
      <c r="N369" s="477">
        <v>0</v>
      </c>
      <c r="O369" s="477">
        <f t="shared" si="37"/>
        <v>0</v>
      </c>
      <c r="P369" s="477">
        <f t="shared" si="37"/>
        <v>0</v>
      </c>
      <c r="Q369" s="517"/>
    </row>
    <row r="370" spans="1:17" ht="13" hidden="1" outlineLevel="1">
      <c r="A370" s="514">
        <f>IF(C370&lt;&gt;0,MAX($A$9:A369)+1,0)</f>
        <v>296</v>
      </c>
      <c r="B370" s="473" t="s">
        <v>861</v>
      </c>
      <c r="C370" s="516" t="s">
        <v>809</v>
      </c>
      <c r="D370" s="507">
        <v>1</v>
      </c>
      <c r="E370" s="507">
        <v>2</v>
      </c>
      <c r="F370" s="508">
        <f t="shared" si="32"/>
        <v>2</v>
      </c>
      <c r="G370" s="509"/>
      <c r="H370" s="508"/>
      <c r="I370" s="508"/>
      <c r="J370" s="477">
        <v>1147349</v>
      </c>
      <c r="K370" s="477">
        <v>364644</v>
      </c>
      <c r="L370" s="477">
        <f t="shared" si="34"/>
        <v>1511993</v>
      </c>
      <c r="M370" s="477">
        <f t="shared" si="35"/>
        <v>3023986</v>
      </c>
      <c r="N370" s="477">
        <v>0</v>
      </c>
      <c r="O370" s="477">
        <f t="shared" si="37"/>
        <v>0</v>
      </c>
      <c r="P370" s="477">
        <f t="shared" si="37"/>
        <v>0</v>
      </c>
      <c r="Q370" s="517"/>
    </row>
    <row r="371" spans="1:17" ht="13" hidden="1" outlineLevel="1">
      <c r="A371" s="498"/>
      <c r="B371" s="463" t="s">
        <v>862</v>
      </c>
      <c r="C371" s="499"/>
      <c r="D371" s="500">
        <v>2</v>
      </c>
      <c r="E371" s="501">
        <f>IF(AND(A370=0,D370&lt;&gt;0),D370,IF(LEFT(B371,4)="Cung",E370,))</f>
        <v>0</v>
      </c>
      <c r="F371" s="519">
        <f t="shared" si="32"/>
        <v>0</v>
      </c>
      <c r="G371" s="520"/>
      <c r="H371" s="519"/>
      <c r="I371" s="519"/>
      <c r="J371" s="519">
        <f>E371*F371</f>
        <v>0</v>
      </c>
      <c r="K371" s="519">
        <f>F371*J371</f>
        <v>0</v>
      </c>
      <c r="L371" s="519"/>
      <c r="M371" s="519"/>
      <c r="N371" s="519"/>
      <c r="O371" s="519"/>
      <c r="P371" s="519"/>
      <c r="Q371" s="505"/>
    </row>
    <row r="372" spans="1:17" ht="13" hidden="1" outlineLevel="1">
      <c r="A372" s="514">
        <f>IF(C372&lt;&gt;0,MAX($A$9:A371)+1,0)</f>
        <v>297</v>
      </c>
      <c r="B372" s="515" t="s">
        <v>863</v>
      </c>
      <c r="C372" s="516" t="s">
        <v>822</v>
      </c>
      <c r="D372" s="507">
        <v>1</v>
      </c>
      <c r="E372" s="507">
        <v>2</v>
      </c>
      <c r="F372" s="508">
        <f t="shared" si="32"/>
        <v>2</v>
      </c>
      <c r="G372" s="509"/>
      <c r="H372" s="508"/>
      <c r="I372" s="508"/>
      <c r="J372" s="477">
        <v>641655</v>
      </c>
      <c r="K372" s="477">
        <v>465237</v>
      </c>
      <c r="L372" s="477">
        <f t="shared" si="34"/>
        <v>1106892</v>
      </c>
      <c r="M372" s="477">
        <f t="shared" si="35"/>
        <v>2213784</v>
      </c>
      <c r="N372" s="477">
        <v>0</v>
      </c>
      <c r="O372" s="477">
        <f t="shared" ref="O372:P390" si="38">ROUND(H372*N372,0)</f>
        <v>0</v>
      </c>
      <c r="P372" s="477">
        <f t="shared" si="38"/>
        <v>0</v>
      </c>
      <c r="Q372" s="517"/>
    </row>
    <row r="373" spans="1:17" ht="13" hidden="1" outlineLevel="1">
      <c r="A373" s="514">
        <f>IF(C373&lt;&gt;0,MAX($A$9:A372)+1,0)</f>
        <v>298</v>
      </c>
      <c r="B373" s="473" t="s">
        <v>864</v>
      </c>
      <c r="C373" s="516" t="s">
        <v>822</v>
      </c>
      <c r="D373" s="507">
        <v>1</v>
      </c>
      <c r="E373" s="507">
        <v>2</v>
      </c>
      <c r="F373" s="508">
        <f t="shared" si="32"/>
        <v>2</v>
      </c>
      <c r="G373" s="509"/>
      <c r="H373" s="508"/>
      <c r="I373" s="508"/>
      <c r="J373" s="479">
        <v>500156</v>
      </c>
      <c r="K373" s="479">
        <v>103125</v>
      </c>
      <c r="L373" s="477">
        <f t="shared" si="34"/>
        <v>603281</v>
      </c>
      <c r="M373" s="477">
        <f t="shared" si="35"/>
        <v>1206562</v>
      </c>
      <c r="N373" s="477">
        <v>0</v>
      </c>
      <c r="O373" s="477">
        <f t="shared" si="38"/>
        <v>0</v>
      </c>
      <c r="P373" s="477">
        <f t="shared" si="38"/>
        <v>0</v>
      </c>
      <c r="Q373" s="517"/>
    </row>
    <row r="374" spans="1:17" ht="13" hidden="1" outlineLevel="1">
      <c r="A374" s="514">
        <f>IF(C374&lt;&gt;0,MAX($A$9:A373)+1,0)</f>
        <v>299</v>
      </c>
      <c r="B374" s="515" t="s">
        <v>824</v>
      </c>
      <c r="C374" s="516" t="s">
        <v>822</v>
      </c>
      <c r="D374" s="507">
        <v>1</v>
      </c>
      <c r="E374" s="507">
        <v>2</v>
      </c>
      <c r="F374" s="508">
        <f t="shared" ref="F374:F437" si="39">D374*E374</f>
        <v>2</v>
      </c>
      <c r="G374" s="509"/>
      <c r="H374" s="508"/>
      <c r="I374" s="508"/>
      <c r="J374" s="477">
        <v>283259</v>
      </c>
      <c r="K374" s="477">
        <v>58404</v>
      </c>
      <c r="L374" s="477">
        <f t="shared" si="34"/>
        <v>341663</v>
      </c>
      <c r="M374" s="477">
        <f t="shared" si="35"/>
        <v>683326</v>
      </c>
      <c r="N374" s="477">
        <v>0</v>
      </c>
      <c r="O374" s="477">
        <f t="shared" si="38"/>
        <v>0</v>
      </c>
      <c r="P374" s="477">
        <f t="shared" si="38"/>
        <v>0</v>
      </c>
      <c r="Q374" s="517"/>
    </row>
    <row r="375" spans="1:17" ht="13" hidden="1" outlineLevel="1">
      <c r="A375" s="514">
        <f>IF(C375&lt;&gt;0,MAX($A$9:A374)+1,0)</f>
        <v>300</v>
      </c>
      <c r="B375" s="515" t="s">
        <v>825</v>
      </c>
      <c r="C375" s="516" t="s">
        <v>822</v>
      </c>
      <c r="D375" s="507">
        <v>12</v>
      </c>
      <c r="E375" s="507">
        <v>2</v>
      </c>
      <c r="F375" s="508">
        <f t="shared" si="39"/>
        <v>24</v>
      </c>
      <c r="G375" s="509"/>
      <c r="H375" s="508"/>
      <c r="I375" s="508"/>
      <c r="J375" s="477">
        <v>39637</v>
      </c>
      <c r="K375" s="477">
        <v>8173</v>
      </c>
      <c r="L375" s="477">
        <f t="shared" si="34"/>
        <v>47810</v>
      </c>
      <c r="M375" s="477">
        <f t="shared" si="35"/>
        <v>1147440</v>
      </c>
      <c r="N375" s="477">
        <v>0</v>
      </c>
      <c r="O375" s="477">
        <f t="shared" si="38"/>
        <v>0</v>
      </c>
      <c r="P375" s="477">
        <f t="shared" si="38"/>
        <v>0</v>
      </c>
      <c r="Q375" s="517"/>
    </row>
    <row r="376" spans="1:17" ht="13" hidden="1" outlineLevel="1">
      <c r="A376" s="514">
        <f>IF(C376&lt;&gt;0,MAX($A$9:A375)+1,0)</f>
        <v>301</v>
      </c>
      <c r="B376" s="515" t="s">
        <v>826</v>
      </c>
      <c r="C376" s="516" t="s">
        <v>822</v>
      </c>
      <c r="D376" s="507">
        <v>2</v>
      </c>
      <c r="E376" s="507">
        <v>2</v>
      </c>
      <c r="F376" s="508">
        <f t="shared" si="39"/>
        <v>4</v>
      </c>
      <c r="G376" s="509"/>
      <c r="H376" s="508"/>
      <c r="I376" s="508"/>
      <c r="J376" s="477">
        <v>39637</v>
      </c>
      <c r="K376" s="477">
        <v>8173</v>
      </c>
      <c r="L376" s="477">
        <f t="shared" si="34"/>
        <v>47810</v>
      </c>
      <c r="M376" s="477">
        <f t="shared" si="35"/>
        <v>191240</v>
      </c>
      <c r="N376" s="477">
        <v>0</v>
      </c>
      <c r="O376" s="477">
        <f t="shared" si="38"/>
        <v>0</v>
      </c>
      <c r="P376" s="477">
        <f t="shared" si="38"/>
        <v>0</v>
      </c>
      <c r="Q376" s="517"/>
    </row>
    <row r="377" spans="1:17" ht="13" hidden="1" outlineLevel="1">
      <c r="A377" s="514">
        <f>IF(C377&lt;&gt;0,MAX($A$9:A376)+1,0)</f>
        <v>302</v>
      </c>
      <c r="B377" s="515" t="s">
        <v>827</v>
      </c>
      <c r="C377" s="516" t="s">
        <v>822</v>
      </c>
      <c r="D377" s="507">
        <v>1</v>
      </c>
      <c r="E377" s="507">
        <v>2</v>
      </c>
      <c r="F377" s="508">
        <f t="shared" si="39"/>
        <v>2</v>
      </c>
      <c r="G377" s="509"/>
      <c r="H377" s="508"/>
      <c r="I377" s="508"/>
      <c r="J377" s="477">
        <v>283259</v>
      </c>
      <c r="K377" s="477">
        <v>58404</v>
      </c>
      <c r="L377" s="477">
        <f t="shared" si="34"/>
        <v>341663</v>
      </c>
      <c r="M377" s="477">
        <f t="shared" si="35"/>
        <v>683326</v>
      </c>
      <c r="N377" s="477">
        <v>0</v>
      </c>
      <c r="O377" s="477">
        <f t="shared" si="38"/>
        <v>0</v>
      </c>
      <c r="P377" s="477">
        <f t="shared" si="38"/>
        <v>0</v>
      </c>
      <c r="Q377" s="517"/>
    </row>
    <row r="378" spans="1:17" ht="13" hidden="1" outlineLevel="1">
      <c r="A378" s="514">
        <f>IF(C378&lt;&gt;0,MAX($A$9:A377)+1,0)</f>
        <v>303</v>
      </c>
      <c r="B378" s="515" t="s">
        <v>828</v>
      </c>
      <c r="C378" s="516" t="s">
        <v>758</v>
      </c>
      <c r="D378" s="507">
        <v>92</v>
      </c>
      <c r="E378" s="507">
        <v>2</v>
      </c>
      <c r="F378" s="508">
        <f t="shared" si="39"/>
        <v>184</v>
      </c>
      <c r="G378" s="509"/>
      <c r="H378" s="508"/>
      <c r="I378" s="508"/>
      <c r="J378" s="477">
        <v>140317</v>
      </c>
      <c r="K378" s="477">
        <v>81344</v>
      </c>
      <c r="L378" s="477">
        <f t="shared" si="34"/>
        <v>221661</v>
      </c>
      <c r="M378" s="477">
        <f t="shared" si="35"/>
        <v>40785624</v>
      </c>
      <c r="N378" s="477">
        <v>0</v>
      </c>
      <c r="O378" s="477">
        <f t="shared" si="38"/>
        <v>0</v>
      </c>
      <c r="P378" s="477">
        <f t="shared" si="38"/>
        <v>0</v>
      </c>
      <c r="Q378" s="518"/>
    </row>
    <row r="379" spans="1:17" ht="13" hidden="1" outlineLevel="1">
      <c r="A379" s="514">
        <f>IF(C379&lt;&gt;0,MAX($A$9:A378)+1,0)</f>
        <v>304</v>
      </c>
      <c r="B379" s="515" t="s">
        <v>829</v>
      </c>
      <c r="C379" s="516" t="s">
        <v>822</v>
      </c>
      <c r="D379" s="507">
        <v>2</v>
      </c>
      <c r="E379" s="507">
        <v>2</v>
      </c>
      <c r="F379" s="508">
        <f t="shared" si="39"/>
        <v>4</v>
      </c>
      <c r="G379" s="509"/>
      <c r="H379" s="508"/>
      <c r="I379" s="508"/>
      <c r="J379" s="477">
        <v>41595</v>
      </c>
      <c r="K379" s="477">
        <v>17153</v>
      </c>
      <c r="L379" s="477">
        <f t="shared" si="34"/>
        <v>58748</v>
      </c>
      <c r="M379" s="477">
        <f t="shared" si="35"/>
        <v>234992</v>
      </c>
      <c r="N379" s="477">
        <v>0</v>
      </c>
      <c r="O379" s="477">
        <f t="shared" si="38"/>
        <v>0</v>
      </c>
      <c r="P379" s="477">
        <f t="shared" si="38"/>
        <v>0</v>
      </c>
      <c r="Q379" s="517"/>
    </row>
    <row r="380" spans="1:17" ht="13" hidden="1" outlineLevel="1">
      <c r="A380" s="514">
        <f>IF(C380&lt;&gt;0,MAX($A$9:A379)+1,0)</f>
        <v>305</v>
      </c>
      <c r="B380" s="515" t="s">
        <v>853</v>
      </c>
      <c r="C380" s="516" t="s">
        <v>758</v>
      </c>
      <c r="D380" s="507">
        <v>3</v>
      </c>
      <c r="E380" s="507">
        <v>2</v>
      </c>
      <c r="F380" s="508">
        <f t="shared" si="39"/>
        <v>6</v>
      </c>
      <c r="G380" s="509"/>
      <c r="H380" s="508"/>
      <c r="I380" s="508"/>
      <c r="J380" s="479">
        <v>28539</v>
      </c>
      <c r="K380" s="479">
        <v>67456</v>
      </c>
      <c r="L380" s="477">
        <f t="shared" si="34"/>
        <v>95995</v>
      </c>
      <c r="M380" s="477">
        <f t="shared" si="35"/>
        <v>575970</v>
      </c>
      <c r="N380" s="477">
        <v>0</v>
      </c>
      <c r="O380" s="477">
        <f t="shared" si="38"/>
        <v>0</v>
      </c>
      <c r="P380" s="477">
        <f t="shared" si="38"/>
        <v>0</v>
      </c>
      <c r="Q380" s="517"/>
    </row>
    <row r="381" spans="1:17" ht="13" hidden="1" outlineLevel="1">
      <c r="A381" s="514">
        <f>IF(C381&lt;&gt;0,MAX($A$9:A380)+1,0)</f>
        <v>306</v>
      </c>
      <c r="B381" s="515" t="s">
        <v>830</v>
      </c>
      <c r="C381" s="516" t="s">
        <v>758</v>
      </c>
      <c r="D381" s="507">
        <v>3</v>
      </c>
      <c r="E381" s="507">
        <v>2</v>
      </c>
      <c r="F381" s="508">
        <f t="shared" si="39"/>
        <v>6</v>
      </c>
      <c r="G381" s="509"/>
      <c r="H381" s="508"/>
      <c r="I381" s="508"/>
      <c r="J381" s="477">
        <v>41857</v>
      </c>
      <c r="K381" s="477">
        <v>70432</v>
      </c>
      <c r="L381" s="477">
        <f t="shared" si="34"/>
        <v>112289</v>
      </c>
      <c r="M381" s="477">
        <f t="shared" si="35"/>
        <v>673734</v>
      </c>
      <c r="N381" s="477">
        <v>0</v>
      </c>
      <c r="O381" s="477">
        <f t="shared" si="38"/>
        <v>0</v>
      </c>
      <c r="P381" s="477">
        <f t="shared" si="38"/>
        <v>0</v>
      </c>
      <c r="Q381" s="517"/>
    </row>
    <row r="382" spans="1:17" ht="13" hidden="1" outlineLevel="1">
      <c r="A382" s="514">
        <f>IF(C382&lt;&gt;0,MAX($A$9:A381)+1,0)</f>
        <v>307</v>
      </c>
      <c r="B382" s="515" t="s">
        <v>831</v>
      </c>
      <c r="C382" s="516" t="s">
        <v>758</v>
      </c>
      <c r="D382" s="507">
        <v>1</v>
      </c>
      <c r="E382" s="507">
        <v>2</v>
      </c>
      <c r="F382" s="508">
        <f t="shared" si="39"/>
        <v>2</v>
      </c>
      <c r="G382" s="509"/>
      <c r="H382" s="508"/>
      <c r="I382" s="508"/>
      <c r="J382" s="477">
        <v>55176</v>
      </c>
      <c r="K382" s="477">
        <v>74400</v>
      </c>
      <c r="L382" s="477">
        <f t="shared" si="34"/>
        <v>129576</v>
      </c>
      <c r="M382" s="477">
        <f t="shared" si="35"/>
        <v>259152</v>
      </c>
      <c r="N382" s="477">
        <v>0</v>
      </c>
      <c r="O382" s="477">
        <f t="shared" si="38"/>
        <v>0</v>
      </c>
      <c r="P382" s="477">
        <f t="shared" si="38"/>
        <v>0</v>
      </c>
      <c r="Q382" s="517"/>
    </row>
    <row r="383" spans="1:17" ht="13" hidden="1" outlineLevel="1">
      <c r="A383" s="514">
        <f>IF(C383&lt;&gt;0,MAX($A$9:A382)+1,0)</f>
        <v>308</v>
      </c>
      <c r="B383" s="515" t="s">
        <v>832</v>
      </c>
      <c r="C383" s="516" t="s">
        <v>758</v>
      </c>
      <c r="D383" s="507">
        <v>24</v>
      </c>
      <c r="E383" s="507">
        <v>2</v>
      </c>
      <c r="F383" s="508">
        <f t="shared" si="39"/>
        <v>48</v>
      </c>
      <c r="G383" s="509"/>
      <c r="H383" s="508"/>
      <c r="I383" s="508"/>
      <c r="J383" s="477">
        <v>68887</v>
      </c>
      <c r="K383" s="477">
        <v>74400</v>
      </c>
      <c r="L383" s="477">
        <f t="shared" si="34"/>
        <v>143287</v>
      </c>
      <c r="M383" s="477">
        <f t="shared" si="35"/>
        <v>6877776</v>
      </c>
      <c r="N383" s="477">
        <v>0</v>
      </c>
      <c r="O383" s="477">
        <f t="shared" si="38"/>
        <v>0</v>
      </c>
      <c r="P383" s="477">
        <f t="shared" si="38"/>
        <v>0</v>
      </c>
      <c r="Q383" s="517"/>
    </row>
    <row r="384" spans="1:17" ht="13" hidden="1" outlineLevel="1">
      <c r="A384" s="514">
        <f>IF(C384&lt;&gt;0,MAX($A$9:A383)+1,0)</f>
        <v>309</v>
      </c>
      <c r="B384" s="515" t="s">
        <v>833</v>
      </c>
      <c r="C384" s="516" t="s">
        <v>758</v>
      </c>
      <c r="D384" s="507">
        <v>1</v>
      </c>
      <c r="E384" s="507">
        <v>2</v>
      </c>
      <c r="F384" s="508">
        <f t="shared" si="39"/>
        <v>2</v>
      </c>
      <c r="G384" s="509"/>
      <c r="H384" s="508"/>
      <c r="I384" s="508"/>
      <c r="J384" s="477">
        <v>59964</v>
      </c>
      <c r="K384" s="477">
        <v>69440</v>
      </c>
      <c r="L384" s="477">
        <f t="shared" si="34"/>
        <v>129404</v>
      </c>
      <c r="M384" s="477">
        <f t="shared" si="35"/>
        <v>258808</v>
      </c>
      <c r="N384" s="477">
        <v>0</v>
      </c>
      <c r="O384" s="477">
        <f t="shared" si="38"/>
        <v>0</v>
      </c>
      <c r="P384" s="477">
        <f t="shared" si="38"/>
        <v>0</v>
      </c>
      <c r="Q384" s="517"/>
    </row>
    <row r="385" spans="1:17" ht="13" hidden="1" outlineLevel="1">
      <c r="A385" s="514">
        <f>IF(C385&lt;&gt;0,MAX($A$9:A384)+1,0)</f>
        <v>310</v>
      </c>
      <c r="B385" s="515" t="s">
        <v>834</v>
      </c>
      <c r="C385" s="516" t="s">
        <v>805</v>
      </c>
      <c r="D385" s="507">
        <v>1323</v>
      </c>
      <c r="E385" s="507">
        <v>2</v>
      </c>
      <c r="F385" s="508">
        <f t="shared" si="39"/>
        <v>2646</v>
      </c>
      <c r="G385" s="509"/>
      <c r="H385" s="508"/>
      <c r="I385" s="508"/>
      <c r="J385" s="477">
        <v>7495</v>
      </c>
      <c r="K385" s="477">
        <v>4704</v>
      </c>
      <c r="L385" s="477">
        <f t="shared" si="34"/>
        <v>12199</v>
      </c>
      <c r="M385" s="477">
        <f t="shared" si="35"/>
        <v>32278554</v>
      </c>
      <c r="N385" s="477">
        <v>0</v>
      </c>
      <c r="O385" s="477">
        <f t="shared" si="38"/>
        <v>0</v>
      </c>
      <c r="P385" s="477">
        <f t="shared" si="38"/>
        <v>0</v>
      </c>
      <c r="Q385" s="517"/>
    </row>
    <row r="386" spans="1:17" ht="13" hidden="1" outlineLevel="1">
      <c r="A386" s="514">
        <f>IF(C386&lt;&gt;0,MAX($A$9:A385)+1,0)</f>
        <v>311</v>
      </c>
      <c r="B386" s="515" t="s">
        <v>835</v>
      </c>
      <c r="C386" s="516" t="s">
        <v>805</v>
      </c>
      <c r="D386" s="507">
        <v>480</v>
      </c>
      <c r="E386" s="507">
        <v>2</v>
      </c>
      <c r="F386" s="508">
        <f t="shared" si="39"/>
        <v>960</v>
      </c>
      <c r="G386" s="509"/>
      <c r="H386" s="508"/>
      <c r="I386" s="508"/>
      <c r="J386" s="477">
        <v>10961</v>
      </c>
      <c r="K386" s="477">
        <v>5643</v>
      </c>
      <c r="L386" s="477">
        <f t="shared" si="34"/>
        <v>16604</v>
      </c>
      <c r="M386" s="477">
        <f t="shared" si="35"/>
        <v>15939840</v>
      </c>
      <c r="N386" s="477">
        <v>0</v>
      </c>
      <c r="O386" s="477">
        <f t="shared" si="38"/>
        <v>0</v>
      </c>
      <c r="P386" s="477">
        <f t="shared" si="38"/>
        <v>0</v>
      </c>
      <c r="Q386" s="517"/>
    </row>
    <row r="387" spans="1:17" ht="13" hidden="1" outlineLevel="1">
      <c r="A387" s="514">
        <f>IF(C387&lt;&gt;0,MAX($A$9:A386)+1,0)</f>
        <v>312</v>
      </c>
      <c r="B387" s="515" t="s">
        <v>836</v>
      </c>
      <c r="C387" s="516" t="s">
        <v>805</v>
      </c>
      <c r="D387" s="507">
        <v>42</v>
      </c>
      <c r="E387" s="507">
        <v>2</v>
      </c>
      <c r="F387" s="508">
        <f t="shared" si="39"/>
        <v>84</v>
      </c>
      <c r="G387" s="509"/>
      <c r="H387" s="508"/>
      <c r="I387" s="508"/>
      <c r="J387" s="477">
        <v>15565</v>
      </c>
      <c r="K387" s="477">
        <v>7036</v>
      </c>
      <c r="L387" s="477">
        <f t="shared" si="34"/>
        <v>22601</v>
      </c>
      <c r="M387" s="477">
        <f t="shared" si="35"/>
        <v>1898484</v>
      </c>
      <c r="N387" s="477">
        <v>0</v>
      </c>
      <c r="O387" s="477">
        <f t="shared" si="38"/>
        <v>0</v>
      </c>
      <c r="P387" s="477">
        <f t="shared" si="38"/>
        <v>0</v>
      </c>
      <c r="Q387" s="517"/>
    </row>
    <row r="388" spans="1:17" ht="13" hidden="1" outlineLevel="1">
      <c r="A388" s="514">
        <f>IF(C388&lt;&gt;0,MAX($A$9:A387)+1,0)</f>
        <v>313</v>
      </c>
      <c r="B388" s="515" t="s">
        <v>837</v>
      </c>
      <c r="C388" s="516" t="s">
        <v>805</v>
      </c>
      <c r="D388" s="507">
        <v>726</v>
      </c>
      <c r="E388" s="507">
        <v>2</v>
      </c>
      <c r="F388" s="508">
        <f t="shared" si="39"/>
        <v>1452</v>
      </c>
      <c r="G388" s="509"/>
      <c r="H388" s="508"/>
      <c r="I388" s="508"/>
      <c r="J388" s="477">
        <v>10146</v>
      </c>
      <c r="K388" s="477">
        <v>17118</v>
      </c>
      <c r="L388" s="477">
        <f t="shared" si="34"/>
        <v>27264</v>
      </c>
      <c r="M388" s="477">
        <f t="shared" si="35"/>
        <v>39587328</v>
      </c>
      <c r="N388" s="477">
        <v>0</v>
      </c>
      <c r="O388" s="477">
        <f t="shared" si="38"/>
        <v>0</v>
      </c>
      <c r="P388" s="477">
        <f t="shared" si="38"/>
        <v>0</v>
      </c>
      <c r="Q388" s="517"/>
    </row>
    <row r="389" spans="1:17" ht="13" hidden="1" outlineLevel="1">
      <c r="A389" s="514">
        <f>IF(C389&lt;&gt;0,MAX($A$9:A388)+1,0)</f>
        <v>314</v>
      </c>
      <c r="B389" s="515" t="s">
        <v>838</v>
      </c>
      <c r="C389" s="516" t="s">
        <v>805</v>
      </c>
      <c r="D389" s="507">
        <v>50</v>
      </c>
      <c r="E389" s="507">
        <v>2</v>
      </c>
      <c r="F389" s="508">
        <f t="shared" si="39"/>
        <v>100</v>
      </c>
      <c r="G389" s="509"/>
      <c r="H389" s="508"/>
      <c r="I389" s="508"/>
      <c r="J389" s="477">
        <v>14800</v>
      </c>
      <c r="K389" s="477">
        <v>19046</v>
      </c>
      <c r="L389" s="477">
        <f t="shared" si="34"/>
        <v>33846</v>
      </c>
      <c r="M389" s="477">
        <f t="shared" si="35"/>
        <v>3384600</v>
      </c>
      <c r="N389" s="477">
        <v>0</v>
      </c>
      <c r="O389" s="477">
        <f t="shared" si="38"/>
        <v>0</v>
      </c>
      <c r="P389" s="477">
        <f t="shared" si="38"/>
        <v>0</v>
      </c>
      <c r="Q389" s="517"/>
    </row>
    <row r="390" spans="1:17" ht="13" hidden="1" outlineLevel="1">
      <c r="A390" s="514">
        <f>IF(C390&lt;&gt;0,MAX($A$9:A389)+1,0)</f>
        <v>315</v>
      </c>
      <c r="B390" s="473" t="s">
        <v>865</v>
      </c>
      <c r="C390" s="516" t="s">
        <v>809</v>
      </c>
      <c r="D390" s="507">
        <v>1</v>
      </c>
      <c r="E390" s="507">
        <v>2</v>
      </c>
      <c r="F390" s="508">
        <f t="shared" si="39"/>
        <v>2</v>
      </c>
      <c r="G390" s="509"/>
      <c r="H390" s="508"/>
      <c r="I390" s="508"/>
      <c r="J390" s="477">
        <v>1313381</v>
      </c>
      <c r="K390" s="477">
        <v>415993</v>
      </c>
      <c r="L390" s="477">
        <f t="shared" si="34"/>
        <v>1729374</v>
      </c>
      <c r="M390" s="477">
        <f t="shared" si="35"/>
        <v>3458748</v>
      </c>
      <c r="N390" s="477">
        <v>0</v>
      </c>
      <c r="O390" s="477">
        <f t="shared" si="38"/>
        <v>0</v>
      </c>
      <c r="P390" s="477">
        <f t="shared" si="38"/>
        <v>0</v>
      </c>
      <c r="Q390" s="517"/>
    </row>
    <row r="391" spans="1:17" ht="13" hidden="1" outlineLevel="1">
      <c r="A391" s="498"/>
      <c r="B391" s="463" t="s">
        <v>866</v>
      </c>
      <c r="C391" s="499"/>
      <c r="D391" s="500">
        <v>8</v>
      </c>
      <c r="E391" s="501">
        <f>IF(AND(A390=0,D390&lt;&gt;0),D390,IF(LEFT(B391,4)="Cung",E390,))</f>
        <v>0</v>
      </c>
      <c r="F391" s="519">
        <f t="shared" si="39"/>
        <v>0</v>
      </c>
      <c r="G391" s="520"/>
      <c r="H391" s="519"/>
      <c r="I391" s="519"/>
      <c r="J391" s="519">
        <f>E391*F391</f>
        <v>0</v>
      </c>
      <c r="K391" s="519">
        <f>F391*J391</f>
        <v>0</v>
      </c>
      <c r="L391" s="519"/>
      <c r="M391" s="519"/>
      <c r="N391" s="519"/>
      <c r="O391" s="519"/>
      <c r="P391" s="519"/>
      <c r="Q391" s="469"/>
    </row>
    <row r="392" spans="1:17" ht="13" hidden="1" outlineLevel="1">
      <c r="A392" s="514">
        <f>IF(C392&lt;&gt;0,MAX($A$9:A391)+1,0)</f>
        <v>316</v>
      </c>
      <c r="B392" s="515" t="s">
        <v>867</v>
      </c>
      <c r="C392" s="516" t="s">
        <v>822</v>
      </c>
      <c r="D392" s="507">
        <v>1</v>
      </c>
      <c r="E392" s="507">
        <v>8</v>
      </c>
      <c r="F392" s="508">
        <f t="shared" si="39"/>
        <v>8</v>
      </c>
      <c r="G392" s="509"/>
      <c r="H392" s="508"/>
      <c r="I392" s="508"/>
      <c r="J392" s="477">
        <v>300700</v>
      </c>
      <c r="K392" s="477">
        <v>230099</v>
      </c>
      <c r="L392" s="477">
        <f t="shared" ref="L392:L455" si="40">J392+K392</f>
        <v>530799</v>
      </c>
      <c r="M392" s="477">
        <f t="shared" ref="M392:M455" si="41">ROUND(F392*L392,0)</f>
        <v>4246392</v>
      </c>
      <c r="N392" s="477">
        <v>0</v>
      </c>
      <c r="O392" s="477">
        <f t="shared" ref="O392:P408" si="42">ROUND(H392*N392,0)</f>
        <v>0</v>
      </c>
      <c r="P392" s="477">
        <f t="shared" si="42"/>
        <v>0</v>
      </c>
      <c r="Q392" s="517"/>
    </row>
    <row r="393" spans="1:17" ht="13" hidden="1" outlineLevel="1">
      <c r="A393" s="514">
        <f>IF(C393&lt;&gt;0,MAX($A$9:A392)+1,0)</f>
        <v>317</v>
      </c>
      <c r="B393" s="515" t="s">
        <v>857</v>
      </c>
      <c r="C393" s="516" t="s">
        <v>822</v>
      </c>
      <c r="D393" s="507">
        <v>1</v>
      </c>
      <c r="E393" s="507">
        <v>8</v>
      </c>
      <c r="F393" s="508">
        <f t="shared" si="39"/>
        <v>8</v>
      </c>
      <c r="G393" s="509"/>
      <c r="H393" s="508"/>
      <c r="I393" s="508"/>
      <c r="J393" s="477">
        <v>228258</v>
      </c>
      <c r="K393" s="477">
        <v>47063</v>
      </c>
      <c r="L393" s="477">
        <f t="shared" si="40"/>
        <v>275321</v>
      </c>
      <c r="M393" s="477">
        <f t="shared" si="41"/>
        <v>2202568</v>
      </c>
      <c r="N393" s="477">
        <v>0</v>
      </c>
      <c r="O393" s="477">
        <f t="shared" si="42"/>
        <v>0</v>
      </c>
      <c r="P393" s="477">
        <f t="shared" si="42"/>
        <v>0</v>
      </c>
      <c r="Q393" s="517"/>
    </row>
    <row r="394" spans="1:17" ht="13" hidden="1" outlineLevel="1">
      <c r="A394" s="514">
        <f>IF(C394&lt;&gt;0,MAX($A$9:A393)+1,0)</f>
        <v>318</v>
      </c>
      <c r="B394" s="515" t="s">
        <v>824</v>
      </c>
      <c r="C394" s="516" t="s">
        <v>822</v>
      </c>
      <c r="D394" s="507">
        <v>1</v>
      </c>
      <c r="E394" s="507">
        <v>8</v>
      </c>
      <c r="F394" s="508">
        <f t="shared" si="39"/>
        <v>8</v>
      </c>
      <c r="G394" s="509"/>
      <c r="H394" s="508"/>
      <c r="I394" s="508"/>
      <c r="J394" s="477">
        <v>283259</v>
      </c>
      <c r="K394" s="477">
        <v>58404</v>
      </c>
      <c r="L394" s="477">
        <f t="shared" si="40"/>
        <v>341663</v>
      </c>
      <c r="M394" s="477">
        <f t="shared" si="41"/>
        <v>2733304</v>
      </c>
      <c r="N394" s="477">
        <v>0</v>
      </c>
      <c r="O394" s="477">
        <f t="shared" si="42"/>
        <v>0</v>
      </c>
      <c r="P394" s="477">
        <f t="shared" si="42"/>
        <v>0</v>
      </c>
      <c r="Q394" s="517"/>
    </row>
    <row r="395" spans="1:17" ht="13" hidden="1" outlineLevel="1">
      <c r="A395" s="514">
        <f>IF(C395&lt;&gt;0,MAX($A$9:A394)+1,0)</f>
        <v>319</v>
      </c>
      <c r="B395" s="515" t="s">
        <v>825</v>
      </c>
      <c r="C395" s="516" t="s">
        <v>822</v>
      </c>
      <c r="D395" s="507">
        <v>4</v>
      </c>
      <c r="E395" s="507">
        <v>8</v>
      </c>
      <c r="F395" s="508">
        <f t="shared" si="39"/>
        <v>32</v>
      </c>
      <c r="G395" s="509"/>
      <c r="H395" s="508"/>
      <c r="I395" s="508"/>
      <c r="J395" s="477">
        <v>39637</v>
      </c>
      <c r="K395" s="477">
        <v>8173</v>
      </c>
      <c r="L395" s="477">
        <f t="shared" si="40"/>
        <v>47810</v>
      </c>
      <c r="M395" s="477">
        <f t="shared" si="41"/>
        <v>1529920</v>
      </c>
      <c r="N395" s="477">
        <v>0</v>
      </c>
      <c r="O395" s="477">
        <f t="shared" si="42"/>
        <v>0</v>
      </c>
      <c r="P395" s="477">
        <f t="shared" si="42"/>
        <v>0</v>
      </c>
      <c r="Q395" s="517"/>
    </row>
    <row r="396" spans="1:17" ht="13" hidden="1" outlineLevel="1">
      <c r="A396" s="514">
        <f>IF(C396&lt;&gt;0,MAX($A$9:A395)+1,0)</f>
        <v>320</v>
      </c>
      <c r="B396" s="515" t="s">
        <v>827</v>
      </c>
      <c r="C396" s="516" t="s">
        <v>822</v>
      </c>
      <c r="D396" s="507">
        <v>2</v>
      </c>
      <c r="E396" s="507">
        <v>8</v>
      </c>
      <c r="F396" s="508">
        <f t="shared" si="39"/>
        <v>16</v>
      </c>
      <c r="G396" s="509"/>
      <c r="H396" s="508"/>
      <c r="I396" s="508"/>
      <c r="J396" s="477">
        <v>283259</v>
      </c>
      <c r="K396" s="477">
        <v>58404</v>
      </c>
      <c r="L396" s="477">
        <f t="shared" si="40"/>
        <v>341663</v>
      </c>
      <c r="M396" s="477">
        <f t="shared" si="41"/>
        <v>5466608</v>
      </c>
      <c r="N396" s="477">
        <v>0</v>
      </c>
      <c r="O396" s="477">
        <f t="shared" si="42"/>
        <v>0</v>
      </c>
      <c r="P396" s="477">
        <f t="shared" si="42"/>
        <v>0</v>
      </c>
      <c r="Q396" s="517"/>
    </row>
    <row r="397" spans="1:17" ht="13" hidden="1" outlineLevel="1">
      <c r="A397" s="514">
        <f>IF(C397&lt;&gt;0,MAX($A$9:A396)+1,0)</f>
        <v>321</v>
      </c>
      <c r="B397" s="515" t="s">
        <v>828</v>
      </c>
      <c r="C397" s="516" t="s">
        <v>758</v>
      </c>
      <c r="D397" s="507">
        <v>12</v>
      </c>
      <c r="E397" s="507">
        <v>8</v>
      </c>
      <c r="F397" s="508">
        <f t="shared" si="39"/>
        <v>96</v>
      </c>
      <c r="G397" s="509"/>
      <c r="H397" s="508"/>
      <c r="I397" s="508"/>
      <c r="J397" s="477">
        <v>140317</v>
      </c>
      <c r="K397" s="477">
        <v>81344</v>
      </c>
      <c r="L397" s="477">
        <f t="shared" si="40"/>
        <v>221661</v>
      </c>
      <c r="M397" s="477">
        <f t="shared" si="41"/>
        <v>21279456</v>
      </c>
      <c r="N397" s="477">
        <v>0</v>
      </c>
      <c r="O397" s="477">
        <f t="shared" si="42"/>
        <v>0</v>
      </c>
      <c r="P397" s="477">
        <f t="shared" si="42"/>
        <v>0</v>
      </c>
      <c r="Q397" s="518"/>
    </row>
    <row r="398" spans="1:17" ht="13" hidden="1" outlineLevel="1">
      <c r="A398" s="514">
        <f>IF(C398&lt;&gt;0,MAX($A$9:A397)+1,0)</f>
        <v>322</v>
      </c>
      <c r="B398" s="515" t="s">
        <v>829</v>
      </c>
      <c r="C398" s="516" t="s">
        <v>822</v>
      </c>
      <c r="D398" s="507">
        <v>2</v>
      </c>
      <c r="E398" s="507">
        <v>8</v>
      </c>
      <c r="F398" s="508">
        <f t="shared" si="39"/>
        <v>16</v>
      </c>
      <c r="G398" s="509"/>
      <c r="H398" s="508"/>
      <c r="I398" s="508"/>
      <c r="J398" s="477">
        <v>41595</v>
      </c>
      <c r="K398" s="477">
        <v>17153</v>
      </c>
      <c r="L398" s="477">
        <f t="shared" si="40"/>
        <v>58748</v>
      </c>
      <c r="M398" s="477">
        <f t="shared" si="41"/>
        <v>939968</v>
      </c>
      <c r="N398" s="477">
        <v>0</v>
      </c>
      <c r="O398" s="477">
        <f t="shared" si="42"/>
        <v>0</v>
      </c>
      <c r="P398" s="477">
        <f t="shared" si="42"/>
        <v>0</v>
      </c>
      <c r="Q398" s="517"/>
    </row>
    <row r="399" spans="1:17" ht="13" hidden="1" outlineLevel="1">
      <c r="A399" s="514">
        <f>IF(C399&lt;&gt;0,MAX($A$9:A398)+1,0)</f>
        <v>323</v>
      </c>
      <c r="B399" s="515" t="s">
        <v>853</v>
      </c>
      <c r="C399" s="516" t="s">
        <v>758</v>
      </c>
      <c r="D399" s="507">
        <v>4</v>
      </c>
      <c r="E399" s="507">
        <v>8</v>
      </c>
      <c r="F399" s="508">
        <f t="shared" si="39"/>
        <v>32</v>
      </c>
      <c r="G399" s="509"/>
      <c r="H399" s="508"/>
      <c r="I399" s="508"/>
      <c r="J399" s="479">
        <v>28539</v>
      </c>
      <c r="K399" s="479">
        <v>67456</v>
      </c>
      <c r="L399" s="477">
        <f t="shared" si="40"/>
        <v>95995</v>
      </c>
      <c r="M399" s="477">
        <f t="shared" si="41"/>
        <v>3071840</v>
      </c>
      <c r="N399" s="477">
        <v>0</v>
      </c>
      <c r="O399" s="477">
        <f t="shared" si="42"/>
        <v>0</v>
      </c>
      <c r="P399" s="477">
        <f t="shared" si="42"/>
        <v>0</v>
      </c>
      <c r="Q399" s="517"/>
    </row>
    <row r="400" spans="1:17" ht="13" hidden="1" outlineLevel="1">
      <c r="A400" s="514">
        <f>IF(C400&lt;&gt;0,MAX($A$9:A399)+1,0)</f>
        <v>324</v>
      </c>
      <c r="B400" s="515" t="s">
        <v>831</v>
      </c>
      <c r="C400" s="516" t="s">
        <v>758</v>
      </c>
      <c r="D400" s="507">
        <v>1</v>
      </c>
      <c r="E400" s="507">
        <v>8</v>
      </c>
      <c r="F400" s="508">
        <f t="shared" si="39"/>
        <v>8</v>
      </c>
      <c r="G400" s="509"/>
      <c r="H400" s="508"/>
      <c r="I400" s="508"/>
      <c r="J400" s="477">
        <v>55176</v>
      </c>
      <c r="K400" s="477">
        <v>74400</v>
      </c>
      <c r="L400" s="477">
        <f t="shared" si="40"/>
        <v>129576</v>
      </c>
      <c r="M400" s="477">
        <f t="shared" si="41"/>
        <v>1036608</v>
      </c>
      <c r="N400" s="477">
        <v>0</v>
      </c>
      <c r="O400" s="477">
        <f t="shared" si="42"/>
        <v>0</v>
      </c>
      <c r="P400" s="477">
        <f t="shared" si="42"/>
        <v>0</v>
      </c>
      <c r="Q400" s="517"/>
    </row>
    <row r="401" spans="1:17" ht="13" hidden="1" outlineLevel="1">
      <c r="A401" s="514">
        <f>IF(C401&lt;&gt;0,MAX($A$9:A400)+1,0)</f>
        <v>325</v>
      </c>
      <c r="B401" s="515" t="s">
        <v>832</v>
      </c>
      <c r="C401" s="516" t="s">
        <v>758</v>
      </c>
      <c r="D401" s="507">
        <v>10</v>
      </c>
      <c r="E401" s="507">
        <v>8</v>
      </c>
      <c r="F401" s="508">
        <f t="shared" si="39"/>
        <v>80</v>
      </c>
      <c r="G401" s="509"/>
      <c r="H401" s="508"/>
      <c r="I401" s="508"/>
      <c r="J401" s="477">
        <v>68887</v>
      </c>
      <c r="K401" s="477">
        <v>74400</v>
      </c>
      <c r="L401" s="477">
        <f t="shared" si="40"/>
        <v>143287</v>
      </c>
      <c r="M401" s="477">
        <f t="shared" si="41"/>
        <v>11462960</v>
      </c>
      <c r="N401" s="477">
        <v>0</v>
      </c>
      <c r="O401" s="477">
        <f t="shared" si="42"/>
        <v>0</v>
      </c>
      <c r="P401" s="477">
        <f t="shared" si="42"/>
        <v>0</v>
      </c>
      <c r="Q401" s="517"/>
    </row>
    <row r="402" spans="1:17" ht="13" hidden="1" outlineLevel="1">
      <c r="A402" s="514">
        <f>IF(C402&lt;&gt;0,MAX($A$9:A401)+1,0)</f>
        <v>326</v>
      </c>
      <c r="B402" s="515" t="s">
        <v>833</v>
      </c>
      <c r="C402" s="516" t="s">
        <v>758</v>
      </c>
      <c r="D402" s="507">
        <v>2</v>
      </c>
      <c r="E402" s="507">
        <v>8</v>
      </c>
      <c r="F402" s="508">
        <f t="shared" si="39"/>
        <v>16</v>
      </c>
      <c r="G402" s="509"/>
      <c r="H402" s="508"/>
      <c r="I402" s="508"/>
      <c r="J402" s="477">
        <v>59964</v>
      </c>
      <c r="K402" s="477">
        <v>69440</v>
      </c>
      <c r="L402" s="477">
        <f t="shared" si="40"/>
        <v>129404</v>
      </c>
      <c r="M402" s="477">
        <f t="shared" si="41"/>
        <v>2070464</v>
      </c>
      <c r="N402" s="477">
        <v>0</v>
      </c>
      <c r="O402" s="477">
        <f t="shared" si="42"/>
        <v>0</v>
      </c>
      <c r="P402" s="477">
        <f t="shared" si="42"/>
        <v>0</v>
      </c>
      <c r="Q402" s="517"/>
    </row>
    <row r="403" spans="1:17" ht="13" hidden="1" outlineLevel="1">
      <c r="A403" s="514">
        <f>IF(C403&lt;&gt;0,MAX($A$9:A402)+1,0)</f>
        <v>327</v>
      </c>
      <c r="B403" s="515" t="s">
        <v>834</v>
      </c>
      <c r="C403" s="516" t="s">
        <v>805</v>
      </c>
      <c r="D403" s="507">
        <v>362</v>
      </c>
      <c r="E403" s="507">
        <v>8</v>
      </c>
      <c r="F403" s="508">
        <f t="shared" si="39"/>
        <v>2896</v>
      </c>
      <c r="G403" s="509"/>
      <c r="H403" s="508"/>
      <c r="I403" s="508"/>
      <c r="J403" s="477">
        <v>7495</v>
      </c>
      <c r="K403" s="477">
        <v>4704</v>
      </c>
      <c r="L403" s="477">
        <f t="shared" si="40"/>
        <v>12199</v>
      </c>
      <c r="M403" s="477">
        <f t="shared" si="41"/>
        <v>35328304</v>
      </c>
      <c r="N403" s="477">
        <v>0</v>
      </c>
      <c r="O403" s="477">
        <f t="shared" si="42"/>
        <v>0</v>
      </c>
      <c r="P403" s="477">
        <f t="shared" si="42"/>
        <v>0</v>
      </c>
      <c r="Q403" s="517"/>
    </row>
    <row r="404" spans="1:17" ht="13" hidden="1" outlineLevel="1">
      <c r="A404" s="514">
        <f>IF(C404&lt;&gt;0,MAX($A$9:A403)+1,0)</f>
        <v>328</v>
      </c>
      <c r="B404" s="515" t="s">
        <v>835</v>
      </c>
      <c r="C404" s="516" t="s">
        <v>805</v>
      </c>
      <c r="D404" s="507">
        <v>183</v>
      </c>
      <c r="E404" s="507">
        <v>8</v>
      </c>
      <c r="F404" s="508">
        <f t="shared" si="39"/>
        <v>1464</v>
      </c>
      <c r="G404" s="509"/>
      <c r="H404" s="508"/>
      <c r="I404" s="508"/>
      <c r="J404" s="477">
        <v>10961</v>
      </c>
      <c r="K404" s="477">
        <v>5643</v>
      </c>
      <c r="L404" s="477">
        <f t="shared" si="40"/>
        <v>16604</v>
      </c>
      <c r="M404" s="477">
        <f t="shared" si="41"/>
        <v>24308256</v>
      </c>
      <c r="N404" s="477">
        <v>0</v>
      </c>
      <c r="O404" s="477">
        <f t="shared" si="42"/>
        <v>0</v>
      </c>
      <c r="P404" s="477">
        <f t="shared" si="42"/>
        <v>0</v>
      </c>
      <c r="Q404" s="517"/>
    </row>
    <row r="405" spans="1:17" ht="13" hidden="1" outlineLevel="1">
      <c r="A405" s="514">
        <f>IF(C405&lt;&gt;0,MAX($A$9:A404)+1,0)</f>
        <v>329</v>
      </c>
      <c r="B405" s="515" t="s">
        <v>836</v>
      </c>
      <c r="C405" s="516" t="s">
        <v>805</v>
      </c>
      <c r="D405" s="507">
        <v>84</v>
      </c>
      <c r="E405" s="507">
        <v>8</v>
      </c>
      <c r="F405" s="508">
        <f t="shared" si="39"/>
        <v>672</v>
      </c>
      <c r="G405" s="509"/>
      <c r="H405" s="508"/>
      <c r="I405" s="508"/>
      <c r="J405" s="477">
        <v>15565</v>
      </c>
      <c r="K405" s="477">
        <v>7036</v>
      </c>
      <c r="L405" s="477">
        <f t="shared" si="40"/>
        <v>22601</v>
      </c>
      <c r="M405" s="477">
        <f t="shared" si="41"/>
        <v>15187872</v>
      </c>
      <c r="N405" s="477">
        <v>0</v>
      </c>
      <c r="O405" s="477">
        <f t="shared" si="42"/>
        <v>0</v>
      </c>
      <c r="P405" s="477">
        <f t="shared" si="42"/>
        <v>0</v>
      </c>
      <c r="Q405" s="517"/>
    </row>
    <row r="406" spans="1:17" ht="13" hidden="1" outlineLevel="1">
      <c r="A406" s="514">
        <f>IF(C406&lt;&gt;0,MAX($A$9:A405)+1,0)</f>
        <v>330</v>
      </c>
      <c r="B406" s="515" t="s">
        <v>837</v>
      </c>
      <c r="C406" s="516" t="s">
        <v>805</v>
      </c>
      <c r="D406" s="507">
        <v>209</v>
      </c>
      <c r="E406" s="507">
        <v>8</v>
      </c>
      <c r="F406" s="508">
        <f t="shared" si="39"/>
        <v>1672</v>
      </c>
      <c r="G406" s="509"/>
      <c r="H406" s="508"/>
      <c r="I406" s="508"/>
      <c r="J406" s="477">
        <v>10146</v>
      </c>
      <c r="K406" s="477">
        <v>17118</v>
      </c>
      <c r="L406" s="477">
        <f t="shared" si="40"/>
        <v>27264</v>
      </c>
      <c r="M406" s="477">
        <f t="shared" si="41"/>
        <v>45585408</v>
      </c>
      <c r="N406" s="477">
        <v>0</v>
      </c>
      <c r="O406" s="477">
        <f t="shared" si="42"/>
        <v>0</v>
      </c>
      <c r="P406" s="477">
        <f t="shared" si="42"/>
        <v>0</v>
      </c>
      <c r="Q406" s="517"/>
    </row>
    <row r="407" spans="1:17" ht="13" hidden="1" outlineLevel="1">
      <c r="A407" s="514">
        <f>IF(C407&lt;&gt;0,MAX($A$9:A406)+1,0)</f>
        <v>331</v>
      </c>
      <c r="B407" s="515" t="s">
        <v>838</v>
      </c>
      <c r="C407" s="516" t="s">
        <v>805</v>
      </c>
      <c r="D407" s="507">
        <v>20</v>
      </c>
      <c r="E407" s="507">
        <v>8</v>
      </c>
      <c r="F407" s="508">
        <f t="shared" si="39"/>
        <v>160</v>
      </c>
      <c r="G407" s="509"/>
      <c r="H407" s="508"/>
      <c r="I407" s="508"/>
      <c r="J407" s="477">
        <v>14800</v>
      </c>
      <c r="K407" s="477">
        <v>19046</v>
      </c>
      <c r="L407" s="477">
        <f t="shared" si="40"/>
        <v>33846</v>
      </c>
      <c r="M407" s="477">
        <f t="shared" si="41"/>
        <v>5415360</v>
      </c>
      <c r="N407" s="477">
        <v>0</v>
      </c>
      <c r="O407" s="477">
        <f t="shared" si="42"/>
        <v>0</v>
      </c>
      <c r="P407" s="477">
        <f t="shared" si="42"/>
        <v>0</v>
      </c>
      <c r="Q407" s="517"/>
    </row>
    <row r="408" spans="1:17" ht="13" hidden="1" outlineLevel="1">
      <c r="A408" s="514">
        <f>IF(C408&lt;&gt;0,MAX($A$9:A407)+1,0)</f>
        <v>332</v>
      </c>
      <c r="B408" s="473" t="s">
        <v>868</v>
      </c>
      <c r="C408" s="516" t="s">
        <v>809</v>
      </c>
      <c r="D408" s="507">
        <v>1</v>
      </c>
      <c r="E408" s="507">
        <v>8</v>
      </c>
      <c r="F408" s="508">
        <f t="shared" si="39"/>
        <v>8</v>
      </c>
      <c r="G408" s="509"/>
      <c r="H408" s="508"/>
      <c r="I408" s="508"/>
      <c r="J408" s="477">
        <v>936380</v>
      </c>
      <c r="K408" s="477">
        <v>299396</v>
      </c>
      <c r="L408" s="477">
        <f t="shared" si="40"/>
        <v>1235776</v>
      </c>
      <c r="M408" s="477">
        <f t="shared" si="41"/>
        <v>9886208</v>
      </c>
      <c r="N408" s="477">
        <v>0</v>
      </c>
      <c r="O408" s="477">
        <f t="shared" si="42"/>
        <v>0</v>
      </c>
      <c r="P408" s="477">
        <f t="shared" si="42"/>
        <v>0</v>
      </c>
      <c r="Q408" s="517"/>
    </row>
    <row r="409" spans="1:17" ht="13" hidden="1" outlineLevel="1">
      <c r="A409" s="498"/>
      <c r="B409" s="463" t="s">
        <v>869</v>
      </c>
      <c r="C409" s="499"/>
      <c r="D409" s="500">
        <v>16</v>
      </c>
      <c r="E409" s="501">
        <f>IF(AND(A408=0,D408&lt;&gt;0),D408,IF(LEFT(B409,4)="Cung",E408,))</f>
        <v>0</v>
      </c>
      <c r="F409" s="519">
        <f t="shared" si="39"/>
        <v>0</v>
      </c>
      <c r="G409" s="520"/>
      <c r="H409" s="519"/>
      <c r="I409" s="519"/>
      <c r="J409" s="519">
        <f>E409*F409</f>
        <v>0</v>
      </c>
      <c r="K409" s="519">
        <f>F409*J409</f>
        <v>0</v>
      </c>
      <c r="L409" s="519"/>
      <c r="M409" s="519"/>
      <c r="N409" s="519"/>
      <c r="O409" s="519"/>
      <c r="P409" s="519"/>
      <c r="Q409" s="505"/>
    </row>
    <row r="410" spans="1:17" ht="13" hidden="1" outlineLevel="1">
      <c r="A410" s="514">
        <f>IF(C410&lt;&gt;0,MAX($A$9:A409)+1,0)</f>
        <v>333</v>
      </c>
      <c r="B410" s="515" t="s">
        <v>870</v>
      </c>
      <c r="C410" s="516" t="s">
        <v>822</v>
      </c>
      <c r="D410" s="507">
        <v>1</v>
      </c>
      <c r="E410" s="507">
        <v>16</v>
      </c>
      <c r="F410" s="508">
        <f t="shared" si="39"/>
        <v>16</v>
      </c>
      <c r="G410" s="509"/>
      <c r="H410" s="508"/>
      <c r="I410" s="508"/>
      <c r="J410" s="477">
        <v>300700</v>
      </c>
      <c r="K410" s="477">
        <v>230099</v>
      </c>
      <c r="L410" s="477">
        <f t="shared" si="40"/>
        <v>530799</v>
      </c>
      <c r="M410" s="477">
        <f t="shared" si="41"/>
        <v>8492784</v>
      </c>
      <c r="N410" s="477">
        <v>0</v>
      </c>
      <c r="O410" s="477">
        <f t="shared" ref="O410:P426" si="43">ROUND(H410*N410,0)</f>
        <v>0</v>
      </c>
      <c r="P410" s="477">
        <f t="shared" si="43"/>
        <v>0</v>
      </c>
      <c r="Q410" s="517"/>
    </row>
    <row r="411" spans="1:17" ht="13" hidden="1" outlineLevel="1">
      <c r="A411" s="514">
        <f>IF(C411&lt;&gt;0,MAX($A$9:A410)+1,0)</f>
        <v>334</v>
      </c>
      <c r="B411" s="515" t="s">
        <v>857</v>
      </c>
      <c r="C411" s="516" t="s">
        <v>822</v>
      </c>
      <c r="D411" s="507">
        <v>1</v>
      </c>
      <c r="E411" s="507">
        <v>16</v>
      </c>
      <c r="F411" s="508">
        <f t="shared" si="39"/>
        <v>16</v>
      </c>
      <c r="G411" s="509"/>
      <c r="H411" s="508"/>
      <c r="I411" s="508"/>
      <c r="J411" s="477">
        <v>228258</v>
      </c>
      <c r="K411" s="477">
        <v>47063</v>
      </c>
      <c r="L411" s="477">
        <f t="shared" si="40"/>
        <v>275321</v>
      </c>
      <c r="M411" s="477">
        <f t="shared" si="41"/>
        <v>4405136</v>
      </c>
      <c r="N411" s="477">
        <v>0</v>
      </c>
      <c r="O411" s="477">
        <f t="shared" si="43"/>
        <v>0</v>
      </c>
      <c r="P411" s="477">
        <f t="shared" si="43"/>
        <v>0</v>
      </c>
      <c r="Q411" s="517"/>
    </row>
    <row r="412" spans="1:17" ht="13" hidden="1" outlineLevel="1">
      <c r="A412" s="514">
        <f>IF(C412&lt;&gt;0,MAX($A$9:A411)+1,0)</f>
        <v>335</v>
      </c>
      <c r="B412" s="515" t="s">
        <v>824</v>
      </c>
      <c r="C412" s="516" t="s">
        <v>822</v>
      </c>
      <c r="D412" s="507">
        <v>1</v>
      </c>
      <c r="E412" s="507">
        <v>16</v>
      </c>
      <c r="F412" s="508">
        <f t="shared" si="39"/>
        <v>16</v>
      </c>
      <c r="G412" s="509"/>
      <c r="H412" s="508"/>
      <c r="I412" s="508"/>
      <c r="J412" s="477">
        <v>283259</v>
      </c>
      <c r="K412" s="477">
        <v>58404</v>
      </c>
      <c r="L412" s="477">
        <f t="shared" si="40"/>
        <v>341663</v>
      </c>
      <c r="M412" s="477">
        <f t="shared" si="41"/>
        <v>5466608</v>
      </c>
      <c r="N412" s="477">
        <v>0</v>
      </c>
      <c r="O412" s="477">
        <f t="shared" si="43"/>
        <v>0</v>
      </c>
      <c r="P412" s="477">
        <f t="shared" si="43"/>
        <v>0</v>
      </c>
      <c r="Q412" s="517"/>
    </row>
    <row r="413" spans="1:17" ht="13" hidden="1" outlineLevel="1">
      <c r="A413" s="514">
        <f>IF(C413&lt;&gt;0,MAX($A$9:A412)+1,0)</f>
        <v>336</v>
      </c>
      <c r="B413" s="515" t="s">
        <v>825</v>
      </c>
      <c r="C413" s="516" t="s">
        <v>822</v>
      </c>
      <c r="D413" s="507">
        <v>3</v>
      </c>
      <c r="E413" s="507">
        <v>16</v>
      </c>
      <c r="F413" s="508">
        <f t="shared" si="39"/>
        <v>48</v>
      </c>
      <c r="G413" s="509"/>
      <c r="H413" s="508"/>
      <c r="I413" s="508"/>
      <c r="J413" s="477">
        <v>39637</v>
      </c>
      <c r="K413" s="477">
        <v>8173</v>
      </c>
      <c r="L413" s="477">
        <f t="shared" si="40"/>
        <v>47810</v>
      </c>
      <c r="M413" s="477">
        <f t="shared" si="41"/>
        <v>2294880</v>
      </c>
      <c r="N413" s="477">
        <v>0</v>
      </c>
      <c r="O413" s="477">
        <f t="shared" si="43"/>
        <v>0</v>
      </c>
      <c r="P413" s="477">
        <f t="shared" si="43"/>
        <v>0</v>
      </c>
      <c r="Q413" s="517"/>
    </row>
    <row r="414" spans="1:17" ht="13" hidden="1" outlineLevel="1">
      <c r="A414" s="514">
        <f>IF(C414&lt;&gt;0,MAX($A$9:A413)+1,0)</f>
        <v>337</v>
      </c>
      <c r="B414" s="515" t="s">
        <v>827</v>
      </c>
      <c r="C414" s="516" t="s">
        <v>822</v>
      </c>
      <c r="D414" s="507">
        <v>2</v>
      </c>
      <c r="E414" s="507">
        <v>16</v>
      </c>
      <c r="F414" s="508">
        <f t="shared" si="39"/>
        <v>32</v>
      </c>
      <c r="G414" s="509"/>
      <c r="H414" s="508"/>
      <c r="I414" s="508"/>
      <c r="J414" s="477">
        <v>283259</v>
      </c>
      <c r="K414" s="477">
        <v>58404</v>
      </c>
      <c r="L414" s="477">
        <f t="shared" si="40"/>
        <v>341663</v>
      </c>
      <c r="M414" s="477">
        <f t="shared" si="41"/>
        <v>10933216</v>
      </c>
      <c r="N414" s="477">
        <v>0</v>
      </c>
      <c r="O414" s="477">
        <f t="shared" si="43"/>
        <v>0</v>
      </c>
      <c r="P414" s="477">
        <f t="shared" si="43"/>
        <v>0</v>
      </c>
      <c r="Q414" s="517"/>
    </row>
    <row r="415" spans="1:17" ht="13" hidden="1" outlineLevel="1">
      <c r="A415" s="514">
        <f>IF(C415&lt;&gt;0,MAX($A$9:A414)+1,0)</f>
        <v>338</v>
      </c>
      <c r="B415" s="515" t="s">
        <v>828</v>
      </c>
      <c r="C415" s="516" t="s">
        <v>758</v>
      </c>
      <c r="D415" s="507">
        <v>15</v>
      </c>
      <c r="E415" s="507">
        <v>16</v>
      </c>
      <c r="F415" s="508">
        <f t="shared" si="39"/>
        <v>240</v>
      </c>
      <c r="G415" s="509"/>
      <c r="H415" s="508"/>
      <c r="I415" s="508"/>
      <c r="J415" s="477">
        <v>140317</v>
      </c>
      <c r="K415" s="477">
        <v>81344</v>
      </c>
      <c r="L415" s="477">
        <f t="shared" si="40"/>
        <v>221661</v>
      </c>
      <c r="M415" s="477">
        <f t="shared" si="41"/>
        <v>53198640</v>
      </c>
      <c r="N415" s="477">
        <v>0</v>
      </c>
      <c r="O415" s="477">
        <f t="shared" si="43"/>
        <v>0</v>
      </c>
      <c r="P415" s="477">
        <f t="shared" si="43"/>
        <v>0</v>
      </c>
      <c r="Q415" s="518"/>
    </row>
    <row r="416" spans="1:17" ht="13" hidden="1" outlineLevel="1">
      <c r="A416" s="514">
        <f>IF(C416&lt;&gt;0,MAX($A$9:A415)+1,0)</f>
        <v>339</v>
      </c>
      <c r="B416" s="515" t="s">
        <v>829</v>
      </c>
      <c r="C416" s="516" t="s">
        <v>822</v>
      </c>
      <c r="D416" s="507">
        <v>3</v>
      </c>
      <c r="E416" s="507">
        <v>16</v>
      </c>
      <c r="F416" s="508">
        <f t="shared" si="39"/>
        <v>48</v>
      </c>
      <c r="G416" s="509"/>
      <c r="H416" s="508"/>
      <c r="I416" s="508"/>
      <c r="J416" s="477">
        <v>41595</v>
      </c>
      <c r="K416" s="477">
        <v>17153</v>
      </c>
      <c r="L416" s="477">
        <f t="shared" si="40"/>
        <v>58748</v>
      </c>
      <c r="M416" s="477">
        <f t="shared" si="41"/>
        <v>2819904</v>
      </c>
      <c r="N416" s="477">
        <v>0</v>
      </c>
      <c r="O416" s="477">
        <f t="shared" si="43"/>
        <v>0</v>
      </c>
      <c r="P416" s="477">
        <f t="shared" si="43"/>
        <v>0</v>
      </c>
      <c r="Q416" s="517"/>
    </row>
    <row r="417" spans="1:17" ht="13" hidden="1" outlineLevel="1">
      <c r="A417" s="514">
        <f>IF(C417&lt;&gt;0,MAX($A$9:A416)+1,0)</f>
        <v>340</v>
      </c>
      <c r="B417" s="515" t="s">
        <v>853</v>
      </c>
      <c r="C417" s="516" t="s">
        <v>758</v>
      </c>
      <c r="D417" s="507">
        <v>4</v>
      </c>
      <c r="E417" s="507">
        <v>16</v>
      </c>
      <c r="F417" s="508">
        <f t="shared" si="39"/>
        <v>64</v>
      </c>
      <c r="G417" s="509"/>
      <c r="H417" s="508"/>
      <c r="I417" s="508"/>
      <c r="J417" s="479">
        <v>28539</v>
      </c>
      <c r="K417" s="479">
        <v>67456</v>
      </c>
      <c r="L417" s="477">
        <f t="shared" si="40"/>
        <v>95995</v>
      </c>
      <c r="M417" s="477">
        <f t="shared" si="41"/>
        <v>6143680</v>
      </c>
      <c r="N417" s="477">
        <v>0</v>
      </c>
      <c r="O417" s="477">
        <f t="shared" si="43"/>
        <v>0</v>
      </c>
      <c r="P417" s="477">
        <f t="shared" si="43"/>
        <v>0</v>
      </c>
      <c r="Q417" s="517"/>
    </row>
    <row r="418" spans="1:17" ht="13" hidden="1" outlineLevel="1">
      <c r="A418" s="514">
        <f>IF(C418&lt;&gt;0,MAX($A$9:A417)+1,0)</f>
        <v>341</v>
      </c>
      <c r="B418" s="515" t="s">
        <v>830</v>
      </c>
      <c r="C418" s="516" t="s">
        <v>758</v>
      </c>
      <c r="D418" s="507">
        <v>1</v>
      </c>
      <c r="E418" s="507">
        <v>16</v>
      </c>
      <c r="F418" s="508">
        <f t="shared" si="39"/>
        <v>16</v>
      </c>
      <c r="G418" s="509"/>
      <c r="H418" s="508"/>
      <c r="I418" s="508"/>
      <c r="J418" s="477">
        <v>41857</v>
      </c>
      <c r="K418" s="477">
        <v>70432</v>
      </c>
      <c r="L418" s="477">
        <f t="shared" si="40"/>
        <v>112289</v>
      </c>
      <c r="M418" s="477">
        <f t="shared" si="41"/>
        <v>1796624</v>
      </c>
      <c r="N418" s="477">
        <v>0</v>
      </c>
      <c r="O418" s="477">
        <f t="shared" si="43"/>
        <v>0</v>
      </c>
      <c r="P418" s="477">
        <f t="shared" si="43"/>
        <v>0</v>
      </c>
      <c r="Q418" s="517"/>
    </row>
    <row r="419" spans="1:17" ht="13" hidden="1" outlineLevel="1">
      <c r="A419" s="514">
        <f>IF(C419&lt;&gt;0,MAX($A$9:A418)+1,0)</f>
        <v>342</v>
      </c>
      <c r="B419" s="515" t="s">
        <v>832</v>
      </c>
      <c r="C419" s="516" t="s">
        <v>758</v>
      </c>
      <c r="D419" s="507">
        <v>9</v>
      </c>
      <c r="E419" s="507">
        <v>16</v>
      </c>
      <c r="F419" s="508">
        <f t="shared" si="39"/>
        <v>144</v>
      </c>
      <c r="G419" s="509"/>
      <c r="H419" s="508"/>
      <c r="I419" s="508"/>
      <c r="J419" s="477">
        <v>68887</v>
      </c>
      <c r="K419" s="477">
        <v>74400</v>
      </c>
      <c r="L419" s="477">
        <f t="shared" si="40"/>
        <v>143287</v>
      </c>
      <c r="M419" s="477">
        <f t="shared" si="41"/>
        <v>20633328</v>
      </c>
      <c r="N419" s="477">
        <v>0</v>
      </c>
      <c r="O419" s="477">
        <f t="shared" si="43"/>
        <v>0</v>
      </c>
      <c r="P419" s="477">
        <f t="shared" si="43"/>
        <v>0</v>
      </c>
      <c r="Q419" s="517"/>
    </row>
    <row r="420" spans="1:17" ht="13" hidden="1" outlineLevel="1">
      <c r="A420" s="514">
        <f>IF(C420&lt;&gt;0,MAX($A$9:A419)+1,0)</f>
        <v>343</v>
      </c>
      <c r="B420" s="515" t="s">
        <v>833</v>
      </c>
      <c r="C420" s="516" t="s">
        <v>758</v>
      </c>
      <c r="D420" s="507">
        <v>3</v>
      </c>
      <c r="E420" s="507">
        <v>16</v>
      </c>
      <c r="F420" s="508">
        <f t="shared" si="39"/>
        <v>48</v>
      </c>
      <c r="G420" s="509"/>
      <c r="H420" s="508"/>
      <c r="I420" s="508"/>
      <c r="J420" s="477">
        <v>59964</v>
      </c>
      <c r="K420" s="477">
        <v>69440</v>
      </c>
      <c r="L420" s="477">
        <f t="shared" si="40"/>
        <v>129404</v>
      </c>
      <c r="M420" s="477">
        <f t="shared" si="41"/>
        <v>6211392</v>
      </c>
      <c r="N420" s="477">
        <v>0</v>
      </c>
      <c r="O420" s="477">
        <f t="shared" si="43"/>
        <v>0</v>
      </c>
      <c r="P420" s="477">
        <f t="shared" si="43"/>
        <v>0</v>
      </c>
      <c r="Q420" s="517"/>
    </row>
    <row r="421" spans="1:17" ht="13" hidden="1" outlineLevel="1">
      <c r="A421" s="514">
        <f>IF(C421&lt;&gt;0,MAX($A$9:A420)+1,0)</f>
        <v>344</v>
      </c>
      <c r="B421" s="515" t="s">
        <v>834</v>
      </c>
      <c r="C421" s="516" t="s">
        <v>805</v>
      </c>
      <c r="D421" s="507">
        <v>324</v>
      </c>
      <c r="E421" s="507">
        <v>16</v>
      </c>
      <c r="F421" s="508">
        <f t="shared" si="39"/>
        <v>5184</v>
      </c>
      <c r="G421" s="509"/>
      <c r="H421" s="508"/>
      <c r="I421" s="508"/>
      <c r="J421" s="477">
        <v>7495</v>
      </c>
      <c r="K421" s="477">
        <v>4704</v>
      </c>
      <c r="L421" s="477">
        <f t="shared" si="40"/>
        <v>12199</v>
      </c>
      <c r="M421" s="477">
        <f t="shared" si="41"/>
        <v>63239616</v>
      </c>
      <c r="N421" s="477">
        <v>0</v>
      </c>
      <c r="O421" s="477">
        <f t="shared" si="43"/>
        <v>0</v>
      </c>
      <c r="P421" s="477">
        <f t="shared" si="43"/>
        <v>0</v>
      </c>
      <c r="Q421" s="517"/>
    </row>
    <row r="422" spans="1:17" ht="13" hidden="1" outlineLevel="1">
      <c r="A422" s="514">
        <f>IF(C422&lt;&gt;0,MAX($A$9:A421)+1,0)</f>
        <v>345</v>
      </c>
      <c r="B422" s="515" t="s">
        <v>835</v>
      </c>
      <c r="C422" s="516" t="s">
        <v>805</v>
      </c>
      <c r="D422" s="507">
        <v>265</v>
      </c>
      <c r="E422" s="507">
        <v>16</v>
      </c>
      <c r="F422" s="508">
        <f t="shared" si="39"/>
        <v>4240</v>
      </c>
      <c r="G422" s="509"/>
      <c r="H422" s="508"/>
      <c r="I422" s="508"/>
      <c r="J422" s="477">
        <v>10961</v>
      </c>
      <c r="K422" s="477">
        <v>5643</v>
      </c>
      <c r="L422" s="477">
        <f t="shared" si="40"/>
        <v>16604</v>
      </c>
      <c r="M422" s="477">
        <f t="shared" si="41"/>
        <v>70400960</v>
      </c>
      <c r="N422" s="477">
        <v>0</v>
      </c>
      <c r="O422" s="477">
        <f t="shared" si="43"/>
        <v>0</v>
      </c>
      <c r="P422" s="477">
        <f t="shared" si="43"/>
        <v>0</v>
      </c>
      <c r="Q422" s="517"/>
    </row>
    <row r="423" spans="1:17" ht="13" hidden="1" outlineLevel="1">
      <c r="A423" s="514">
        <f>IF(C423&lt;&gt;0,MAX($A$9:A422)+1,0)</f>
        <v>346</v>
      </c>
      <c r="B423" s="515" t="s">
        <v>836</v>
      </c>
      <c r="C423" s="516" t="s">
        <v>805</v>
      </c>
      <c r="D423" s="507">
        <v>60</v>
      </c>
      <c r="E423" s="507">
        <v>16</v>
      </c>
      <c r="F423" s="508">
        <f t="shared" si="39"/>
        <v>960</v>
      </c>
      <c r="G423" s="509"/>
      <c r="H423" s="508"/>
      <c r="I423" s="508"/>
      <c r="J423" s="477">
        <v>15565</v>
      </c>
      <c r="K423" s="477">
        <v>7036</v>
      </c>
      <c r="L423" s="477">
        <f t="shared" si="40"/>
        <v>22601</v>
      </c>
      <c r="M423" s="477">
        <f t="shared" si="41"/>
        <v>21696960</v>
      </c>
      <c r="N423" s="477">
        <v>0</v>
      </c>
      <c r="O423" s="477">
        <f t="shared" si="43"/>
        <v>0</v>
      </c>
      <c r="P423" s="477">
        <f t="shared" si="43"/>
        <v>0</v>
      </c>
      <c r="Q423" s="517"/>
    </row>
    <row r="424" spans="1:17" ht="13" hidden="1" outlineLevel="1">
      <c r="A424" s="514">
        <f>IF(C424&lt;&gt;0,MAX($A$9:A423)+1,0)</f>
        <v>347</v>
      </c>
      <c r="B424" s="515" t="s">
        <v>837</v>
      </c>
      <c r="C424" s="516" t="s">
        <v>805</v>
      </c>
      <c r="D424" s="507">
        <v>209</v>
      </c>
      <c r="E424" s="507">
        <v>16</v>
      </c>
      <c r="F424" s="508">
        <f t="shared" si="39"/>
        <v>3344</v>
      </c>
      <c r="G424" s="509"/>
      <c r="H424" s="508"/>
      <c r="I424" s="508"/>
      <c r="J424" s="477">
        <v>10146</v>
      </c>
      <c r="K424" s="477">
        <v>17118</v>
      </c>
      <c r="L424" s="477">
        <f t="shared" si="40"/>
        <v>27264</v>
      </c>
      <c r="M424" s="477">
        <f t="shared" si="41"/>
        <v>91170816</v>
      </c>
      <c r="N424" s="477">
        <v>0</v>
      </c>
      <c r="O424" s="477">
        <f t="shared" si="43"/>
        <v>0</v>
      </c>
      <c r="P424" s="477">
        <f t="shared" si="43"/>
        <v>0</v>
      </c>
      <c r="Q424" s="517"/>
    </row>
    <row r="425" spans="1:17" ht="13" hidden="1" outlineLevel="1">
      <c r="A425" s="514">
        <f>IF(C425&lt;&gt;0,MAX($A$9:A424)+1,0)</f>
        <v>348</v>
      </c>
      <c r="B425" s="515" t="s">
        <v>838</v>
      </c>
      <c r="C425" s="516" t="s">
        <v>805</v>
      </c>
      <c r="D425" s="507">
        <v>20</v>
      </c>
      <c r="E425" s="507">
        <v>16</v>
      </c>
      <c r="F425" s="508">
        <f t="shared" si="39"/>
        <v>320</v>
      </c>
      <c r="G425" s="509"/>
      <c r="H425" s="508"/>
      <c r="I425" s="508"/>
      <c r="J425" s="477">
        <v>14800</v>
      </c>
      <c r="K425" s="477">
        <v>19046</v>
      </c>
      <c r="L425" s="477">
        <f t="shared" si="40"/>
        <v>33846</v>
      </c>
      <c r="M425" s="477">
        <f t="shared" si="41"/>
        <v>10830720</v>
      </c>
      <c r="N425" s="477">
        <v>0</v>
      </c>
      <c r="O425" s="477">
        <f t="shared" si="43"/>
        <v>0</v>
      </c>
      <c r="P425" s="477">
        <f t="shared" si="43"/>
        <v>0</v>
      </c>
      <c r="Q425" s="517"/>
    </row>
    <row r="426" spans="1:17" ht="13" hidden="1" outlineLevel="1">
      <c r="A426" s="514">
        <f>IF(C426&lt;&gt;0,MAX($A$9:A425)+1,0)</f>
        <v>349</v>
      </c>
      <c r="B426" s="473" t="s">
        <v>871</v>
      </c>
      <c r="C426" s="516" t="s">
        <v>809</v>
      </c>
      <c r="D426" s="507">
        <v>1</v>
      </c>
      <c r="E426" s="507">
        <v>16</v>
      </c>
      <c r="F426" s="508">
        <f t="shared" si="39"/>
        <v>16</v>
      </c>
      <c r="G426" s="509"/>
      <c r="H426" s="508"/>
      <c r="I426" s="508"/>
      <c r="J426" s="477">
        <v>928690</v>
      </c>
      <c r="K426" s="477">
        <v>297008</v>
      </c>
      <c r="L426" s="477">
        <f t="shared" si="40"/>
        <v>1225698</v>
      </c>
      <c r="M426" s="477">
        <f t="shared" si="41"/>
        <v>19611168</v>
      </c>
      <c r="N426" s="477">
        <v>0</v>
      </c>
      <c r="O426" s="477">
        <f t="shared" si="43"/>
        <v>0</v>
      </c>
      <c r="P426" s="477">
        <f t="shared" si="43"/>
        <v>0</v>
      </c>
      <c r="Q426" s="517"/>
    </row>
    <row r="427" spans="1:17" ht="13" hidden="1" outlineLevel="1">
      <c r="A427" s="498"/>
      <c r="B427" s="463" t="s">
        <v>872</v>
      </c>
      <c r="C427" s="499"/>
      <c r="D427" s="500">
        <v>84</v>
      </c>
      <c r="E427" s="501">
        <f>IF(AND(A426=0,D426&lt;&gt;0),D426,IF(LEFT(B427,4)="Cung",E426,))</f>
        <v>0</v>
      </c>
      <c r="F427" s="519">
        <f t="shared" si="39"/>
        <v>0</v>
      </c>
      <c r="G427" s="520"/>
      <c r="H427" s="519"/>
      <c r="I427" s="519"/>
      <c r="J427" s="519">
        <f>E427*F427</f>
        <v>0</v>
      </c>
      <c r="K427" s="519">
        <f>F427*J427</f>
        <v>0</v>
      </c>
      <c r="L427" s="519"/>
      <c r="M427" s="519"/>
      <c r="N427" s="519"/>
      <c r="O427" s="519"/>
      <c r="P427" s="519"/>
      <c r="Q427" s="505"/>
    </row>
    <row r="428" spans="1:17" ht="13" hidden="1" outlineLevel="1">
      <c r="A428" s="514">
        <f>IF(C428&lt;&gt;0,MAX($A$9:A427)+1,0)</f>
        <v>350</v>
      </c>
      <c r="B428" s="515" t="s">
        <v>870</v>
      </c>
      <c r="C428" s="516" t="s">
        <v>822</v>
      </c>
      <c r="D428" s="507">
        <v>1</v>
      </c>
      <c r="E428" s="507">
        <v>84</v>
      </c>
      <c r="F428" s="508">
        <f t="shared" si="39"/>
        <v>84</v>
      </c>
      <c r="G428" s="509"/>
      <c r="H428" s="508"/>
      <c r="I428" s="508"/>
      <c r="J428" s="477">
        <v>300700</v>
      </c>
      <c r="K428" s="477">
        <v>230099</v>
      </c>
      <c r="L428" s="477">
        <f t="shared" si="40"/>
        <v>530799</v>
      </c>
      <c r="M428" s="477">
        <f t="shared" si="41"/>
        <v>44587116</v>
      </c>
      <c r="N428" s="477">
        <v>0</v>
      </c>
      <c r="O428" s="477">
        <f t="shared" ref="O428:P444" si="44">ROUND(H428*N428,0)</f>
        <v>0</v>
      </c>
      <c r="P428" s="477">
        <f t="shared" si="44"/>
        <v>0</v>
      </c>
      <c r="Q428" s="517"/>
    </row>
    <row r="429" spans="1:17" ht="13" hidden="1" outlineLevel="1">
      <c r="A429" s="514">
        <f>IF(C429&lt;&gt;0,MAX($A$9:A428)+1,0)</f>
        <v>351</v>
      </c>
      <c r="B429" s="515" t="s">
        <v>857</v>
      </c>
      <c r="C429" s="516" t="s">
        <v>822</v>
      </c>
      <c r="D429" s="507">
        <v>1</v>
      </c>
      <c r="E429" s="507">
        <v>84</v>
      </c>
      <c r="F429" s="508">
        <f t="shared" si="39"/>
        <v>84</v>
      </c>
      <c r="G429" s="509"/>
      <c r="H429" s="508"/>
      <c r="I429" s="508"/>
      <c r="J429" s="477">
        <v>228258</v>
      </c>
      <c r="K429" s="477">
        <v>47063</v>
      </c>
      <c r="L429" s="477">
        <f t="shared" si="40"/>
        <v>275321</v>
      </c>
      <c r="M429" s="477">
        <f t="shared" si="41"/>
        <v>23126964</v>
      </c>
      <c r="N429" s="477">
        <v>0</v>
      </c>
      <c r="O429" s="477">
        <f t="shared" si="44"/>
        <v>0</v>
      </c>
      <c r="P429" s="477">
        <f t="shared" si="44"/>
        <v>0</v>
      </c>
      <c r="Q429" s="517"/>
    </row>
    <row r="430" spans="1:17" ht="13" hidden="1" outlineLevel="1">
      <c r="A430" s="514">
        <f>IF(C430&lt;&gt;0,MAX($A$9:A429)+1,0)</f>
        <v>352</v>
      </c>
      <c r="B430" s="515" t="s">
        <v>824</v>
      </c>
      <c r="C430" s="516" t="s">
        <v>822</v>
      </c>
      <c r="D430" s="507">
        <v>1</v>
      </c>
      <c r="E430" s="507">
        <v>84</v>
      </c>
      <c r="F430" s="508">
        <f t="shared" si="39"/>
        <v>84</v>
      </c>
      <c r="G430" s="509"/>
      <c r="H430" s="508"/>
      <c r="I430" s="508"/>
      <c r="J430" s="477">
        <v>283259</v>
      </c>
      <c r="K430" s="477">
        <v>58404</v>
      </c>
      <c r="L430" s="477">
        <f t="shared" si="40"/>
        <v>341663</v>
      </c>
      <c r="M430" s="477">
        <f t="shared" si="41"/>
        <v>28699692</v>
      </c>
      <c r="N430" s="477">
        <v>0</v>
      </c>
      <c r="O430" s="477">
        <f t="shared" si="44"/>
        <v>0</v>
      </c>
      <c r="P430" s="477">
        <f t="shared" si="44"/>
        <v>0</v>
      </c>
      <c r="Q430" s="517"/>
    </row>
    <row r="431" spans="1:17" ht="13" hidden="1" outlineLevel="1">
      <c r="A431" s="514">
        <f>IF(C431&lt;&gt;0,MAX($A$9:A430)+1,0)</f>
        <v>353</v>
      </c>
      <c r="B431" s="515" t="s">
        <v>825</v>
      </c>
      <c r="C431" s="516" t="s">
        <v>822</v>
      </c>
      <c r="D431" s="507">
        <v>3</v>
      </c>
      <c r="E431" s="507">
        <v>84</v>
      </c>
      <c r="F431" s="508">
        <f t="shared" si="39"/>
        <v>252</v>
      </c>
      <c r="G431" s="509"/>
      <c r="H431" s="508"/>
      <c r="I431" s="508"/>
      <c r="J431" s="477">
        <v>39637</v>
      </c>
      <c r="K431" s="477">
        <v>8173</v>
      </c>
      <c r="L431" s="477">
        <f t="shared" si="40"/>
        <v>47810</v>
      </c>
      <c r="M431" s="477">
        <f t="shared" si="41"/>
        <v>12048120</v>
      </c>
      <c r="N431" s="477">
        <v>0</v>
      </c>
      <c r="O431" s="477">
        <f t="shared" si="44"/>
        <v>0</v>
      </c>
      <c r="P431" s="477">
        <f t="shared" si="44"/>
        <v>0</v>
      </c>
      <c r="Q431" s="517"/>
    </row>
    <row r="432" spans="1:17" ht="13" hidden="1" outlineLevel="1">
      <c r="A432" s="514">
        <f>IF(C432&lt;&gt;0,MAX($A$9:A431)+1,0)</f>
        <v>354</v>
      </c>
      <c r="B432" s="515" t="s">
        <v>827</v>
      </c>
      <c r="C432" s="516" t="s">
        <v>822</v>
      </c>
      <c r="D432" s="507">
        <v>2</v>
      </c>
      <c r="E432" s="507">
        <v>84</v>
      </c>
      <c r="F432" s="508">
        <f t="shared" si="39"/>
        <v>168</v>
      </c>
      <c r="G432" s="509"/>
      <c r="H432" s="508"/>
      <c r="I432" s="508"/>
      <c r="J432" s="477">
        <v>283259</v>
      </c>
      <c r="K432" s="477">
        <v>58404</v>
      </c>
      <c r="L432" s="477">
        <f t="shared" si="40"/>
        <v>341663</v>
      </c>
      <c r="M432" s="477">
        <f t="shared" si="41"/>
        <v>57399384</v>
      </c>
      <c r="N432" s="477">
        <v>0</v>
      </c>
      <c r="O432" s="477">
        <f t="shared" si="44"/>
        <v>0</v>
      </c>
      <c r="P432" s="477">
        <f t="shared" si="44"/>
        <v>0</v>
      </c>
      <c r="Q432" s="517"/>
    </row>
    <row r="433" spans="1:17" ht="13" hidden="1" outlineLevel="1">
      <c r="A433" s="514">
        <f>IF(C433&lt;&gt;0,MAX($A$9:A432)+1,0)</f>
        <v>355</v>
      </c>
      <c r="B433" s="473" t="s">
        <v>828</v>
      </c>
      <c r="C433" s="474" t="s">
        <v>758</v>
      </c>
      <c r="D433" s="507">
        <v>14</v>
      </c>
      <c r="E433" s="507">
        <v>84</v>
      </c>
      <c r="F433" s="508">
        <f t="shared" si="39"/>
        <v>1176</v>
      </c>
      <c r="G433" s="509"/>
      <c r="H433" s="508"/>
      <c r="I433" s="508"/>
      <c r="J433" s="477">
        <v>140317</v>
      </c>
      <c r="K433" s="477">
        <v>81344</v>
      </c>
      <c r="L433" s="477">
        <f t="shared" si="40"/>
        <v>221661</v>
      </c>
      <c r="M433" s="477">
        <f t="shared" si="41"/>
        <v>260673336</v>
      </c>
      <c r="N433" s="477">
        <v>0</v>
      </c>
      <c r="O433" s="477">
        <f t="shared" si="44"/>
        <v>0</v>
      </c>
      <c r="P433" s="477">
        <f t="shared" si="44"/>
        <v>0</v>
      </c>
      <c r="Q433" s="526"/>
    </row>
    <row r="434" spans="1:17" ht="13" hidden="1" outlineLevel="1">
      <c r="A434" s="514">
        <f>IF(C434&lt;&gt;0,MAX($A$9:A433)+1,0)</f>
        <v>356</v>
      </c>
      <c r="B434" s="515" t="s">
        <v>829</v>
      </c>
      <c r="C434" s="516" t="s">
        <v>822</v>
      </c>
      <c r="D434" s="507">
        <v>3</v>
      </c>
      <c r="E434" s="507">
        <v>84</v>
      </c>
      <c r="F434" s="508">
        <f t="shared" si="39"/>
        <v>252</v>
      </c>
      <c r="G434" s="509"/>
      <c r="H434" s="508"/>
      <c r="I434" s="508"/>
      <c r="J434" s="477">
        <v>41595</v>
      </c>
      <c r="K434" s="477">
        <v>17153</v>
      </c>
      <c r="L434" s="477">
        <f t="shared" si="40"/>
        <v>58748</v>
      </c>
      <c r="M434" s="477">
        <f t="shared" si="41"/>
        <v>14804496</v>
      </c>
      <c r="N434" s="477">
        <v>0</v>
      </c>
      <c r="O434" s="477">
        <f t="shared" si="44"/>
        <v>0</v>
      </c>
      <c r="P434" s="477">
        <f t="shared" si="44"/>
        <v>0</v>
      </c>
      <c r="Q434" s="517"/>
    </row>
    <row r="435" spans="1:17" ht="13" hidden="1" outlineLevel="1">
      <c r="A435" s="514">
        <f>IF(C435&lt;&gt;0,MAX($A$9:A434)+1,0)</f>
        <v>357</v>
      </c>
      <c r="B435" s="515" t="s">
        <v>830</v>
      </c>
      <c r="C435" s="516" t="s">
        <v>758</v>
      </c>
      <c r="D435" s="507">
        <v>2</v>
      </c>
      <c r="E435" s="507">
        <v>84</v>
      </c>
      <c r="F435" s="508">
        <f t="shared" si="39"/>
        <v>168</v>
      </c>
      <c r="G435" s="509"/>
      <c r="H435" s="508"/>
      <c r="I435" s="508"/>
      <c r="J435" s="477">
        <v>41857</v>
      </c>
      <c r="K435" s="477">
        <v>70432</v>
      </c>
      <c r="L435" s="477">
        <f t="shared" si="40"/>
        <v>112289</v>
      </c>
      <c r="M435" s="477">
        <f t="shared" si="41"/>
        <v>18864552</v>
      </c>
      <c r="N435" s="477">
        <v>0</v>
      </c>
      <c r="O435" s="477">
        <f t="shared" si="44"/>
        <v>0</v>
      </c>
      <c r="P435" s="477">
        <f t="shared" si="44"/>
        <v>0</v>
      </c>
      <c r="Q435" s="517"/>
    </row>
    <row r="436" spans="1:17" ht="13" hidden="1" outlineLevel="1">
      <c r="A436" s="514">
        <f>IF(C436&lt;&gt;0,MAX($A$9:A435)+1,0)</f>
        <v>358</v>
      </c>
      <c r="B436" s="515" t="s">
        <v>831</v>
      </c>
      <c r="C436" s="516" t="s">
        <v>758</v>
      </c>
      <c r="D436" s="507">
        <v>1</v>
      </c>
      <c r="E436" s="507">
        <v>84</v>
      </c>
      <c r="F436" s="508">
        <f t="shared" si="39"/>
        <v>84</v>
      </c>
      <c r="G436" s="509"/>
      <c r="H436" s="508"/>
      <c r="I436" s="508"/>
      <c r="J436" s="477">
        <v>55176</v>
      </c>
      <c r="K436" s="477">
        <v>74400</v>
      </c>
      <c r="L436" s="477">
        <f t="shared" si="40"/>
        <v>129576</v>
      </c>
      <c r="M436" s="477">
        <f t="shared" si="41"/>
        <v>10884384</v>
      </c>
      <c r="N436" s="477">
        <v>0</v>
      </c>
      <c r="O436" s="477">
        <f t="shared" si="44"/>
        <v>0</v>
      </c>
      <c r="P436" s="477">
        <f t="shared" si="44"/>
        <v>0</v>
      </c>
      <c r="Q436" s="517"/>
    </row>
    <row r="437" spans="1:17" ht="13" hidden="1" outlineLevel="1">
      <c r="A437" s="514">
        <f>IF(C437&lt;&gt;0,MAX($A$9:A436)+1,0)</f>
        <v>359</v>
      </c>
      <c r="B437" s="515" t="s">
        <v>832</v>
      </c>
      <c r="C437" s="516" t="s">
        <v>758</v>
      </c>
      <c r="D437" s="507">
        <v>7</v>
      </c>
      <c r="E437" s="507">
        <v>84</v>
      </c>
      <c r="F437" s="508">
        <f t="shared" si="39"/>
        <v>588</v>
      </c>
      <c r="G437" s="509"/>
      <c r="H437" s="508"/>
      <c r="I437" s="508"/>
      <c r="J437" s="477">
        <v>68887</v>
      </c>
      <c r="K437" s="477">
        <v>74400</v>
      </c>
      <c r="L437" s="477">
        <f t="shared" si="40"/>
        <v>143287</v>
      </c>
      <c r="M437" s="477">
        <f t="shared" si="41"/>
        <v>84252756</v>
      </c>
      <c r="N437" s="477">
        <v>0</v>
      </c>
      <c r="O437" s="477">
        <f t="shared" si="44"/>
        <v>0</v>
      </c>
      <c r="P437" s="477">
        <f t="shared" si="44"/>
        <v>0</v>
      </c>
      <c r="Q437" s="517"/>
    </row>
    <row r="438" spans="1:17" ht="13" hidden="1" outlineLevel="1">
      <c r="A438" s="514">
        <f>IF(C438&lt;&gt;0,MAX($A$9:A437)+1,0)</f>
        <v>360</v>
      </c>
      <c r="B438" s="515" t="s">
        <v>833</v>
      </c>
      <c r="C438" s="516" t="s">
        <v>758</v>
      </c>
      <c r="D438" s="507">
        <v>3</v>
      </c>
      <c r="E438" s="507">
        <v>84</v>
      </c>
      <c r="F438" s="508">
        <f t="shared" ref="F438:F462" si="45">D438*E438</f>
        <v>252</v>
      </c>
      <c r="G438" s="509"/>
      <c r="H438" s="508"/>
      <c r="I438" s="508"/>
      <c r="J438" s="477">
        <v>59964</v>
      </c>
      <c r="K438" s="477">
        <v>69440</v>
      </c>
      <c r="L438" s="477">
        <f t="shared" si="40"/>
        <v>129404</v>
      </c>
      <c r="M438" s="477">
        <f t="shared" si="41"/>
        <v>32609808</v>
      </c>
      <c r="N438" s="477">
        <v>0</v>
      </c>
      <c r="O438" s="477">
        <f t="shared" si="44"/>
        <v>0</v>
      </c>
      <c r="P438" s="477">
        <f t="shared" si="44"/>
        <v>0</v>
      </c>
      <c r="Q438" s="517"/>
    </row>
    <row r="439" spans="1:17" ht="13" hidden="1" outlineLevel="1">
      <c r="A439" s="514">
        <f>IF(C439&lt;&gt;0,MAX($A$9:A438)+1,0)</f>
        <v>361</v>
      </c>
      <c r="B439" s="515" t="s">
        <v>834</v>
      </c>
      <c r="C439" s="516" t="s">
        <v>805</v>
      </c>
      <c r="D439" s="507">
        <v>276</v>
      </c>
      <c r="E439" s="507">
        <v>84</v>
      </c>
      <c r="F439" s="508">
        <f t="shared" si="45"/>
        <v>23184</v>
      </c>
      <c r="G439" s="509"/>
      <c r="H439" s="508"/>
      <c r="I439" s="508"/>
      <c r="J439" s="477">
        <v>7495</v>
      </c>
      <c r="K439" s="477">
        <v>4704</v>
      </c>
      <c r="L439" s="477">
        <f t="shared" si="40"/>
        <v>12199</v>
      </c>
      <c r="M439" s="477">
        <f t="shared" si="41"/>
        <v>282821616</v>
      </c>
      <c r="N439" s="477">
        <v>0</v>
      </c>
      <c r="O439" s="477">
        <f t="shared" si="44"/>
        <v>0</v>
      </c>
      <c r="P439" s="477">
        <f t="shared" si="44"/>
        <v>0</v>
      </c>
      <c r="Q439" s="517"/>
    </row>
    <row r="440" spans="1:17" ht="13" hidden="1" outlineLevel="1">
      <c r="A440" s="514">
        <f>IF(C440&lt;&gt;0,MAX($A$9:A439)+1,0)</f>
        <v>362</v>
      </c>
      <c r="B440" s="515" t="s">
        <v>835</v>
      </c>
      <c r="C440" s="516" t="s">
        <v>805</v>
      </c>
      <c r="D440" s="507">
        <v>140</v>
      </c>
      <c r="E440" s="507">
        <v>84</v>
      </c>
      <c r="F440" s="508">
        <f t="shared" si="45"/>
        <v>11760</v>
      </c>
      <c r="G440" s="509"/>
      <c r="H440" s="508"/>
      <c r="I440" s="508"/>
      <c r="J440" s="477">
        <v>10961</v>
      </c>
      <c r="K440" s="477">
        <v>5643</v>
      </c>
      <c r="L440" s="477">
        <f t="shared" si="40"/>
        <v>16604</v>
      </c>
      <c r="M440" s="477">
        <f t="shared" si="41"/>
        <v>195263040</v>
      </c>
      <c r="N440" s="477">
        <v>0</v>
      </c>
      <c r="O440" s="477">
        <f t="shared" si="44"/>
        <v>0</v>
      </c>
      <c r="P440" s="477">
        <f t="shared" si="44"/>
        <v>0</v>
      </c>
      <c r="Q440" s="517"/>
    </row>
    <row r="441" spans="1:17" ht="13" hidden="1" outlineLevel="1">
      <c r="A441" s="514">
        <f>IF(C441&lt;&gt;0,MAX($A$9:A440)+1,0)</f>
        <v>363</v>
      </c>
      <c r="B441" s="515" t="s">
        <v>836</v>
      </c>
      <c r="C441" s="516" t="s">
        <v>805</v>
      </c>
      <c r="D441" s="507">
        <v>69</v>
      </c>
      <c r="E441" s="507">
        <v>84</v>
      </c>
      <c r="F441" s="508">
        <f t="shared" si="45"/>
        <v>5796</v>
      </c>
      <c r="G441" s="509"/>
      <c r="H441" s="508"/>
      <c r="I441" s="508"/>
      <c r="J441" s="477">
        <v>15565</v>
      </c>
      <c r="K441" s="477">
        <v>7036</v>
      </c>
      <c r="L441" s="477">
        <f t="shared" si="40"/>
        <v>22601</v>
      </c>
      <c r="M441" s="477">
        <f t="shared" si="41"/>
        <v>130995396</v>
      </c>
      <c r="N441" s="477">
        <v>0</v>
      </c>
      <c r="O441" s="477">
        <f t="shared" si="44"/>
        <v>0</v>
      </c>
      <c r="P441" s="477">
        <f t="shared" si="44"/>
        <v>0</v>
      </c>
      <c r="Q441" s="517"/>
    </row>
    <row r="442" spans="1:17" ht="13" hidden="1" outlineLevel="1">
      <c r="A442" s="514">
        <f>IF(C442&lt;&gt;0,MAX($A$9:A441)+1,0)</f>
        <v>364</v>
      </c>
      <c r="B442" s="515" t="s">
        <v>837</v>
      </c>
      <c r="C442" s="516" t="s">
        <v>805</v>
      </c>
      <c r="D442" s="507">
        <v>165</v>
      </c>
      <c r="E442" s="507">
        <v>84</v>
      </c>
      <c r="F442" s="508">
        <f t="shared" si="45"/>
        <v>13860</v>
      </c>
      <c r="G442" s="509"/>
      <c r="H442" s="508"/>
      <c r="I442" s="508"/>
      <c r="J442" s="477">
        <v>10146</v>
      </c>
      <c r="K442" s="477">
        <v>17118</v>
      </c>
      <c r="L442" s="477">
        <f t="shared" si="40"/>
        <v>27264</v>
      </c>
      <c r="M442" s="477">
        <f t="shared" si="41"/>
        <v>377879040</v>
      </c>
      <c r="N442" s="477">
        <v>0</v>
      </c>
      <c r="O442" s="477">
        <f t="shared" si="44"/>
        <v>0</v>
      </c>
      <c r="P442" s="477">
        <f t="shared" si="44"/>
        <v>0</v>
      </c>
      <c r="Q442" s="517"/>
    </row>
    <row r="443" spans="1:17" ht="13" hidden="1" outlineLevel="1">
      <c r="A443" s="514">
        <f>IF(C443&lt;&gt;0,MAX($A$9:A442)+1,0)</f>
        <v>365</v>
      </c>
      <c r="B443" s="515" t="s">
        <v>838</v>
      </c>
      <c r="C443" s="516" t="s">
        <v>805</v>
      </c>
      <c r="D443" s="507">
        <v>20</v>
      </c>
      <c r="E443" s="507">
        <v>84</v>
      </c>
      <c r="F443" s="508">
        <f t="shared" si="45"/>
        <v>1680</v>
      </c>
      <c r="G443" s="509"/>
      <c r="H443" s="508"/>
      <c r="I443" s="508"/>
      <c r="J443" s="477">
        <v>14800</v>
      </c>
      <c r="K443" s="477">
        <v>19046</v>
      </c>
      <c r="L443" s="477">
        <f t="shared" si="40"/>
        <v>33846</v>
      </c>
      <c r="M443" s="477">
        <f t="shared" si="41"/>
        <v>56861280</v>
      </c>
      <c r="N443" s="477">
        <v>0</v>
      </c>
      <c r="O443" s="477">
        <f t="shared" si="44"/>
        <v>0</v>
      </c>
      <c r="P443" s="477">
        <f t="shared" si="44"/>
        <v>0</v>
      </c>
      <c r="Q443" s="517"/>
    </row>
    <row r="444" spans="1:17" ht="13" hidden="1" outlineLevel="1">
      <c r="A444" s="514">
        <f>IF(C444&lt;&gt;0,MAX($A$9:A443)+1,0)</f>
        <v>366</v>
      </c>
      <c r="B444" s="473" t="s">
        <v>873</v>
      </c>
      <c r="C444" s="516" t="s">
        <v>809</v>
      </c>
      <c r="D444" s="507">
        <v>1</v>
      </c>
      <c r="E444" s="507">
        <v>84</v>
      </c>
      <c r="F444" s="508">
        <f t="shared" si="45"/>
        <v>84</v>
      </c>
      <c r="G444" s="509"/>
      <c r="H444" s="508"/>
      <c r="I444" s="508"/>
      <c r="J444" s="477">
        <v>1065139</v>
      </c>
      <c r="K444" s="477">
        <v>339219</v>
      </c>
      <c r="L444" s="477">
        <f t="shared" si="40"/>
        <v>1404358</v>
      </c>
      <c r="M444" s="477">
        <f t="shared" si="41"/>
        <v>117966072</v>
      </c>
      <c r="N444" s="477">
        <v>0</v>
      </c>
      <c r="O444" s="477">
        <f t="shared" si="44"/>
        <v>0</v>
      </c>
      <c r="P444" s="477">
        <f t="shared" si="44"/>
        <v>0</v>
      </c>
      <c r="Q444" s="517"/>
    </row>
    <row r="445" spans="1:17" ht="13" hidden="1" outlineLevel="1">
      <c r="A445" s="498"/>
      <c r="B445" s="463" t="s">
        <v>874</v>
      </c>
      <c r="C445" s="499"/>
      <c r="D445" s="500">
        <v>16</v>
      </c>
      <c r="E445" s="501">
        <f>IF(AND(A444=0,D444&lt;&gt;0),D444,IF(LEFT(B445,4)="Cung",E444,))</f>
        <v>0</v>
      </c>
      <c r="F445" s="519">
        <f t="shared" si="45"/>
        <v>0</v>
      </c>
      <c r="G445" s="520"/>
      <c r="H445" s="519"/>
      <c r="I445" s="519"/>
      <c r="J445" s="519">
        <f>E445*F445</f>
        <v>0</v>
      </c>
      <c r="K445" s="519">
        <f>F445*J445</f>
        <v>0</v>
      </c>
      <c r="L445" s="519"/>
      <c r="M445" s="519"/>
      <c r="N445" s="519"/>
      <c r="O445" s="519"/>
      <c r="P445" s="519"/>
      <c r="Q445" s="505"/>
    </row>
    <row r="446" spans="1:17" ht="13" hidden="1" outlineLevel="1">
      <c r="A446" s="514">
        <f>IF(C446&lt;&gt;0,MAX($A$9:A445)+1,0)</f>
        <v>367</v>
      </c>
      <c r="B446" s="515" t="s">
        <v>867</v>
      </c>
      <c r="C446" s="516" t="s">
        <v>822</v>
      </c>
      <c r="D446" s="507">
        <v>1</v>
      </c>
      <c r="E446" s="507">
        <v>16</v>
      </c>
      <c r="F446" s="508">
        <f t="shared" si="45"/>
        <v>16</v>
      </c>
      <c r="G446" s="509"/>
      <c r="H446" s="508"/>
      <c r="I446" s="508"/>
      <c r="J446" s="477">
        <v>446392</v>
      </c>
      <c r="K446" s="477">
        <v>230099</v>
      </c>
      <c r="L446" s="477">
        <f t="shared" si="40"/>
        <v>676491</v>
      </c>
      <c r="M446" s="477">
        <f t="shared" si="41"/>
        <v>10823856</v>
      </c>
      <c r="N446" s="477">
        <v>0</v>
      </c>
      <c r="O446" s="477">
        <f t="shared" ref="O446:P463" si="46">ROUND(H446*N446,0)</f>
        <v>0</v>
      </c>
      <c r="P446" s="477">
        <f t="shared" si="46"/>
        <v>0</v>
      </c>
      <c r="Q446" s="517"/>
    </row>
    <row r="447" spans="1:17" ht="13" hidden="1" outlineLevel="1">
      <c r="A447" s="514">
        <f>IF(C447&lt;&gt;0,MAX($A$9:A446)+1,0)</f>
        <v>368</v>
      </c>
      <c r="B447" s="473" t="s">
        <v>875</v>
      </c>
      <c r="C447" s="516" t="s">
        <v>822</v>
      </c>
      <c r="D447" s="507">
        <v>1</v>
      </c>
      <c r="E447" s="507">
        <v>16</v>
      </c>
      <c r="F447" s="508">
        <f t="shared" si="45"/>
        <v>16</v>
      </c>
      <c r="G447" s="509"/>
      <c r="H447" s="508"/>
      <c r="I447" s="508"/>
      <c r="J447" s="477">
        <v>228258</v>
      </c>
      <c r="K447" s="477">
        <v>47063</v>
      </c>
      <c r="L447" s="477">
        <f t="shared" si="40"/>
        <v>275321</v>
      </c>
      <c r="M447" s="477">
        <f t="shared" si="41"/>
        <v>4405136</v>
      </c>
      <c r="N447" s="477">
        <v>0</v>
      </c>
      <c r="O447" s="477">
        <f t="shared" si="46"/>
        <v>0</v>
      </c>
      <c r="P447" s="477">
        <f t="shared" si="46"/>
        <v>0</v>
      </c>
      <c r="Q447" s="517"/>
    </row>
    <row r="448" spans="1:17" ht="13" hidden="1" outlineLevel="1">
      <c r="A448" s="514">
        <f>IF(C448&lt;&gt;0,MAX($A$9:A447)+1,0)</f>
        <v>369</v>
      </c>
      <c r="B448" s="515" t="s">
        <v>824</v>
      </c>
      <c r="C448" s="516" t="s">
        <v>822</v>
      </c>
      <c r="D448" s="507">
        <v>1</v>
      </c>
      <c r="E448" s="507">
        <v>16</v>
      </c>
      <c r="F448" s="508">
        <f t="shared" si="45"/>
        <v>16</v>
      </c>
      <c r="G448" s="509"/>
      <c r="H448" s="508"/>
      <c r="I448" s="508"/>
      <c r="J448" s="477">
        <v>289218</v>
      </c>
      <c r="K448" s="477">
        <v>59633</v>
      </c>
      <c r="L448" s="477">
        <f t="shared" si="40"/>
        <v>348851</v>
      </c>
      <c r="M448" s="477">
        <f t="shared" si="41"/>
        <v>5581616</v>
      </c>
      <c r="N448" s="477">
        <v>0</v>
      </c>
      <c r="O448" s="477">
        <f t="shared" si="46"/>
        <v>0</v>
      </c>
      <c r="P448" s="477">
        <f t="shared" si="46"/>
        <v>0</v>
      </c>
      <c r="Q448" s="517"/>
    </row>
    <row r="449" spans="1:18" ht="13" hidden="1" outlineLevel="1">
      <c r="A449" s="514">
        <f>IF(C449&lt;&gt;0,MAX($A$9:A448)+1,0)</f>
        <v>370</v>
      </c>
      <c r="B449" s="515" t="s">
        <v>825</v>
      </c>
      <c r="C449" s="516" t="s">
        <v>822</v>
      </c>
      <c r="D449" s="507">
        <v>4</v>
      </c>
      <c r="E449" s="507">
        <v>16</v>
      </c>
      <c r="F449" s="508">
        <f t="shared" si="45"/>
        <v>64</v>
      </c>
      <c r="G449" s="509"/>
      <c r="H449" s="508"/>
      <c r="I449" s="508"/>
      <c r="J449" s="477">
        <v>39637</v>
      </c>
      <c r="K449" s="477">
        <v>8173</v>
      </c>
      <c r="L449" s="477">
        <f t="shared" si="40"/>
        <v>47810</v>
      </c>
      <c r="M449" s="477">
        <f t="shared" si="41"/>
        <v>3059840</v>
      </c>
      <c r="N449" s="477">
        <v>0</v>
      </c>
      <c r="O449" s="477">
        <f t="shared" si="46"/>
        <v>0</v>
      </c>
      <c r="P449" s="477">
        <f t="shared" si="46"/>
        <v>0</v>
      </c>
      <c r="Q449" s="517"/>
    </row>
    <row r="450" spans="1:18" ht="13" hidden="1" outlineLevel="1">
      <c r="A450" s="514">
        <f>IF(C450&lt;&gt;0,MAX($A$9:A449)+1,0)</f>
        <v>371</v>
      </c>
      <c r="B450" s="515" t="s">
        <v>827</v>
      </c>
      <c r="C450" s="516" t="s">
        <v>822</v>
      </c>
      <c r="D450" s="507">
        <v>2</v>
      </c>
      <c r="E450" s="507">
        <v>16</v>
      </c>
      <c r="F450" s="508">
        <f t="shared" si="45"/>
        <v>32</v>
      </c>
      <c r="G450" s="509"/>
      <c r="H450" s="508"/>
      <c r="I450" s="508"/>
      <c r="J450" s="477">
        <v>283259</v>
      </c>
      <c r="K450" s="477">
        <v>58404</v>
      </c>
      <c r="L450" s="477">
        <f t="shared" si="40"/>
        <v>341663</v>
      </c>
      <c r="M450" s="477">
        <f t="shared" si="41"/>
        <v>10933216</v>
      </c>
      <c r="N450" s="477">
        <v>0</v>
      </c>
      <c r="O450" s="477">
        <f t="shared" si="46"/>
        <v>0</v>
      </c>
      <c r="P450" s="477">
        <f t="shared" si="46"/>
        <v>0</v>
      </c>
      <c r="Q450" s="517"/>
    </row>
    <row r="451" spans="1:18" ht="13" hidden="1" outlineLevel="1">
      <c r="A451" s="514">
        <f>IF(C451&lt;&gt;0,MAX($A$9:A450)+1,0)</f>
        <v>372</v>
      </c>
      <c r="B451" s="515" t="s">
        <v>828</v>
      </c>
      <c r="C451" s="516" t="s">
        <v>758</v>
      </c>
      <c r="D451" s="507">
        <v>14</v>
      </c>
      <c r="E451" s="507">
        <v>16</v>
      </c>
      <c r="F451" s="508">
        <f t="shared" si="45"/>
        <v>224</v>
      </c>
      <c r="G451" s="509"/>
      <c r="H451" s="508"/>
      <c r="I451" s="508"/>
      <c r="J451" s="477">
        <v>140317</v>
      </c>
      <c r="K451" s="477">
        <v>81344</v>
      </c>
      <c r="L451" s="477">
        <f t="shared" si="40"/>
        <v>221661</v>
      </c>
      <c r="M451" s="477">
        <f t="shared" si="41"/>
        <v>49652064</v>
      </c>
      <c r="N451" s="477">
        <v>0</v>
      </c>
      <c r="O451" s="477">
        <f t="shared" si="46"/>
        <v>0</v>
      </c>
      <c r="P451" s="477">
        <f t="shared" si="46"/>
        <v>0</v>
      </c>
      <c r="Q451" s="518"/>
    </row>
    <row r="452" spans="1:18" ht="13" hidden="1" outlineLevel="1">
      <c r="A452" s="514">
        <f>IF(C452&lt;&gt;0,MAX($A$9:A451)+1,0)</f>
        <v>373</v>
      </c>
      <c r="B452" s="515" t="s">
        <v>829</v>
      </c>
      <c r="C452" s="516" t="s">
        <v>822</v>
      </c>
      <c r="D452" s="507">
        <v>3</v>
      </c>
      <c r="E452" s="507">
        <v>16</v>
      </c>
      <c r="F452" s="508">
        <f t="shared" si="45"/>
        <v>48</v>
      </c>
      <c r="G452" s="509"/>
      <c r="H452" s="508"/>
      <c r="I452" s="508"/>
      <c r="J452" s="477">
        <v>41595</v>
      </c>
      <c r="K452" s="477">
        <v>17153</v>
      </c>
      <c r="L452" s="477">
        <f t="shared" si="40"/>
        <v>58748</v>
      </c>
      <c r="M452" s="477">
        <f t="shared" si="41"/>
        <v>2819904</v>
      </c>
      <c r="N452" s="477">
        <v>0</v>
      </c>
      <c r="O452" s="477">
        <f t="shared" si="46"/>
        <v>0</v>
      </c>
      <c r="P452" s="477">
        <f t="shared" si="46"/>
        <v>0</v>
      </c>
      <c r="Q452" s="517"/>
    </row>
    <row r="453" spans="1:18" ht="13" hidden="1" outlineLevel="1">
      <c r="A453" s="514">
        <f>IF(C453&lt;&gt;0,MAX($A$9:A452)+1,0)</f>
        <v>374</v>
      </c>
      <c r="B453" s="515" t="s">
        <v>853</v>
      </c>
      <c r="C453" s="516" t="s">
        <v>758</v>
      </c>
      <c r="D453" s="507">
        <v>1</v>
      </c>
      <c r="E453" s="507">
        <v>16</v>
      </c>
      <c r="F453" s="508">
        <f t="shared" si="45"/>
        <v>16</v>
      </c>
      <c r="G453" s="509"/>
      <c r="H453" s="508"/>
      <c r="I453" s="508"/>
      <c r="J453" s="479">
        <v>28539</v>
      </c>
      <c r="K453" s="479">
        <v>67456</v>
      </c>
      <c r="L453" s="477">
        <f t="shared" si="40"/>
        <v>95995</v>
      </c>
      <c r="M453" s="477">
        <f t="shared" si="41"/>
        <v>1535920</v>
      </c>
      <c r="N453" s="477">
        <v>0</v>
      </c>
      <c r="O453" s="477">
        <f t="shared" si="46"/>
        <v>0</v>
      </c>
      <c r="P453" s="477">
        <f t="shared" si="46"/>
        <v>0</v>
      </c>
      <c r="Q453" s="517"/>
    </row>
    <row r="454" spans="1:18" ht="13" hidden="1" outlineLevel="1">
      <c r="A454" s="514">
        <f>IF(C454&lt;&gt;0,MAX($A$9:A453)+1,0)</f>
        <v>375</v>
      </c>
      <c r="B454" s="515" t="s">
        <v>830</v>
      </c>
      <c r="C454" s="516" t="s">
        <v>758</v>
      </c>
      <c r="D454" s="507">
        <v>2</v>
      </c>
      <c r="E454" s="507">
        <v>16</v>
      </c>
      <c r="F454" s="508">
        <f t="shared" si="45"/>
        <v>32</v>
      </c>
      <c r="G454" s="509"/>
      <c r="H454" s="508"/>
      <c r="I454" s="508"/>
      <c r="J454" s="477">
        <v>41857</v>
      </c>
      <c r="K454" s="477">
        <v>70432</v>
      </c>
      <c r="L454" s="477">
        <f t="shared" si="40"/>
        <v>112289</v>
      </c>
      <c r="M454" s="477">
        <f t="shared" si="41"/>
        <v>3593248</v>
      </c>
      <c r="N454" s="477">
        <v>0</v>
      </c>
      <c r="O454" s="477">
        <f t="shared" si="46"/>
        <v>0</v>
      </c>
      <c r="P454" s="477">
        <f t="shared" si="46"/>
        <v>0</v>
      </c>
      <c r="Q454" s="517"/>
    </row>
    <row r="455" spans="1:18" ht="13" hidden="1" outlineLevel="1">
      <c r="A455" s="514">
        <f>IF(C455&lt;&gt;0,MAX($A$9:A454)+1,0)</f>
        <v>376</v>
      </c>
      <c r="B455" s="515" t="s">
        <v>831</v>
      </c>
      <c r="C455" s="516" t="s">
        <v>758</v>
      </c>
      <c r="D455" s="507">
        <v>1</v>
      </c>
      <c r="E455" s="507">
        <v>16</v>
      </c>
      <c r="F455" s="508">
        <f t="shared" si="45"/>
        <v>16</v>
      </c>
      <c r="G455" s="509"/>
      <c r="H455" s="508"/>
      <c r="I455" s="508"/>
      <c r="J455" s="477">
        <v>55176</v>
      </c>
      <c r="K455" s="477">
        <v>74400</v>
      </c>
      <c r="L455" s="477">
        <f t="shared" si="40"/>
        <v>129576</v>
      </c>
      <c r="M455" s="477">
        <f t="shared" si="41"/>
        <v>2073216</v>
      </c>
      <c r="N455" s="477">
        <v>0</v>
      </c>
      <c r="O455" s="477">
        <f t="shared" si="46"/>
        <v>0</v>
      </c>
      <c r="P455" s="477">
        <f t="shared" si="46"/>
        <v>0</v>
      </c>
      <c r="Q455" s="517"/>
    </row>
    <row r="456" spans="1:18" ht="13" hidden="1" outlineLevel="1">
      <c r="A456" s="514">
        <f>IF(C456&lt;&gt;0,MAX($A$9:A455)+1,0)</f>
        <v>377</v>
      </c>
      <c r="B456" s="515" t="s">
        <v>832</v>
      </c>
      <c r="C456" s="516" t="s">
        <v>758</v>
      </c>
      <c r="D456" s="507">
        <v>8</v>
      </c>
      <c r="E456" s="507">
        <v>16</v>
      </c>
      <c r="F456" s="508">
        <f t="shared" si="45"/>
        <v>128</v>
      </c>
      <c r="G456" s="509"/>
      <c r="H456" s="508"/>
      <c r="I456" s="508"/>
      <c r="J456" s="477">
        <v>68887</v>
      </c>
      <c r="K456" s="477">
        <v>74400</v>
      </c>
      <c r="L456" s="477">
        <f t="shared" ref="L456:L521" si="47">J456+K456</f>
        <v>143287</v>
      </c>
      <c r="M456" s="477">
        <f t="shared" ref="M456:M463" si="48">ROUND(F456*L456,0)</f>
        <v>18340736</v>
      </c>
      <c r="N456" s="477">
        <v>0</v>
      </c>
      <c r="O456" s="477">
        <f t="shared" si="46"/>
        <v>0</v>
      </c>
      <c r="P456" s="477">
        <f t="shared" si="46"/>
        <v>0</v>
      </c>
      <c r="Q456" s="517"/>
    </row>
    <row r="457" spans="1:18" ht="13" hidden="1" outlineLevel="1">
      <c r="A457" s="514">
        <f>IF(C457&lt;&gt;0,MAX($A$9:A456)+1,0)</f>
        <v>378</v>
      </c>
      <c r="B457" s="515" t="s">
        <v>833</v>
      </c>
      <c r="C457" s="516" t="s">
        <v>758</v>
      </c>
      <c r="D457" s="507">
        <v>2</v>
      </c>
      <c r="E457" s="507">
        <v>16</v>
      </c>
      <c r="F457" s="508">
        <f t="shared" si="45"/>
        <v>32</v>
      </c>
      <c r="G457" s="509"/>
      <c r="H457" s="508"/>
      <c r="I457" s="508"/>
      <c r="J457" s="477">
        <v>59964</v>
      </c>
      <c r="K457" s="477">
        <v>69440</v>
      </c>
      <c r="L457" s="477">
        <f t="shared" si="47"/>
        <v>129404</v>
      </c>
      <c r="M457" s="477">
        <f t="shared" si="48"/>
        <v>4140928</v>
      </c>
      <c r="N457" s="477">
        <v>0</v>
      </c>
      <c r="O457" s="477">
        <f t="shared" si="46"/>
        <v>0</v>
      </c>
      <c r="P457" s="477">
        <f t="shared" si="46"/>
        <v>0</v>
      </c>
      <c r="Q457" s="517"/>
    </row>
    <row r="458" spans="1:18" ht="13" hidden="1" outlineLevel="1">
      <c r="A458" s="514">
        <f>IF(C458&lt;&gt;0,MAX($A$9:A457)+1,0)</f>
        <v>379</v>
      </c>
      <c r="B458" s="515" t="s">
        <v>834</v>
      </c>
      <c r="C458" s="516" t="s">
        <v>805</v>
      </c>
      <c r="D458" s="507">
        <v>276</v>
      </c>
      <c r="E458" s="507">
        <v>16</v>
      </c>
      <c r="F458" s="508">
        <f t="shared" si="45"/>
        <v>4416</v>
      </c>
      <c r="G458" s="509"/>
      <c r="H458" s="508"/>
      <c r="I458" s="508"/>
      <c r="J458" s="477">
        <v>7495</v>
      </c>
      <c r="K458" s="477">
        <v>4704</v>
      </c>
      <c r="L458" s="477">
        <f t="shared" si="47"/>
        <v>12199</v>
      </c>
      <c r="M458" s="477">
        <f t="shared" si="48"/>
        <v>53870784</v>
      </c>
      <c r="N458" s="477">
        <v>0</v>
      </c>
      <c r="O458" s="477">
        <f t="shared" si="46"/>
        <v>0</v>
      </c>
      <c r="P458" s="477">
        <f t="shared" si="46"/>
        <v>0</v>
      </c>
      <c r="Q458" s="517"/>
    </row>
    <row r="459" spans="1:18" ht="13" hidden="1" outlineLevel="1">
      <c r="A459" s="514">
        <f>IF(C459&lt;&gt;0,MAX($A$9:A458)+1,0)</f>
        <v>380</v>
      </c>
      <c r="B459" s="515" t="s">
        <v>835</v>
      </c>
      <c r="C459" s="516" t="s">
        <v>805</v>
      </c>
      <c r="D459" s="507">
        <v>140</v>
      </c>
      <c r="E459" s="507">
        <v>16</v>
      </c>
      <c r="F459" s="508">
        <f t="shared" si="45"/>
        <v>2240</v>
      </c>
      <c r="G459" s="509"/>
      <c r="H459" s="508"/>
      <c r="I459" s="508"/>
      <c r="J459" s="477">
        <v>10961</v>
      </c>
      <c r="K459" s="477">
        <v>5643</v>
      </c>
      <c r="L459" s="477">
        <f t="shared" si="47"/>
        <v>16604</v>
      </c>
      <c r="M459" s="477">
        <f t="shared" si="48"/>
        <v>37192960</v>
      </c>
      <c r="N459" s="477">
        <v>0</v>
      </c>
      <c r="O459" s="477">
        <f t="shared" si="46"/>
        <v>0</v>
      </c>
      <c r="P459" s="477">
        <f t="shared" si="46"/>
        <v>0</v>
      </c>
      <c r="Q459" s="517"/>
    </row>
    <row r="460" spans="1:18" ht="13" hidden="1" outlineLevel="1">
      <c r="A460" s="514">
        <f>IF(C460&lt;&gt;0,MAX($A$9:A459)+1,0)</f>
        <v>381</v>
      </c>
      <c r="B460" s="515" t="s">
        <v>836</v>
      </c>
      <c r="C460" s="516" t="s">
        <v>805</v>
      </c>
      <c r="D460" s="507">
        <v>69</v>
      </c>
      <c r="E460" s="507">
        <v>16</v>
      </c>
      <c r="F460" s="508">
        <f t="shared" si="45"/>
        <v>1104</v>
      </c>
      <c r="G460" s="509"/>
      <c r="H460" s="508"/>
      <c r="I460" s="508"/>
      <c r="J460" s="477">
        <v>15565</v>
      </c>
      <c r="K460" s="477">
        <v>7036</v>
      </c>
      <c r="L460" s="477">
        <f t="shared" si="47"/>
        <v>22601</v>
      </c>
      <c r="M460" s="477">
        <f t="shared" si="48"/>
        <v>24951504</v>
      </c>
      <c r="N460" s="477">
        <v>0</v>
      </c>
      <c r="O460" s="477">
        <f t="shared" si="46"/>
        <v>0</v>
      </c>
      <c r="P460" s="477">
        <f t="shared" si="46"/>
        <v>0</v>
      </c>
      <c r="Q460" s="517"/>
    </row>
    <row r="461" spans="1:18" ht="13" hidden="1" outlineLevel="1">
      <c r="A461" s="514">
        <f>IF(C461&lt;&gt;0,MAX($A$9:A460)+1,0)</f>
        <v>382</v>
      </c>
      <c r="B461" s="515" t="s">
        <v>837</v>
      </c>
      <c r="C461" s="516" t="s">
        <v>805</v>
      </c>
      <c r="D461" s="507">
        <v>165</v>
      </c>
      <c r="E461" s="507">
        <v>16</v>
      </c>
      <c r="F461" s="508">
        <f t="shared" si="45"/>
        <v>2640</v>
      </c>
      <c r="G461" s="509"/>
      <c r="H461" s="508"/>
      <c r="I461" s="508"/>
      <c r="J461" s="477">
        <v>10146</v>
      </c>
      <c r="K461" s="477">
        <v>17118</v>
      </c>
      <c r="L461" s="477">
        <f t="shared" si="47"/>
        <v>27264</v>
      </c>
      <c r="M461" s="477">
        <f t="shared" si="48"/>
        <v>71976960</v>
      </c>
      <c r="N461" s="477">
        <v>0</v>
      </c>
      <c r="O461" s="477">
        <f t="shared" si="46"/>
        <v>0</v>
      </c>
      <c r="P461" s="477">
        <f t="shared" si="46"/>
        <v>0</v>
      </c>
      <c r="Q461" s="517"/>
    </row>
    <row r="462" spans="1:18" ht="13" hidden="1" outlineLevel="1">
      <c r="A462" s="514">
        <f>IF(C462&lt;&gt;0,MAX($A$9:A461)+1,0)</f>
        <v>383</v>
      </c>
      <c r="B462" s="515" t="s">
        <v>838</v>
      </c>
      <c r="C462" s="516" t="s">
        <v>805</v>
      </c>
      <c r="D462" s="507">
        <v>20</v>
      </c>
      <c r="E462" s="507">
        <v>16</v>
      </c>
      <c r="F462" s="508">
        <f t="shared" si="45"/>
        <v>320</v>
      </c>
      <c r="G462" s="509"/>
      <c r="H462" s="508"/>
      <c r="I462" s="508"/>
      <c r="J462" s="477">
        <v>14800</v>
      </c>
      <c r="K462" s="477">
        <v>19046</v>
      </c>
      <c r="L462" s="477">
        <f t="shared" si="47"/>
        <v>33846</v>
      </c>
      <c r="M462" s="477">
        <f t="shared" si="48"/>
        <v>10830720</v>
      </c>
      <c r="N462" s="477">
        <v>0</v>
      </c>
      <c r="O462" s="477">
        <f t="shared" si="46"/>
        <v>0</v>
      </c>
      <c r="P462" s="477">
        <f t="shared" si="46"/>
        <v>0</v>
      </c>
      <c r="Q462" s="517"/>
    </row>
    <row r="463" spans="1:18" ht="13" hidden="1" outlineLevel="1">
      <c r="A463" s="514">
        <f>IF(C463&lt;&gt;0,MAX($A$9:A462)+1,0)</f>
        <v>384</v>
      </c>
      <c r="B463" s="473" t="s">
        <v>876</v>
      </c>
      <c r="C463" s="516" t="s">
        <v>809</v>
      </c>
      <c r="D463" s="507">
        <v>1</v>
      </c>
      <c r="E463" s="507">
        <v>16</v>
      </c>
      <c r="F463" s="508">
        <f>D463*E463</f>
        <v>16</v>
      </c>
      <c r="G463" s="509"/>
      <c r="H463" s="508"/>
      <c r="I463" s="508"/>
      <c r="J463" s="477">
        <v>942626</v>
      </c>
      <c r="K463" s="477">
        <v>301328</v>
      </c>
      <c r="L463" s="477">
        <f t="shared" si="47"/>
        <v>1243954</v>
      </c>
      <c r="M463" s="477">
        <f t="shared" si="48"/>
        <v>19903264</v>
      </c>
      <c r="N463" s="477">
        <v>0</v>
      </c>
      <c r="O463" s="477">
        <f t="shared" si="46"/>
        <v>0</v>
      </c>
      <c r="P463" s="477">
        <f t="shared" si="46"/>
        <v>0</v>
      </c>
      <c r="Q463" s="517"/>
    </row>
    <row r="464" spans="1:18" ht="24" customHeight="1" collapsed="1">
      <c r="A464" s="453" t="s">
        <v>877</v>
      </c>
      <c r="B464" s="454" t="s">
        <v>878</v>
      </c>
      <c r="C464" s="455"/>
      <c r="D464" s="456"/>
      <c r="E464" s="457"/>
      <c r="F464" s="527"/>
      <c r="G464" s="528"/>
      <c r="H464" s="527"/>
      <c r="I464" s="527"/>
      <c r="J464" s="529"/>
      <c r="K464" s="529"/>
      <c r="L464" s="529"/>
      <c r="M464" s="529">
        <f>SUBTOTAL(9,M465:M583)</f>
        <v>40956242080</v>
      </c>
      <c r="N464" s="529">
        <v>5744662896</v>
      </c>
      <c r="O464" s="529">
        <f>SUBTOTAL(9,O465:O583)</f>
        <v>1797857728</v>
      </c>
      <c r="P464" s="529">
        <f>SUBTOTAL(9,P465:P583)</f>
        <v>7542520624</v>
      </c>
      <c r="Q464" s="497"/>
      <c r="R464" s="407" t="s">
        <v>879</v>
      </c>
    </row>
    <row r="465" spans="1:18" ht="21" hidden="1" customHeight="1" outlineLevel="1">
      <c r="A465" s="498"/>
      <c r="B465" s="463" t="s">
        <v>880</v>
      </c>
      <c r="C465" s="499"/>
      <c r="D465" s="530">
        <v>160</v>
      </c>
      <c r="E465" s="466"/>
      <c r="F465" s="484">
        <f>IF(C465&lt;&gt;0,ROUND(SUM(#REF!:INDEX(#REF!,MATCH("*",$C$131:C466,0),1)),4),0)</f>
        <v>0</v>
      </c>
      <c r="G465" s="485"/>
      <c r="H465" s="484"/>
      <c r="I465" s="484"/>
      <c r="J465" s="484"/>
      <c r="K465" s="484"/>
      <c r="L465" s="519"/>
      <c r="M465" s="519"/>
      <c r="N465" s="512"/>
      <c r="O465" s="512"/>
      <c r="P465" s="512"/>
      <c r="Q465" s="505"/>
      <c r="R465" s="531"/>
    </row>
    <row r="466" spans="1:18" ht="13" hidden="1" outlineLevel="1">
      <c r="A466" s="506">
        <f>IF(C466&lt;&gt;0,MAX($A$16:A465)+1,0)</f>
        <v>385</v>
      </c>
      <c r="B466" s="473" t="s">
        <v>881</v>
      </c>
      <c r="C466" s="474" t="s">
        <v>822</v>
      </c>
      <c r="D466" s="532">
        <v>1</v>
      </c>
      <c r="E466" s="532">
        <v>160</v>
      </c>
      <c r="F466" s="477">
        <f>D466*E466</f>
        <v>160</v>
      </c>
      <c r="G466" s="494">
        <v>80</v>
      </c>
      <c r="H466" s="494"/>
      <c r="I466" s="494">
        <f>ROUND(G466+H466,0)</f>
        <v>80</v>
      </c>
      <c r="J466" s="477">
        <v>446392</v>
      </c>
      <c r="K466" s="477">
        <v>230099</v>
      </c>
      <c r="L466" s="477">
        <f t="shared" si="47"/>
        <v>676491</v>
      </c>
      <c r="M466" s="477">
        <f t="shared" ref="M466:M483" si="49">ROUND(F466*L466,0)</f>
        <v>108238560</v>
      </c>
      <c r="N466" s="477">
        <v>54119280</v>
      </c>
      <c r="O466" s="477">
        <f>ROUND(L466*H466,0)</f>
        <v>0</v>
      </c>
      <c r="P466" s="477">
        <f>ROUND(L466*I466,0)</f>
        <v>54119280</v>
      </c>
      <c r="Q466" s="447">
        <f>'[39]BANG KHOI LUONG 4'!J467</f>
        <v>0</v>
      </c>
    </row>
    <row r="467" spans="1:18" ht="13" hidden="1" outlineLevel="1">
      <c r="A467" s="506">
        <f>IF(C467&lt;&gt;0,MAX($A$16:A466)+1,0)</f>
        <v>386</v>
      </c>
      <c r="B467" s="473" t="s">
        <v>857</v>
      </c>
      <c r="C467" s="474" t="s">
        <v>822</v>
      </c>
      <c r="D467" s="532">
        <v>1</v>
      </c>
      <c r="E467" s="532">
        <v>160</v>
      </c>
      <c r="F467" s="477">
        <f t="shared" ref="F467:F483" si="50">D467*E467</f>
        <v>160</v>
      </c>
      <c r="G467" s="478"/>
      <c r="H467" s="477"/>
      <c r="I467" s="477"/>
      <c r="J467" s="477">
        <v>228258</v>
      </c>
      <c r="K467" s="477">
        <v>47063</v>
      </c>
      <c r="L467" s="477">
        <f t="shared" si="47"/>
        <v>275321</v>
      </c>
      <c r="M467" s="477">
        <f t="shared" si="49"/>
        <v>44051360</v>
      </c>
      <c r="N467" s="477"/>
      <c r="O467" s="477"/>
      <c r="P467" s="477"/>
      <c r="Q467" s="447"/>
    </row>
    <row r="468" spans="1:18" ht="13" hidden="1" outlineLevel="1">
      <c r="A468" s="506">
        <f>IF(C468&lt;&gt;0,MAX($A$16:A467)+1,0)</f>
        <v>387</v>
      </c>
      <c r="B468" s="473" t="s">
        <v>824</v>
      </c>
      <c r="C468" s="474" t="s">
        <v>822</v>
      </c>
      <c r="D468" s="532">
        <v>3</v>
      </c>
      <c r="E468" s="532">
        <v>160</v>
      </c>
      <c r="F468" s="477">
        <f t="shared" si="50"/>
        <v>480</v>
      </c>
      <c r="G468" s="478"/>
      <c r="H468" s="477"/>
      <c r="I468" s="477"/>
      <c r="J468" s="477">
        <v>283259</v>
      </c>
      <c r="K468" s="477">
        <v>58404</v>
      </c>
      <c r="L468" s="477">
        <f t="shared" si="47"/>
        <v>341663</v>
      </c>
      <c r="M468" s="477">
        <f t="shared" si="49"/>
        <v>163998240</v>
      </c>
      <c r="N468" s="477"/>
      <c r="O468" s="477"/>
      <c r="P468" s="477"/>
      <c r="Q468" s="447"/>
    </row>
    <row r="469" spans="1:18" ht="13" hidden="1" outlineLevel="1">
      <c r="A469" s="506">
        <f>IF(C469&lt;&gt;0,MAX($A$16:A468)+1,0)</f>
        <v>388</v>
      </c>
      <c r="B469" s="473" t="s">
        <v>825</v>
      </c>
      <c r="C469" s="474" t="s">
        <v>822</v>
      </c>
      <c r="D469" s="532">
        <v>4</v>
      </c>
      <c r="E469" s="532">
        <v>160</v>
      </c>
      <c r="F469" s="477">
        <f t="shared" si="50"/>
        <v>640</v>
      </c>
      <c r="G469" s="478"/>
      <c r="H469" s="477"/>
      <c r="I469" s="477"/>
      <c r="J469" s="477">
        <v>39637</v>
      </c>
      <c r="K469" s="477">
        <v>8173</v>
      </c>
      <c r="L469" s="477">
        <f t="shared" si="47"/>
        <v>47810</v>
      </c>
      <c r="M469" s="477">
        <f t="shared" si="49"/>
        <v>30598400</v>
      </c>
      <c r="N469" s="477"/>
      <c r="O469" s="477"/>
      <c r="P469" s="477"/>
      <c r="Q469" s="447"/>
    </row>
    <row r="470" spans="1:18" ht="13" hidden="1" outlineLevel="1">
      <c r="A470" s="506">
        <f>IF(C470&lt;&gt;0,MAX($A$16:A469)+1,0)</f>
        <v>389</v>
      </c>
      <c r="B470" s="473" t="s">
        <v>826</v>
      </c>
      <c r="C470" s="474" t="s">
        <v>822</v>
      </c>
      <c r="D470" s="532">
        <v>2</v>
      </c>
      <c r="E470" s="532">
        <v>160</v>
      </c>
      <c r="F470" s="477">
        <f t="shared" si="50"/>
        <v>320</v>
      </c>
      <c r="G470" s="478"/>
      <c r="H470" s="477"/>
      <c r="I470" s="477"/>
      <c r="J470" s="477">
        <v>39637</v>
      </c>
      <c r="K470" s="477">
        <v>8173</v>
      </c>
      <c r="L470" s="477">
        <f t="shared" si="47"/>
        <v>47810</v>
      </c>
      <c r="M470" s="477">
        <f t="shared" si="49"/>
        <v>15299200</v>
      </c>
      <c r="N470" s="477"/>
      <c r="O470" s="477"/>
      <c r="P470" s="477"/>
      <c r="Q470" s="447"/>
    </row>
    <row r="471" spans="1:18" ht="13" hidden="1" outlineLevel="1">
      <c r="A471" s="506">
        <f>IF(C471&lt;&gt;0,MAX($A$16:A470)+1,0)</f>
        <v>390</v>
      </c>
      <c r="B471" s="473" t="s">
        <v>882</v>
      </c>
      <c r="C471" s="474" t="s">
        <v>822</v>
      </c>
      <c r="D471" s="532">
        <v>1</v>
      </c>
      <c r="E471" s="532">
        <v>160</v>
      </c>
      <c r="F471" s="477">
        <f t="shared" si="50"/>
        <v>160</v>
      </c>
      <c r="G471" s="478"/>
      <c r="H471" s="477"/>
      <c r="I471" s="477"/>
      <c r="J471" s="477">
        <v>39637</v>
      </c>
      <c r="K471" s="477">
        <v>8173</v>
      </c>
      <c r="L471" s="477">
        <f t="shared" si="47"/>
        <v>47810</v>
      </c>
      <c r="M471" s="477">
        <f t="shared" si="49"/>
        <v>7649600</v>
      </c>
      <c r="N471" s="477"/>
      <c r="O471" s="477"/>
      <c r="P471" s="477"/>
      <c r="Q471" s="447"/>
    </row>
    <row r="472" spans="1:18" ht="15.75" hidden="1" customHeight="1" outlineLevel="1">
      <c r="A472" s="506">
        <f>IF(C472&lt;&gt;0,MAX($A$16:A471)+1,0)</f>
        <v>391</v>
      </c>
      <c r="B472" s="473" t="s">
        <v>883</v>
      </c>
      <c r="C472" s="474" t="s">
        <v>758</v>
      </c>
      <c r="D472" s="532">
        <v>17</v>
      </c>
      <c r="E472" s="532">
        <v>160</v>
      </c>
      <c r="F472" s="477">
        <f t="shared" si="50"/>
        <v>2720</v>
      </c>
      <c r="G472" s="478"/>
      <c r="H472" s="477"/>
      <c r="I472" s="477"/>
      <c r="J472" s="477">
        <v>84304</v>
      </c>
      <c r="K472" s="477">
        <v>69440</v>
      </c>
      <c r="L472" s="477">
        <f t="shared" si="47"/>
        <v>153744</v>
      </c>
      <c r="M472" s="477">
        <f t="shared" si="49"/>
        <v>418183680</v>
      </c>
      <c r="N472" s="477"/>
      <c r="O472" s="477"/>
      <c r="P472" s="477"/>
      <c r="Q472" s="511"/>
    </row>
    <row r="473" spans="1:18" ht="13" hidden="1" outlineLevel="1">
      <c r="A473" s="506">
        <f>IF(C473&lt;&gt;0,MAX($A$16:A472)+1,0)</f>
        <v>392</v>
      </c>
      <c r="B473" s="473" t="s">
        <v>829</v>
      </c>
      <c r="C473" s="474" t="s">
        <v>822</v>
      </c>
      <c r="D473" s="532">
        <v>2</v>
      </c>
      <c r="E473" s="532">
        <v>160</v>
      </c>
      <c r="F473" s="477">
        <f t="shared" si="50"/>
        <v>320</v>
      </c>
      <c r="G473" s="494">
        <v>160</v>
      </c>
      <c r="H473" s="494"/>
      <c r="I473" s="494">
        <f>ROUND(G473+H473,0)</f>
        <v>160</v>
      </c>
      <c r="J473" s="477">
        <v>41595</v>
      </c>
      <c r="K473" s="477">
        <v>17153</v>
      </c>
      <c r="L473" s="477">
        <f t="shared" si="47"/>
        <v>58748</v>
      </c>
      <c r="M473" s="477">
        <f t="shared" si="49"/>
        <v>18799360</v>
      </c>
      <c r="N473" s="477">
        <v>9399680</v>
      </c>
      <c r="O473" s="477">
        <f>ROUND(L473*H473,0)</f>
        <v>0</v>
      </c>
      <c r="P473" s="477">
        <f>ROUND(L473*I473,0)</f>
        <v>9399680</v>
      </c>
      <c r="Q473" s="447">
        <f>'[39]BANG KHOI LUONG 4'!J474</f>
        <v>0</v>
      </c>
    </row>
    <row r="474" spans="1:18" ht="13" hidden="1" outlineLevel="1">
      <c r="A474" s="506">
        <f>IF(C474&lt;&gt;0,MAX($A$16:A473)+1,0)</f>
        <v>393</v>
      </c>
      <c r="B474" s="473" t="s">
        <v>853</v>
      </c>
      <c r="C474" s="474" t="s">
        <v>758</v>
      </c>
      <c r="D474" s="532">
        <v>7</v>
      </c>
      <c r="E474" s="532">
        <v>160</v>
      </c>
      <c r="F474" s="477">
        <f t="shared" si="50"/>
        <v>1120</v>
      </c>
      <c r="G474" s="478"/>
      <c r="H474" s="477"/>
      <c r="I474" s="477"/>
      <c r="J474" s="477">
        <v>28539</v>
      </c>
      <c r="K474" s="479">
        <v>67456</v>
      </c>
      <c r="L474" s="477">
        <f t="shared" si="47"/>
        <v>95995</v>
      </c>
      <c r="M474" s="477">
        <f t="shared" si="49"/>
        <v>107514400</v>
      </c>
      <c r="N474" s="477"/>
      <c r="O474" s="477"/>
      <c r="P474" s="477"/>
      <c r="Q474" s="447"/>
    </row>
    <row r="475" spans="1:18" ht="13" hidden="1" outlineLevel="1">
      <c r="A475" s="506">
        <f>IF(C475&lt;&gt;0,MAX($A$16:A474)+1,0)</f>
        <v>394</v>
      </c>
      <c r="B475" s="473" t="s">
        <v>831</v>
      </c>
      <c r="C475" s="474" t="s">
        <v>758</v>
      </c>
      <c r="D475" s="532">
        <v>1</v>
      </c>
      <c r="E475" s="532">
        <v>160</v>
      </c>
      <c r="F475" s="477">
        <f t="shared" si="50"/>
        <v>160</v>
      </c>
      <c r="G475" s="478"/>
      <c r="H475" s="477"/>
      <c r="I475" s="477"/>
      <c r="J475" s="477">
        <v>55176</v>
      </c>
      <c r="K475" s="477">
        <v>74400</v>
      </c>
      <c r="L475" s="477">
        <f t="shared" si="47"/>
        <v>129576</v>
      </c>
      <c r="M475" s="477">
        <f t="shared" si="49"/>
        <v>20732160</v>
      </c>
      <c r="N475" s="477"/>
      <c r="O475" s="477"/>
      <c r="P475" s="477"/>
      <c r="Q475" s="447"/>
    </row>
    <row r="476" spans="1:18" ht="13" hidden="1" outlineLevel="1">
      <c r="A476" s="506">
        <f>IF(C476&lt;&gt;0,MAX($A$16:A475)+1,0)</f>
        <v>395</v>
      </c>
      <c r="B476" s="473" t="s">
        <v>884</v>
      </c>
      <c r="C476" s="474" t="s">
        <v>758</v>
      </c>
      <c r="D476" s="532">
        <v>14</v>
      </c>
      <c r="E476" s="532">
        <v>160</v>
      </c>
      <c r="F476" s="477">
        <f t="shared" si="50"/>
        <v>2240</v>
      </c>
      <c r="G476" s="478"/>
      <c r="H476" s="477"/>
      <c r="I476" s="477"/>
      <c r="J476" s="477">
        <v>68887</v>
      </c>
      <c r="K476" s="477">
        <v>74400</v>
      </c>
      <c r="L476" s="477">
        <f t="shared" si="47"/>
        <v>143287</v>
      </c>
      <c r="M476" s="477">
        <f t="shared" si="49"/>
        <v>320962880</v>
      </c>
      <c r="N476" s="477"/>
      <c r="O476" s="477"/>
      <c r="P476" s="477"/>
      <c r="Q476" s="447"/>
    </row>
    <row r="477" spans="1:18" ht="13" hidden="1" outlineLevel="1">
      <c r="A477" s="506">
        <f>IF(C477&lt;&gt;0,MAX($A$16:A476)+1,0)</f>
        <v>396</v>
      </c>
      <c r="B477" s="473" t="s">
        <v>885</v>
      </c>
      <c r="C477" s="474" t="s">
        <v>758</v>
      </c>
      <c r="D477" s="532">
        <v>1</v>
      </c>
      <c r="E477" s="532">
        <v>160</v>
      </c>
      <c r="F477" s="477">
        <f t="shared" si="50"/>
        <v>160</v>
      </c>
      <c r="G477" s="478"/>
      <c r="H477" s="477"/>
      <c r="I477" s="477"/>
      <c r="J477" s="477">
        <v>59964</v>
      </c>
      <c r="K477" s="477">
        <v>69440</v>
      </c>
      <c r="L477" s="477">
        <f t="shared" si="47"/>
        <v>129404</v>
      </c>
      <c r="M477" s="477">
        <f t="shared" si="49"/>
        <v>20704640</v>
      </c>
      <c r="N477" s="477"/>
      <c r="O477" s="477"/>
      <c r="P477" s="477"/>
      <c r="Q477" s="447"/>
    </row>
    <row r="478" spans="1:18" ht="13" hidden="1" outlineLevel="1">
      <c r="A478" s="506">
        <f>IF(C478&lt;&gt;0,MAX($A$16:A477)+1,0)</f>
        <v>397</v>
      </c>
      <c r="B478" s="473" t="s">
        <v>834</v>
      </c>
      <c r="C478" s="474" t="s">
        <v>805</v>
      </c>
      <c r="D478" s="532">
        <v>462</v>
      </c>
      <c r="E478" s="532">
        <v>160</v>
      </c>
      <c r="F478" s="477">
        <f t="shared" si="50"/>
        <v>73920</v>
      </c>
      <c r="G478" s="478"/>
      <c r="H478" s="477"/>
      <c r="I478" s="477"/>
      <c r="J478" s="477">
        <v>7495</v>
      </c>
      <c r="K478" s="477">
        <v>4704</v>
      </c>
      <c r="L478" s="477">
        <f t="shared" si="47"/>
        <v>12199</v>
      </c>
      <c r="M478" s="477">
        <f t="shared" si="49"/>
        <v>901750080</v>
      </c>
      <c r="N478" s="477"/>
      <c r="O478" s="477"/>
      <c r="P478" s="477"/>
      <c r="Q478" s="447"/>
    </row>
    <row r="479" spans="1:18" ht="13" hidden="1" outlineLevel="1">
      <c r="A479" s="506">
        <f>IF(C479&lt;&gt;0,MAX($A$16:A478)+1,0)</f>
        <v>398</v>
      </c>
      <c r="B479" s="473" t="s">
        <v>835</v>
      </c>
      <c r="C479" s="474" t="s">
        <v>805</v>
      </c>
      <c r="D479" s="532">
        <v>198</v>
      </c>
      <c r="E479" s="532">
        <v>160</v>
      </c>
      <c r="F479" s="477">
        <f t="shared" si="50"/>
        <v>31680</v>
      </c>
      <c r="G479" s="478"/>
      <c r="H479" s="477"/>
      <c r="I479" s="477"/>
      <c r="J479" s="477">
        <v>10961</v>
      </c>
      <c r="K479" s="477">
        <v>5643</v>
      </c>
      <c r="L479" s="477">
        <f t="shared" si="47"/>
        <v>16604</v>
      </c>
      <c r="M479" s="477">
        <f t="shared" si="49"/>
        <v>526014720</v>
      </c>
      <c r="N479" s="477"/>
      <c r="O479" s="477"/>
      <c r="P479" s="477"/>
      <c r="Q479" s="447"/>
    </row>
    <row r="480" spans="1:18" ht="13" hidden="1" outlineLevel="1">
      <c r="A480" s="506">
        <f>IF(C480&lt;&gt;0,MAX($A$16:A479)+1,0)</f>
        <v>399</v>
      </c>
      <c r="B480" s="473" t="s">
        <v>836</v>
      </c>
      <c r="C480" s="474" t="s">
        <v>805</v>
      </c>
      <c r="D480" s="532">
        <v>138</v>
      </c>
      <c r="E480" s="532">
        <v>160</v>
      </c>
      <c r="F480" s="477">
        <f t="shared" si="50"/>
        <v>22080</v>
      </c>
      <c r="G480" s="478"/>
      <c r="H480" s="477"/>
      <c r="I480" s="477"/>
      <c r="J480" s="477">
        <v>15565</v>
      </c>
      <c r="K480" s="477">
        <v>7036</v>
      </c>
      <c r="L480" s="477">
        <f t="shared" si="47"/>
        <v>22601</v>
      </c>
      <c r="M480" s="477">
        <f t="shared" si="49"/>
        <v>499030080</v>
      </c>
      <c r="N480" s="477"/>
      <c r="O480" s="477"/>
      <c r="P480" s="477"/>
      <c r="Q480" s="447"/>
    </row>
    <row r="481" spans="1:17" ht="13" hidden="1" outlineLevel="1">
      <c r="A481" s="506">
        <f>IF(C481&lt;&gt;0,MAX($A$16:A480)+1,0)</f>
        <v>400</v>
      </c>
      <c r="B481" s="473" t="s">
        <v>837</v>
      </c>
      <c r="C481" s="474" t="s">
        <v>805</v>
      </c>
      <c r="D481" s="532">
        <v>288</v>
      </c>
      <c r="E481" s="532">
        <v>160</v>
      </c>
      <c r="F481" s="477">
        <f t="shared" si="50"/>
        <v>46080</v>
      </c>
      <c r="G481" s="494">
        <v>23040</v>
      </c>
      <c r="H481" s="494"/>
      <c r="I481" s="494">
        <f>ROUND(G481+H481,2)</f>
        <v>23040</v>
      </c>
      <c r="J481" s="477">
        <v>10146</v>
      </c>
      <c r="K481" s="477">
        <v>17118</v>
      </c>
      <c r="L481" s="477">
        <f t="shared" si="47"/>
        <v>27264</v>
      </c>
      <c r="M481" s="477">
        <f t="shared" si="49"/>
        <v>1256325120</v>
      </c>
      <c r="N481" s="477">
        <v>628162560</v>
      </c>
      <c r="O481" s="477">
        <f>ROUND(L481*H481,0)</f>
        <v>0</v>
      </c>
      <c r="P481" s="477">
        <f>ROUND(L481*I481,0)</f>
        <v>628162560</v>
      </c>
      <c r="Q481" s="447">
        <f>'[39]BANG KHOI LUONG 4'!J482</f>
        <v>0</v>
      </c>
    </row>
    <row r="482" spans="1:17" ht="13" hidden="1" outlineLevel="1">
      <c r="A482" s="506">
        <f>IF(C482&lt;&gt;0,MAX($A$16:A481)+1,0)</f>
        <v>401</v>
      </c>
      <c r="B482" s="473" t="s">
        <v>838</v>
      </c>
      <c r="C482" s="474" t="s">
        <v>805</v>
      </c>
      <c r="D482" s="532">
        <v>50</v>
      </c>
      <c r="E482" s="532">
        <v>160</v>
      </c>
      <c r="F482" s="477">
        <f t="shared" si="50"/>
        <v>8000</v>
      </c>
      <c r="G482" s="494">
        <v>4000</v>
      </c>
      <c r="H482" s="494"/>
      <c r="I482" s="494">
        <f>ROUND(G482+H482,2)</f>
        <v>4000</v>
      </c>
      <c r="J482" s="477">
        <v>14800</v>
      </c>
      <c r="K482" s="477">
        <v>19046</v>
      </c>
      <c r="L482" s="477">
        <f t="shared" si="47"/>
        <v>33846</v>
      </c>
      <c r="M482" s="477">
        <f t="shared" si="49"/>
        <v>270768000</v>
      </c>
      <c r="N482" s="477">
        <v>135384000</v>
      </c>
      <c r="O482" s="477">
        <f>ROUND(L482*H482,0)</f>
        <v>0</v>
      </c>
      <c r="P482" s="477">
        <f>ROUND(L482*I482,0)</f>
        <v>135384000</v>
      </c>
      <c r="Q482" s="447">
        <f>'[39]BANG KHOI LUONG 4'!J483</f>
        <v>0</v>
      </c>
    </row>
    <row r="483" spans="1:17" ht="13" hidden="1" outlineLevel="1">
      <c r="A483" s="506">
        <f>IF(C483&lt;&gt;0,MAX($A$16:A482)+1,0)</f>
        <v>402</v>
      </c>
      <c r="B483" s="473" t="s">
        <v>886</v>
      </c>
      <c r="C483" s="474" t="s">
        <v>809</v>
      </c>
      <c r="D483" s="532">
        <v>1</v>
      </c>
      <c r="E483" s="532">
        <v>160</v>
      </c>
      <c r="F483" s="477">
        <f t="shared" si="50"/>
        <v>160</v>
      </c>
      <c r="G483" s="494">
        <v>80</v>
      </c>
      <c r="H483" s="494"/>
      <c r="I483" s="494">
        <f>ROUND(G483+H483,2)</f>
        <v>80</v>
      </c>
      <c r="J483" s="477">
        <v>966170</v>
      </c>
      <c r="K483" s="477">
        <v>308609</v>
      </c>
      <c r="L483" s="477">
        <f t="shared" si="47"/>
        <v>1274779</v>
      </c>
      <c r="M483" s="477">
        <f t="shared" si="49"/>
        <v>203964640</v>
      </c>
      <c r="N483" s="477">
        <v>101982320</v>
      </c>
      <c r="O483" s="477">
        <f>ROUND(L483*H483,0)</f>
        <v>0</v>
      </c>
      <c r="P483" s="477">
        <f>ROUND(L483*I483,0)</f>
        <v>101982320</v>
      </c>
      <c r="Q483" s="447">
        <f>'[39]BANG KHOI LUONG 4'!J484</f>
        <v>0</v>
      </c>
    </row>
    <row r="484" spans="1:17" ht="21.75" hidden="1" customHeight="1" outlineLevel="1">
      <c r="A484" s="498"/>
      <c r="B484" s="463" t="s">
        <v>887</v>
      </c>
      <c r="C484" s="499"/>
      <c r="D484" s="530">
        <v>144</v>
      </c>
      <c r="E484" s="466">
        <v>0</v>
      </c>
      <c r="F484" s="484">
        <v>0</v>
      </c>
      <c r="G484" s="485"/>
      <c r="H484" s="484"/>
      <c r="I484" s="484"/>
      <c r="J484" s="484">
        <v>0</v>
      </c>
      <c r="K484" s="484">
        <v>0</v>
      </c>
      <c r="L484" s="484"/>
      <c r="M484" s="484"/>
      <c r="N484" s="484"/>
      <c r="O484" s="484"/>
      <c r="P484" s="484"/>
      <c r="Q484" s="486"/>
    </row>
    <row r="485" spans="1:17" s="439" customFormat="1" ht="86.25" hidden="1" customHeight="1" outlineLevel="1">
      <c r="A485" s="533"/>
      <c r="B485" s="487" t="str">
        <f>'[39]BANG KHOI LUONG 4'!B486</f>
        <v>Tháp A,B tổng cộng 144 căn A1 ( tầng 13 đến tầng 24)
Đợt 1-3: Thi công Vỏ tủ điện, hộp chờ, ống điện tầng 13 đến 18 tháp A.Mỗi tầng 8 căn . Tổng 48 căn 
Đợt này: Thi công Vỏ tủ điện, hộp chờ, ống điện tầng 19 đến 24 tháp A. Mỗi tầng 4 căn . Tổng 24 căn
(6*4)/144=16,67%</v>
      </c>
      <c r="C485" s="534"/>
      <c r="D485" s="535"/>
      <c r="E485" s="536"/>
      <c r="F485" s="479"/>
      <c r="G485" s="492"/>
      <c r="H485" s="479"/>
      <c r="I485" s="479"/>
      <c r="J485" s="479"/>
      <c r="K485" s="479"/>
      <c r="L485" s="479"/>
      <c r="M485" s="479"/>
      <c r="N485" s="479"/>
      <c r="O485" s="479"/>
      <c r="P485" s="479"/>
      <c r="Q485" s="493"/>
    </row>
    <row r="486" spans="1:17" ht="13" hidden="1" outlineLevel="1">
      <c r="A486" s="514">
        <f>IF(C486&lt;&gt;0,MAX($A$16:A484)+1,0)</f>
        <v>403</v>
      </c>
      <c r="B486" s="515" t="s">
        <v>881</v>
      </c>
      <c r="C486" s="516" t="s">
        <v>822</v>
      </c>
      <c r="D486" s="537">
        <v>1</v>
      </c>
      <c r="E486" s="537">
        <v>144</v>
      </c>
      <c r="F486" s="477">
        <f>D486*E486</f>
        <v>144</v>
      </c>
      <c r="G486" s="478">
        <v>48</v>
      </c>
      <c r="H486" s="494">
        <f>'[39]BANG KHOI LUONG 4'!H487</f>
        <v>24</v>
      </c>
      <c r="I486" s="494">
        <f t="shared" ref="I486:I503" si="51">ROUND(G486+H486,2)</f>
        <v>72</v>
      </c>
      <c r="J486" s="477">
        <v>446392</v>
      </c>
      <c r="K486" s="477">
        <v>230099</v>
      </c>
      <c r="L486" s="477">
        <f t="shared" si="47"/>
        <v>676491</v>
      </c>
      <c r="M486" s="477">
        <f t="shared" ref="M486:M503" si="52">ROUND(F486*L486,0)</f>
        <v>97414704</v>
      </c>
      <c r="N486" s="477">
        <v>32471568</v>
      </c>
      <c r="O486" s="477">
        <f t="shared" ref="O486:O503" si="53">ROUND(L486*H486,0)</f>
        <v>16235784</v>
      </c>
      <c r="P486" s="477">
        <f t="shared" ref="P486:P503" si="54">ROUND(L486*I486,0)</f>
        <v>48707352</v>
      </c>
      <c r="Q486" s="447">
        <f>'[39]BANG KHOI LUONG 4'!J487</f>
        <v>0.16666666666666666</v>
      </c>
    </row>
    <row r="487" spans="1:17" ht="13" hidden="1" outlineLevel="1">
      <c r="A487" s="514">
        <f>IF(C487&lt;&gt;0,MAX($A$16:A486)+1,0)</f>
        <v>404</v>
      </c>
      <c r="B487" s="515" t="s">
        <v>857</v>
      </c>
      <c r="C487" s="516" t="s">
        <v>822</v>
      </c>
      <c r="D487" s="537">
        <v>1</v>
      </c>
      <c r="E487" s="537">
        <v>144</v>
      </c>
      <c r="F487" s="477">
        <f t="shared" ref="F487:F502" si="55">D487*E487</f>
        <v>144</v>
      </c>
      <c r="G487" s="478">
        <v>0</v>
      </c>
      <c r="H487" s="494"/>
      <c r="I487" s="494">
        <f t="shared" si="51"/>
        <v>0</v>
      </c>
      <c r="J487" s="477">
        <v>228258</v>
      </c>
      <c r="K487" s="477">
        <v>47063</v>
      </c>
      <c r="L487" s="477">
        <f t="shared" si="47"/>
        <v>275321</v>
      </c>
      <c r="M487" s="477">
        <f t="shared" si="52"/>
        <v>39646224</v>
      </c>
      <c r="N487" s="477">
        <v>0</v>
      </c>
      <c r="O487" s="477">
        <f t="shared" si="53"/>
        <v>0</v>
      </c>
      <c r="P487" s="477">
        <f t="shared" si="54"/>
        <v>0</v>
      </c>
      <c r="Q487" s="447"/>
    </row>
    <row r="488" spans="1:17" ht="13" hidden="1" outlineLevel="1">
      <c r="A488" s="514">
        <f>IF(C488&lt;&gt;0,MAX($A$16:A487)+1,0)</f>
        <v>405</v>
      </c>
      <c r="B488" s="515" t="s">
        <v>824</v>
      </c>
      <c r="C488" s="516" t="s">
        <v>822</v>
      </c>
      <c r="D488" s="537">
        <v>3</v>
      </c>
      <c r="E488" s="537">
        <v>144</v>
      </c>
      <c r="F488" s="477">
        <f t="shared" si="55"/>
        <v>432</v>
      </c>
      <c r="G488" s="478">
        <v>0</v>
      </c>
      <c r="H488" s="494"/>
      <c r="I488" s="494">
        <f t="shared" si="51"/>
        <v>0</v>
      </c>
      <c r="J488" s="477">
        <v>283259</v>
      </c>
      <c r="K488" s="477">
        <v>58404</v>
      </c>
      <c r="L488" s="477">
        <f t="shared" si="47"/>
        <v>341663</v>
      </c>
      <c r="M488" s="477">
        <f t="shared" si="52"/>
        <v>147598416</v>
      </c>
      <c r="N488" s="477">
        <v>0</v>
      </c>
      <c r="O488" s="477">
        <f t="shared" si="53"/>
        <v>0</v>
      </c>
      <c r="P488" s="477">
        <f t="shared" si="54"/>
        <v>0</v>
      </c>
      <c r="Q488" s="447"/>
    </row>
    <row r="489" spans="1:17" ht="13" hidden="1" outlineLevel="1">
      <c r="A489" s="514">
        <f>IF(C489&lt;&gt;0,MAX($A$16:A488)+1,0)</f>
        <v>406</v>
      </c>
      <c r="B489" s="515" t="s">
        <v>825</v>
      </c>
      <c r="C489" s="516" t="s">
        <v>822</v>
      </c>
      <c r="D489" s="537">
        <v>4</v>
      </c>
      <c r="E489" s="537">
        <v>144</v>
      </c>
      <c r="F489" s="477">
        <f t="shared" si="55"/>
        <v>576</v>
      </c>
      <c r="G489" s="478">
        <v>0</v>
      </c>
      <c r="H489" s="494"/>
      <c r="I489" s="494">
        <f t="shared" si="51"/>
        <v>0</v>
      </c>
      <c r="J489" s="477">
        <v>39637</v>
      </c>
      <c r="K489" s="477">
        <v>8173</v>
      </c>
      <c r="L489" s="477">
        <f t="shared" si="47"/>
        <v>47810</v>
      </c>
      <c r="M489" s="477">
        <f t="shared" si="52"/>
        <v>27538560</v>
      </c>
      <c r="N489" s="477">
        <v>0</v>
      </c>
      <c r="O489" s="477">
        <f t="shared" si="53"/>
        <v>0</v>
      </c>
      <c r="P489" s="477">
        <f t="shared" si="54"/>
        <v>0</v>
      </c>
      <c r="Q489" s="447"/>
    </row>
    <row r="490" spans="1:17" ht="13" hidden="1" outlineLevel="1">
      <c r="A490" s="514">
        <f>IF(C490&lt;&gt;0,MAX($A$16:A489)+1,0)</f>
        <v>407</v>
      </c>
      <c r="B490" s="515" t="s">
        <v>826</v>
      </c>
      <c r="C490" s="516" t="s">
        <v>822</v>
      </c>
      <c r="D490" s="537">
        <v>2</v>
      </c>
      <c r="E490" s="537">
        <v>144</v>
      </c>
      <c r="F490" s="477">
        <f t="shared" si="55"/>
        <v>288</v>
      </c>
      <c r="G490" s="478">
        <v>0</v>
      </c>
      <c r="H490" s="494"/>
      <c r="I490" s="494">
        <f t="shared" si="51"/>
        <v>0</v>
      </c>
      <c r="J490" s="477">
        <v>39637</v>
      </c>
      <c r="K490" s="477">
        <v>8173</v>
      </c>
      <c r="L490" s="477">
        <f t="shared" si="47"/>
        <v>47810</v>
      </c>
      <c r="M490" s="477">
        <f t="shared" si="52"/>
        <v>13769280</v>
      </c>
      <c r="N490" s="477">
        <v>0</v>
      </c>
      <c r="O490" s="477">
        <f t="shared" si="53"/>
        <v>0</v>
      </c>
      <c r="P490" s="477">
        <f t="shared" si="54"/>
        <v>0</v>
      </c>
      <c r="Q490" s="447"/>
    </row>
    <row r="491" spans="1:17" ht="13" hidden="1" outlineLevel="1">
      <c r="A491" s="514">
        <f>IF(C491&lt;&gt;0,MAX($A$16:A490)+1,0)</f>
        <v>408</v>
      </c>
      <c r="B491" s="515" t="s">
        <v>882</v>
      </c>
      <c r="C491" s="516" t="s">
        <v>822</v>
      </c>
      <c r="D491" s="537">
        <v>1</v>
      </c>
      <c r="E491" s="537">
        <v>144</v>
      </c>
      <c r="F491" s="477">
        <f t="shared" si="55"/>
        <v>144</v>
      </c>
      <c r="G491" s="478">
        <v>0</v>
      </c>
      <c r="H491" s="494"/>
      <c r="I491" s="494">
        <f t="shared" si="51"/>
        <v>0</v>
      </c>
      <c r="J491" s="477">
        <v>39637</v>
      </c>
      <c r="K491" s="477">
        <v>8173</v>
      </c>
      <c r="L491" s="477">
        <f t="shared" si="47"/>
        <v>47810</v>
      </c>
      <c r="M491" s="477">
        <f t="shared" si="52"/>
        <v>6884640</v>
      </c>
      <c r="N491" s="477">
        <v>0</v>
      </c>
      <c r="O491" s="477">
        <f t="shared" si="53"/>
        <v>0</v>
      </c>
      <c r="P491" s="477">
        <f t="shared" si="54"/>
        <v>0</v>
      </c>
      <c r="Q491" s="447"/>
    </row>
    <row r="492" spans="1:17" ht="13" hidden="1" outlineLevel="1">
      <c r="A492" s="514">
        <f>IF(C492&lt;&gt;0,MAX($A$16:A491)+1,0)</f>
        <v>409</v>
      </c>
      <c r="B492" s="515" t="s">
        <v>883</v>
      </c>
      <c r="C492" s="516" t="s">
        <v>758</v>
      </c>
      <c r="D492" s="537">
        <v>16</v>
      </c>
      <c r="E492" s="537">
        <v>144</v>
      </c>
      <c r="F492" s="477">
        <f t="shared" si="55"/>
        <v>2304</v>
      </c>
      <c r="G492" s="478">
        <v>0</v>
      </c>
      <c r="H492" s="494"/>
      <c r="I492" s="494">
        <f t="shared" si="51"/>
        <v>0</v>
      </c>
      <c r="J492" s="477">
        <v>84304</v>
      </c>
      <c r="K492" s="477">
        <v>69440</v>
      </c>
      <c r="L492" s="477">
        <f t="shared" si="47"/>
        <v>153744</v>
      </c>
      <c r="M492" s="477">
        <f t="shared" si="52"/>
        <v>354226176</v>
      </c>
      <c r="N492" s="477">
        <v>0</v>
      </c>
      <c r="O492" s="477">
        <f t="shared" si="53"/>
        <v>0</v>
      </c>
      <c r="P492" s="477">
        <f t="shared" si="54"/>
        <v>0</v>
      </c>
      <c r="Q492" s="447"/>
    </row>
    <row r="493" spans="1:17" ht="13" hidden="1" outlineLevel="1">
      <c r="A493" s="514">
        <f>IF(C493&lt;&gt;0,MAX($A$16:A492)+1,0)</f>
        <v>410</v>
      </c>
      <c r="B493" s="515" t="s">
        <v>829</v>
      </c>
      <c r="C493" s="516" t="s">
        <v>758</v>
      </c>
      <c r="D493" s="537">
        <v>2</v>
      </c>
      <c r="E493" s="537">
        <v>144</v>
      </c>
      <c r="F493" s="477">
        <f t="shared" si="55"/>
        <v>288</v>
      </c>
      <c r="G493" s="478">
        <v>96</v>
      </c>
      <c r="H493" s="494">
        <f>'[39]BANG KHOI LUONG 4'!H494</f>
        <v>48</v>
      </c>
      <c r="I493" s="494">
        <f t="shared" si="51"/>
        <v>144</v>
      </c>
      <c r="J493" s="477">
        <v>41595</v>
      </c>
      <c r="K493" s="477">
        <v>17153</v>
      </c>
      <c r="L493" s="477">
        <f t="shared" si="47"/>
        <v>58748</v>
      </c>
      <c r="M493" s="477">
        <f t="shared" si="52"/>
        <v>16919424</v>
      </c>
      <c r="N493" s="477">
        <v>5639808</v>
      </c>
      <c r="O493" s="477">
        <f t="shared" si="53"/>
        <v>2819904</v>
      </c>
      <c r="P493" s="477">
        <f t="shared" si="54"/>
        <v>8459712</v>
      </c>
      <c r="Q493" s="447">
        <f>'[39]BANG KHOI LUONG 4'!J494</f>
        <v>0.16666666666666666</v>
      </c>
    </row>
    <row r="494" spans="1:17" ht="13" hidden="1" outlineLevel="1">
      <c r="A494" s="514">
        <f>IF(C494&lt;&gt;0,MAX($A$16:A493)+1,0)</f>
        <v>411</v>
      </c>
      <c r="B494" s="515" t="s">
        <v>853</v>
      </c>
      <c r="C494" s="516" t="s">
        <v>758</v>
      </c>
      <c r="D494" s="537">
        <v>4</v>
      </c>
      <c r="E494" s="537">
        <v>144</v>
      </c>
      <c r="F494" s="477">
        <f t="shared" si="55"/>
        <v>576</v>
      </c>
      <c r="G494" s="478">
        <v>0</v>
      </c>
      <c r="H494" s="494"/>
      <c r="I494" s="494">
        <f t="shared" si="51"/>
        <v>0</v>
      </c>
      <c r="J494" s="477">
        <v>28539</v>
      </c>
      <c r="K494" s="479">
        <v>67456</v>
      </c>
      <c r="L494" s="477">
        <f t="shared" si="47"/>
        <v>95995</v>
      </c>
      <c r="M494" s="477">
        <f t="shared" si="52"/>
        <v>55293120</v>
      </c>
      <c r="N494" s="477">
        <v>0</v>
      </c>
      <c r="O494" s="477">
        <f t="shared" si="53"/>
        <v>0</v>
      </c>
      <c r="P494" s="477">
        <f t="shared" si="54"/>
        <v>0</v>
      </c>
      <c r="Q494" s="447"/>
    </row>
    <row r="495" spans="1:17" ht="13" hidden="1" outlineLevel="1">
      <c r="A495" s="514">
        <f>IF(C495&lt;&gt;0,MAX($A$16:A494)+1,0)</f>
        <v>412</v>
      </c>
      <c r="B495" s="515" t="s">
        <v>831</v>
      </c>
      <c r="C495" s="516" t="s">
        <v>758</v>
      </c>
      <c r="D495" s="537">
        <v>2</v>
      </c>
      <c r="E495" s="537">
        <v>144</v>
      </c>
      <c r="F495" s="477">
        <f t="shared" si="55"/>
        <v>288</v>
      </c>
      <c r="G495" s="478">
        <v>0</v>
      </c>
      <c r="H495" s="494"/>
      <c r="I495" s="494">
        <f t="shared" si="51"/>
        <v>0</v>
      </c>
      <c r="J495" s="477">
        <v>55176</v>
      </c>
      <c r="K495" s="477">
        <v>74400</v>
      </c>
      <c r="L495" s="477">
        <f t="shared" si="47"/>
        <v>129576</v>
      </c>
      <c r="M495" s="477">
        <f t="shared" si="52"/>
        <v>37317888</v>
      </c>
      <c r="N495" s="477">
        <v>0</v>
      </c>
      <c r="O495" s="477">
        <f t="shared" si="53"/>
        <v>0</v>
      </c>
      <c r="P495" s="477">
        <f t="shared" si="54"/>
        <v>0</v>
      </c>
      <c r="Q495" s="447"/>
    </row>
    <row r="496" spans="1:17" ht="13" hidden="1" outlineLevel="1">
      <c r="A496" s="514">
        <f>IF(C496&lt;&gt;0,MAX($A$16:A495)+1,0)</f>
        <v>413</v>
      </c>
      <c r="B496" s="515" t="s">
        <v>884</v>
      </c>
      <c r="C496" s="516" t="s">
        <v>758</v>
      </c>
      <c r="D496" s="537">
        <v>17</v>
      </c>
      <c r="E496" s="537">
        <v>144</v>
      </c>
      <c r="F496" s="477">
        <f t="shared" si="55"/>
        <v>2448</v>
      </c>
      <c r="G496" s="478">
        <v>0</v>
      </c>
      <c r="H496" s="494"/>
      <c r="I496" s="494">
        <f t="shared" si="51"/>
        <v>0</v>
      </c>
      <c r="J496" s="477">
        <v>68887</v>
      </c>
      <c r="K496" s="477">
        <v>74400</v>
      </c>
      <c r="L496" s="477">
        <f t="shared" si="47"/>
        <v>143287</v>
      </c>
      <c r="M496" s="477">
        <f t="shared" si="52"/>
        <v>350766576</v>
      </c>
      <c r="N496" s="477">
        <v>0</v>
      </c>
      <c r="O496" s="477">
        <f t="shared" si="53"/>
        <v>0</v>
      </c>
      <c r="P496" s="477">
        <f t="shared" si="54"/>
        <v>0</v>
      </c>
      <c r="Q496" s="447"/>
    </row>
    <row r="497" spans="1:18" ht="13" hidden="1" outlineLevel="1">
      <c r="A497" s="514">
        <f>IF(C497&lt;&gt;0,MAX($A$16:A496)+1,0)</f>
        <v>414</v>
      </c>
      <c r="B497" s="515" t="s">
        <v>885</v>
      </c>
      <c r="C497" s="516" t="s">
        <v>758</v>
      </c>
      <c r="D497" s="537">
        <v>1</v>
      </c>
      <c r="E497" s="537">
        <v>144</v>
      </c>
      <c r="F497" s="477">
        <f t="shared" si="55"/>
        <v>144</v>
      </c>
      <c r="G497" s="478">
        <v>0</v>
      </c>
      <c r="H497" s="494"/>
      <c r="I497" s="494">
        <f t="shared" si="51"/>
        <v>0</v>
      </c>
      <c r="J497" s="477">
        <v>59964</v>
      </c>
      <c r="K497" s="477">
        <v>69440</v>
      </c>
      <c r="L497" s="477">
        <f t="shared" si="47"/>
        <v>129404</v>
      </c>
      <c r="M497" s="477">
        <f t="shared" si="52"/>
        <v>18634176</v>
      </c>
      <c r="N497" s="477">
        <v>0</v>
      </c>
      <c r="O497" s="477">
        <f t="shared" si="53"/>
        <v>0</v>
      </c>
      <c r="P497" s="477">
        <f t="shared" si="54"/>
        <v>0</v>
      </c>
      <c r="Q497" s="447"/>
    </row>
    <row r="498" spans="1:18" ht="13" hidden="1" outlineLevel="1">
      <c r="A498" s="514">
        <f>IF(C498&lt;&gt;0,MAX($A$16:A497)+1,0)</f>
        <v>415</v>
      </c>
      <c r="B498" s="515" t="s">
        <v>834</v>
      </c>
      <c r="C498" s="516" t="s">
        <v>805</v>
      </c>
      <c r="D498" s="537">
        <v>431</v>
      </c>
      <c r="E498" s="537">
        <v>144</v>
      </c>
      <c r="F498" s="477">
        <f t="shared" si="55"/>
        <v>62064</v>
      </c>
      <c r="G498" s="478">
        <v>0</v>
      </c>
      <c r="H498" s="494"/>
      <c r="I498" s="494">
        <f t="shared" si="51"/>
        <v>0</v>
      </c>
      <c r="J498" s="477">
        <v>7495</v>
      </c>
      <c r="K498" s="477">
        <v>4704</v>
      </c>
      <c r="L498" s="477">
        <f t="shared" si="47"/>
        <v>12199</v>
      </c>
      <c r="M498" s="477">
        <f t="shared" si="52"/>
        <v>757118736</v>
      </c>
      <c r="N498" s="477">
        <v>0</v>
      </c>
      <c r="O498" s="477">
        <f t="shared" si="53"/>
        <v>0</v>
      </c>
      <c r="P498" s="477">
        <f t="shared" si="54"/>
        <v>0</v>
      </c>
      <c r="Q498" s="447"/>
    </row>
    <row r="499" spans="1:18" ht="13" hidden="1" outlineLevel="1">
      <c r="A499" s="514">
        <f>IF(C499&lt;&gt;0,MAX($A$16:A498)+1,0)</f>
        <v>416</v>
      </c>
      <c r="B499" s="515" t="s">
        <v>835</v>
      </c>
      <c r="C499" s="516" t="s">
        <v>805</v>
      </c>
      <c r="D499" s="537">
        <v>159</v>
      </c>
      <c r="E499" s="537">
        <v>144</v>
      </c>
      <c r="F499" s="477">
        <f t="shared" si="55"/>
        <v>22896</v>
      </c>
      <c r="G499" s="478">
        <v>0</v>
      </c>
      <c r="H499" s="494"/>
      <c r="I499" s="494">
        <f t="shared" si="51"/>
        <v>0</v>
      </c>
      <c r="J499" s="477">
        <v>10961</v>
      </c>
      <c r="K499" s="477">
        <v>5643</v>
      </c>
      <c r="L499" s="477">
        <f t="shared" si="47"/>
        <v>16604</v>
      </c>
      <c r="M499" s="477">
        <f t="shared" si="52"/>
        <v>380165184</v>
      </c>
      <c r="N499" s="477">
        <v>0</v>
      </c>
      <c r="O499" s="477">
        <f t="shared" si="53"/>
        <v>0</v>
      </c>
      <c r="P499" s="477">
        <f t="shared" si="54"/>
        <v>0</v>
      </c>
      <c r="Q499" s="447"/>
    </row>
    <row r="500" spans="1:18" ht="13" hidden="1" outlineLevel="1">
      <c r="A500" s="514">
        <f>IF(C500&lt;&gt;0,MAX($A$16:A499)+1,0)</f>
        <v>417</v>
      </c>
      <c r="B500" s="515" t="s">
        <v>836</v>
      </c>
      <c r="C500" s="516" t="s">
        <v>805</v>
      </c>
      <c r="D500" s="537">
        <v>96</v>
      </c>
      <c r="E500" s="537">
        <v>144</v>
      </c>
      <c r="F500" s="477">
        <f t="shared" si="55"/>
        <v>13824</v>
      </c>
      <c r="G500" s="478">
        <v>0</v>
      </c>
      <c r="H500" s="494"/>
      <c r="I500" s="494">
        <f t="shared" si="51"/>
        <v>0</v>
      </c>
      <c r="J500" s="477">
        <v>15565</v>
      </c>
      <c r="K500" s="477">
        <v>7036</v>
      </c>
      <c r="L500" s="477">
        <f t="shared" si="47"/>
        <v>22601</v>
      </c>
      <c r="M500" s="477">
        <f t="shared" si="52"/>
        <v>312436224</v>
      </c>
      <c r="N500" s="477">
        <v>0</v>
      </c>
      <c r="O500" s="477">
        <f t="shared" si="53"/>
        <v>0</v>
      </c>
      <c r="P500" s="477">
        <f t="shared" si="54"/>
        <v>0</v>
      </c>
      <c r="Q500" s="447"/>
    </row>
    <row r="501" spans="1:18" ht="13" hidden="1" outlineLevel="1">
      <c r="A501" s="514">
        <f>IF(C501&lt;&gt;0,MAX($A$16:A500)+1,0)</f>
        <v>418</v>
      </c>
      <c r="B501" s="515" t="s">
        <v>837</v>
      </c>
      <c r="C501" s="516" t="s">
        <v>805</v>
      </c>
      <c r="D501" s="537">
        <v>273</v>
      </c>
      <c r="E501" s="537">
        <v>144</v>
      </c>
      <c r="F501" s="477">
        <f t="shared" si="55"/>
        <v>39312</v>
      </c>
      <c r="G501" s="478">
        <v>13104</v>
      </c>
      <c r="H501" s="494">
        <f>'[39]BANG KHOI LUONG 4'!H502</f>
        <v>6552</v>
      </c>
      <c r="I501" s="494">
        <f t="shared" si="51"/>
        <v>19656</v>
      </c>
      <c r="J501" s="477">
        <v>10146</v>
      </c>
      <c r="K501" s="477">
        <v>17118</v>
      </c>
      <c r="L501" s="477">
        <f t="shared" si="47"/>
        <v>27264</v>
      </c>
      <c r="M501" s="477">
        <f t="shared" si="52"/>
        <v>1071802368</v>
      </c>
      <c r="N501" s="477">
        <v>357267456</v>
      </c>
      <c r="O501" s="477">
        <f t="shared" si="53"/>
        <v>178633728</v>
      </c>
      <c r="P501" s="477">
        <f t="shared" si="54"/>
        <v>535901184</v>
      </c>
      <c r="Q501" s="447">
        <f>'[39]BANG KHOI LUONG 4'!J502</f>
        <v>0.16666666666666666</v>
      </c>
    </row>
    <row r="502" spans="1:18" ht="13" hidden="1" outlineLevel="1">
      <c r="A502" s="514">
        <f>IF(C502&lt;&gt;0,MAX($A$16:A501)+1,0)</f>
        <v>419</v>
      </c>
      <c r="B502" s="515" t="s">
        <v>838</v>
      </c>
      <c r="C502" s="516" t="s">
        <v>805</v>
      </c>
      <c r="D502" s="537">
        <v>49</v>
      </c>
      <c r="E502" s="537">
        <v>144</v>
      </c>
      <c r="F502" s="477">
        <f t="shared" si="55"/>
        <v>7056</v>
      </c>
      <c r="G502" s="478">
        <v>2352</v>
      </c>
      <c r="H502" s="494">
        <f>'[39]BANG KHOI LUONG 4'!H503</f>
        <v>1176</v>
      </c>
      <c r="I502" s="494">
        <f t="shared" si="51"/>
        <v>3528</v>
      </c>
      <c r="J502" s="477">
        <v>14800</v>
      </c>
      <c r="K502" s="477">
        <v>19046</v>
      </c>
      <c r="L502" s="477">
        <f t="shared" si="47"/>
        <v>33846</v>
      </c>
      <c r="M502" s="477">
        <f t="shared" si="52"/>
        <v>238817376</v>
      </c>
      <c r="N502" s="477">
        <v>79605792</v>
      </c>
      <c r="O502" s="477">
        <f t="shared" si="53"/>
        <v>39802896</v>
      </c>
      <c r="P502" s="477">
        <f t="shared" si="54"/>
        <v>119408688</v>
      </c>
      <c r="Q502" s="447">
        <f>'[39]BANG KHOI LUONG 4'!J503</f>
        <v>0.16666666666666666</v>
      </c>
    </row>
    <row r="503" spans="1:18" ht="13" hidden="1" outlineLevel="1">
      <c r="A503" s="514">
        <f>IF(C503&lt;&gt;0,MAX($A$16:A502)+1,0)</f>
        <v>420</v>
      </c>
      <c r="B503" s="473" t="s">
        <v>888</v>
      </c>
      <c r="C503" s="516" t="s">
        <v>809</v>
      </c>
      <c r="D503" s="537">
        <v>1</v>
      </c>
      <c r="E503" s="537">
        <v>144</v>
      </c>
      <c r="F503" s="477">
        <f>D503*E503</f>
        <v>144</v>
      </c>
      <c r="G503" s="478">
        <v>48</v>
      </c>
      <c r="H503" s="494">
        <f>'[39]BANG KHOI LUONG 4'!H504</f>
        <v>24</v>
      </c>
      <c r="I503" s="494">
        <f t="shared" si="51"/>
        <v>72</v>
      </c>
      <c r="J503" s="477">
        <v>945823</v>
      </c>
      <c r="K503" s="477">
        <v>302316</v>
      </c>
      <c r="L503" s="477">
        <f t="shared" si="47"/>
        <v>1248139</v>
      </c>
      <c r="M503" s="477">
        <f t="shared" si="52"/>
        <v>179732016</v>
      </c>
      <c r="N503" s="477">
        <v>59910672</v>
      </c>
      <c r="O503" s="477">
        <f t="shared" si="53"/>
        <v>29955336</v>
      </c>
      <c r="P503" s="477">
        <f t="shared" si="54"/>
        <v>89866008</v>
      </c>
      <c r="Q503" s="447">
        <f>'[39]BANG KHOI LUONG 4'!J504</f>
        <v>0.16666666666666666</v>
      </c>
    </row>
    <row r="504" spans="1:18" ht="21" hidden="1" customHeight="1" outlineLevel="1">
      <c r="A504" s="498"/>
      <c r="B504" s="463" t="s">
        <v>889</v>
      </c>
      <c r="C504" s="499"/>
      <c r="D504" s="530">
        <v>144</v>
      </c>
      <c r="E504" s="466">
        <v>0</v>
      </c>
      <c r="F504" s="484">
        <f>D504*E504</f>
        <v>0</v>
      </c>
      <c r="G504" s="485"/>
      <c r="H504" s="484"/>
      <c r="I504" s="484"/>
      <c r="J504" s="484">
        <f>E504*F504</f>
        <v>0</v>
      </c>
      <c r="K504" s="484">
        <f>F504*J504</f>
        <v>0</v>
      </c>
      <c r="L504" s="484"/>
      <c r="M504" s="484"/>
      <c r="N504" s="484"/>
      <c r="O504" s="484"/>
      <c r="P504" s="484"/>
      <c r="Q504" s="486"/>
      <c r="R504" s="531"/>
    </row>
    <row r="505" spans="1:18" s="439" customFormat="1" ht="92.25" hidden="1" customHeight="1" outlineLevel="1">
      <c r="A505" s="533"/>
      <c r="B505" s="487" t="str">
        <f>'[39]BANG KHOI LUONG 4'!B506</f>
        <v>Tháp A,B tổng cộng 144 căn B ( Tầng 3 đến tầng 20)
Đợt 1-3: Thi công Vỏ tủ điện, hộp chờ, ống điện tầng 3 đến 18 tháp A.
Tổng 64 căn 
Đợt này: Thi công Vỏ tủ điện, hộp chờ, ống điện tầng 19 đến 20 tháp A. Mỗi tầng 4 căn. Tổng 8 căn
(2*4)/144=5,56%</v>
      </c>
      <c r="C505" s="534"/>
      <c r="D505" s="535"/>
      <c r="E505" s="536"/>
      <c r="F505" s="479"/>
      <c r="G505" s="492"/>
      <c r="H505" s="479"/>
      <c r="I505" s="479"/>
      <c r="J505" s="479"/>
      <c r="K505" s="479"/>
      <c r="L505" s="479"/>
      <c r="M505" s="479"/>
      <c r="N505" s="479"/>
      <c r="P505" s="479"/>
      <c r="Q505" s="493"/>
      <c r="R505" s="538" t="s">
        <v>890</v>
      </c>
    </row>
    <row r="506" spans="1:18" ht="13" hidden="1" outlineLevel="1">
      <c r="A506" s="506">
        <f>IF(C506&lt;&gt;0,MAX($A$16:A504)+1,0)</f>
        <v>421</v>
      </c>
      <c r="B506" s="473" t="s">
        <v>881</v>
      </c>
      <c r="C506" s="474" t="s">
        <v>822</v>
      </c>
      <c r="D506" s="532">
        <v>1</v>
      </c>
      <c r="E506" s="532">
        <v>144</v>
      </c>
      <c r="F506" s="477">
        <f>D506*E506</f>
        <v>144</v>
      </c>
      <c r="G506" s="494">
        <v>64</v>
      </c>
      <c r="H506" s="494">
        <f>'[39]BANG KHOI LUONG 4'!H507</f>
        <v>8</v>
      </c>
      <c r="I506" s="494">
        <f>ROUND(G506+H506,0)</f>
        <v>72</v>
      </c>
      <c r="J506" s="477">
        <v>446392</v>
      </c>
      <c r="K506" s="477">
        <v>230099</v>
      </c>
      <c r="L506" s="477">
        <f t="shared" si="47"/>
        <v>676491</v>
      </c>
      <c r="M506" s="477">
        <f t="shared" ref="M506:M569" si="56">ROUND(F506*L506,0)</f>
        <v>97414704</v>
      </c>
      <c r="N506" s="477">
        <v>43295424</v>
      </c>
      <c r="O506" s="477">
        <f>ROUND(L506*H506,0)</f>
        <v>5411928</v>
      </c>
      <c r="P506" s="477">
        <f>ROUND(L506*I506,0)</f>
        <v>48707352</v>
      </c>
      <c r="Q506" s="447">
        <f>'[39]BANG KHOI LUONG 4'!J507</f>
        <v>5.5555555555555552E-2</v>
      </c>
    </row>
    <row r="507" spans="1:18" ht="13" hidden="1" outlineLevel="1">
      <c r="A507" s="506">
        <f>IF(C507&lt;&gt;0,MAX($A$16:A506)+1,0)</f>
        <v>422</v>
      </c>
      <c r="B507" s="473" t="s">
        <v>857</v>
      </c>
      <c r="C507" s="474" t="s">
        <v>822</v>
      </c>
      <c r="D507" s="532">
        <v>1</v>
      </c>
      <c r="E507" s="532">
        <v>144</v>
      </c>
      <c r="F507" s="477">
        <f t="shared" ref="F507:F524" si="57">D507*E507</f>
        <v>144</v>
      </c>
      <c r="G507" s="478"/>
      <c r="H507" s="477"/>
      <c r="I507" s="477"/>
      <c r="J507" s="477">
        <v>228258</v>
      </c>
      <c r="K507" s="477">
        <v>47063</v>
      </c>
      <c r="L507" s="477">
        <f t="shared" si="47"/>
        <v>275321</v>
      </c>
      <c r="M507" s="477">
        <f t="shared" si="56"/>
        <v>39646224</v>
      </c>
      <c r="N507" s="477"/>
      <c r="O507" s="477"/>
      <c r="P507" s="477"/>
      <c r="Q507" s="447"/>
    </row>
    <row r="508" spans="1:18" ht="13" hidden="1" outlineLevel="1">
      <c r="A508" s="506">
        <f>IF(C508&lt;&gt;0,MAX($A$16:A507)+1,0)</f>
        <v>423</v>
      </c>
      <c r="B508" s="473" t="s">
        <v>824</v>
      </c>
      <c r="C508" s="474" t="s">
        <v>822</v>
      </c>
      <c r="D508" s="532">
        <v>3</v>
      </c>
      <c r="E508" s="532">
        <v>144</v>
      </c>
      <c r="F508" s="477">
        <f t="shared" si="57"/>
        <v>432</v>
      </c>
      <c r="G508" s="478"/>
      <c r="H508" s="477"/>
      <c r="I508" s="477"/>
      <c r="J508" s="477">
        <v>283259</v>
      </c>
      <c r="K508" s="477">
        <v>58404</v>
      </c>
      <c r="L508" s="477">
        <f t="shared" si="47"/>
        <v>341663</v>
      </c>
      <c r="M508" s="477">
        <f t="shared" si="56"/>
        <v>147598416</v>
      </c>
      <c r="N508" s="477"/>
      <c r="O508" s="477"/>
      <c r="P508" s="477"/>
      <c r="Q508" s="447"/>
    </row>
    <row r="509" spans="1:18" ht="13" hidden="1" outlineLevel="1">
      <c r="A509" s="506">
        <f>IF(C509&lt;&gt;0,MAX($A$16:A508)+1,0)</f>
        <v>424</v>
      </c>
      <c r="B509" s="473" t="s">
        <v>825</v>
      </c>
      <c r="C509" s="474" t="s">
        <v>822</v>
      </c>
      <c r="D509" s="532">
        <v>1</v>
      </c>
      <c r="E509" s="532">
        <v>144</v>
      </c>
      <c r="F509" s="477">
        <f t="shared" si="57"/>
        <v>144</v>
      </c>
      <c r="G509" s="478"/>
      <c r="H509" s="477"/>
      <c r="I509" s="477"/>
      <c r="J509" s="477">
        <v>39637</v>
      </c>
      <c r="K509" s="477">
        <v>8173</v>
      </c>
      <c r="L509" s="477">
        <f t="shared" si="47"/>
        <v>47810</v>
      </c>
      <c r="M509" s="477">
        <f t="shared" si="56"/>
        <v>6884640</v>
      </c>
      <c r="N509" s="477"/>
      <c r="O509" s="477"/>
      <c r="P509" s="477"/>
      <c r="Q509" s="447"/>
    </row>
    <row r="510" spans="1:18" ht="13" hidden="1" outlineLevel="1">
      <c r="A510" s="506">
        <f>IF(C510&lt;&gt;0,MAX($A$16:A509)+1,0)</f>
        <v>425</v>
      </c>
      <c r="B510" s="473" t="s">
        <v>826</v>
      </c>
      <c r="C510" s="474" t="s">
        <v>822</v>
      </c>
      <c r="D510" s="532">
        <v>6</v>
      </c>
      <c r="E510" s="532">
        <v>144</v>
      </c>
      <c r="F510" s="477">
        <f t="shared" si="57"/>
        <v>864</v>
      </c>
      <c r="G510" s="478"/>
      <c r="H510" s="477"/>
      <c r="I510" s="477"/>
      <c r="J510" s="477">
        <v>39637</v>
      </c>
      <c r="K510" s="477">
        <v>8173</v>
      </c>
      <c r="L510" s="477">
        <f t="shared" si="47"/>
        <v>47810</v>
      </c>
      <c r="M510" s="477">
        <f t="shared" si="56"/>
        <v>41307840</v>
      </c>
      <c r="N510" s="477"/>
      <c r="O510" s="477"/>
      <c r="P510" s="477"/>
      <c r="Q510" s="447"/>
    </row>
    <row r="511" spans="1:18" ht="13" hidden="1" outlineLevel="1">
      <c r="A511" s="506">
        <f>IF(C511&lt;&gt;0,MAX($A$16:A510)+1,0)</f>
        <v>426</v>
      </c>
      <c r="B511" s="473" t="s">
        <v>882</v>
      </c>
      <c r="C511" s="474" t="s">
        <v>822</v>
      </c>
      <c r="D511" s="532">
        <v>1</v>
      </c>
      <c r="E511" s="532">
        <v>144</v>
      </c>
      <c r="F511" s="477">
        <f t="shared" si="57"/>
        <v>144</v>
      </c>
      <c r="G511" s="478"/>
      <c r="H511" s="477"/>
      <c r="I511" s="477"/>
      <c r="J511" s="477">
        <v>39637</v>
      </c>
      <c r="K511" s="477">
        <v>8173</v>
      </c>
      <c r="L511" s="477">
        <f t="shared" si="47"/>
        <v>47810</v>
      </c>
      <c r="M511" s="477">
        <f t="shared" si="56"/>
        <v>6884640</v>
      </c>
      <c r="N511" s="477"/>
      <c r="O511" s="477"/>
      <c r="P511" s="477"/>
      <c r="Q511" s="447"/>
    </row>
    <row r="512" spans="1:18" ht="13" hidden="1" outlineLevel="1">
      <c r="A512" s="506">
        <f>IF(C512&lt;&gt;0,MAX($A$16:A511)+1,0)</f>
        <v>427</v>
      </c>
      <c r="B512" s="473" t="s">
        <v>883</v>
      </c>
      <c r="C512" s="474" t="s">
        <v>758</v>
      </c>
      <c r="D512" s="532">
        <v>14</v>
      </c>
      <c r="E512" s="532">
        <v>144</v>
      </c>
      <c r="F512" s="477">
        <f t="shared" si="57"/>
        <v>2016</v>
      </c>
      <c r="G512" s="478"/>
      <c r="H512" s="477"/>
      <c r="I512" s="477"/>
      <c r="J512" s="477">
        <v>84304</v>
      </c>
      <c r="K512" s="477">
        <v>69440</v>
      </c>
      <c r="L512" s="477">
        <f t="shared" si="47"/>
        <v>153744</v>
      </c>
      <c r="M512" s="477">
        <f t="shared" si="56"/>
        <v>309947904</v>
      </c>
      <c r="N512" s="477"/>
      <c r="O512" s="477"/>
      <c r="P512" s="477"/>
      <c r="Q512" s="511"/>
    </row>
    <row r="513" spans="1:18" ht="13" hidden="1" outlineLevel="1">
      <c r="A513" s="506">
        <f>IF(C513&lt;&gt;0,MAX($A$16:A512)+1,0)</f>
        <v>428</v>
      </c>
      <c r="B513" s="473" t="s">
        <v>829</v>
      </c>
      <c r="C513" s="474" t="s">
        <v>822</v>
      </c>
      <c r="D513" s="532">
        <v>2</v>
      </c>
      <c r="E513" s="532">
        <v>144</v>
      </c>
      <c r="F513" s="477">
        <f t="shared" si="57"/>
        <v>288</v>
      </c>
      <c r="G513" s="494">
        <v>128</v>
      </c>
      <c r="H513" s="494">
        <f>'[39]BANG KHOI LUONG 4'!H514</f>
        <v>16</v>
      </c>
      <c r="I513" s="494">
        <f>ROUND(G513+H513,0)</f>
        <v>144</v>
      </c>
      <c r="J513" s="477">
        <v>41595</v>
      </c>
      <c r="K513" s="477">
        <v>17153</v>
      </c>
      <c r="L513" s="477">
        <f t="shared" si="47"/>
        <v>58748</v>
      </c>
      <c r="M513" s="477">
        <f t="shared" si="56"/>
        <v>16919424</v>
      </c>
      <c r="N513" s="477">
        <v>7519744</v>
      </c>
      <c r="O513" s="477">
        <f>ROUND(L513*H513,0)</f>
        <v>939968</v>
      </c>
      <c r="P513" s="477">
        <f>ROUND(L513*I513,0)</f>
        <v>8459712</v>
      </c>
      <c r="Q513" s="447">
        <f>'[39]BANG KHOI LUONG 4'!J514</f>
        <v>5.5555555555555552E-2</v>
      </c>
    </row>
    <row r="514" spans="1:18" ht="13" hidden="1" outlineLevel="1">
      <c r="A514" s="506">
        <f>IF(C514&lt;&gt;0,MAX($A$16:A513)+1,0)</f>
        <v>429</v>
      </c>
      <c r="B514" s="473" t="s">
        <v>853</v>
      </c>
      <c r="C514" s="474" t="s">
        <v>758</v>
      </c>
      <c r="D514" s="532">
        <v>5</v>
      </c>
      <c r="E514" s="532">
        <v>144</v>
      </c>
      <c r="F514" s="477">
        <f t="shared" si="57"/>
        <v>720</v>
      </c>
      <c r="G514" s="478"/>
      <c r="H514" s="477"/>
      <c r="I514" s="477"/>
      <c r="J514" s="477">
        <v>28539</v>
      </c>
      <c r="K514" s="479">
        <v>67456</v>
      </c>
      <c r="L514" s="477">
        <f t="shared" si="47"/>
        <v>95995</v>
      </c>
      <c r="M514" s="477">
        <f t="shared" si="56"/>
        <v>69116400</v>
      </c>
      <c r="N514" s="477"/>
      <c r="O514" s="477"/>
      <c r="P514" s="477"/>
      <c r="Q514" s="447"/>
    </row>
    <row r="515" spans="1:18" ht="13" hidden="1" outlineLevel="1">
      <c r="A515" s="506">
        <f>IF(C515&lt;&gt;0,MAX($A$16:A514)+1,0)</f>
        <v>430</v>
      </c>
      <c r="B515" s="473" t="s">
        <v>831</v>
      </c>
      <c r="C515" s="474" t="s">
        <v>758</v>
      </c>
      <c r="D515" s="532">
        <v>1</v>
      </c>
      <c r="E515" s="532">
        <v>144</v>
      </c>
      <c r="F515" s="477">
        <f t="shared" si="57"/>
        <v>144</v>
      </c>
      <c r="G515" s="478"/>
      <c r="H515" s="477"/>
      <c r="I515" s="477"/>
      <c r="J515" s="477">
        <v>55176</v>
      </c>
      <c r="K515" s="477">
        <v>74400</v>
      </c>
      <c r="L515" s="477">
        <f t="shared" si="47"/>
        <v>129576</v>
      </c>
      <c r="M515" s="477">
        <f t="shared" si="56"/>
        <v>18658944</v>
      </c>
      <c r="N515" s="477"/>
      <c r="O515" s="477"/>
      <c r="P515" s="477"/>
      <c r="Q515" s="447"/>
    </row>
    <row r="516" spans="1:18" ht="13" hidden="1" outlineLevel="1">
      <c r="A516" s="506">
        <f>IF(C516&lt;&gt;0,MAX($A$16:A515)+1,0)</f>
        <v>431</v>
      </c>
      <c r="B516" s="473" t="s">
        <v>884</v>
      </c>
      <c r="C516" s="474" t="s">
        <v>758</v>
      </c>
      <c r="D516" s="532">
        <v>10</v>
      </c>
      <c r="E516" s="532">
        <v>144</v>
      </c>
      <c r="F516" s="477">
        <f t="shared" si="57"/>
        <v>1440</v>
      </c>
      <c r="G516" s="478"/>
      <c r="H516" s="477"/>
      <c r="I516" s="477"/>
      <c r="J516" s="477">
        <v>68887</v>
      </c>
      <c r="K516" s="477">
        <v>74400</v>
      </c>
      <c r="L516" s="477">
        <f t="shared" si="47"/>
        <v>143287</v>
      </c>
      <c r="M516" s="477">
        <f t="shared" si="56"/>
        <v>206333280</v>
      </c>
      <c r="N516" s="477"/>
      <c r="O516" s="477"/>
      <c r="P516" s="477"/>
      <c r="Q516" s="447"/>
    </row>
    <row r="517" spans="1:18" ht="13" hidden="1" outlineLevel="1">
      <c r="A517" s="506">
        <f>IF(C517&lt;&gt;0,MAX($A$16:A516)+1,0)</f>
        <v>432</v>
      </c>
      <c r="B517" s="473" t="s">
        <v>885</v>
      </c>
      <c r="C517" s="474" t="s">
        <v>758</v>
      </c>
      <c r="D517" s="532">
        <v>1</v>
      </c>
      <c r="E517" s="532">
        <v>144</v>
      </c>
      <c r="F517" s="477">
        <f t="shared" si="57"/>
        <v>144</v>
      </c>
      <c r="G517" s="478"/>
      <c r="H517" s="477"/>
      <c r="I517" s="477"/>
      <c r="J517" s="477">
        <v>59964</v>
      </c>
      <c r="K517" s="477">
        <v>69440</v>
      </c>
      <c r="L517" s="477">
        <f t="shared" si="47"/>
        <v>129404</v>
      </c>
      <c r="M517" s="477">
        <f t="shared" si="56"/>
        <v>18634176</v>
      </c>
      <c r="N517" s="477"/>
      <c r="O517" s="477"/>
      <c r="P517" s="477"/>
      <c r="Q517" s="447"/>
    </row>
    <row r="518" spans="1:18" ht="13" hidden="1" outlineLevel="1">
      <c r="A518" s="506">
        <f>IF(C518&lt;&gt;0,MAX($A$16:A517)+1,0)</f>
        <v>433</v>
      </c>
      <c r="B518" s="473" t="s">
        <v>834</v>
      </c>
      <c r="C518" s="474" t="s">
        <v>805</v>
      </c>
      <c r="D518" s="532">
        <v>375</v>
      </c>
      <c r="E518" s="532">
        <v>144</v>
      </c>
      <c r="F518" s="477">
        <f t="shared" si="57"/>
        <v>54000</v>
      </c>
      <c r="G518" s="478"/>
      <c r="H518" s="477"/>
      <c r="I518" s="477"/>
      <c r="J518" s="477">
        <v>7495</v>
      </c>
      <c r="K518" s="477">
        <v>4704</v>
      </c>
      <c r="L518" s="477">
        <f t="shared" si="47"/>
        <v>12199</v>
      </c>
      <c r="M518" s="477">
        <f t="shared" si="56"/>
        <v>658746000</v>
      </c>
      <c r="N518" s="477"/>
      <c r="O518" s="479"/>
      <c r="P518" s="477"/>
      <c r="Q518" s="447"/>
    </row>
    <row r="519" spans="1:18" ht="13" hidden="1" outlineLevel="1">
      <c r="A519" s="506">
        <f>IF(C519&lt;&gt;0,MAX($A$16:A518)+1,0)</f>
        <v>434</v>
      </c>
      <c r="B519" s="473" t="s">
        <v>835</v>
      </c>
      <c r="C519" s="474" t="s">
        <v>805</v>
      </c>
      <c r="D519" s="532">
        <v>147</v>
      </c>
      <c r="E519" s="532">
        <v>144</v>
      </c>
      <c r="F519" s="477">
        <f t="shared" si="57"/>
        <v>21168</v>
      </c>
      <c r="G519" s="478"/>
      <c r="H519" s="477"/>
      <c r="I519" s="477"/>
      <c r="J519" s="477">
        <v>10961</v>
      </c>
      <c r="K519" s="477">
        <v>5643</v>
      </c>
      <c r="L519" s="477">
        <f t="shared" si="47"/>
        <v>16604</v>
      </c>
      <c r="M519" s="477">
        <f t="shared" si="56"/>
        <v>351473472</v>
      </c>
      <c r="N519" s="477"/>
      <c r="O519" s="477"/>
      <c r="P519" s="477"/>
      <c r="Q519" s="447"/>
    </row>
    <row r="520" spans="1:18" ht="13" hidden="1" outlineLevel="1">
      <c r="A520" s="506">
        <f>IF(C520&lt;&gt;0,MAX($A$16:A519)+1,0)</f>
        <v>435</v>
      </c>
      <c r="B520" s="473" t="s">
        <v>836</v>
      </c>
      <c r="C520" s="474" t="s">
        <v>805</v>
      </c>
      <c r="D520" s="532">
        <v>162</v>
      </c>
      <c r="E520" s="532">
        <v>144</v>
      </c>
      <c r="F520" s="477">
        <f t="shared" si="57"/>
        <v>23328</v>
      </c>
      <c r="G520" s="478"/>
      <c r="H520" s="477"/>
      <c r="I520" s="477"/>
      <c r="J520" s="477">
        <v>15565</v>
      </c>
      <c r="K520" s="477">
        <v>7036</v>
      </c>
      <c r="L520" s="477">
        <f t="shared" si="47"/>
        <v>22601</v>
      </c>
      <c r="M520" s="477">
        <f t="shared" si="56"/>
        <v>527236128</v>
      </c>
      <c r="N520" s="477"/>
      <c r="O520" s="477"/>
      <c r="P520" s="477"/>
      <c r="Q520" s="447"/>
    </row>
    <row r="521" spans="1:18" ht="13" hidden="1" outlineLevel="1">
      <c r="A521" s="506">
        <f>IF(C521&lt;&gt;0,MAX($A$16:A520)+1,0)</f>
        <v>436</v>
      </c>
      <c r="B521" s="473" t="s">
        <v>837</v>
      </c>
      <c r="C521" s="474" t="s">
        <v>805</v>
      </c>
      <c r="D521" s="532">
        <v>213</v>
      </c>
      <c r="E521" s="532">
        <v>144</v>
      </c>
      <c r="F521" s="477">
        <f t="shared" si="57"/>
        <v>30672</v>
      </c>
      <c r="G521" s="478">
        <v>13632</v>
      </c>
      <c r="H521" s="494">
        <f>'[39]BANG KHOI LUONG 4'!H522</f>
        <v>1704</v>
      </c>
      <c r="I521" s="494">
        <f>ROUND(G521+H521,2)</f>
        <v>15336</v>
      </c>
      <c r="J521" s="477">
        <v>10146</v>
      </c>
      <c r="K521" s="477">
        <v>17118</v>
      </c>
      <c r="L521" s="477">
        <f t="shared" si="47"/>
        <v>27264</v>
      </c>
      <c r="M521" s="477">
        <f t="shared" si="56"/>
        <v>836241408</v>
      </c>
      <c r="N521" s="477">
        <v>371662848</v>
      </c>
      <c r="O521" s="477">
        <f>ROUND(L521*H521,0)</f>
        <v>46457856</v>
      </c>
      <c r="P521" s="477">
        <f>ROUND(L521*I521,0)</f>
        <v>418120704</v>
      </c>
      <c r="Q521" s="447">
        <f>'[39]BANG KHOI LUONG 4'!J522</f>
        <v>5.5555555555555552E-2</v>
      </c>
    </row>
    <row r="522" spans="1:18" ht="13" hidden="1" outlineLevel="1">
      <c r="A522" s="506">
        <f>IF(C522&lt;&gt;0,MAX($A$16:A521)+1,0)</f>
        <v>437</v>
      </c>
      <c r="B522" s="473" t="s">
        <v>838</v>
      </c>
      <c r="C522" s="474" t="s">
        <v>805</v>
      </c>
      <c r="D522" s="532">
        <v>64</v>
      </c>
      <c r="E522" s="532">
        <v>144</v>
      </c>
      <c r="F522" s="477">
        <f t="shared" si="57"/>
        <v>9216</v>
      </c>
      <c r="G522" s="478">
        <v>4096</v>
      </c>
      <c r="H522" s="494">
        <f>'[39]BANG KHOI LUONG 4'!H523</f>
        <v>512</v>
      </c>
      <c r="I522" s="494">
        <f>ROUND(G522+H522,2)</f>
        <v>4608</v>
      </c>
      <c r="J522" s="477">
        <v>14800</v>
      </c>
      <c r="K522" s="477">
        <v>19046</v>
      </c>
      <c r="L522" s="477">
        <f t="shared" ref="L522:L588" si="58">J522+K522</f>
        <v>33846</v>
      </c>
      <c r="M522" s="477">
        <f t="shared" si="56"/>
        <v>311924736</v>
      </c>
      <c r="N522" s="477">
        <v>138633216</v>
      </c>
      <c r="O522" s="477">
        <f>ROUND(L522*H522,0)</f>
        <v>17329152</v>
      </c>
      <c r="P522" s="477">
        <f>ROUND(L522*I522,0)</f>
        <v>155962368</v>
      </c>
      <c r="Q522" s="447">
        <f>'[39]BANG KHOI LUONG 4'!J523</f>
        <v>5.5555555555555552E-2</v>
      </c>
    </row>
    <row r="523" spans="1:18" ht="13" hidden="1" outlineLevel="1">
      <c r="A523" s="506">
        <f>IF(C523&lt;&gt;0,MAX($A$16:A522)+1,0)</f>
        <v>438</v>
      </c>
      <c r="B523" s="473" t="s">
        <v>891</v>
      </c>
      <c r="C523" s="474" t="s">
        <v>809</v>
      </c>
      <c r="D523" s="532">
        <v>1</v>
      </c>
      <c r="E523" s="532">
        <v>144</v>
      </c>
      <c r="F523" s="477">
        <f t="shared" si="57"/>
        <v>144</v>
      </c>
      <c r="G523" s="478">
        <v>64</v>
      </c>
      <c r="H523" s="494">
        <f>'[39]BANG KHOI LUONG 4'!H524</f>
        <v>8</v>
      </c>
      <c r="I523" s="494">
        <f>ROUND(G523+H523,2)</f>
        <v>72</v>
      </c>
      <c r="J523" s="477">
        <v>940858</v>
      </c>
      <c r="K523" s="477">
        <v>300781</v>
      </c>
      <c r="L523" s="477">
        <f t="shared" si="58"/>
        <v>1241639</v>
      </c>
      <c r="M523" s="477">
        <f t="shared" si="56"/>
        <v>178796016</v>
      </c>
      <c r="N523" s="477">
        <v>79464896</v>
      </c>
      <c r="O523" s="477">
        <f>ROUND(L523*H523,0)</f>
        <v>9933112</v>
      </c>
      <c r="P523" s="477">
        <f>ROUND(L523*I523,0)</f>
        <v>89398008</v>
      </c>
      <c r="Q523" s="447">
        <f>'[39]BANG KHOI LUONG 4'!J524</f>
        <v>5.5555555555555552E-2</v>
      </c>
    </row>
    <row r="524" spans="1:18" ht="23.25" hidden="1" customHeight="1" outlineLevel="1">
      <c r="A524" s="498"/>
      <c r="B524" s="463" t="s">
        <v>892</v>
      </c>
      <c r="C524" s="499"/>
      <c r="D524" s="530">
        <v>352</v>
      </c>
      <c r="E524" s="466">
        <v>0</v>
      </c>
      <c r="F524" s="484">
        <f t="shared" si="57"/>
        <v>0</v>
      </c>
      <c r="G524" s="485"/>
      <c r="H524" s="484"/>
      <c r="I524" s="484"/>
      <c r="J524" s="484">
        <f>E524*F524</f>
        <v>0</v>
      </c>
      <c r="K524" s="484">
        <f>F524*J524</f>
        <v>0</v>
      </c>
      <c r="L524" s="484"/>
      <c r="M524" s="484"/>
      <c r="N524" s="484"/>
      <c r="O524" s="484"/>
      <c r="P524" s="484"/>
      <c r="Q524" s="486"/>
      <c r="R524" s="531"/>
    </row>
    <row r="525" spans="1:18" s="439" customFormat="1" ht="115.5" hidden="1" customHeight="1" outlineLevel="1">
      <c r="A525" s="533"/>
      <c r="B525" s="487" t="str">
        <f>'[39]BANG KHOI LUONG 4'!B526</f>
        <v>Tháp A,B tổng cộng 352 căn C ( tầng 3 đến tầng 24 )
Đợt 1-3: Thi công Vỏ tủ điện, hộp chờ, ống điện tầng 3 đến 18 tháp A. Tổng 96 căn 
Đợt này: Thi công Vỏ tủ điện, hộp chờ, ống điện tầng 19 đến 24 tháp A. Mỗi tầng 8 căn C ( trong đó khấu trừ 2 căn Hoist chưa thi công  ).
Tổng 36 căn
(6*6)/352=10,23%</v>
      </c>
      <c r="C525" s="534"/>
      <c r="D525" s="535"/>
      <c r="E525" s="536"/>
      <c r="F525" s="479"/>
      <c r="G525" s="492"/>
      <c r="H525" s="479"/>
      <c r="I525" s="479"/>
      <c r="J525" s="479"/>
      <c r="K525" s="479"/>
      <c r="L525" s="479"/>
      <c r="M525" s="479"/>
      <c r="N525" s="479"/>
      <c r="O525" s="479"/>
      <c r="P525" s="479"/>
      <c r="Q525" s="493"/>
      <c r="R525" s="538" t="s">
        <v>893</v>
      </c>
    </row>
    <row r="526" spans="1:18" ht="13" hidden="1" outlineLevel="1">
      <c r="A526" s="506">
        <f>IF(C526&lt;&gt;0,MAX($A$16:A524)+1,0)</f>
        <v>439</v>
      </c>
      <c r="B526" s="473" t="s">
        <v>881</v>
      </c>
      <c r="C526" s="474" t="s">
        <v>822</v>
      </c>
      <c r="D526" s="532">
        <v>1</v>
      </c>
      <c r="E526" s="532">
        <v>352</v>
      </c>
      <c r="F526" s="477">
        <f>D526*E526</f>
        <v>352</v>
      </c>
      <c r="G526" s="478">
        <v>96</v>
      </c>
      <c r="H526" s="494">
        <f>'[39]BANG KHOI LUONG 4'!H527</f>
        <v>36</v>
      </c>
      <c r="I526" s="494">
        <f>ROUND(G526+H526,0)</f>
        <v>132</v>
      </c>
      <c r="J526" s="477">
        <v>446392</v>
      </c>
      <c r="K526" s="477">
        <v>230099</v>
      </c>
      <c r="L526" s="477">
        <f t="shared" si="58"/>
        <v>676491</v>
      </c>
      <c r="M526" s="477">
        <f t="shared" si="56"/>
        <v>238124832</v>
      </c>
      <c r="N526" s="477">
        <v>64943136</v>
      </c>
      <c r="O526" s="477">
        <f>ROUND(L526*H526,0)</f>
        <v>24353676</v>
      </c>
      <c r="P526" s="477">
        <f>ROUND(L526*I526,0)</f>
        <v>89296812</v>
      </c>
      <c r="Q526" s="447">
        <f>'[39]BANG KHOI LUONG 4'!J527</f>
        <v>0.10227272727272728</v>
      </c>
    </row>
    <row r="527" spans="1:18" ht="13" hidden="1" outlineLevel="1">
      <c r="A527" s="506">
        <f>IF(C527&lt;&gt;0,MAX($A$16:A526)+1,0)</f>
        <v>440</v>
      </c>
      <c r="B527" s="473" t="s">
        <v>857</v>
      </c>
      <c r="C527" s="474" t="s">
        <v>822</v>
      </c>
      <c r="D527" s="532">
        <v>1</v>
      </c>
      <c r="E527" s="532">
        <v>352</v>
      </c>
      <c r="F527" s="477">
        <f t="shared" ref="F527:F583" si="59">D527*E527</f>
        <v>352</v>
      </c>
      <c r="G527" s="478"/>
      <c r="H527" s="477"/>
      <c r="I527" s="477"/>
      <c r="J527" s="477">
        <v>228258</v>
      </c>
      <c r="K527" s="477">
        <v>47063</v>
      </c>
      <c r="L527" s="477">
        <f t="shared" si="58"/>
        <v>275321</v>
      </c>
      <c r="M527" s="477">
        <f t="shared" si="56"/>
        <v>96912992</v>
      </c>
      <c r="N527" s="477"/>
      <c r="O527" s="477"/>
      <c r="P527" s="477"/>
      <c r="Q527" s="447"/>
    </row>
    <row r="528" spans="1:18" ht="13" hidden="1" outlineLevel="1">
      <c r="A528" s="506">
        <f>IF(C528&lt;&gt;0,MAX($A$16:A527)+1,0)</f>
        <v>441</v>
      </c>
      <c r="B528" s="473" t="s">
        <v>824</v>
      </c>
      <c r="C528" s="474" t="s">
        <v>822</v>
      </c>
      <c r="D528" s="532">
        <v>3</v>
      </c>
      <c r="E528" s="532">
        <v>352</v>
      </c>
      <c r="F528" s="477">
        <f t="shared" si="59"/>
        <v>1056</v>
      </c>
      <c r="G528" s="478"/>
      <c r="H528" s="477"/>
      <c r="I528" s="477"/>
      <c r="J528" s="477">
        <v>283259</v>
      </c>
      <c r="K528" s="477">
        <v>58404</v>
      </c>
      <c r="L528" s="477">
        <f t="shared" si="58"/>
        <v>341663</v>
      </c>
      <c r="M528" s="477">
        <f t="shared" si="56"/>
        <v>360796128</v>
      </c>
      <c r="N528" s="477"/>
      <c r="O528" s="477"/>
      <c r="P528" s="477"/>
      <c r="Q528" s="447"/>
    </row>
    <row r="529" spans="1:18" ht="13" hidden="1" outlineLevel="1">
      <c r="A529" s="506">
        <f>IF(C529&lt;&gt;0,MAX($A$16:A528)+1,0)</f>
        <v>442</v>
      </c>
      <c r="B529" s="473" t="s">
        <v>825</v>
      </c>
      <c r="C529" s="474" t="s">
        <v>822</v>
      </c>
      <c r="D529" s="532">
        <v>1</v>
      </c>
      <c r="E529" s="532">
        <v>352</v>
      </c>
      <c r="F529" s="477">
        <f t="shared" si="59"/>
        <v>352</v>
      </c>
      <c r="G529" s="478"/>
      <c r="H529" s="477"/>
      <c r="I529" s="477"/>
      <c r="J529" s="477">
        <v>39637</v>
      </c>
      <c r="K529" s="477">
        <v>8173</v>
      </c>
      <c r="L529" s="477">
        <f t="shared" si="58"/>
        <v>47810</v>
      </c>
      <c r="M529" s="477">
        <f t="shared" si="56"/>
        <v>16829120</v>
      </c>
      <c r="N529" s="477"/>
      <c r="O529" s="477"/>
      <c r="P529" s="477"/>
      <c r="Q529" s="447"/>
    </row>
    <row r="530" spans="1:18" ht="13" hidden="1" outlineLevel="1">
      <c r="A530" s="506">
        <f>IF(C530&lt;&gt;0,MAX($A$16:A529)+1,0)</f>
        <v>443</v>
      </c>
      <c r="B530" s="473" t="s">
        <v>826</v>
      </c>
      <c r="C530" s="474" t="s">
        <v>822</v>
      </c>
      <c r="D530" s="532">
        <v>6</v>
      </c>
      <c r="E530" s="532">
        <v>352</v>
      </c>
      <c r="F530" s="477">
        <f t="shared" si="59"/>
        <v>2112</v>
      </c>
      <c r="G530" s="478"/>
      <c r="H530" s="477"/>
      <c r="I530" s="477"/>
      <c r="J530" s="477">
        <v>39637</v>
      </c>
      <c r="K530" s="477">
        <v>8173</v>
      </c>
      <c r="L530" s="477">
        <f t="shared" si="58"/>
        <v>47810</v>
      </c>
      <c r="M530" s="477">
        <f t="shared" si="56"/>
        <v>100974720</v>
      </c>
      <c r="N530" s="477"/>
      <c r="O530" s="477"/>
      <c r="P530" s="477"/>
      <c r="Q530" s="447"/>
    </row>
    <row r="531" spans="1:18" ht="13" hidden="1" outlineLevel="1">
      <c r="A531" s="506">
        <f>IF(C531&lt;&gt;0,MAX($A$16:A530)+1,0)</f>
        <v>444</v>
      </c>
      <c r="B531" s="473" t="s">
        <v>882</v>
      </c>
      <c r="C531" s="474" t="s">
        <v>822</v>
      </c>
      <c r="D531" s="532">
        <v>1</v>
      </c>
      <c r="E531" s="532">
        <v>352</v>
      </c>
      <c r="F531" s="477">
        <f t="shared" si="59"/>
        <v>352</v>
      </c>
      <c r="G531" s="478"/>
      <c r="H531" s="477"/>
      <c r="I531" s="477"/>
      <c r="J531" s="477">
        <v>39637</v>
      </c>
      <c r="K531" s="477">
        <v>8173</v>
      </c>
      <c r="L531" s="477">
        <f t="shared" si="58"/>
        <v>47810</v>
      </c>
      <c r="M531" s="477">
        <f t="shared" si="56"/>
        <v>16829120</v>
      </c>
      <c r="N531" s="477"/>
      <c r="O531" s="477"/>
      <c r="P531" s="477"/>
      <c r="Q531" s="447"/>
    </row>
    <row r="532" spans="1:18" ht="13" hidden="1" outlineLevel="1">
      <c r="A532" s="506">
        <f>IF(C532&lt;&gt;0,MAX($A$16:A531)+1,0)</f>
        <v>445</v>
      </c>
      <c r="B532" s="473" t="s">
        <v>883</v>
      </c>
      <c r="C532" s="474" t="s">
        <v>758</v>
      </c>
      <c r="D532" s="532">
        <v>14</v>
      </c>
      <c r="E532" s="532">
        <v>352</v>
      </c>
      <c r="F532" s="477">
        <f t="shared" si="59"/>
        <v>4928</v>
      </c>
      <c r="G532" s="478"/>
      <c r="H532" s="477"/>
      <c r="I532" s="477"/>
      <c r="J532" s="477">
        <v>84304</v>
      </c>
      <c r="K532" s="477">
        <v>69440</v>
      </c>
      <c r="L532" s="477">
        <f t="shared" si="58"/>
        <v>153744</v>
      </c>
      <c r="M532" s="477">
        <f t="shared" si="56"/>
        <v>757650432</v>
      </c>
      <c r="N532" s="477"/>
      <c r="O532" s="477"/>
      <c r="P532" s="477"/>
      <c r="Q532" s="511"/>
    </row>
    <row r="533" spans="1:18" ht="13" hidden="1" outlineLevel="1">
      <c r="A533" s="506">
        <f>IF(C533&lt;&gt;0,MAX($A$16:A532)+1,0)</f>
        <v>446</v>
      </c>
      <c r="B533" s="473" t="s">
        <v>829</v>
      </c>
      <c r="C533" s="474" t="s">
        <v>822</v>
      </c>
      <c r="D533" s="532">
        <v>5</v>
      </c>
      <c r="E533" s="532">
        <v>352</v>
      </c>
      <c r="F533" s="477">
        <f t="shared" si="59"/>
        <v>1760</v>
      </c>
      <c r="G533" s="478">
        <v>480</v>
      </c>
      <c r="H533" s="494">
        <f>'[39]BANG KHOI LUONG 4'!H534</f>
        <v>180</v>
      </c>
      <c r="I533" s="494">
        <f>ROUND(G533+H533,0)</f>
        <v>660</v>
      </c>
      <c r="J533" s="477">
        <v>41595</v>
      </c>
      <c r="K533" s="477">
        <v>17153</v>
      </c>
      <c r="L533" s="477">
        <f t="shared" si="58"/>
        <v>58748</v>
      </c>
      <c r="M533" s="477">
        <f t="shared" si="56"/>
        <v>103396480</v>
      </c>
      <c r="N533" s="477">
        <v>28199040</v>
      </c>
      <c r="O533" s="477">
        <f>ROUND(L533*H533,0)</f>
        <v>10574640</v>
      </c>
      <c r="P533" s="477">
        <f>ROUND(L533*I533,0)</f>
        <v>38773680</v>
      </c>
      <c r="Q533" s="447">
        <f>'[39]BANG KHOI LUONG 4'!J534</f>
        <v>0.10227272727272728</v>
      </c>
    </row>
    <row r="534" spans="1:18" ht="13" hidden="1" outlineLevel="1">
      <c r="A534" s="506">
        <f>IF(C534&lt;&gt;0,MAX($A$16:A533)+1,0)</f>
        <v>447</v>
      </c>
      <c r="B534" s="473" t="s">
        <v>853</v>
      </c>
      <c r="C534" s="474" t="s">
        <v>758</v>
      </c>
      <c r="D534" s="532">
        <v>2</v>
      </c>
      <c r="E534" s="532">
        <v>352</v>
      </c>
      <c r="F534" s="477">
        <f t="shared" si="59"/>
        <v>704</v>
      </c>
      <c r="G534" s="478"/>
      <c r="H534" s="477"/>
      <c r="I534" s="477"/>
      <c r="J534" s="477">
        <v>28539</v>
      </c>
      <c r="K534" s="479">
        <v>67456</v>
      </c>
      <c r="L534" s="477">
        <f t="shared" si="58"/>
        <v>95995</v>
      </c>
      <c r="M534" s="477">
        <f t="shared" si="56"/>
        <v>67580480</v>
      </c>
      <c r="N534" s="477"/>
      <c r="O534" s="477"/>
      <c r="P534" s="477"/>
      <c r="Q534" s="447"/>
    </row>
    <row r="535" spans="1:18" ht="13" hidden="1" outlineLevel="1">
      <c r="A535" s="506">
        <f>IF(C535&lt;&gt;0,MAX($A$16:A534)+1,0)</f>
        <v>448</v>
      </c>
      <c r="B535" s="473" t="s">
        <v>830</v>
      </c>
      <c r="C535" s="474" t="s">
        <v>758</v>
      </c>
      <c r="D535" s="532">
        <v>4</v>
      </c>
      <c r="E535" s="532">
        <v>352</v>
      </c>
      <c r="F535" s="477">
        <f t="shared" si="59"/>
        <v>1408</v>
      </c>
      <c r="G535" s="478"/>
      <c r="H535" s="477"/>
      <c r="I535" s="477"/>
      <c r="J535" s="477">
        <v>41857</v>
      </c>
      <c r="K535" s="477">
        <v>70432</v>
      </c>
      <c r="L535" s="477">
        <f t="shared" si="58"/>
        <v>112289</v>
      </c>
      <c r="M535" s="477">
        <f t="shared" si="56"/>
        <v>158102912</v>
      </c>
      <c r="N535" s="477"/>
      <c r="O535" s="477"/>
      <c r="P535" s="477"/>
      <c r="Q535" s="447"/>
    </row>
    <row r="536" spans="1:18" ht="13" hidden="1" outlineLevel="1">
      <c r="A536" s="506">
        <f>IF(C536&lt;&gt;0,MAX($A$16:A535)+1,0)</f>
        <v>449</v>
      </c>
      <c r="B536" s="473" t="s">
        <v>884</v>
      </c>
      <c r="C536" s="474" t="s">
        <v>758</v>
      </c>
      <c r="D536" s="532">
        <v>13</v>
      </c>
      <c r="E536" s="532">
        <v>352</v>
      </c>
      <c r="F536" s="477">
        <f t="shared" si="59"/>
        <v>4576</v>
      </c>
      <c r="G536" s="478"/>
      <c r="H536" s="477"/>
      <c r="I536" s="477"/>
      <c r="J536" s="477">
        <v>68887</v>
      </c>
      <c r="K536" s="477">
        <v>74400</v>
      </c>
      <c r="L536" s="477">
        <f t="shared" si="58"/>
        <v>143287</v>
      </c>
      <c r="M536" s="477">
        <f t="shared" si="56"/>
        <v>655681312</v>
      </c>
      <c r="N536" s="477"/>
      <c r="O536" s="477"/>
      <c r="P536" s="477"/>
      <c r="Q536" s="447"/>
    </row>
    <row r="537" spans="1:18" ht="13" hidden="1" outlineLevel="1">
      <c r="A537" s="506">
        <f>IF(C537&lt;&gt;0,MAX($A$16:A536)+1,0)</f>
        <v>450</v>
      </c>
      <c r="B537" s="473" t="s">
        <v>885</v>
      </c>
      <c r="C537" s="474" t="s">
        <v>758</v>
      </c>
      <c r="D537" s="532">
        <v>1</v>
      </c>
      <c r="E537" s="532">
        <v>352</v>
      </c>
      <c r="F537" s="477">
        <f t="shared" si="59"/>
        <v>352</v>
      </c>
      <c r="G537" s="478"/>
      <c r="H537" s="477"/>
      <c r="I537" s="477"/>
      <c r="J537" s="477">
        <v>59964</v>
      </c>
      <c r="K537" s="477">
        <v>69440</v>
      </c>
      <c r="L537" s="477">
        <f t="shared" si="58"/>
        <v>129404</v>
      </c>
      <c r="M537" s="477">
        <f t="shared" si="56"/>
        <v>45550208</v>
      </c>
      <c r="N537" s="477"/>
      <c r="O537" s="477"/>
      <c r="P537" s="477"/>
      <c r="Q537" s="447"/>
    </row>
    <row r="538" spans="1:18" ht="13" hidden="1" outlineLevel="1">
      <c r="A538" s="506">
        <f>IF(C538&lt;&gt;0,MAX($A$16:A537)+1,0)</f>
        <v>451</v>
      </c>
      <c r="B538" s="473" t="s">
        <v>834</v>
      </c>
      <c r="C538" s="474" t="s">
        <v>805</v>
      </c>
      <c r="D538" s="532">
        <v>371</v>
      </c>
      <c r="E538" s="532">
        <v>352</v>
      </c>
      <c r="F538" s="477">
        <f t="shared" si="59"/>
        <v>130592</v>
      </c>
      <c r="G538" s="478"/>
      <c r="H538" s="477"/>
      <c r="I538" s="477"/>
      <c r="J538" s="477">
        <v>7495</v>
      </c>
      <c r="K538" s="477">
        <v>4704</v>
      </c>
      <c r="L538" s="477">
        <f t="shared" si="58"/>
        <v>12199</v>
      </c>
      <c r="M538" s="477">
        <f t="shared" si="56"/>
        <v>1593091808</v>
      </c>
      <c r="N538" s="477"/>
      <c r="O538" s="477"/>
      <c r="P538" s="477"/>
      <c r="Q538" s="447"/>
    </row>
    <row r="539" spans="1:18" ht="13" hidden="1" outlineLevel="1">
      <c r="A539" s="506">
        <f>IF(C539&lt;&gt;0,MAX($A$16:A538)+1,0)</f>
        <v>452</v>
      </c>
      <c r="B539" s="473" t="s">
        <v>835</v>
      </c>
      <c r="C539" s="474" t="s">
        <v>805</v>
      </c>
      <c r="D539" s="532">
        <v>180</v>
      </c>
      <c r="E539" s="532">
        <v>352</v>
      </c>
      <c r="F539" s="477">
        <f t="shared" si="59"/>
        <v>63360</v>
      </c>
      <c r="G539" s="478"/>
      <c r="H539" s="477"/>
      <c r="I539" s="477"/>
      <c r="J539" s="477">
        <v>10961</v>
      </c>
      <c r="K539" s="477">
        <v>5643</v>
      </c>
      <c r="L539" s="477">
        <f t="shared" si="58"/>
        <v>16604</v>
      </c>
      <c r="M539" s="477">
        <f t="shared" si="56"/>
        <v>1052029440</v>
      </c>
      <c r="N539" s="477"/>
      <c r="O539" s="477"/>
      <c r="P539" s="477"/>
      <c r="Q539" s="447"/>
    </row>
    <row r="540" spans="1:18" ht="13" hidden="1" outlineLevel="1">
      <c r="A540" s="506">
        <f>IF(C540&lt;&gt;0,MAX($A$16:A539)+1,0)</f>
        <v>453</v>
      </c>
      <c r="B540" s="473" t="s">
        <v>836</v>
      </c>
      <c r="C540" s="474" t="s">
        <v>805</v>
      </c>
      <c r="D540" s="532">
        <v>129</v>
      </c>
      <c r="E540" s="532">
        <v>352</v>
      </c>
      <c r="F540" s="477">
        <f t="shared" si="59"/>
        <v>45408</v>
      </c>
      <c r="G540" s="478"/>
      <c r="H540" s="477"/>
      <c r="I540" s="477"/>
      <c r="J540" s="477">
        <v>15565</v>
      </c>
      <c r="K540" s="477">
        <v>7036</v>
      </c>
      <c r="L540" s="477">
        <f t="shared" si="58"/>
        <v>22601</v>
      </c>
      <c r="M540" s="477">
        <f t="shared" si="56"/>
        <v>1026266208</v>
      </c>
      <c r="N540" s="477"/>
      <c r="O540" s="477"/>
      <c r="P540" s="477"/>
      <c r="Q540" s="447"/>
    </row>
    <row r="541" spans="1:18" ht="13" hidden="1" outlineLevel="1">
      <c r="A541" s="506">
        <f>IF(C541&lt;&gt;0,MAX($A$16:A540)+1,0)</f>
        <v>454</v>
      </c>
      <c r="B541" s="473" t="s">
        <v>837</v>
      </c>
      <c r="C541" s="474" t="s">
        <v>805</v>
      </c>
      <c r="D541" s="532">
        <v>244</v>
      </c>
      <c r="E541" s="532">
        <v>352</v>
      </c>
      <c r="F541" s="477">
        <f t="shared" si="59"/>
        <v>85888</v>
      </c>
      <c r="G541" s="478">
        <v>23424</v>
      </c>
      <c r="H541" s="494">
        <f>'[39]BANG KHOI LUONG 4'!H542</f>
        <v>8784</v>
      </c>
      <c r="I541" s="494">
        <f>ROUND(G541+H541,2)</f>
        <v>32208</v>
      </c>
      <c r="J541" s="477">
        <v>10146</v>
      </c>
      <c r="K541" s="477">
        <v>17118</v>
      </c>
      <c r="L541" s="477">
        <f t="shared" si="58"/>
        <v>27264</v>
      </c>
      <c r="M541" s="477">
        <f t="shared" si="56"/>
        <v>2341650432</v>
      </c>
      <c r="N541" s="477">
        <v>638631936</v>
      </c>
      <c r="O541" s="477">
        <f>ROUND(L541*H541,0)</f>
        <v>239486976</v>
      </c>
      <c r="P541" s="477">
        <f>ROUND(L541*I541,0)</f>
        <v>878118912</v>
      </c>
      <c r="Q541" s="447">
        <f>'[39]BANG KHOI LUONG 4'!J542</f>
        <v>0.10227272727272728</v>
      </c>
    </row>
    <row r="542" spans="1:18" ht="13" hidden="1" outlineLevel="1">
      <c r="A542" s="506">
        <f>IF(C542&lt;&gt;0,MAX($A$16:A541)+1,0)</f>
        <v>455</v>
      </c>
      <c r="B542" s="473" t="s">
        <v>838</v>
      </c>
      <c r="C542" s="474" t="s">
        <v>805</v>
      </c>
      <c r="D542" s="532">
        <v>64</v>
      </c>
      <c r="E542" s="532">
        <v>352</v>
      </c>
      <c r="F542" s="477">
        <f t="shared" si="59"/>
        <v>22528</v>
      </c>
      <c r="G542" s="478">
        <v>6144</v>
      </c>
      <c r="H542" s="494">
        <f>'[39]BANG KHOI LUONG 4'!H543</f>
        <v>2304</v>
      </c>
      <c r="I542" s="494">
        <f>ROUND(G542+H542,2)</f>
        <v>8448</v>
      </c>
      <c r="J542" s="477">
        <v>14800</v>
      </c>
      <c r="K542" s="477">
        <v>19046</v>
      </c>
      <c r="L542" s="477">
        <f t="shared" si="58"/>
        <v>33846</v>
      </c>
      <c r="M542" s="477">
        <f t="shared" si="56"/>
        <v>762482688</v>
      </c>
      <c r="N542" s="477">
        <v>207949824</v>
      </c>
      <c r="O542" s="477">
        <f>ROUND(L542*H542,0)</f>
        <v>77981184</v>
      </c>
      <c r="P542" s="477">
        <f>ROUND(L542*I542,0)</f>
        <v>285931008</v>
      </c>
      <c r="Q542" s="447">
        <f>'[39]BANG KHOI LUONG 4'!J543</f>
        <v>0.10227272727272728</v>
      </c>
    </row>
    <row r="543" spans="1:18" ht="13" hidden="1" outlineLevel="1">
      <c r="A543" s="506">
        <f>IF(C543&lt;&gt;0,MAX($A$16:A542)+1,0)</f>
        <v>456</v>
      </c>
      <c r="B543" s="473" t="s">
        <v>894</v>
      </c>
      <c r="C543" s="474" t="s">
        <v>809</v>
      </c>
      <c r="D543" s="532">
        <v>1</v>
      </c>
      <c r="E543" s="532">
        <v>352</v>
      </c>
      <c r="F543" s="477">
        <f t="shared" si="59"/>
        <v>352</v>
      </c>
      <c r="G543" s="478">
        <v>96</v>
      </c>
      <c r="H543" s="494">
        <f>'[39]BANG KHOI LUONG 4'!H544</f>
        <v>36</v>
      </c>
      <c r="I543" s="494">
        <f>ROUND(G543+H543,2)</f>
        <v>132</v>
      </c>
      <c r="J543" s="477">
        <v>944957</v>
      </c>
      <c r="K543" s="477">
        <v>302048</v>
      </c>
      <c r="L543" s="477">
        <f t="shared" si="58"/>
        <v>1247005</v>
      </c>
      <c r="M543" s="477">
        <f t="shared" si="56"/>
        <v>438945760</v>
      </c>
      <c r="N543" s="477">
        <v>119712480</v>
      </c>
      <c r="O543" s="477">
        <f>ROUND(L543*H543,0)</f>
        <v>44892180</v>
      </c>
      <c r="P543" s="477">
        <f>ROUND(L543*I543,0)</f>
        <v>164604660</v>
      </c>
      <c r="Q543" s="447">
        <f>'[39]BANG KHOI LUONG 4'!J544</f>
        <v>0.10227272727272728</v>
      </c>
    </row>
    <row r="544" spans="1:18" ht="25.5" hidden="1" customHeight="1" outlineLevel="1">
      <c r="A544" s="498"/>
      <c r="B544" s="463" t="s">
        <v>895</v>
      </c>
      <c r="C544" s="499"/>
      <c r="D544" s="530">
        <v>616</v>
      </c>
      <c r="E544" s="466">
        <v>0</v>
      </c>
      <c r="F544" s="484">
        <f t="shared" si="59"/>
        <v>0</v>
      </c>
      <c r="G544" s="485"/>
      <c r="H544" s="484"/>
      <c r="I544" s="484"/>
      <c r="J544" s="484">
        <f>E544*F544</f>
        <v>0</v>
      </c>
      <c r="K544" s="484">
        <f>F544*J544</f>
        <v>0</v>
      </c>
      <c r="L544" s="484"/>
      <c r="M544" s="484"/>
      <c r="N544" s="484"/>
      <c r="O544" s="484"/>
      <c r="P544" s="484"/>
      <c r="Q544" s="505"/>
      <c r="R544" s="531"/>
    </row>
    <row r="545" spans="1:18" s="439" customFormat="1" ht="119.25" hidden="1" customHeight="1" outlineLevel="1">
      <c r="A545" s="533"/>
      <c r="B545" s="487" t="str">
        <f>'[39]BANG KHOI LUONG 4'!B546</f>
        <v>Tháp A,B tổng cộng 616 căn D ( tầng 3 đến tầng 24 )
Đợt 1-3: Thi công Vỏ tủ điện, hộp chờ, ống điện tầng 3 đến 18 tháp A.
Tổng 232 căn 
Đợt này: Thi công Vỏ tủ điện, hộp chờ, ống điện tầng 19 đến 24 tháp A 
( tầng 19: 16 căn ; tầng 20-24 mỗi tầng 12 căn) . Tổng 76 căn
(1*16)/616+(5*12)/616=12,34%</v>
      </c>
      <c r="C545" s="534"/>
      <c r="D545" s="535"/>
      <c r="E545" s="536"/>
      <c r="F545" s="479"/>
      <c r="G545" s="492"/>
      <c r="H545" s="479"/>
      <c r="I545" s="479"/>
      <c r="J545" s="479"/>
      <c r="K545" s="479"/>
      <c r="L545" s="479"/>
      <c r="M545" s="479"/>
      <c r="N545" s="479"/>
      <c r="O545" s="479"/>
      <c r="P545" s="479"/>
      <c r="Q545" s="539"/>
      <c r="R545" s="538" t="s">
        <v>896</v>
      </c>
    </row>
    <row r="546" spans="1:18" ht="13" hidden="1" outlineLevel="1">
      <c r="A546" s="506">
        <f>IF(C546&lt;&gt;0,MAX($A$16:A544)+1,0)</f>
        <v>457</v>
      </c>
      <c r="B546" s="473" t="s">
        <v>881</v>
      </c>
      <c r="C546" s="474" t="s">
        <v>822</v>
      </c>
      <c r="D546" s="532">
        <v>1</v>
      </c>
      <c r="E546" s="532">
        <v>616</v>
      </c>
      <c r="F546" s="477">
        <f t="shared" si="59"/>
        <v>616</v>
      </c>
      <c r="G546" s="478">
        <v>232</v>
      </c>
      <c r="H546" s="494">
        <f>'[39]BANG KHOI LUONG 4'!H547</f>
        <v>76.000000000000014</v>
      </c>
      <c r="I546" s="494">
        <f>ROUND(G546+H546,0)</f>
        <v>308</v>
      </c>
      <c r="J546" s="477">
        <v>446392</v>
      </c>
      <c r="K546" s="477">
        <v>230099</v>
      </c>
      <c r="L546" s="477">
        <f t="shared" si="58"/>
        <v>676491</v>
      </c>
      <c r="M546" s="477">
        <f t="shared" si="56"/>
        <v>416718456</v>
      </c>
      <c r="N546" s="477">
        <v>156945912</v>
      </c>
      <c r="O546" s="477">
        <f>ROUND(L546*H546,0)</f>
        <v>51413316</v>
      </c>
      <c r="P546" s="477">
        <f>ROUND(L546*I546,0)</f>
        <v>208359228</v>
      </c>
      <c r="Q546" s="447">
        <f>'[39]BANG KHOI LUONG 4'!J547</f>
        <v>0.12337662337662339</v>
      </c>
    </row>
    <row r="547" spans="1:18" ht="13" hidden="1" outlineLevel="1">
      <c r="A547" s="506">
        <f>IF(C547&lt;&gt;0,MAX($A$16:A546)+1,0)</f>
        <v>458</v>
      </c>
      <c r="B547" s="473" t="s">
        <v>857</v>
      </c>
      <c r="C547" s="474" t="s">
        <v>822</v>
      </c>
      <c r="D547" s="532">
        <v>1</v>
      </c>
      <c r="E547" s="532">
        <v>616</v>
      </c>
      <c r="F547" s="477">
        <f t="shared" si="59"/>
        <v>616</v>
      </c>
      <c r="G547" s="478"/>
      <c r="H547" s="477"/>
      <c r="I547" s="477"/>
      <c r="J547" s="477">
        <v>228258</v>
      </c>
      <c r="K547" s="477">
        <v>47063</v>
      </c>
      <c r="L547" s="477">
        <f t="shared" si="58"/>
        <v>275321</v>
      </c>
      <c r="M547" s="477">
        <f t="shared" si="56"/>
        <v>169597736</v>
      </c>
      <c r="N547" s="477"/>
      <c r="O547" s="477"/>
      <c r="P547" s="477"/>
      <c r="Q547" s="447"/>
    </row>
    <row r="548" spans="1:18" ht="13" hidden="1" outlineLevel="1">
      <c r="A548" s="506">
        <f>IF(C548&lt;&gt;0,MAX($A$16:A547)+1,0)</f>
        <v>459</v>
      </c>
      <c r="B548" s="473" t="s">
        <v>824</v>
      </c>
      <c r="C548" s="474" t="s">
        <v>822</v>
      </c>
      <c r="D548" s="532">
        <v>3</v>
      </c>
      <c r="E548" s="532">
        <v>616</v>
      </c>
      <c r="F548" s="477">
        <f t="shared" si="59"/>
        <v>1848</v>
      </c>
      <c r="G548" s="478"/>
      <c r="H548" s="477"/>
      <c r="I548" s="477"/>
      <c r="J548" s="477">
        <v>283259</v>
      </c>
      <c r="K548" s="477">
        <v>58404</v>
      </c>
      <c r="L548" s="477">
        <f t="shared" si="58"/>
        <v>341663</v>
      </c>
      <c r="M548" s="477">
        <f t="shared" si="56"/>
        <v>631393224</v>
      </c>
      <c r="N548" s="477"/>
      <c r="O548" s="477"/>
      <c r="P548" s="477"/>
      <c r="Q548" s="447"/>
    </row>
    <row r="549" spans="1:18" ht="13" hidden="1" outlineLevel="1">
      <c r="A549" s="506">
        <f>IF(C549&lt;&gt;0,MAX($A$16:A548)+1,0)</f>
        <v>460</v>
      </c>
      <c r="B549" s="473" t="s">
        <v>825</v>
      </c>
      <c r="C549" s="474" t="s">
        <v>822</v>
      </c>
      <c r="D549" s="532">
        <v>1</v>
      </c>
      <c r="E549" s="532">
        <v>616</v>
      </c>
      <c r="F549" s="477">
        <f t="shared" si="59"/>
        <v>616</v>
      </c>
      <c r="G549" s="478"/>
      <c r="H549" s="477"/>
      <c r="I549" s="477"/>
      <c r="J549" s="477">
        <v>39637</v>
      </c>
      <c r="K549" s="477">
        <v>8173</v>
      </c>
      <c r="L549" s="477">
        <f t="shared" si="58"/>
        <v>47810</v>
      </c>
      <c r="M549" s="477">
        <f t="shared" si="56"/>
        <v>29450960</v>
      </c>
      <c r="N549" s="477"/>
      <c r="O549" s="477"/>
      <c r="P549" s="477"/>
      <c r="Q549" s="447"/>
    </row>
    <row r="550" spans="1:18" ht="13" hidden="1" outlineLevel="1">
      <c r="A550" s="506">
        <f>IF(C550&lt;&gt;0,MAX($A$16:A549)+1,0)</f>
        <v>461</v>
      </c>
      <c r="B550" s="473" t="s">
        <v>826</v>
      </c>
      <c r="C550" s="474" t="s">
        <v>822</v>
      </c>
      <c r="D550" s="532">
        <v>6</v>
      </c>
      <c r="E550" s="532">
        <v>616</v>
      </c>
      <c r="F550" s="477">
        <f t="shared" si="59"/>
        <v>3696</v>
      </c>
      <c r="G550" s="478"/>
      <c r="H550" s="477"/>
      <c r="I550" s="477"/>
      <c r="J550" s="477">
        <v>39637</v>
      </c>
      <c r="K550" s="477">
        <v>8173</v>
      </c>
      <c r="L550" s="477">
        <f t="shared" si="58"/>
        <v>47810</v>
      </c>
      <c r="M550" s="477">
        <f t="shared" si="56"/>
        <v>176705760</v>
      </c>
      <c r="N550" s="477"/>
      <c r="O550" s="477"/>
      <c r="P550" s="477"/>
      <c r="Q550" s="447"/>
    </row>
    <row r="551" spans="1:18" ht="13" hidden="1" outlineLevel="1">
      <c r="A551" s="506">
        <f>IF(C551&lt;&gt;0,MAX($A$16:A550)+1,0)</f>
        <v>462</v>
      </c>
      <c r="B551" s="473" t="s">
        <v>882</v>
      </c>
      <c r="C551" s="474" t="s">
        <v>822</v>
      </c>
      <c r="D551" s="532">
        <v>1</v>
      </c>
      <c r="E551" s="532">
        <v>616</v>
      </c>
      <c r="F551" s="477">
        <f t="shared" si="59"/>
        <v>616</v>
      </c>
      <c r="G551" s="478"/>
      <c r="H551" s="477"/>
      <c r="I551" s="477"/>
      <c r="J551" s="477">
        <v>39637</v>
      </c>
      <c r="K551" s="477">
        <v>8173</v>
      </c>
      <c r="L551" s="477">
        <f t="shared" si="58"/>
        <v>47810</v>
      </c>
      <c r="M551" s="477">
        <f t="shared" si="56"/>
        <v>29450960</v>
      </c>
      <c r="N551" s="477"/>
      <c r="O551" s="477"/>
      <c r="P551" s="477"/>
      <c r="Q551" s="447"/>
    </row>
    <row r="552" spans="1:18" ht="13" hidden="1" outlineLevel="1">
      <c r="A552" s="506">
        <f>IF(C552&lt;&gt;0,MAX($A$16:A551)+1,0)</f>
        <v>463</v>
      </c>
      <c r="B552" s="473" t="s">
        <v>883</v>
      </c>
      <c r="C552" s="474" t="s">
        <v>758</v>
      </c>
      <c r="D552" s="532">
        <v>14</v>
      </c>
      <c r="E552" s="532">
        <v>616</v>
      </c>
      <c r="F552" s="477">
        <f t="shared" si="59"/>
        <v>8624</v>
      </c>
      <c r="G552" s="478"/>
      <c r="H552" s="477"/>
      <c r="I552" s="477"/>
      <c r="J552" s="477">
        <v>84304</v>
      </c>
      <c r="K552" s="477">
        <v>69440</v>
      </c>
      <c r="L552" s="477">
        <f t="shared" si="58"/>
        <v>153744</v>
      </c>
      <c r="M552" s="477">
        <f t="shared" si="56"/>
        <v>1325888256</v>
      </c>
      <c r="N552" s="477"/>
      <c r="O552" s="477"/>
      <c r="P552" s="477"/>
      <c r="Q552" s="511"/>
    </row>
    <row r="553" spans="1:18" ht="13" hidden="1" outlineLevel="1">
      <c r="A553" s="506">
        <f>IF(C553&lt;&gt;0,MAX($A$16:A552)+1,0)</f>
        <v>464</v>
      </c>
      <c r="B553" s="473" t="s">
        <v>829</v>
      </c>
      <c r="C553" s="474" t="s">
        <v>822</v>
      </c>
      <c r="D553" s="532">
        <v>2</v>
      </c>
      <c r="E553" s="532">
        <v>616</v>
      </c>
      <c r="F553" s="477">
        <f t="shared" si="59"/>
        <v>1232</v>
      </c>
      <c r="G553" s="478">
        <v>464</v>
      </c>
      <c r="H553" s="494">
        <f>'[39]BANG KHOI LUONG 4'!H554</f>
        <v>152.00000000000003</v>
      </c>
      <c r="I553" s="494">
        <f>ROUND(G553+H553,0)</f>
        <v>616</v>
      </c>
      <c r="J553" s="477">
        <v>41595</v>
      </c>
      <c r="K553" s="477">
        <v>17153</v>
      </c>
      <c r="L553" s="477">
        <f t="shared" si="58"/>
        <v>58748</v>
      </c>
      <c r="M553" s="477">
        <f t="shared" si="56"/>
        <v>72377536</v>
      </c>
      <c r="N553" s="477">
        <v>27259072</v>
      </c>
      <c r="O553" s="477">
        <f>ROUND(L553*H553,0)</f>
        <v>8929696</v>
      </c>
      <c r="P553" s="477">
        <f>ROUND(L553*I553,0)</f>
        <v>36188768</v>
      </c>
      <c r="Q553" s="447">
        <f>'[39]BANG KHOI LUONG 4'!J554</f>
        <v>0.12337662337662339</v>
      </c>
    </row>
    <row r="554" spans="1:18" ht="13" hidden="1" outlineLevel="1">
      <c r="A554" s="506">
        <f>IF(C554&lt;&gt;0,MAX($A$16:A553)+1,0)</f>
        <v>465</v>
      </c>
      <c r="B554" s="473" t="s">
        <v>853</v>
      </c>
      <c r="C554" s="474" t="s">
        <v>758</v>
      </c>
      <c r="D554" s="532">
        <v>3</v>
      </c>
      <c r="E554" s="532">
        <v>616</v>
      </c>
      <c r="F554" s="477">
        <f t="shared" si="59"/>
        <v>1848</v>
      </c>
      <c r="G554" s="478"/>
      <c r="H554" s="477"/>
      <c r="I554" s="477"/>
      <c r="J554" s="477">
        <v>28539</v>
      </c>
      <c r="K554" s="479">
        <v>67456</v>
      </c>
      <c r="L554" s="477">
        <f t="shared" si="58"/>
        <v>95995</v>
      </c>
      <c r="M554" s="477">
        <f t="shared" si="56"/>
        <v>177398760</v>
      </c>
      <c r="N554" s="477"/>
      <c r="O554" s="477"/>
      <c r="P554" s="477"/>
      <c r="Q554" s="447"/>
    </row>
    <row r="555" spans="1:18" ht="13" hidden="1" outlineLevel="1">
      <c r="A555" s="506">
        <f>IF(C555&lt;&gt;0,MAX($A$16:A554)+1,0)</f>
        <v>466</v>
      </c>
      <c r="B555" s="473" t="s">
        <v>830</v>
      </c>
      <c r="C555" s="474" t="s">
        <v>758</v>
      </c>
      <c r="D555" s="532">
        <v>3</v>
      </c>
      <c r="E555" s="532">
        <v>616</v>
      </c>
      <c r="F555" s="477">
        <f t="shared" si="59"/>
        <v>1848</v>
      </c>
      <c r="G555" s="478"/>
      <c r="H555" s="477"/>
      <c r="I555" s="477"/>
      <c r="J555" s="477">
        <v>41857</v>
      </c>
      <c r="K555" s="477">
        <v>70432</v>
      </c>
      <c r="L555" s="477">
        <f t="shared" si="58"/>
        <v>112289</v>
      </c>
      <c r="M555" s="477">
        <f t="shared" si="56"/>
        <v>207510072</v>
      </c>
      <c r="N555" s="477"/>
      <c r="O555" s="477"/>
      <c r="P555" s="477"/>
      <c r="Q555" s="447"/>
    </row>
    <row r="556" spans="1:18" ht="13" hidden="1" outlineLevel="1">
      <c r="A556" s="506">
        <f>IF(C556&lt;&gt;0,MAX($A$16:A555)+1,0)</f>
        <v>467</v>
      </c>
      <c r="B556" s="473" t="s">
        <v>884</v>
      </c>
      <c r="C556" s="474" t="s">
        <v>758</v>
      </c>
      <c r="D556" s="532">
        <v>13</v>
      </c>
      <c r="E556" s="532">
        <v>616</v>
      </c>
      <c r="F556" s="477">
        <f t="shared" si="59"/>
        <v>8008</v>
      </c>
      <c r="G556" s="478"/>
      <c r="H556" s="477"/>
      <c r="I556" s="477"/>
      <c r="J556" s="477">
        <v>68887</v>
      </c>
      <c r="K556" s="477">
        <v>74400</v>
      </c>
      <c r="L556" s="477">
        <f t="shared" si="58"/>
        <v>143287</v>
      </c>
      <c r="M556" s="477">
        <f t="shared" si="56"/>
        <v>1147442296</v>
      </c>
      <c r="N556" s="477"/>
      <c r="O556" s="477"/>
      <c r="P556" s="477"/>
      <c r="Q556" s="447"/>
    </row>
    <row r="557" spans="1:18" ht="13" hidden="1" outlineLevel="1">
      <c r="A557" s="506">
        <f>IF(C557&lt;&gt;0,MAX($A$16:A556)+1,0)</f>
        <v>468</v>
      </c>
      <c r="B557" s="473" t="s">
        <v>885</v>
      </c>
      <c r="C557" s="474" t="s">
        <v>758</v>
      </c>
      <c r="D557" s="532">
        <v>1</v>
      </c>
      <c r="E557" s="532">
        <v>616</v>
      </c>
      <c r="F557" s="477">
        <f t="shared" si="59"/>
        <v>616</v>
      </c>
      <c r="G557" s="478"/>
      <c r="H557" s="477"/>
      <c r="I557" s="477"/>
      <c r="J557" s="477">
        <v>59964</v>
      </c>
      <c r="K557" s="477">
        <v>69440</v>
      </c>
      <c r="L557" s="477">
        <f t="shared" si="58"/>
        <v>129404</v>
      </c>
      <c r="M557" s="477">
        <f t="shared" si="56"/>
        <v>79712864</v>
      </c>
      <c r="N557" s="477"/>
      <c r="O557" s="477"/>
      <c r="P557" s="477"/>
      <c r="Q557" s="447"/>
    </row>
    <row r="558" spans="1:18" ht="13" hidden="1" outlineLevel="1">
      <c r="A558" s="506">
        <f>IF(C558&lt;&gt;0,MAX($A$16:A557)+1,0)</f>
        <v>469</v>
      </c>
      <c r="B558" s="473" t="s">
        <v>834</v>
      </c>
      <c r="C558" s="474" t="s">
        <v>805</v>
      </c>
      <c r="D558" s="532">
        <v>354</v>
      </c>
      <c r="E558" s="532">
        <v>616</v>
      </c>
      <c r="F558" s="477">
        <f t="shared" si="59"/>
        <v>218064</v>
      </c>
      <c r="G558" s="478"/>
      <c r="H558" s="477"/>
      <c r="I558" s="477"/>
      <c r="J558" s="477">
        <v>7495</v>
      </c>
      <c r="K558" s="477">
        <v>4704</v>
      </c>
      <c r="L558" s="477">
        <f t="shared" si="58"/>
        <v>12199</v>
      </c>
      <c r="M558" s="477">
        <f t="shared" si="56"/>
        <v>2660162736</v>
      </c>
      <c r="N558" s="477"/>
      <c r="O558" s="477"/>
      <c r="P558" s="477"/>
      <c r="Q558" s="447"/>
    </row>
    <row r="559" spans="1:18" ht="13" hidden="1" outlineLevel="1">
      <c r="A559" s="506">
        <f>IF(C559&lt;&gt;0,MAX($A$16:A558)+1,0)</f>
        <v>470</v>
      </c>
      <c r="B559" s="473" t="s">
        <v>835</v>
      </c>
      <c r="C559" s="474" t="s">
        <v>805</v>
      </c>
      <c r="D559" s="532">
        <v>183</v>
      </c>
      <c r="E559" s="532">
        <v>616</v>
      </c>
      <c r="F559" s="477">
        <f t="shared" si="59"/>
        <v>112728</v>
      </c>
      <c r="G559" s="478"/>
      <c r="H559" s="477"/>
      <c r="I559" s="477"/>
      <c r="J559" s="477">
        <v>10961</v>
      </c>
      <c r="K559" s="477">
        <v>5643</v>
      </c>
      <c r="L559" s="477">
        <f t="shared" si="58"/>
        <v>16604</v>
      </c>
      <c r="M559" s="477">
        <f t="shared" si="56"/>
        <v>1871735712</v>
      </c>
      <c r="N559" s="477"/>
      <c r="O559" s="477"/>
      <c r="P559" s="477"/>
      <c r="Q559" s="447"/>
    </row>
    <row r="560" spans="1:18" ht="13" hidden="1" outlineLevel="1">
      <c r="A560" s="506">
        <f>IF(C560&lt;&gt;0,MAX($A$16:A559)+1,0)</f>
        <v>471</v>
      </c>
      <c r="B560" s="473" t="s">
        <v>836</v>
      </c>
      <c r="C560" s="474" t="s">
        <v>805</v>
      </c>
      <c r="D560" s="532">
        <v>129</v>
      </c>
      <c r="E560" s="532">
        <v>616</v>
      </c>
      <c r="F560" s="477">
        <f t="shared" si="59"/>
        <v>79464</v>
      </c>
      <c r="G560" s="478"/>
      <c r="H560" s="477"/>
      <c r="I560" s="477"/>
      <c r="J560" s="477">
        <v>15565</v>
      </c>
      <c r="K560" s="477">
        <v>7036</v>
      </c>
      <c r="L560" s="477">
        <f t="shared" si="58"/>
        <v>22601</v>
      </c>
      <c r="M560" s="477">
        <f t="shared" si="56"/>
        <v>1795965864</v>
      </c>
      <c r="N560" s="477"/>
      <c r="O560" s="477"/>
      <c r="P560" s="477"/>
      <c r="Q560" s="447"/>
    </row>
    <row r="561" spans="1:17" ht="13" hidden="1" outlineLevel="1">
      <c r="A561" s="506">
        <f>IF(C561&lt;&gt;0,MAX($A$16:A560)+1,0)</f>
        <v>472</v>
      </c>
      <c r="B561" s="473" t="s">
        <v>837</v>
      </c>
      <c r="C561" s="474" t="s">
        <v>805</v>
      </c>
      <c r="D561" s="532">
        <v>245</v>
      </c>
      <c r="E561" s="532">
        <v>616</v>
      </c>
      <c r="F561" s="477">
        <f t="shared" si="59"/>
        <v>150920</v>
      </c>
      <c r="G561" s="478">
        <v>56840</v>
      </c>
      <c r="H561" s="494">
        <f>'[39]BANG KHOI LUONG 4'!H562</f>
        <v>18620.000000000004</v>
      </c>
      <c r="I561" s="494">
        <f>ROUND(G561+H561,2)</f>
        <v>75460</v>
      </c>
      <c r="J561" s="477">
        <v>10146</v>
      </c>
      <c r="K561" s="477">
        <v>17118</v>
      </c>
      <c r="L561" s="477">
        <f t="shared" si="58"/>
        <v>27264</v>
      </c>
      <c r="M561" s="477">
        <f t="shared" si="56"/>
        <v>4114682880</v>
      </c>
      <c r="N561" s="477">
        <v>1549685760</v>
      </c>
      <c r="O561" s="477">
        <f>ROUND(L561*H561,0)</f>
        <v>507655680</v>
      </c>
      <c r="P561" s="477">
        <f>ROUND(L561*I561,0)</f>
        <v>2057341440</v>
      </c>
      <c r="Q561" s="447">
        <f>'[39]BANG KHOI LUONG 4'!J562</f>
        <v>0.12337662337662339</v>
      </c>
    </row>
    <row r="562" spans="1:17" ht="13" hidden="1" outlineLevel="1">
      <c r="A562" s="506">
        <f>IF(C562&lt;&gt;0,MAX($A$16:A561)+1,0)</f>
        <v>473</v>
      </c>
      <c r="B562" s="473" t="s">
        <v>838</v>
      </c>
      <c r="C562" s="474" t="s">
        <v>805</v>
      </c>
      <c r="D562" s="532">
        <v>71</v>
      </c>
      <c r="E562" s="532">
        <v>616</v>
      </c>
      <c r="F562" s="477">
        <f t="shared" si="59"/>
        <v>43736</v>
      </c>
      <c r="G562" s="478">
        <v>16472</v>
      </c>
      <c r="H562" s="494">
        <f>'[39]BANG KHOI LUONG 4'!H563</f>
        <v>5396.0000000000009</v>
      </c>
      <c r="I562" s="494">
        <f>ROUND(G562+H562,2)</f>
        <v>21868</v>
      </c>
      <c r="J562" s="477">
        <v>14800</v>
      </c>
      <c r="K562" s="477">
        <v>19046</v>
      </c>
      <c r="L562" s="477">
        <f t="shared" si="58"/>
        <v>33846</v>
      </c>
      <c r="M562" s="477">
        <f t="shared" si="56"/>
        <v>1480288656</v>
      </c>
      <c r="N562" s="477">
        <v>557511312</v>
      </c>
      <c r="O562" s="477">
        <f>ROUND(L562*H562,0)</f>
        <v>182633016</v>
      </c>
      <c r="P562" s="477">
        <f>ROUND(L562*I562,0)</f>
        <v>740144328</v>
      </c>
      <c r="Q562" s="447">
        <f>'[39]BANG KHOI LUONG 4'!J563</f>
        <v>0.12337662337662339</v>
      </c>
    </row>
    <row r="563" spans="1:17" ht="13" hidden="1" outlineLevel="1">
      <c r="A563" s="506">
        <f>IF(C563&lt;&gt;0,MAX($A$16:A562)+1,0)</f>
        <v>474</v>
      </c>
      <c r="B563" s="473" t="s">
        <v>897</v>
      </c>
      <c r="C563" s="474" t="s">
        <v>809</v>
      </c>
      <c r="D563" s="532">
        <v>1</v>
      </c>
      <c r="E563" s="532">
        <v>616</v>
      </c>
      <c r="F563" s="477">
        <f t="shared" si="59"/>
        <v>616</v>
      </c>
      <c r="G563" s="478">
        <v>232</v>
      </c>
      <c r="H563" s="494">
        <f>'[39]BANG KHOI LUONG 4'!H564</f>
        <v>76.000000000000014</v>
      </c>
      <c r="I563" s="494">
        <f>ROUND(G563+H563,2)</f>
        <v>308</v>
      </c>
      <c r="J563" s="477">
        <v>944957</v>
      </c>
      <c r="K563" s="477">
        <v>302048</v>
      </c>
      <c r="L563" s="477">
        <f t="shared" si="58"/>
        <v>1247005</v>
      </c>
      <c r="M563" s="477">
        <f t="shared" si="56"/>
        <v>768155080</v>
      </c>
      <c r="N563" s="477">
        <v>289305160</v>
      </c>
      <c r="O563" s="477">
        <f>ROUND(L563*H563,0)</f>
        <v>94772380</v>
      </c>
      <c r="P563" s="477">
        <f>ROUND(L563*I563,0)</f>
        <v>384077540</v>
      </c>
      <c r="Q563" s="447">
        <f>'[39]BANG KHOI LUONG 4'!J564</f>
        <v>0.12337662337662339</v>
      </c>
    </row>
    <row r="564" spans="1:17" ht="18.75" hidden="1" customHeight="1" outlineLevel="1">
      <c r="A564" s="498"/>
      <c r="B564" s="463" t="s">
        <v>898</v>
      </c>
      <c r="C564" s="499"/>
      <c r="D564" s="530">
        <v>40</v>
      </c>
      <c r="E564" s="466">
        <v>0</v>
      </c>
      <c r="F564" s="484">
        <f t="shared" si="59"/>
        <v>0</v>
      </c>
      <c r="G564" s="485"/>
      <c r="H564" s="484"/>
      <c r="I564" s="484"/>
      <c r="J564" s="484">
        <f>E564*F564</f>
        <v>0</v>
      </c>
      <c r="K564" s="484">
        <f>F564*J564</f>
        <v>0</v>
      </c>
      <c r="L564" s="484"/>
      <c r="M564" s="484"/>
      <c r="N564" s="484"/>
      <c r="O564" s="484"/>
      <c r="P564" s="484"/>
      <c r="Q564" s="505"/>
    </row>
    <row r="565" spans="1:17" s="439" customFormat="1" ht="75.75" hidden="1" customHeight="1" outlineLevel="1">
      <c r="A565" s="533"/>
      <c r="B565" s="487" t="str">
        <f>'[39]BANG KHOI LUONG 4'!B566</f>
        <v>Tháp A,B tổng cộng 40 căn D1( tầng 20 đến tầng 24 )
Đợt này: Thi công Vỏ tủ điện, hộp chờ, ống điện tầng 20 đến 24 tháp A
(  mỗi tầng 4 căn) 
(5*4)/40=50,00%</v>
      </c>
      <c r="C565" s="534"/>
      <c r="D565" s="535"/>
      <c r="E565" s="536"/>
      <c r="F565" s="479"/>
      <c r="G565" s="492"/>
      <c r="H565" s="479"/>
      <c r="I565" s="479"/>
      <c r="J565" s="479"/>
      <c r="K565" s="479"/>
      <c r="L565" s="479"/>
      <c r="M565" s="479"/>
      <c r="N565" s="479"/>
      <c r="O565" s="479"/>
      <c r="P565" s="479"/>
      <c r="Q565" s="539"/>
    </row>
    <row r="566" spans="1:17" ht="13" hidden="1" outlineLevel="1">
      <c r="A566" s="506">
        <f>IF(C566&lt;&gt;0,MAX($A$16:A564)+1,0)</f>
        <v>475</v>
      </c>
      <c r="B566" s="473" t="s">
        <v>881</v>
      </c>
      <c r="C566" s="474" t="s">
        <v>822</v>
      </c>
      <c r="D566" s="532">
        <v>1</v>
      </c>
      <c r="E566" s="532">
        <v>40</v>
      </c>
      <c r="F566" s="477">
        <f t="shared" si="59"/>
        <v>40</v>
      </c>
      <c r="G566" s="478">
        <v>0</v>
      </c>
      <c r="H566" s="478">
        <f>'[39]BANG KHOI LUONG 4'!H567</f>
        <v>20</v>
      </c>
      <c r="I566" s="494">
        <f>ROUND(G566+H566,2)</f>
        <v>20</v>
      </c>
      <c r="J566" s="477">
        <v>446392</v>
      </c>
      <c r="K566" s="477">
        <v>230099</v>
      </c>
      <c r="L566" s="477">
        <f t="shared" si="58"/>
        <v>676491</v>
      </c>
      <c r="M566" s="477">
        <f t="shared" si="56"/>
        <v>27059640</v>
      </c>
      <c r="N566" s="477">
        <v>0</v>
      </c>
      <c r="O566" s="477">
        <f>ROUND(L566*H566,0)</f>
        <v>13529820</v>
      </c>
      <c r="P566" s="477">
        <f>ROUND(L566*I566,0)</f>
        <v>13529820</v>
      </c>
      <c r="Q566" s="447">
        <f>'[39]BANG KHOI LUONG 4'!J567</f>
        <v>0.5</v>
      </c>
    </row>
    <row r="567" spans="1:17" ht="13" hidden="1" outlineLevel="1">
      <c r="A567" s="506">
        <f>IF(C567&lt;&gt;0,MAX($A$16:A566)+1,0)</f>
        <v>476</v>
      </c>
      <c r="B567" s="473" t="s">
        <v>857</v>
      </c>
      <c r="C567" s="474" t="s">
        <v>822</v>
      </c>
      <c r="D567" s="532">
        <v>1</v>
      </c>
      <c r="E567" s="532">
        <v>40</v>
      </c>
      <c r="F567" s="477">
        <f t="shared" si="59"/>
        <v>40</v>
      </c>
      <c r="G567" s="478"/>
      <c r="H567" s="477"/>
      <c r="I567" s="477"/>
      <c r="J567" s="477">
        <v>228258</v>
      </c>
      <c r="K567" s="477">
        <v>47063</v>
      </c>
      <c r="L567" s="477">
        <f t="shared" si="58"/>
        <v>275321</v>
      </c>
      <c r="M567" s="477">
        <f t="shared" si="56"/>
        <v>11012840</v>
      </c>
      <c r="N567" s="477"/>
      <c r="O567" s="477"/>
      <c r="P567" s="477"/>
      <c r="Q567" s="447"/>
    </row>
    <row r="568" spans="1:17" ht="13" hidden="1" outlineLevel="1">
      <c r="A568" s="506">
        <f>IF(C568&lt;&gt;0,MAX($A$16:A567)+1,0)</f>
        <v>477</v>
      </c>
      <c r="B568" s="473" t="s">
        <v>824</v>
      </c>
      <c r="C568" s="474" t="s">
        <v>822</v>
      </c>
      <c r="D568" s="532">
        <v>3</v>
      </c>
      <c r="E568" s="532">
        <v>40</v>
      </c>
      <c r="F568" s="477">
        <f t="shared" si="59"/>
        <v>120</v>
      </c>
      <c r="G568" s="478"/>
      <c r="H568" s="477"/>
      <c r="I568" s="477"/>
      <c r="J568" s="477">
        <v>283259</v>
      </c>
      <c r="K568" s="477">
        <v>58404</v>
      </c>
      <c r="L568" s="477">
        <f t="shared" si="58"/>
        <v>341663</v>
      </c>
      <c r="M568" s="477">
        <f t="shared" si="56"/>
        <v>40999560</v>
      </c>
      <c r="N568" s="477"/>
      <c r="O568" s="477"/>
      <c r="P568" s="477"/>
      <c r="Q568" s="447"/>
    </row>
    <row r="569" spans="1:17" ht="13" hidden="1" outlineLevel="1">
      <c r="A569" s="506">
        <f>IF(C569&lt;&gt;0,MAX($A$16:A568)+1,0)</f>
        <v>478</v>
      </c>
      <c r="B569" s="540" t="s">
        <v>825</v>
      </c>
      <c r="C569" s="474" t="s">
        <v>822</v>
      </c>
      <c r="D569" s="532">
        <v>1</v>
      </c>
      <c r="E569" s="532">
        <v>40</v>
      </c>
      <c r="F569" s="477">
        <f t="shared" si="59"/>
        <v>40</v>
      </c>
      <c r="G569" s="478"/>
      <c r="H569" s="477"/>
      <c r="I569" s="477"/>
      <c r="J569" s="477">
        <v>39637</v>
      </c>
      <c r="K569" s="477">
        <v>8173</v>
      </c>
      <c r="L569" s="477">
        <f t="shared" si="58"/>
        <v>47810</v>
      </c>
      <c r="M569" s="477">
        <f t="shared" si="56"/>
        <v>1912400</v>
      </c>
      <c r="N569" s="477"/>
      <c r="O569" s="477"/>
      <c r="P569" s="477"/>
      <c r="Q569" s="447"/>
    </row>
    <row r="570" spans="1:17" ht="13" hidden="1" outlineLevel="1">
      <c r="A570" s="506">
        <f>IF(C570&lt;&gt;0,MAX($A$16:A569)+1,0)</f>
        <v>479</v>
      </c>
      <c r="B570" s="473" t="s">
        <v>826</v>
      </c>
      <c r="C570" s="474" t="s">
        <v>822</v>
      </c>
      <c r="D570" s="532">
        <v>6</v>
      </c>
      <c r="E570" s="532">
        <v>40</v>
      </c>
      <c r="F570" s="477">
        <f t="shared" si="59"/>
        <v>240</v>
      </c>
      <c r="G570" s="478"/>
      <c r="H570" s="477"/>
      <c r="I570" s="477"/>
      <c r="J570" s="477">
        <v>39637</v>
      </c>
      <c r="K570" s="477">
        <v>8173</v>
      </c>
      <c r="L570" s="477">
        <f t="shared" si="58"/>
        <v>47810</v>
      </c>
      <c r="M570" s="477">
        <f t="shared" ref="M570:M636" si="60">ROUND(F570*L570,0)</f>
        <v>11474400</v>
      </c>
      <c r="N570" s="477"/>
      <c r="O570" s="477"/>
      <c r="P570" s="477"/>
      <c r="Q570" s="447"/>
    </row>
    <row r="571" spans="1:17" ht="13" hidden="1" outlineLevel="1">
      <c r="A571" s="506">
        <f>IF(C571&lt;&gt;0,MAX($A$16:A570)+1,0)</f>
        <v>480</v>
      </c>
      <c r="B571" s="473" t="s">
        <v>882</v>
      </c>
      <c r="C571" s="474" t="s">
        <v>822</v>
      </c>
      <c r="D571" s="532">
        <v>1</v>
      </c>
      <c r="E571" s="532">
        <v>40</v>
      </c>
      <c r="F571" s="477">
        <f t="shared" si="59"/>
        <v>40</v>
      </c>
      <c r="G571" s="478"/>
      <c r="H571" s="477"/>
      <c r="I571" s="477"/>
      <c r="J571" s="477">
        <v>39637</v>
      </c>
      <c r="K571" s="477">
        <v>8173</v>
      </c>
      <c r="L571" s="477">
        <f t="shared" si="58"/>
        <v>47810</v>
      </c>
      <c r="M571" s="477">
        <f t="shared" si="60"/>
        <v>1912400</v>
      </c>
      <c r="N571" s="477"/>
      <c r="O571" s="477"/>
      <c r="P571" s="477"/>
      <c r="Q571" s="447"/>
    </row>
    <row r="572" spans="1:17" ht="13" hidden="1" outlineLevel="1">
      <c r="A572" s="506">
        <f>IF(C572&lt;&gt;0,MAX($A$16:A571)+1,0)</f>
        <v>481</v>
      </c>
      <c r="B572" s="473" t="s">
        <v>883</v>
      </c>
      <c r="C572" s="474" t="s">
        <v>758</v>
      </c>
      <c r="D572" s="532">
        <v>14</v>
      </c>
      <c r="E572" s="532">
        <v>40</v>
      </c>
      <c r="F572" s="477">
        <f t="shared" si="59"/>
        <v>560</v>
      </c>
      <c r="G572" s="478"/>
      <c r="H572" s="477"/>
      <c r="I572" s="477"/>
      <c r="J572" s="477">
        <v>84304</v>
      </c>
      <c r="K572" s="477">
        <v>69440</v>
      </c>
      <c r="L572" s="477">
        <f t="shared" si="58"/>
        <v>153744</v>
      </c>
      <c r="M572" s="477">
        <f t="shared" si="60"/>
        <v>86096640</v>
      </c>
      <c r="N572" s="477"/>
      <c r="O572" s="477"/>
      <c r="P572" s="477"/>
      <c r="Q572" s="511"/>
    </row>
    <row r="573" spans="1:17" ht="13" hidden="1" outlineLevel="1">
      <c r="A573" s="506">
        <f>IF(C573&lt;&gt;0,MAX($A$16:A572)+1,0)</f>
        <v>482</v>
      </c>
      <c r="B573" s="473" t="s">
        <v>829</v>
      </c>
      <c r="C573" s="474" t="s">
        <v>822</v>
      </c>
      <c r="D573" s="532">
        <v>2</v>
      </c>
      <c r="E573" s="532">
        <v>40</v>
      </c>
      <c r="F573" s="477">
        <f t="shared" si="59"/>
        <v>80</v>
      </c>
      <c r="G573" s="478">
        <v>0</v>
      </c>
      <c r="H573" s="478">
        <f>'[39]BANG KHOI LUONG 4'!H574</f>
        <v>40</v>
      </c>
      <c r="I573" s="494">
        <f>ROUND(G573+H573,2)</f>
        <v>40</v>
      </c>
      <c r="J573" s="477">
        <v>41595</v>
      </c>
      <c r="K573" s="477">
        <v>17153</v>
      </c>
      <c r="L573" s="477">
        <f t="shared" si="58"/>
        <v>58748</v>
      </c>
      <c r="M573" s="477">
        <f t="shared" si="60"/>
        <v>4699840</v>
      </c>
      <c r="N573" s="477">
        <v>0</v>
      </c>
      <c r="O573" s="477">
        <f>ROUND(L573*H573,0)</f>
        <v>2349920</v>
      </c>
      <c r="P573" s="477">
        <f>ROUND(L573*I573,0)</f>
        <v>2349920</v>
      </c>
      <c r="Q573" s="447">
        <f>'[39]BANG KHOI LUONG 4'!J574</f>
        <v>0.5</v>
      </c>
    </row>
    <row r="574" spans="1:17" ht="13" hidden="1" outlineLevel="1">
      <c r="A574" s="506">
        <f>IF(C574&lt;&gt;0,MAX($A$16:A573)+1,0)</f>
        <v>483</v>
      </c>
      <c r="B574" s="473" t="s">
        <v>853</v>
      </c>
      <c r="C574" s="474" t="s">
        <v>758</v>
      </c>
      <c r="D574" s="532">
        <v>3</v>
      </c>
      <c r="E574" s="532">
        <v>40</v>
      </c>
      <c r="F574" s="477">
        <f t="shared" si="59"/>
        <v>120</v>
      </c>
      <c r="G574" s="478"/>
      <c r="H574" s="477"/>
      <c r="I574" s="477"/>
      <c r="J574" s="477">
        <v>28539</v>
      </c>
      <c r="K574" s="479">
        <v>67456</v>
      </c>
      <c r="L574" s="477">
        <f t="shared" si="58"/>
        <v>95995</v>
      </c>
      <c r="M574" s="477">
        <f t="shared" si="60"/>
        <v>11519400</v>
      </c>
      <c r="N574" s="477"/>
      <c r="O574" s="477"/>
      <c r="P574" s="477"/>
      <c r="Q574" s="447"/>
    </row>
    <row r="575" spans="1:17" ht="13" hidden="1" outlineLevel="1">
      <c r="A575" s="506">
        <f>IF(C575&lt;&gt;0,MAX($A$16:A574)+1,0)</f>
        <v>484</v>
      </c>
      <c r="B575" s="473" t="s">
        <v>830</v>
      </c>
      <c r="C575" s="474" t="s">
        <v>758</v>
      </c>
      <c r="D575" s="532">
        <v>3</v>
      </c>
      <c r="E575" s="532">
        <v>40</v>
      </c>
      <c r="F575" s="477">
        <f t="shared" si="59"/>
        <v>120</v>
      </c>
      <c r="G575" s="478"/>
      <c r="H575" s="477"/>
      <c r="I575" s="477"/>
      <c r="J575" s="477">
        <v>41857</v>
      </c>
      <c r="K575" s="477">
        <v>70432</v>
      </c>
      <c r="L575" s="477">
        <f t="shared" si="58"/>
        <v>112289</v>
      </c>
      <c r="M575" s="477">
        <f t="shared" si="60"/>
        <v>13474680</v>
      </c>
      <c r="N575" s="477"/>
      <c r="O575" s="477"/>
      <c r="P575" s="477"/>
      <c r="Q575" s="447"/>
    </row>
    <row r="576" spans="1:17" ht="13" hidden="1" outlineLevel="1">
      <c r="A576" s="506">
        <f>IF(C576&lt;&gt;0,MAX($A$16:A575)+1,0)</f>
        <v>485</v>
      </c>
      <c r="B576" s="473" t="s">
        <v>884</v>
      </c>
      <c r="C576" s="474" t="s">
        <v>758</v>
      </c>
      <c r="D576" s="532">
        <v>13</v>
      </c>
      <c r="E576" s="532">
        <v>40</v>
      </c>
      <c r="F576" s="477">
        <f t="shared" si="59"/>
        <v>520</v>
      </c>
      <c r="G576" s="478"/>
      <c r="H576" s="477"/>
      <c r="I576" s="477"/>
      <c r="J576" s="477">
        <v>68887</v>
      </c>
      <c r="K576" s="477">
        <v>74400</v>
      </c>
      <c r="L576" s="477">
        <f t="shared" si="58"/>
        <v>143287</v>
      </c>
      <c r="M576" s="477">
        <f t="shared" si="60"/>
        <v>74509240</v>
      </c>
      <c r="N576" s="477"/>
      <c r="O576" s="477"/>
      <c r="P576" s="477"/>
      <c r="Q576" s="447"/>
    </row>
    <row r="577" spans="1:17" ht="13" hidden="1" outlineLevel="1">
      <c r="A577" s="506">
        <f>IF(C577&lt;&gt;0,MAX($A$16:A576)+1,0)</f>
        <v>486</v>
      </c>
      <c r="B577" s="473" t="s">
        <v>885</v>
      </c>
      <c r="C577" s="474" t="s">
        <v>758</v>
      </c>
      <c r="D577" s="532">
        <v>1</v>
      </c>
      <c r="E577" s="532">
        <v>40</v>
      </c>
      <c r="F577" s="477">
        <f t="shared" si="59"/>
        <v>40</v>
      </c>
      <c r="G577" s="478"/>
      <c r="H577" s="477"/>
      <c r="I577" s="477"/>
      <c r="J577" s="477">
        <v>59964</v>
      </c>
      <c r="K577" s="477">
        <v>69440</v>
      </c>
      <c r="L577" s="477">
        <f t="shared" si="58"/>
        <v>129404</v>
      </c>
      <c r="M577" s="477">
        <f t="shared" si="60"/>
        <v>5176160</v>
      </c>
      <c r="N577" s="477"/>
      <c r="O577" s="477"/>
      <c r="P577" s="477"/>
      <c r="Q577" s="447"/>
    </row>
    <row r="578" spans="1:17" ht="13" hidden="1" outlineLevel="1">
      <c r="A578" s="506">
        <f>IF(C578&lt;&gt;0,MAX($A$16:A577)+1,0)</f>
        <v>487</v>
      </c>
      <c r="B578" s="473" t="s">
        <v>834</v>
      </c>
      <c r="C578" s="474" t="s">
        <v>805</v>
      </c>
      <c r="D578" s="532">
        <v>354</v>
      </c>
      <c r="E578" s="532">
        <v>40</v>
      </c>
      <c r="F578" s="477">
        <f t="shared" si="59"/>
        <v>14160</v>
      </c>
      <c r="G578" s="478"/>
      <c r="H578" s="477"/>
      <c r="I578" s="477"/>
      <c r="J578" s="477">
        <v>7495</v>
      </c>
      <c r="K578" s="477">
        <v>4704</v>
      </c>
      <c r="L578" s="477">
        <f t="shared" si="58"/>
        <v>12199</v>
      </c>
      <c r="M578" s="477">
        <f t="shared" si="60"/>
        <v>172737840</v>
      </c>
      <c r="N578" s="477"/>
      <c r="O578" s="477"/>
      <c r="P578" s="477"/>
      <c r="Q578" s="447"/>
    </row>
    <row r="579" spans="1:17" ht="13" hidden="1" outlineLevel="1">
      <c r="A579" s="506">
        <f>IF(C579&lt;&gt;0,MAX($A$16:A578)+1,0)</f>
        <v>488</v>
      </c>
      <c r="B579" s="473" t="s">
        <v>835</v>
      </c>
      <c r="C579" s="474" t="s">
        <v>805</v>
      </c>
      <c r="D579" s="532">
        <v>183</v>
      </c>
      <c r="E579" s="532">
        <v>40</v>
      </c>
      <c r="F579" s="477">
        <f t="shared" si="59"/>
        <v>7320</v>
      </c>
      <c r="G579" s="478"/>
      <c r="H579" s="477"/>
      <c r="I579" s="477"/>
      <c r="J579" s="477">
        <v>10961</v>
      </c>
      <c r="K579" s="477">
        <v>5643</v>
      </c>
      <c r="L579" s="477">
        <f t="shared" si="58"/>
        <v>16604</v>
      </c>
      <c r="M579" s="477">
        <f t="shared" si="60"/>
        <v>121541280</v>
      </c>
      <c r="N579" s="477"/>
      <c r="O579" s="477"/>
      <c r="P579" s="477"/>
      <c r="Q579" s="447"/>
    </row>
    <row r="580" spans="1:17" ht="13" hidden="1" outlineLevel="1">
      <c r="A580" s="506">
        <f>IF(C580&lt;&gt;0,MAX($A$16:A579)+1,0)</f>
        <v>489</v>
      </c>
      <c r="B580" s="473" t="s">
        <v>836</v>
      </c>
      <c r="C580" s="474" t="s">
        <v>805</v>
      </c>
      <c r="D580" s="532">
        <v>129</v>
      </c>
      <c r="E580" s="532">
        <v>40</v>
      </c>
      <c r="F580" s="477">
        <f t="shared" si="59"/>
        <v>5160</v>
      </c>
      <c r="G580" s="478"/>
      <c r="H580" s="477"/>
      <c r="I580" s="477"/>
      <c r="J580" s="477">
        <v>15565</v>
      </c>
      <c r="K580" s="477">
        <v>7036</v>
      </c>
      <c r="L580" s="477">
        <f t="shared" si="58"/>
        <v>22601</v>
      </c>
      <c r="M580" s="477">
        <f t="shared" si="60"/>
        <v>116621160</v>
      </c>
      <c r="N580" s="477"/>
      <c r="O580" s="477"/>
      <c r="P580" s="477"/>
      <c r="Q580" s="447"/>
    </row>
    <row r="581" spans="1:17" ht="13" hidden="1" outlineLevel="1">
      <c r="A581" s="506">
        <f>IF(C581&lt;&gt;0,MAX($A$16:A580)+1,0)</f>
        <v>490</v>
      </c>
      <c r="B581" s="473" t="s">
        <v>837</v>
      </c>
      <c r="C581" s="474" t="s">
        <v>805</v>
      </c>
      <c r="D581" s="532">
        <v>245</v>
      </c>
      <c r="E581" s="532">
        <v>40</v>
      </c>
      <c r="F581" s="477">
        <f t="shared" si="59"/>
        <v>9800</v>
      </c>
      <c r="G581" s="478">
        <v>0</v>
      </c>
      <c r="H581" s="478">
        <f>'[39]BANG KHOI LUONG 4'!H582</f>
        <v>4900</v>
      </c>
      <c r="I581" s="494">
        <f>ROUND(G581+H581,2)</f>
        <v>4900</v>
      </c>
      <c r="J581" s="477">
        <v>10146</v>
      </c>
      <c r="K581" s="477">
        <v>17118</v>
      </c>
      <c r="L581" s="477">
        <f t="shared" si="58"/>
        <v>27264</v>
      </c>
      <c r="M581" s="477">
        <f t="shared" si="60"/>
        <v>267187200</v>
      </c>
      <c r="N581" s="477">
        <v>0</v>
      </c>
      <c r="O581" s="477">
        <f>ROUND(L581*H581,0)</f>
        <v>133593600</v>
      </c>
      <c r="P581" s="477">
        <f>ROUND(L581*I581,0)</f>
        <v>133593600</v>
      </c>
      <c r="Q581" s="447">
        <f>'[39]BANG KHOI LUONG 4'!J582</f>
        <v>0.5</v>
      </c>
    </row>
    <row r="582" spans="1:17" ht="13" hidden="1" outlineLevel="1">
      <c r="A582" s="506">
        <f>IF(C582&lt;&gt;0,MAX($A$16:A581)+1,0)</f>
        <v>491</v>
      </c>
      <c r="B582" s="473" t="s">
        <v>838</v>
      </c>
      <c r="C582" s="474" t="s">
        <v>805</v>
      </c>
      <c r="D582" s="532">
        <v>49</v>
      </c>
      <c r="E582" s="532">
        <v>40</v>
      </c>
      <c r="F582" s="477">
        <f t="shared" si="59"/>
        <v>1960</v>
      </c>
      <c r="G582" s="478">
        <v>0</v>
      </c>
      <c r="H582" s="478">
        <f>'[39]BANG KHOI LUONG 4'!H583</f>
        <v>980</v>
      </c>
      <c r="I582" s="494">
        <f>ROUND(G582+H582,2)</f>
        <v>980</v>
      </c>
      <c r="J582" s="477">
        <v>14800</v>
      </c>
      <c r="K582" s="477">
        <v>19046</v>
      </c>
      <c r="L582" s="477">
        <f t="shared" si="58"/>
        <v>33846</v>
      </c>
      <c r="M582" s="477">
        <f t="shared" si="60"/>
        <v>66338160</v>
      </c>
      <c r="N582" s="477">
        <v>0</v>
      </c>
      <c r="O582" s="477">
        <f>ROUND(L582*H582,0)</f>
        <v>33169080</v>
      </c>
      <c r="P582" s="477">
        <f>ROUND(L582*I582,0)</f>
        <v>33169080</v>
      </c>
      <c r="Q582" s="447">
        <f>'[39]BANG KHOI LUONG 4'!J583</f>
        <v>0.5</v>
      </c>
    </row>
    <row r="583" spans="1:17" ht="13" hidden="1" outlineLevel="1">
      <c r="A583" s="506">
        <f>IF(C583&lt;&gt;0,MAX($A$16:A582)+1,0)</f>
        <v>492</v>
      </c>
      <c r="B583" s="473" t="s">
        <v>899</v>
      </c>
      <c r="C583" s="474" t="s">
        <v>809</v>
      </c>
      <c r="D583" s="532">
        <v>1</v>
      </c>
      <c r="E583" s="532">
        <v>40</v>
      </c>
      <c r="F583" s="477">
        <f t="shared" si="59"/>
        <v>40</v>
      </c>
      <c r="G583" s="478">
        <v>0</v>
      </c>
      <c r="H583" s="478">
        <f>'[39]BANG KHOI LUONG 4'!H584</f>
        <v>20</v>
      </c>
      <c r="I583" s="494">
        <f>ROUND(G583+H583,2)</f>
        <v>20</v>
      </c>
      <c r="J583" s="477">
        <v>947355</v>
      </c>
      <c r="K583" s="477">
        <v>302790</v>
      </c>
      <c r="L583" s="477">
        <f t="shared" si="58"/>
        <v>1250145</v>
      </c>
      <c r="M583" s="477">
        <f t="shared" si="60"/>
        <v>50005800</v>
      </c>
      <c r="N583" s="477">
        <v>0</v>
      </c>
      <c r="O583" s="477">
        <f>ROUND(L583*H583,0)</f>
        <v>25002900</v>
      </c>
      <c r="P583" s="477">
        <f>ROUND(L583*I583,0)</f>
        <v>25002900</v>
      </c>
      <c r="Q583" s="447">
        <f>'[39]BANG KHOI LUONG 4'!J584</f>
        <v>0.5</v>
      </c>
    </row>
    <row r="584" spans="1:17" ht="19.5" customHeight="1" collapsed="1">
      <c r="A584" s="453" t="s">
        <v>900</v>
      </c>
      <c r="B584" s="454" t="s">
        <v>901</v>
      </c>
      <c r="C584" s="455"/>
      <c r="D584" s="456"/>
      <c r="E584" s="457"/>
      <c r="F584" s="527"/>
      <c r="G584" s="528"/>
      <c r="H584" s="527"/>
      <c r="I584" s="527"/>
      <c r="J584" s="529"/>
      <c r="K584" s="529"/>
      <c r="L584" s="529"/>
      <c r="M584" s="529">
        <f>SUBTOTAL(9,M585:M901)</f>
        <v>2404033147</v>
      </c>
      <c r="N584" s="529">
        <v>0</v>
      </c>
      <c r="O584" s="529">
        <f>SUBTOTAL(9,O585:O901)</f>
        <v>0</v>
      </c>
      <c r="P584" s="529">
        <f>SUBTOTAL(9,P585:P901)</f>
        <v>0</v>
      </c>
      <c r="Q584" s="497"/>
    </row>
    <row r="585" spans="1:17" ht="19.5" hidden="1" customHeight="1" outlineLevel="1">
      <c r="A585" s="498"/>
      <c r="B585" s="463" t="s">
        <v>902</v>
      </c>
      <c r="C585" s="499"/>
      <c r="D585" s="530">
        <v>1</v>
      </c>
      <c r="E585" s="466"/>
      <c r="F585" s="484">
        <f>IF(C585&lt;&gt;0,ROUND(SUM(#REF!:INDEX(#REF!,MATCH("*",$C$338:C586,0),1)),4),0)</f>
        <v>0</v>
      </c>
      <c r="G585" s="485"/>
      <c r="H585" s="484"/>
      <c r="I585" s="484"/>
      <c r="J585" s="484"/>
      <c r="K585" s="484"/>
      <c r="L585" s="484"/>
      <c r="M585" s="484"/>
      <c r="N585" s="484"/>
      <c r="O585" s="484"/>
      <c r="P585" s="484"/>
      <c r="Q585" s="505"/>
    </row>
    <row r="586" spans="1:17" ht="13" hidden="1" outlineLevel="1">
      <c r="A586" s="506">
        <f>IF(C586&lt;&gt;0,MAX($A$16:A585)+1,0)</f>
        <v>493</v>
      </c>
      <c r="B586" s="473" t="s">
        <v>903</v>
      </c>
      <c r="C586" s="474" t="s">
        <v>758</v>
      </c>
      <c r="D586" s="532">
        <v>305</v>
      </c>
      <c r="E586" s="532">
        <v>1</v>
      </c>
      <c r="F586" s="477">
        <f>D586*E586</f>
        <v>305</v>
      </c>
      <c r="G586" s="478"/>
      <c r="H586" s="477"/>
      <c r="I586" s="477"/>
      <c r="J586" s="477">
        <v>149370</v>
      </c>
      <c r="K586" s="477">
        <v>74400</v>
      </c>
      <c r="L586" s="477">
        <f t="shared" si="58"/>
        <v>223770</v>
      </c>
      <c r="M586" s="477">
        <f t="shared" si="60"/>
        <v>68249850</v>
      </c>
      <c r="N586" s="477"/>
      <c r="O586" s="477"/>
      <c r="P586" s="477"/>
      <c r="Q586" s="511"/>
    </row>
    <row r="587" spans="1:17" ht="13" hidden="1" outlineLevel="1">
      <c r="A587" s="506">
        <f>IF(C587&lt;&gt;0,MAX($A$16:A586)+1,0)</f>
        <v>494</v>
      </c>
      <c r="B587" s="473" t="s">
        <v>904</v>
      </c>
      <c r="C587" s="474" t="s">
        <v>758</v>
      </c>
      <c r="D587" s="532">
        <v>10</v>
      </c>
      <c r="E587" s="532">
        <v>1</v>
      </c>
      <c r="F587" s="477">
        <f t="shared" ref="F587:F650" si="61">D587*E587</f>
        <v>10</v>
      </c>
      <c r="G587" s="478"/>
      <c r="H587" s="477"/>
      <c r="I587" s="477"/>
      <c r="J587" s="477">
        <v>129057</v>
      </c>
      <c r="K587" s="477">
        <v>69440</v>
      </c>
      <c r="L587" s="477">
        <f t="shared" si="58"/>
        <v>198497</v>
      </c>
      <c r="M587" s="477">
        <f t="shared" si="60"/>
        <v>1984970</v>
      </c>
      <c r="N587" s="477"/>
      <c r="O587" s="477"/>
      <c r="P587" s="477"/>
      <c r="Q587" s="511"/>
    </row>
    <row r="588" spans="1:17" ht="26" hidden="1" outlineLevel="1">
      <c r="A588" s="506">
        <f>IF(C588&lt;&gt;0,MAX($A$16:A587)+1,0)</f>
        <v>495</v>
      </c>
      <c r="B588" s="473" t="s">
        <v>905</v>
      </c>
      <c r="C588" s="474" t="s">
        <v>906</v>
      </c>
      <c r="D588" s="532">
        <v>12</v>
      </c>
      <c r="E588" s="532">
        <v>1</v>
      </c>
      <c r="F588" s="477">
        <f t="shared" si="61"/>
        <v>12</v>
      </c>
      <c r="G588" s="478"/>
      <c r="H588" s="477"/>
      <c r="I588" s="477"/>
      <c r="J588" s="477">
        <v>302886</v>
      </c>
      <c r="K588" s="477">
        <v>84320</v>
      </c>
      <c r="L588" s="477">
        <f t="shared" si="58"/>
        <v>387206</v>
      </c>
      <c r="M588" s="477">
        <f t="shared" si="60"/>
        <v>4646472</v>
      </c>
      <c r="N588" s="477"/>
      <c r="O588" s="477"/>
      <c r="P588" s="477"/>
      <c r="Q588" s="511"/>
    </row>
    <row r="589" spans="1:17" ht="26" hidden="1" outlineLevel="1">
      <c r="A589" s="506">
        <f>IF(C589&lt;&gt;0,MAX($A$16:A588)+1,0)</f>
        <v>496</v>
      </c>
      <c r="B589" s="473" t="s">
        <v>907</v>
      </c>
      <c r="C589" s="474" t="s">
        <v>906</v>
      </c>
      <c r="D589" s="532">
        <v>13</v>
      </c>
      <c r="E589" s="532">
        <v>1</v>
      </c>
      <c r="F589" s="477">
        <f t="shared" si="61"/>
        <v>13</v>
      </c>
      <c r="G589" s="478"/>
      <c r="H589" s="477"/>
      <c r="I589" s="477"/>
      <c r="J589" s="477">
        <v>302886</v>
      </c>
      <c r="K589" s="477">
        <v>84320</v>
      </c>
      <c r="L589" s="477">
        <f t="shared" ref="L589:L652" si="62">J589+K589</f>
        <v>387206</v>
      </c>
      <c r="M589" s="477">
        <f t="shared" si="60"/>
        <v>5033678</v>
      </c>
      <c r="N589" s="477"/>
      <c r="O589" s="477"/>
      <c r="P589" s="477"/>
      <c r="Q589" s="511"/>
    </row>
    <row r="590" spans="1:17" ht="26" hidden="1" outlineLevel="1">
      <c r="A590" s="506">
        <f>IF(C590&lt;&gt;0,MAX($A$16:A589)+1,0)</f>
        <v>497</v>
      </c>
      <c r="B590" s="473" t="s">
        <v>908</v>
      </c>
      <c r="C590" s="474" t="s">
        <v>906</v>
      </c>
      <c r="D590" s="532">
        <v>20</v>
      </c>
      <c r="E590" s="532">
        <v>1</v>
      </c>
      <c r="F590" s="477">
        <f t="shared" si="61"/>
        <v>20</v>
      </c>
      <c r="G590" s="478"/>
      <c r="H590" s="477"/>
      <c r="I590" s="477"/>
      <c r="J590" s="477">
        <v>628157</v>
      </c>
      <c r="K590" s="477">
        <v>104160</v>
      </c>
      <c r="L590" s="477">
        <f t="shared" si="62"/>
        <v>732317</v>
      </c>
      <c r="M590" s="477">
        <f t="shared" si="60"/>
        <v>14646340</v>
      </c>
      <c r="N590" s="477"/>
      <c r="O590" s="477"/>
      <c r="P590" s="477"/>
      <c r="Q590" s="511"/>
    </row>
    <row r="591" spans="1:17" ht="13" hidden="1" outlineLevel="1">
      <c r="A591" s="506">
        <f>IF(C591&lt;&gt;0,MAX($A$16:A590)+1,0)</f>
        <v>498</v>
      </c>
      <c r="B591" s="473" t="s">
        <v>909</v>
      </c>
      <c r="C591" s="474" t="s">
        <v>906</v>
      </c>
      <c r="D591" s="532">
        <v>12</v>
      </c>
      <c r="E591" s="532">
        <v>1</v>
      </c>
      <c r="F591" s="477">
        <f t="shared" si="61"/>
        <v>12</v>
      </c>
      <c r="G591" s="478"/>
      <c r="H591" s="477"/>
      <c r="I591" s="477"/>
      <c r="J591" s="477">
        <v>500418</v>
      </c>
      <c r="K591" s="477">
        <v>94240</v>
      </c>
      <c r="L591" s="477">
        <f t="shared" si="62"/>
        <v>594658</v>
      </c>
      <c r="M591" s="477">
        <f t="shared" si="60"/>
        <v>7135896</v>
      </c>
      <c r="N591" s="477"/>
      <c r="O591" s="477"/>
      <c r="P591" s="477"/>
      <c r="Q591" s="511"/>
    </row>
    <row r="592" spans="1:17" ht="26" hidden="1" outlineLevel="1">
      <c r="A592" s="506">
        <f>IF(C592&lt;&gt;0,MAX($A$16:A591)+1,0)</f>
        <v>499</v>
      </c>
      <c r="B592" s="473" t="s">
        <v>910</v>
      </c>
      <c r="C592" s="474" t="s">
        <v>758</v>
      </c>
      <c r="D592" s="532">
        <v>10</v>
      </c>
      <c r="E592" s="532">
        <v>1</v>
      </c>
      <c r="F592" s="477">
        <f t="shared" si="61"/>
        <v>10</v>
      </c>
      <c r="G592" s="478"/>
      <c r="H592" s="477"/>
      <c r="I592" s="477"/>
      <c r="J592" s="477">
        <v>1369569</v>
      </c>
      <c r="K592" s="477">
        <v>119040</v>
      </c>
      <c r="L592" s="477">
        <f t="shared" si="62"/>
        <v>1488609</v>
      </c>
      <c r="M592" s="477">
        <f t="shared" si="60"/>
        <v>14886090</v>
      </c>
      <c r="N592" s="477"/>
      <c r="O592" s="477"/>
      <c r="P592" s="477"/>
      <c r="Q592" s="511"/>
    </row>
    <row r="593" spans="1:17" ht="13" hidden="1" outlineLevel="1">
      <c r="A593" s="541"/>
      <c r="B593" s="463" t="s">
        <v>911</v>
      </c>
      <c r="C593" s="464"/>
      <c r="D593" s="530">
        <v>1</v>
      </c>
      <c r="E593" s="466">
        <v>0</v>
      </c>
      <c r="F593" s="484">
        <f t="shared" si="61"/>
        <v>0</v>
      </c>
      <c r="G593" s="485"/>
      <c r="H593" s="484"/>
      <c r="I593" s="484"/>
      <c r="J593" s="484">
        <v>0</v>
      </c>
      <c r="K593" s="484">
        <v>0</v>
      </c>
      <c r="L593" s="484"/>
      <c r="M593" s="484"/>
      <c r="N593" s="484"/>
      <c r="O593" s="484"/>
      <c r="P593" s="484"/>
      <c r="Q593" s="505"/>
    </row>
    <row r="594" spans="1:17" ht="13" hidden="1" outlineLevel="1">
      <c r="A594" s="514">
        <f>IF(C594&lt;&gt;0,MAX($A$16:A593)+1,0)</f>
        <v>500</v>
      </c>
      <c r="B594" s="523" t="s">
        <v>903</v>
      </c>
      <c r="C594" s="516" t="s">
        <v>758</v>
      </c>
      <c r="D594" s="537">
        <v>676</v>
      </c>
      <c r="E594" s="537">
        <v>1</v>
      </c>
      <c r="F594" s="477">
        <f t="shared" si="61"/>
        <v>676</v>
      </c>
      <c r="G594" s="478"/>
      <c r="H594" s="477"/>
      <c r="I594" s="477"/>
      <c r="J594" s="477">
        <v>149370</v>
      </c>
      <c r="K594" s="477">
        <v>74400</v>
      </c>
      <c r="L594" s="477">
        <f t="shared" si="62"/>
        <v>223770</v>
      </c>
      <c r="M594" s="477">
        <f t="shared" si="60"/>
        <v>151268520</v>
      </c>
      <c r="N594" s="542"/>
      <c r="O594" s="542"/>
      <c r="P594" s="542"/>
      <c r="Q594" s="518"/>
    </row>
    <row r="595" spans="1:17" ht="13" hidden="1" outlineLevel="1">
      <c r="A595" s="514">
        <f>IF(C595&lt;&gt;0,MAX($A$16:A594)+1,0)</f>
        <v>501</v>
      </c>
      <c r="B595" s="523" t="s">
        <v>904</v>
      </c>
      <c r="C595" s="516" t="s">
        <v>758</v>
      </c>
      <c r="D595" s="537">
        <v>48</v>
      </c>
      <c r="E595" s="537">
        <v>1</v>
      </c>
      <c r="F595" s="477">
        <f t="shared" si="61"/>
        <v>48</v>
      </c>
      <c r="G595" s="478"/>
      <c r="H595" s="477"/>
      <c r="I595" s="477"/>
      <c r="J595" s="477">
        <v>129057</v>
      </c>
      <c r="K595" s="477">
        <v>69440</v>
      </c>
      <c r="L595" s="477">
        <f t="shared" si="62"/>
        <v>198497</v>
      </c>
      <c r="M595" s="477">
        <f t="shared" si="60"/>
        <v>9527856</v>
      </c>
      <c r="N595" s="542"/>
      <c r="O595" s="542"/>
      <c r="P595" s="542"/>
      <c r="Q595" s="518"/>
    </row>
    <row r="596" spans="1:17" ht="26" hidden="1" outlineLevel="1">
      <c r="A596" s="514">
        <f>IF(C596&lt;&gt;0,MAX($A$16:A595)+1,0)</f>
        <v>502</v>
      </c>
      <c r="B596" s="515" t="s">
        <v>905</v>
      </c>
      <c r="C596" s="516" t="s">
        <v>906</v>
      </c>
      <c r="D596" s="537">
        <v>3</v>
      </c>
      <c r="E596" s="537">
        <v>1</v>
      </c>
      <c r="F596" s="477">
        <f t="shared" si="61"/>
        <v>3</v>
      </c>
      <c r="G596" s="478"/>
      <c r="H596" s="477"/>
      <c r="I596" s="477"/>
      <c r="J596" s="477">
        <v>302886</v>
      </c>
      <c r="K596" s="477">
        <v>84320</v>
      </c>
      <c r="L596" s="477">
        <f t="shared" si="62"/>
        <v>387206</v>
      </c>
      <c r="M596" s="477">
        <f t="shared" si="60"/>
        <v>1161618</v>
      </c>
      <c r="N596" s="542"/>
      <c r="O596" s="542"/>
      <c r="P596" s="542"/>
      <c r="Q596" s="518"/>
    </row>
    <row r="597" spans="1:17" ht="26" hidden="1" outlineLevel="1">
      <c r="A597" s="514">
        <f>IF(C597&lt;&gt;0,MAX($A$16:A596)+1,0)</f>
        <v>503</v>
      </c>
      <c r="B597" s="515" t="s">
        <v>907</v>
      </c>
      <c r="C597" s="516" t="s">
        <v>906</v>
      </c>
      <c r="D597" s="537">
        <v>7</v>
      </c>
      <c r="E597" s="537">
        <v>1</v>
      </c>
      <c r="F597" s="477">
        <f t="shared" si="61"/>
        <v>7</v>
      </c>
      <c r="G597" s="478"/>
      <c r="H597" s="477"/>
      <c r="I597" s="477"/>
      <c r="J597" s="477">
        <v>302886</v>
      </c>
      <c r="K597" s="477">
        <v>84320</v>
      </c>
      <c r="L597" s="477">
        <f t="shared" si="62"/>
        <v>387206</v>
      </c>
      <c r="M597" s="477">
        <f t="shared" si="60"/>
        <v>2710442</v>
      </c>
      <c r="N597" s="542"/>
      <c r="O597" s="542"/>
      <c r="P597" s="542"/>
      <c r="Q597" s="518"/>
    </row>
    <row r="598" spans="1:17" ht="26" hidden="1" outlineLevel="1">
      <c r="A598" s="514">
        <f>IF(C598&lt;&gt;0,MAX($A$16:A597)+1,0)</f>
        <v>504</v>
      </c>
      <c r="B598" s="515" t="s">
        <v>908</v>
      </c>
      <c r="C598" s="516" t="s">
        <v>906</v>
      </c>
      <c r="D598" s="537">
        <v>18</v>
      </c>
      <c r="E598" s="537">
        <v>1</v>
      </c>
      <c r="F598" s="477">
        <f t="shared" si="61"/>
        <v>18</v>
      </c>
      <c r="G598" s="478"/>
      <c r="H598" s="477"/>
      <c r="I598" s="477"/>
      <c r="J598" s="477">
        <v>628157</v>
      </c>
      <c r="K598" s="477">
        <v>104160</v>
      </c>
      <c r="L598" s="477">
        <f t="shared" si="62"/>
        <v>732317</v>
      </c>
      <c r="M598" s="477">
        <f t="shared" si="60"/>
        <v>13181706</v>
      </c>
      <c r="N598" s="542"/>
      <c r="O598" s="542"/>
      <c r="P598" s="542"/>
      <c r="Q598" s="518"/>
    </row>
    <row r="599" spans="1:17" ht="13" hidden="1" outlineLevel="1">
      <c r="A599" s="514">
        <f>IF(C599&lt;&gt;0,MAX($A$16:A598)+1,0)</f>
        <v>505</v>
      </c>
      <c r="B599" s="523" t="s">
        <v>909</v>
      </c>
      <c r="C599" s="516" t="s">
        <v>906</v>
      </c>
      <c r="D599" s="537">
        <v>7</v>
      </c>
      <c r="E599" s="537">
        <v>1</v>
      </c>
      <c r="F599" s="477">
        <f t="shared" si="61"/>
        <v>7</v>
      </c>
      <c r="G599" s="478"/>
      <c r="H599" s="477"/>
      <c r="I599" s="477"/>
      <c r="J599" s="477">
        <v>500418</v>
      </c>
      <c r="K599" s="477">
        <v>94240</v>
      </c>
      <c r="L599" s="477">
        <f t="shared" si="62"/>
        <v>594658</v>
      </c>
      <c r="M599" s="477">
        <f t="shared" si="60"/>
        <v>4162606</v>
      </c>
      <c r="N599" s="542"/>
      <c r="O599" s="542"/>
      <c r="P599" s="542"/>
      <c r="Q599" s="518"/>
    </row>
    <row r="600" spans="1:17" ht="26" hidden="1" outlineLevel="1">
      <c r="A600" s="514">
        <f>IF(C600&lt;&gt;0,MAX($A$16:A599)+1,0)</f>
        <v>506</v>
      </c>
      <c r="B600" s="515" t="s">
        <v>912</v>
      </c>
      <c r="C600" s="516" t="s">
        <v>758</v>
      </c>
      <c r="D600" s="537">
        <v>52</v>
      </c>
      <c r="E600" s="537">
        <v>1</v>
      </c>
      <c r="F600" s="477">
        <f t="shared" si="61"/>
        <v>52</v>
      </c>
      <c r="G600" s="478"/>
      <c r="H600" s="477"/>
      <c r="I600" s="477"/>
      <c r="J600" s="477">
        <v>1553933</v>
      </c>
      <c r="K600" s="477">
        <v>119040</v>
      </c>
      <c r="L600" s="477">
        <f t="shared" si="62"/>
        <v>1672973</v>
      </c>
      <c r="M600" s="477">
        <f t="shared" si="60"/>
        <v>86994596</v>
      </c>
      <c r="N600" s="542"/>
      <c r="O600" s="542"/>
      <c r="P600" s="542"/>
      <c r="Q600" s="518"/>
    </row>
    <row r="601" spans="1:17" ht="26" hidden="1" outlineLevel="1">
      <c r="A601" s="514">
        <f>IF(C601&lt;&gt;0,MAX($A$16:A600)+1,0)</f>
        <v>507</v>
      </c>
      <c r="B601" s="515" t="s">
        <v>913</v>
      </c>
      <c r="C601" s="516" t="s">
        <v>758</v>
      </c>
      <c r="D601" s="537">
        <v>4</v>
      </c>
      <c r="E601" s="537">
        <v>1</v>
      </c>
      <c r="F601" s="477">
        <f t="shared" si="61"/>
        <v>4</v>
      </c>
      <c r="G601" s="478"/>
      <c r="H601" s="477"/>
      <c r="I601" s="477"/>
      <c r="J601" s="477">
        <v>1553933</v>
      </c>
      <c r="K601" s="477">
        <v>119040</v>
      </c>
      <c r="L601" s="477">
        <f t="shared" si="62"/>
        <v>1672973</v>
      </c>
      <c r="M601" s="477">
        <f t="shared" si="60"/>
        <v>6691892</v>
      </c>
      <c r="N601" s="542"/>
      <c r="O601" s="542"/>
      <c r="P601" s="542"/>
      <c r="Q601" s="518"/>
    </row>
    <row r="602" spans="1:17" ht="26" hidden="1" outlineLevel="1">
      <c r="A602" s="506">
        <f>IF(C602&lt;&gt;0,MAX($A$16:A601)+1,0)</f>
        <v>508</v>
      </c>
      <c r="B602" s="473" t="s">
        <v>914</v>
      </c>
      <c r="C602" s="474" t="s">
        <v>758</v>
      </c>
      <c r="D602" s="532">
        <v>18</v>
      </c>
      <c r="E602" s="532">
        <v>1</v>
      </c>
      <c r="F602" s="477">
        <f t="shared" si="61"/>
        <v>18</v>
      </c>
      <c r="G602" s="478"/>
      <c r="H602" s="477"/>
      <c r="I602" s="477"/>
      <c r="J602" s="477">
        <v>589969</v>
      </c>
      <c r="K602" s="477">
        <v>104160</v>
      </c>
      <c r="L602" s="477">
        <f t="shared" si="62"/>
        <v>694129</v>
      </c>
      <c r="M602" s="477">
        <f t="shared" si="60"/>
        <v>12494322</v>
      </c>
      <c r="N602" s="477"/>
      <c r="O602" s="477"/>
      <c r="P602" s="477"/>
      <c r="Q602" s="511"/>
    </row>
    <row r="603" spans="1:17" ht="13" hidden="1" outlineLevel="1">
      <c r="A603" s="506">
        <f>IF(C603&lt;&gt;0,MAX($A$16:A602)+1,0)</f>
        <v>509</v>
      </c>
      <c r="B603" s="473" t="s">
        <v>915</v>
      </c>
      <c r="C603" s="474" t="s">
        <v>758</v>
      </c>
      <c r="D603" s="532">
        <v>36</v>
      </c>
      <c r="E603" s="532">
        <v>1</v>
      </c>
      <c r="F603" s="477">
        <f t="shared" si="61"/>
        <v>36</v>
      </c>
      <c r="G603" s="478"/>
      <c r="H603" s="477"/>
      <c r="I603" s="477"/>
      <c r="J603" s="477">
        <v>111936</v>
      </c>
      <c r="K603" s="477">
        <v>79360</v>
      </c>
      <c r="L603" s="477">
        <f t="shared" si="62"/>
        <v>191296</v>
      </c>
      <c r="M603" s="477">
        <f t="shared" si="60"/>
        <v>6886656</v>
      </c>
      <c r="N603" s="477"/>
      <c r="O603" s="477"/>
      <c r="P603" s="477"/>
      <c r="Q603" s="511"/>
    </row>
    <row r="604" spans="1:17" ht="13" hidden="1" outlineLevel="1">
      <c r="A604" s="506">
        <f>IF(C604&lt;&gt;0,MAX($A$16:A603)+1,0)</f>
        <v>510</v>
      </c>
      <c r="B604" s="473" t="s">
        <v>916</v>
      </c>
      <c r="C604" s="474" t="s">
        <v>906</v>
      </c>
      <c r="D604" s="532">
        <v>7</v>
      </c>
      <c r="E604" s="532">
        <v>1</v>
      </c>
      <c r="F604" s="477">
        <f t="shared" si="61"/>
        <v>7</v>
      </c>
      <c r="G604" s="478"/>
      <c r="H604" s="477"/>
      <c r="I604" s="477"/>
      <c r="J604" s="477">
        <v>1185204</v>
      </c>
      <c r="K604" s="477">
        <v>119040</v>
      </c>
      <c r="L604" s="477">
        <f t="shared" si="62"/>
        <v>1304244</v>
      </c>
      <c r="M604" s="477">
        <f t="shared" si="60"/>
        <v>9129708</v>
      </c>
      <c r="N604" s="477"/>
      <c r="O604" s="477"/>
      <c r="P604" s="477"/>
      <c r="Q604" s="447"/>
    </row>
    <row r="605" spans="1:17" ht="13" hidden="1" outlineLevel="1">
      <c r="A605" s="541"/>
      <c r="B605" s="463" t="s">
        <v>917</v>
      </c>
      <c r="C605" s="464"/>
      <c r="D605" s="530">
        <v>1</v>
      </c>
      <c r="E605" s="466">
        <v>0</v>
      </c>
      <c r="F605" s="484">
        <f t="shared" si="61"/>
        <v>0</v>
      </c>
      <c r="G605" s="485"/>
      <c r="H605" s="484"/>
      <c r="I605" s="484"/>
      <c r="J605" s="484">
        <v>0</v>
      </c>
      <c r="K605" s="484">
        <v>0</v>
      </c>
      <c r="L605" s="484"/>
      <c r="M605" s="484"/>
      <c r="N605" s="467"/>
      <c r="O605" s="467"/>
      <c r="P605" s="467"/>
      <c r="Q605" s="469"/>
    </row>
    <row r="606" spans="1:17" s="439" customFormat="1" ht="13" hidden="1" outlineLevel="1">
      <c r="A606" s="522">
        <f>IF(C606&lt;&gt;0,MAX($A$16:A605)+1,0)</f>
        <v>511</v>
      </c>
      <c r="B606" s="523" t="s">
        <v>904</v>
      </c>
      <c r="C606" s="524" t="s">
        <v>758</v>
      </c>
      <c r="D606" s="536">
        <v>58</v>
      </c>
      <c r="E606" s="536">
        <v>1</v>
      </c>
      <c r="F606" s="479">
        <f t="shared" si="61"/>
        <v>58</v>
      </c>
      <c r="G606" s="492"/>
      <c r="H606" s="479"/>
      <c r="I606" s="479"/>
      <c r="J606" s="479">
        <v>129057</v>
      </c>
      <c r="K606" s="479">
        <v>69440</v>
      </c>
      <c r="L606" s="479">
        <f t="shared" si="62"/>
        <v>198497</v>
      </c>
      <c r="M606" s="479">
        <f t="shared" si="60"/>
        <v>11512826</v>
      </c>
      <c r="N606" s="543"/>
      <c r="O606" s="543"/>
      <c r="P606" s="543"/>
      <c r="Q606" s="544"/>
    </row>
    <row r="607" spans="1:17" s="439" customFormat="1" ht="26" hidden="1" outlineLevel="1">
      <c r="A607" s="522">
        <f>IF(C607&lt;&gt;0,MAX($A$16:A606)+1,0)</f>
        <v>512</v>
      </c>
      <c r="B607" s="523" t="s">
        <v>905</v>
      </c>
      <c r="C607" s="524" t="s">
        <v>906</v>
      </c>
      <c r="D607" s="536">
        <v>8</v>
      </c>
      <c r="E607" s="536">
        <v>1</v>
      </c>
      <c r="F607" s="479">
        <f t="shared" si="61"/>
        <v>8</v>
      </c>
      <c r="G607" s="492"/>
      <c r="H607" s="479"/>
      <c r="I607" s="479"/>
      <c r="J607" s="479">
        <v>302886</v>
      </c>
      <c r="K607" s="479">
        <v>84320</v>
      </c>
      <c r="L607" s="479">
        <f t="shared" si="62"/>
        <v>387206</v>
      </c>
      <c r="M607" s="479">
        <f t="shared" si="60"/>
        <v>3097648</v>
      </c>
      <c r="N607" s="543"/>
      <c r="O607" s="543"/>
      <c r="P607" s="543"/>
      <c r="Q607" s="544"/>
    </row>
    <row r="608" spans="1:17" s="439" customFormat="1" ht="13" hidden="1" outlineLevel="1">
      <c r="A608" s="545">
        <f>IF(C608&lt;&gt;0,MAX($A$16:A607)+1,0)</f>
        <v>513</v>
      </c>
      <c r="B608" s="487" t="s">
        <v>918</v>
      </c>
      <c r="C608" s="489" t="s">
        <v>906</v>
      </c>
      <c r="D608" s="546">
        <v>5</v>
      </c>
      <c r="E608" s="546">
        <v>1</v>
      </c>
      <c r="F608" s="479">
        <f t="shared" si="61"/>
        <v>5</v>
      </c>
      <c r="G608" s="492"/>
      <c r="H608" s="479"/>
      <c r="I608" s="479"/>
      <c r="J608" s="479">
        <v>730877</v>
      </c>
      <c r="K608" s="479">
        <v>109120</v>
      </c>
      <c r="L608" s="479">
        <f t="shared" si="62"/>
        <v>839997</v>
      </c>
      <c r="M608" s="479">
        <f t="shared" si="60"/>
        <v>4199985</v>
      </c>
      <c r="N608" s="479"/>
      <c r="O608" s="479"/>
      <c r="P608" s="479"/>
      <c r="Q608" s="547"/>
    </row>
    <row r="609" spans="1:17" s="439" customFormat="1" ht="13" hidden="1" outlineLevel="1">
      <c r="A609" s="545">
        <f>IF(C609&lt;&gt;0,MAX($A$16:A608)+1,0)</f>
        <v>514</v>
      </c>
      <c r="B609" s="487" t="s">
        <v>909</v>
      </c>
      <c r="C609" s="489" t="s">
        <v>906</v>
      </c>
      <c r="D609" s="546">
        <v>8</v>
      </c>
      <c r="E609" s="546">
        <v>1</v>
      </c>
      <c r="F609" s="479">
        <f t="shared" si="61"/>
        <v>8</v>
      </c>
      <c r="G609" s="492"/>
      <c r="H609" s="479"/>
      <c r="I609" s="479"/>
      <c r="J609" s="479">
        <v>500418</v>
      </c>
      <c r="K609" s="479">
        <v>94240</v>
      </c>
      <c r="L609" s="479">
        <f t="shared" si="62"/>
        <v>594658</v>
      </c>
      <c r="M609" s="479">
        <f t="shared" si="60"/>
        <v>4757264</v>
      </c>
      <c r="N609" s="479"/>
      <c r="O609" s="479"/>
      <c r="P609" s="479"/>
      <c r="Q609" s="547"/>
    </row>
    <row r="610" spans="1:17" s="439" customFormat="1" ht="26" hidden="1" outlineLevel="1">
      <c r="A610" s="545">
        <f>IF(C610&lt;&gt;0,MAX($A$16:A609)+1,0)</f>
        <v>515</v>
      </c>
      <c r="B610" s="487" t="s">
        <v>919</v>
      </c>
      <c r="C610" s="489" t="s">
        <v>758</v>
      </c>
      <c r="D610" s="546">
        <v>4</v>
      </c>
      <c r="E610" s="546">
        <v>1</v>
      </c>
      <c r="F610" s="479">
        <f t="shared" si="61"/>
        <v>4</v>
      </c>
      <c r="G610" s="492"/>
      <c r="H610" s="479"/>
      <c r="I610" s="479"/>
      <c r="J610" s="479">
        <v>111936</v>
      </c>
      <c r="K610" s="479">
        <v>79360</v>
      </c>
      <c r="L610" s="479">
        <f t="shared" si="62"/>
        <v>191296</v>
      </c>
      <c r="M610" s="479">
        <f t="shared" si="60"/>
        <v>765184</v>
      </c>
      <c r="N610" s="479"/>
      <c r="O610" s="479"/>
      <c r="P610" s="479"/>
      <c r="Q610" s="547"/>
    </row>
    <row r="611" spans="1:17" s="439" customFormat="1" ht="13" hidden="1" outlineLevel="1">
      <c r="A611" s="545">
        <f>IF(C611&lt;&gt;0,MAX($A$16:A610)+1,0)</f>
        <v>516</v>
      </c>
      <c r="B611" s="487" t="s">
        <v>920</v>
      </c>
      <c r="C611" s="489" t="s">
        <v>758</v>
      </c>
      <c r="D611" s="546">
        <v>8</v>
      </c>
      <c r="E611" s="546">
        <v>1</v>
      </c>
      <c r="F611" s="479">
        <f t="shared" si="61"/>
        <v>8</v>
      </c>
      <c r="G611" s="492"/>
      <c r="H611" s="479"/>
      <c r="I611" s="479"/>
      <c r="J611" s="479">
        <v>144859</v>
      </c>
      <c r="K611" s="479">
        <v>84320</v>
      </c>
      <c r="L611" s="479">
        <f t="shared" si="62"/>
        <v>229179</v>
      </c>
      <c r="M611" s="479">
        <f t="shared" si="60"/>
        <v>1833432</v>
      </c>
      <c r="N611" s="479"/>
      <c r="O611" s="479"/>
      <c r="P611" s="479"/>
      <c r="Q611" s="547"/>
    </row>
    <row r="612" spans="1:17" s="439" customFormat="1" ht="13" hidden="1" outlineLevel="1">
      <c r="A612" s="545">
        <f>IF(C612&lt;&gt;0,MAX($A$16:A611)+1,0)</f>
        <v>517</v>
      </c>
      <c r="B612" s="487" t="s">
        <v>915</v>
      </c>
      <c r="C612" s="489" t="s">
        <v>758</v>
      </c>
      <c r="D612" s="546">
        <v>6</v>
      </c>
      <c r="E612" s="546">
        <v>1</v>
      </c>
      <c r="F612" s="479">
        <f t="shared" si="61"/>
        <v>6</v>
      </c>
      <c r="G612" s="492"/>
      <c r="H612" s="479"/>
      <c r="I612" s="479"/>
      <c r="J612" s="479">
        <v>111936</v>
      </c>
      <c r="K612" s="479">
        <v>79360</v>
      </c>
      <c r="L612" s="479">
        <f t="shared" si="62"/>
        <v>191296</v>
      </c>
      <c r="M612" s="479">
        <f t="shared" si="60"/>
        <v>1147776</v>
      </c>
      <c r="N612" s="479"/>
      <c r="O612" s="479"/>
      <c r="P612" s="479"/>
      <c r="Q612" s="547"/>
    </row>
    <row r="613" spans="1:17" s="439" customFormat="1" ht="13" hidden="1" outlineLevel="1">
      <c r="A613" s="545">
        <f>IF(C613&lt;&gt;0,MAX($A$16:A612)+1,0)</f>
        <v>518</v>
      </c>
      <c r="B613" s="487" t="s">
        <v>916</v>
      </c>
      <c r="C613" s="489" t="s">
        <v>906</v>
      </c>
      <c r="D613" s="546">
        <v>5</v>
      </c>
      <c r="E613" s="546">
        <v>1</v>
      </c>
      <c r="F613" s="479">
        <f t="shared" si="61"/>
        <v>5</v>
      </c>
      <c r="G613" s="492"/>
      <c r="H613" s="479"/>
      <c r="I613" s="479"/>
      <c r="J613" s="479">
        <v>1185204</v>
      </c>
      <c r="K613" s="479">
        <v>119040</v>
      </c>
      <c r="L613" s="479">
        <f t="shared" si="62"/>
        <v>1304244</v>
      </c>
      <c r="M613" s="479">
        <f t="shared" si="60"/>
        <v>6521220</v>
      </c>
      <c r="N613" s="479"/>
      <c r="O613" s="479"/>
      <c r="P613" s="479"/>
      <c r="Q613" s="493"/>
    </row>
    <row r="614" spans="1:17" s="439" customFormat="1" ht="13" hidden="1" outlineLevel="1">
      <c r="A614" s="522"/>
      <c r="B614" s="548" t="s">
        <v>921</v>
      </c>
      <c r="C614" s="524"/>
      <c r="D614" s="535">
        <v>1</v>
      </c>
      <c r="E614" s="536">
        <v>0</v>
      </c>
      <c r="F614" s="479">
        <f t="shared" si="61"/>
        <v>0</v>
      </c>
      <c r="G614" s="492"/>
      <c r="H614" s="479"/>
      <c r="I614" s="479"/>
      <c r="J614" s="479">
        <v>0</v>
      </c>
      <c r="K614" s="479">
        <v>0</v>
      </c>
      <c r="L614" s="479"/>
      <c r="M614" s="479"/>
      <c r="N614" s="543"/>
      <c r="O614" s="543"/>
      <c r="P614" s="543"/>
      <c r="Q614" s="549"/>
    </row>
    <row r="615" spans="1:17" s="439" customFormat="1" ht="13" hidden="1" outlineLevel="1">
      <c r="A615" s="522">
        <f>IF(C615&lt;&gt;0,MAX($A$16:A614)+1,0)</f>
        <v>519</v>
      </c>
      <c r="B615" s="523" t="s">
        <v>904</v>
      </c>
      <c r="C615" s="524" t="s">
        <v>758</v>
      </c>
      <c r="D615" s="536">
        <v>12</v>
      </c>
      <c r="E615" s="536">
        <v>1</v>
      </c>
      <c r="F615" s="479">
        <f t="shared" si="61"/>
        <v>12</v>
      </c>
      <c r="G615" s="492"/>
      <c r="H615" s="479"/>
      <c r="I615" s="479"/>
      <c r="J615" s="479">
        <v>129057</v>
      </c>
      <c r="K615" s="479">
        <v>69440</v>
      </c>
      <c r="L615" s="479">
        <f t="shared" si="62"/>
        <v>198497</v>
      </c>
      <c r="M615" s="479">
        <f t="shared" si="60"/>
        <v>2381964</v>
      </c>
      <c r="N615" s="543"/>
      <c r="O615" s="543"/>
      <c r="P615" s="543"/>
      <c r="Q615" s="544"/>
    </row>
    <row r="616" spans="1:17" s="439" customFormat="1" ht="13" hidden="1" outlineLevel="1">
      <c r="A616" s="522">
        <f>IF(C616&lt;&gt;0,MAX($A$16:A615)+1,0)</f>
        <v>520</v>
      </c>
      <c r="B616" s="523" t="s">
        <v>909</v>
      </c>
      <c r="C616" s="524" t="s">
        <v>906</v>
      </c>
      <c r="D616" s="536">
        <v>2</v>
      </c>
      <c r="E616" s="536">
        <v>1</v>
      </c>
      <c r="F616" s="479">
        <f t="shared" si="61"/>
        <v>2</v>
      </c>
      <c r="G616" s="492"/>
      <c r="H616" s="479"/>
      <c r="I616" s="479"/>
      <c r="J616" s="479">
        <v>500418</v>
      </c>
      <c r="K616" s="479">
        <v>94240</v>
      </c>
      <c r="L616" s="479">
        <f t="shared" si="62"/>
        <v>594658</v>
      </c>
      <c r="M616" s="479">
        <f t="shared" si="60"/>
        <v>1189316</v>
      </c>
      <c r="N616" s="543"/>
      <c r="O616" s="543"/>
      <c r="P616" s="543"/>
      <c r="Q616" s="544"/>
    </row>
    <row r="617" spans="1:17" s="439" customFormat="1" ht="13" hidden="1" outlineLevel="1">
      <c r="A617" s="545">
        <f>IF(C617&lt;&gt;0,MAX($A$16:A616)+1,0)</f>
        <v>521</v>
      </c>
      <c r="B617" s="487" t="s">
        <v>922</v>
      </c>
      <c r="C617" s="489" t="s">
        <v>758</v>
      </c>
      <c r="D617" s="546">
        <v>188</v>
      </c>
      <c r="E617" s="546">
        <v>1</v>
      </c>
      <c r="F617" s="479">
        <f t="shared" si="61"/>
        <v>188</v>
      </c>
      <c r="G617" s="492"/>
      <c r="H617" s="479"/>
      <c r="I617" s="479"/>
      <c r="J617" s="479">
        <v>258110</v>
      </c>
      <c r="K617" s="479">
        <v>84320</v>
      </c>
      <c r="L617" s="479">
        <f t="shared" si="62"/>
        <v>342430</v>
      </c>
      <c r="M617" s="479">
        <f t="shared" si="60"/>
        <v>64376840</v>
      </c>
      <c r="N617" s="479"/>
      <c r="O617" s="479"/>
      <c r="P617" s="479"/>
      <c r="Q617" s="547"/>
    </row>
    <row r="618" spans="1:17" s="439" customFormat="1" ht="13" hidden="1" outlineLevel="1">
      <c r="A618" s="545">
        <f>IF(C618&lt;&gt;0,MAX($A$16:A617)+1,0)</f>
        <v>522</v>
      </c>
      <c r="B618" s="487" t="s">
        <v>923</v>
      </c>
      <c r="C618" s="489" t="s">
        <v>758</v>
      </c>
      <c r="D618" s="546">
        <v>18</v>
      </c>
      <c r="E618" s="546">
        <v>1</v>
      </c>
      <c r="F618" s="479">
        <f t="shared" si="61"/>
        <v>18</v>
      </c>
      <c r="G618" s="492"/>
      <c r="H618" s="479"/>
      <c r="I618" s="479"/>
      <c r="J618" s="479">
        <v>289717</v>
      </c>
      <c r="K618" s="479">
        <v>84320</v>
      </c>
      <c r="L618" s="479">
        <f t="shared" si="62"/>
        <v>374037</v>
      </c>
      <c r="M618" s="479">
        <f t="shared" si="60"/>
        <v>6732666</v>
      </c>
      <c r="N618" s="479"/>
      <c r="O618" s="479"/>
      <c r="P618" s="479"/>
      <c r="Q618" s="547"/>
    </row>
    <row r="619" spans="1:17" s="439" customFormat="1" ht="13" hidden="1" outlineLevel="1">
      <c r="A619" s="545">
        <f>IF(C619&lt;&gt;0,MAX($A$16:A618)+1,0)</f>
        <v>523</v>
      </c>
      <c r="B619" s="487" t="s">
        <v>924</v>
      </c>
      <c r="C619" s="489" t="s">
        <v>758</v>
      </c>
      <c r="D619" s="546">
        <v>62</v>
      </c>
      <c r="E619" s="546">
        <v>1</v>
      </c>
      <c r="F619" s="479">
        <f t="shared" si="61"/>
        <v>62</v>
      </c>
      <c r="G619" s="492"/>
      <c r="H619" s="479"/>
      <c r="I619" s="479"/>
      <c r="J619" s="479">
        <v>388484</v>
      </c>
      <c r="K619" s="479">
        <v>89280</v>
      </c>
      <c r="L619" s="479">
        <f t="shared" si="62"/>
        <v>477764</v>
      </c>
      <c r="M619" s="479">
        <f t="shared" si="60"/>
        <v>29621368</v>
      </c>
      <c r="N619" s="479"/>
      <c r="O619" s="479"/>
      <c r="P619" s="479"/>
      <c r="Q619" s="547"/>
    </row>
    <row r="620" spans="1:17" s="439" customFormat="1" ht="13" hidden="1" outlineLevel="1">
      <c r="A620" s="522">
        <f>IF(C620&lt;&gt;0,MAX($A$16:A619)+1,0)</f>
        <v>524</v>
      </c>
      <c r="B620" s="523" t="s">
        <v>916</v>
      </c>
      <c r="C620" s="524" t="s">
        <v>906</v>
      </c>
      <c r="D620" s="536">
        <v>12</v>
      </c>
      <c r="E620" s="536">
        <v>1</v>
      </c>
      <c r="F620" s="479">
        <f t="shared" si="61"/>
        <v>12</v>
      </c>
      <c r="G620" s="492"/>
      <c r="H620" s="479"/>
      <c r="I620" s="479"/>
      <c r="J620" s="479">
        <v>1185204</v>
      </c>
      <c r="K620" s="479">
        <v>119040</v>
      </c>
      <c r="L620" s="479">
        <f t="shared" si="62"/>
        <v>1304244</v>
      </c>
      <c r="M620" s="479">
        <f t="shared" si="60"/>
        <v>15650928</v>
      </c>
      <c r="N620" s="543"/>
      <c r="O620" s="543"/>
      <c r="P620" s="543"/>
      <c r="Q620" s="549"/>
    </row>
    <row r="621" spans="1:17" s="439" customFormat="1" ht="13" hidden="1" outlineLevel="1">
      <c r="A621" s="522"/>
      <c r="B621" s="548" t="s">
        <v>925</v>
      </c>
      <c r="C621" s="524"/>
      <c r="D621" s="535">
        <v>1</v>
      </c>
      <c r="E621" s="536">
        <v>0</v>
      </c>
      <c r="F621" s="479">
        <f t="shared" si="61"/>
        <v>0</v>
      </c>
      <c r="G621" s="492"/>
      <c r="H621" s="479"/>
      <c r="I621" s="479"/>
      <c r="J621" s="479">
        <v>0</v>
      </c>
      <c r="K621" s="479">
        <v>0</v>
      </c>
      <c r="L621" s="479"/>
      <c r="M621" s="479"/>
      <c r="N621" s="543"/>
      <c r="O621" s="543"/>
      <c r="P621" s="543"/>
      <c r="Q621" s="549"/>
    </row>
    <row r="622" spans="1:17" s="439" customFormat="1" ht="13" hidden="1" outlineLevel="1">
      <c r="A622" s="522">
        <f>IF(C622&lt;&gt;0,MAX($A$16:A621)+1,0)</f>
        <v>525</v>
      </c>
      <c r="B622" s="523" t="s">
        <v>915</v>
      </c>
      <c r="C622" s="524" t="s">
        <v>758</v>
      </c>
      <c r="D622" s="536">
        <v>104</v>
      </c>
      <c r="E622" s="536">
        <v>1</v>
      </c>
      <c r="F622" s="479">
        <f t="shared" si="61"/>
        <v>104</v>
      </c>
      <c r="G622" s="492"/>
      <c r="H622" s="479"/>
      <c r="I622" s="479"/>
      <c r="J622" s="479">
        <v>111936</v>
      </c>
      <c r="K622" s="479">
        <v>79360</v>
      </c>
      <c r="L622" s="479">
        <f t="shared" si="62"/>
        <v>191296</v>
      </c>
      <c r="M622" s="479">
        <f t="shared" si="60"/>
        <v>19894784</v>
      </c>
      <c r="N622" s="543"/>
      <c r="O622" s="543"/>
      <c r="P622" s="543"/>
      <c r="Q622" s="544"/>
    </row>
    <row r="623" spans="1:17" s="439" customFormat="1" ht="13" hidden="1" outlineLevel="1">
      <c r="A623" s="522">
        <f>IF(C623&lt;&gt;0,MAX($A$16:A622)+1,0)</f>
        <v>526</v>
      </c>
      <c r="B623" s="523" t="s">
        <v>923</v>
      </c>
      <c r="C623" s="524" t="s">
        <v>758</v>
      </c>
      <c r="D623" s="536">
        <v>4</v>
      </c>
      <c r="E623" s="536">
        <v>1</v>
      </c>
      <c r="F623" s="479">
        <f t="shared" si="61"/>
        <v>4</v>
      </c>
      <c r="G623" s="492"/>
      <c r="H623" s="479"/>
      <c r="I623" s="479"/>
      <c r="J623" s="479">
        <v>289717</v>
      </c>
      <c r="K623" s="479">
        <v>84320</v>
      </c>
      <c r="L623" s="479">
        <f t="shared" si="62"/>
        <v>374037</v>
      </c>
      <c r="M623" s="479">
        <f t="shared" si="60"/>
        <v>1496148</v>
      </c>
      <c r="N623" s="543"/>
      <c r="O623" s="543"/>
      <c r="P623" s="543"/>
      <c r="Q623" s="544"/>
    </row>
    <row r="624" spans="1:17" s="439" customFormat="1" ht="13" hidden="1" outlineLevel="1">
      <c r="A624" s="522">
        <f>IF(C624&lt;&gt;0,MAX($A$16:A623)+1,0)</f>
        <v>527</v>
      </c>
      <c r="B624" s="523" t="s">
        <v>904</v>
      </c>
      <c r="C624" s="524" t="s">
        <v>758</v>
      </c>
      <c r="D624" s="536">
        <v>18</v>
      </c>
      <c r="E624" s="536">
        <v>1</v>
      </c>
      <c r="F624" s="479">
        <f t="shared" si="61"/>
        <v>18</v>
      </c>
      <c r="G624" s="492"/>
      <c r="H624" s="479"/>
      <c r="I624" s="479"/>
      <c r="J624" s="479">
        <v>129057</v>
      </c>
      <c r="K624" s="479">
        <v>69440</v>
      </c>
      <c r="L624" s="479">
        <f t="shared" si="62"/>
        <v>198497</v>
      </c>
      <c r="M624" s="479">
        <f t="shared" si="60"/>
        <v>3572946</v>
      </c>
      <c r="N624" s="543"/>
      <c r="O624" s="543"/>
      <c r="P624" s="543"/>
      <c r="Q624" s="544"/>
    </row>
    <row r="625" spans="1:17" s="439" customFormat="1" ht="26" hidden="1" outlineLevel="1">
      <c r="A625" s="522">
        <f>IF(C625&lt;&gt;0,MAX($A$16:A624)+1,0)</f>
        <v>528</v>
      </c>
      <c r="B625" s="523" t="s">
        <v>913</v>
      </c>
      <c r="C625" s="524" t="s">
        <v>758</v>
      </c>
      <c r="D625" s="536">
        <v>2</v>
      </c>
      <c r="E625" s="536">
        <v>1</v>
      </c>
      <c r="F625" s="479">
        <f t="shared" si="61"/>
        <v>2</v>
      </c>
      <c r="G625" s="492"/>
      <c r="H625" s="479"/>
      <c r="I625" s="479"/>
      <c r="J625" s="479">
        <v>1553933</v>
      </c>
      <c r="K625" s="479">
        <v>119040</v>
      </c>
      <c r="L625" s="479">
        <f t="shared" si="62"/>
        <v>1672973</v>
      </c>
      <c r="M625" s="479">
        <f t="shared" si="60"/>
        <v>3345946</v>
      </c>
      <c r="N625" s="543"/>
      <c r="O625" s="543"/>
      <c r="P625" s="543"/>
      <c r="Q625" s="544"/>
    </row>
    <row r="626" spans="1:17" s="439" customFormat="1" ht="13" hidden="1" outlineLevel="1">
      <c r="A626" s="522">
        <f>IF(C626&lt;&gt;0,MAX($A$16:A625)+1,0)</f>
        <v>529</v>
      </c>
      <c r="B626" s="523" t="s">
        <v>909</v>
      </c>
      <c r="C626" s="524" t="s">
        <v>906</v>
      </c>
      <c r="D626" s="536">
        <v>3</v>
      </c>
      <c r="E626" s="536">
        <v>1</v>
      </c>
      <c r="F626" s="479">
        <f t="shared" si="61"/>
        <v>3</v>
      </c>
      <c r="G626" s="492"/>
      <c r="H626" s="479"/>
      <c r="I626" s="479"/>
      <c r="J626" s="479">
        <v>500418</v>
      </c>
      <c r="K626" s="479">
        <v>94240</v>
      </c>
      <c r="L626" s="479">
        <f t="shared" si="62"/>
        <v>594658</v>
      </c>
      <c r="M626" s="479">
        <f t="shared" si="60"/>
        <v>1783974</v>
      </c>
      <c r="N626" s="543"/>
      <c r="O626" s="543"/>
      <c r="P626" s="543"/>
      <c r="Q626" s="544"/>
    </row>
    <row r="627" spans="1:17" s="439" customFormat="1" ht="26" hidden="1" outlineLevel="1">
      <c r="A627" s="522">
        <f>IF(C627&lt;&gt;0,MAX($A$16:A626)+1,0)</f>
        <v>530</v>
      </c>
      <c r="B627" s="523" t="s">
        <v>905</v>
      </c>
      <c r="C627" s="524" t="s">
        <v>906</v>
      </c>
      <c r="D627" s="536">
        <v>2</v>
      </c>
      <c r="E627" s="536">
        <v>1</v>
      </c>
      <c r="F627" s="479">
        <f t="shared" si="61"/>
        <v>2</v>
      </c>
      <c r="G627" s="492"/>
      <c r="H627" s="479"/>
      <c r="I627" s="479"/>
      <c r="J627" s="479">
        <v>302886</v>
      </c>
      <c r="K627" s="479">
        <v>84320</v>
      </c>
      <c r="L627" s="479">
        <f t="shared" si="62"/>
        <v>387206</v>
      </c>
      <c r="M627" s="479">
        <f t="shared" si="60"/>
        <v>774412</v>
      </c>
      <c r="N627" s="543"/>
      <c r="O627" s="543"/>
      <c r="P627" s="543"/>
      <c r="Q627" s="544"/>
    </row>
    <row r="628" spans="1:17" s="439" customFormat="1" ht="26" hidden="1" outlineLevel="1">
      <c r="A628" s="522">
        <f>IF(C628&lt;&gt;0,MAX($A$16:A627)+1,0)</f>
        <v>531</v>
      </c>
      <c r="B628" s="523" t="s">
        <v>907</v>
      </c>
      <c r="C628" s="524" t="s">
        <v>906</v>
      </c>
      <c r="D628" s="536">
        <v>1</v>
      </c>
      <c r="E628" s="536">
        <v>1</v>
      </c>
      <c r="F628" s="479">
        <f t="shared" si="61"/>
        <v>1</v>
      </c>
      <c r="G628" s="492"/>
      <c r="H628" s="479"/>
      <c r="I628" s="479"/>
      <c r="J628" s="479">
        <v>302886</v>
      </c>
      <c r="K628" s="479">
        <v>84320</v>
      </c>
      <c r="L628" s="479">
        <f t="shared" si="62"/>
        <v>387206</v>
      </c>
      <c r="M628" s="479">
        <f t="shared" si="60"/>
        <v>387206</v>
      </c>
      <c r="N628" s="543"/>
      <c r="O628" s="543"/>
      <c r="P628" s="543"/>
      <c r="Q628" s="544"/>
    </row>
    <row r="629" spans="1:17" s="439" customFormat="1" ht="13" hidden="1" outlineLevel="1">
      <c r="A629" s="522">
        <f>IF(C629&lt;&gt;0,MAX($A$16:A628)+1,0)</f>
        <v>532</v>
      </c>
      <c r="B629" s="523" t="s">
        <v>916</v>
      </c>
      <c r="C629" s="524" t="s">
        <v>906</v>
      </c>
      <c r="D629" s="536">
        <v>6</v>
      </c>
      <c r="E629" s="536">
        <v>1</v>
      </c>
      <c r="F629" s="479">
        <f t="shared" si="61"/>
        <v>6</v>
      </c>
      <c r="G629" s="492"/>
      <c r="H629" s="479"/>
      <c r="I629" s="479"/>
      <c r="J629" s="479">
        <v>1185204</v>
      </c>
      <c r="K629" s="479">
        <v>119040</v>
      </c>
      <c r="L629" s="479">
        <f t="shared" si="62"/>
        <v>1304244</v>
      </c>
      <c r="M629" s="479">
        <f t="shared" si="60"/>
        <v>7825464</v>
      </c>
      <c r="N629" s="543"/>
      <c r="O629" s="543"/>
      <c r="P629" s="543"/>
      <c r="Q629" s="549"/>
    </row>
    <row r="630" spans="1:17" s="439" customFormat="1" ht="13" hidden="1" outlineLevel="1">
      <c r="A630" s="522"/>
      <c r="B630" s="548" t="s">
        <v>926</v>
      </c>
      <c r="C630" s="524"/>
      <c r="D630" s="535">
        <v>2</v>
      </c>
      <c r="E630" s="536">
        <v>0</v>
      </c>
      <c r="F630" s="479">
        <f t="shared" si="61"/>
        <v>0</v>
      </c>
      <c r="G630" s="492"/>
      <c r="H630" s="479"/>
      <c r="I630" s="479"/>
      <c r="J630" s="479">
        <v>0</v>
      </c>
      <c r="K630" s="479">
        <v>0</v>
      </c>
      <c r="L630" s="479"/>
      <c r="M630" s="479"/>
      <c r="N630" s="543"/>
      <c r="O630" s="543"/>
      <c r="P630" s="543"/>
      <c r="Q630" s="549"/>
    </row>
    <row r="631" spans="1:17" s="439" customFormat="1" ht="13" hidden="1" outlineLevel="1">
      <c r="A631" s="522">
        <f>IF(C631&lt;&gt;0,MAX($A$16:A630)+1,0)</f>
        <v>533</v>
      </c>
      <c r="B631" s="523" t="s">
        <v>915</v>
      </c>
      <c r="C631" s="524" t="s">
        <v>758</v>
      </c>
      <c r="D631" s="536">
        <v>104</v>
      </c>
      <c r="E631" s="536">
        <v>2</v>
      </c>
      <c r="F631" s="479">
        <f t="shared" si="61"/>
        <v>208</v>
      </c>
      <c r="G631" s="492"/>
      <c r="H631" s="479"/>
      <c r="I631" s="479"/>
      <c r="J631" s="479">
        <v>111936</v>
      </c>
      <c r="K631" s="479">
        <v>79360</v>
      </c>
      <c r="L631" s="479">
        <f t="shared" si="62"/>
        <v>191296</v>
      </c>
      <c r="M631" s="479">
        <f t="shared" si="60"/>
        <v>39789568</v>
      </c>
      <c r="N631" s="543"/>
      <c r="O631" s="543"/>
      <c r="P631" s="543"/>
      <c r="Q631" s="544"/>
    </row>
    <row r="632" spans="1:17" s="439" customFormat="1" ht="13" hidden="1" outlineLevel="1">
      <c r="A632" s="522">
        <f>IF(C632&lt;&gt;0,MAX($A$16:A631)+1,0)</f>
        <v>534</v>
      </c>
      <c r="B632" s="523" t="s">
        <v>923</v>
      </c>
      <c r="C632" s="524" t="s">
        <v>758</v>
      </c>
      <c r="D632" s="536">
        <v>4</v>
      </c>
      <c r="E632" s="536">
        <v>2</v>
      </c>
      <c r="F632" s="479">
        <f t="shared" si="61"/>
        <v>8</v>
      </c>
      <c r="G632" s="492"/>
      <c r="H632" s="479"/>
      <c r="I632" s="479"/>
      <c r="J632" s="479">
        <v>289717</v>
      </c>
      <c r="K632" s="479">
        <v>84320</v>
      </c>
      <c r="L632" s="479">
        <f t="shared" si="62"/>
        <v>374037</v>
      </c>
      <c r="M632" s="479">
        <f t="shared" si="60"/>
        <v>2992296</v>
      </c>
      <c r="N632" s="543"/>
      <c r="O632" s="543"/>
      <c r="P632" s="543"/>
      <c r="Q632" s="544"/>
    </row>
    <row r="633" spans="1:17" s="439" customFormat="1" ht="13" hidden="1" outlineLevel="1">
      <c r="A633" s="522">
        <f>IF(C633&lt;&gt;0,MAX($A$16:A632)+1,0)</f>
        <v>535</v>
      </c>
      <c r="B633" s="523" t="s">
        <v>904</v>
      </c>
      <c r="C633" s="524" t="s">
        <v>758</v>
      </c>
      <c r="D633" s="536">
        <v>18</v>
      </c>
      <c r="E633" s="536">
        <v>2</v>
      </c>
      <c r="F633" s="479">
        <f t="shared" si="61"/>
        <v>36</v>
      </c>
      <c r="G633" s="492"/>
      <c r="H633" s="479"/>
      <c r="I633" s="479"/>
      <c r="J633" s="479">
        <v>129057</v>
      </c>
      <c r="K633" s="479">
        <v>69440</v>
      </c>
      <c r="L633" s="479">
        <f t="shared" si="62"/>
        <v>198497</v>
      </c>
      <c r="M633" s="479">
        <f t="shared" si="60"/>
        <v>7145892</v>
      </c>
      <c r="N633" s="543"/>
      <c r="O633" s="543"/>
      <c r="P633" s="543"/>
      <c r="Q633" s="544"/>
    </row>
    <row r="634" spans="1:17" s="439" customFormat="1" ht="26" hidden="1" outlineLevel="1">
      <c r="A634" s="522">
        <f>IF(C634&lt;&gt;0,MAX($A$16:A633)+1,0)</f>
        <v>536</v>
      </c>
      <c r="B634" s="523" t="s">
        <v>913</v>
      </c>
      <c r="C634" s="524" t="s">
        <v>758</v>
      </c>
      <c r="D634" s="536">
        <v>2</v>
      </c>
      <c r="E634" s="536">
        <v>2</v>
      </c>
      <c r="F634" s="479">
        <f t="shared" si="61"/>
        <v>4</v>
      </c>
      <c r="G634" s="492"/>
      <c r="H634" s="479"/>
      <c r="I634" s="479"/>
      <c r="J634" s="479">
        <v>1553933</v>
      </c>
      <c r="K634" s="479">
        <v>119040</v>
      </c>
      <c r="L634" s="479">
        <f t="shared" si="62"/>
        <v>1672973</v>
      </c>
      <c r="M634" s="479">
        <f t="shared" si="60"/>
        <v>6691892</v>
      </c>
      <c r="N634" s="543"/>
      <c r="O634" s="543"/>
      <c r="P634" s="543"/>
      <c r="Q634" s="544"/>
    </row>
    <row r="635" spans="1:17" s="439" customFormat="1" ht="13" hidden="1" outlineLevel="1">
      <c r="A635" s="522">
        <f>IF(C635&lt;&gt;0,MAX($A$16:A634)+1,0)</f>
        <v>537</v>
      </c>
      <c r="B635" s="523" t="s">
        <v>909</v>
      </c>
      <c r="C635" s="524" t="s">
        <v>906</v>
      </c>
      <c r="D635" s="536">
        <v>3</v>
      </c>
      <c r="E635" s="536">
        <v>2</v>
      </c>
      <c r="F635" s="479">
        <f t="shared" si="61"/>
        <v>6</v>
      </c>
      <c r="G635" s="492"/>
      <c r="H635" s="479"/>
      <c r="I635" s="479"/>
      <c r="J635" s="479">
        <v>500418</v>
      </c>
      <c r="K635" s="479">
        <v>94240</v>
      </c>
      <c r="L635" s="479">
        <f t="shared" si="62"/>
        <v>594658</v>
      </c>
      <c r="M635" s="479">
        <f t="shared" si="60"/>
        <v>3567948</v>
      </c>
      <c r="N635" s="543"/>
      <c r="O635" s="543"/>
      <c r="P635" s="543"/>
      <c r="Q635" s="544"/>
    </row>
    <row r="636" spans="1:17" s="439" customFormat="1" ht="26" hidden="1" outlineLevel="1">
      <c r="A636" s="522">
        <f>IF(C636&lt;&gt;0,MAX($A$16:A635)+1,0)</f>
        <v>538</v>
      </c>
      <c r="B636" s="523" t="s">
        <v>905</v>
      </c>
      <c r="C636" s="524" t="s">
        <v>906</v>
      </c>
      <c r="D636" s="536">
        <v>2</v>
      </c>
      <c r="E636" s="536">
        <v>2</v>
      </c>
      <c r="F636" s="479">
        <f t="shared" si="61"/>
        <v>4</v>
      </c>
      <c r="G636" s="492"/>
      <c r="H636" s="479"/>
      <c r="I636" s="479"/>
      <c r="J636" s="479">
        <v>302886</v>
      </c>
      <c r="K636" s="479">
        <v>84320</v>
      </c>
      <c r="L636" s="479">
        <f t="shared" si="62"/>
        <v>387206</v>
      </c>
      <c r="M636" s="479">
        <f t="shared" si="60"/>
        <v>1548824</v>
      </c>
      <c r="N636" s="543"/>
      <c r="O636" s="543"/>
      <c r="P636" s="543"/>
      <c r="Q636" s="544"/>
    </row>
    <row r="637" spans="1:17" s="439" customFormat="1" ht="26" hidden="1" outlineLevel="1">
      <c r="A637" s="522">
        <f>IF(C637&lt;&gt;0,MAX($A$16:A636)+1,0)</f>
        <v>539</v>
      </c>
      <c r="B637" s="523" t="s">
        <v>907</v>
      </c>
      <c r="C637" s="524" t="s">
        <v>906</v>
      </c>
      <c r="D637" s="536">
        <v>1</v>
      </c>
      <c r="E637" s="536">
        <v>2</v>
      </c>
      <c r="F637" s="479">
        <f t="shared" si="61"/>
        <v>2</v>
      </c>
      <c r="G637" s="492"/>
      <c r="H637" s="479"/>
      <c r="I637" s="479"/>
      <c r="J637" s="479">
        <v>302886</v>
      </c>
      <c r="K637" s="479">
        <v>84320</v>
      </c>
      <c r="L637" s="479">
        <f t="shared" si="62"/>
        <v>387206</v>
      </c>
      <c r="M637" s="479">
        <f t="shared" ref="M637:M700" si="63">ROUND(F637*L637,0)</f>
        <v>774412</v>
      </c>
      <c r="N637" s="543"/>
      <c r="O637" s="543"/>
      <c r="P637" s="543"/>
      <c r="Q637" s="544"/>
    </row>
    <row r="638" spans="1:17" s="439" customFormat="1" ht="13" hidden="1" outlineLevel="1">
      <c r="A638" s="522">
        <f>IF(C638&lt;&gt;0,MAX($A$16:A637)+1,0)</f>
        <v>540</v>
      </c>
      <c r="B638" s="523" t="s">
        <v>916</v>
      </c>
      <c r="C638" s="524" t="s">
        <v>906</v>
      </c>
      <c r="D638" s="536">
        <v>6</v>
      </c>
      <c r="E638" s="536">
        <v>2</v>
      </c>
      <c r="F638" s="479">
        <f>D638*E638</f>
        <v>12</v>
      </c>
      <c r="G638" s="492"/>
      <c r="H638" s="479"/>
      <c r="I638" s="479"/>
      <c r="J638" s="479">
        <v>1185204</v>
      </c>
      <c r="K638" s="479">
        <v>119040</v>
      </c>
      <c r="L638" s="479">
        <f t="shared" si="62"/>
        <v>1304244</v>
      </c>
      <c r="M638" s="479">
        <f t="shared" si="63"/>
        <v>15650928</v>
      </c>
      <c r="N638" s="543"/>
      <c r="O638" s="543"/>
      <c r="P638" s="543"/>
      <c r="Q638" s="549"/>
    </row>
    <row r="639" spans="1:17" s="439" customFormat="1" ht="13" hidden="1" outlineLevel="1">
      <c r="A639" s="522"/>
      <c r="B639" s="548" t="s">
        <v>927</v>
      </c>
      <c r="C639" s="524"/>
      <c r="D639" s="535">
        <v>1</v>
      </c>
      <c r="E639" s="536">
        <v>0</v>
      </c>
      <c r="F639" s="479">
        <f t="shared" si="61"/>
        <v>0</v>
      </c>
      <c r="G639" s="492"/>
      <c r="H639" s="479"/>
      <c r="I639" s="479"/>
      <c r="J639" s="479">
        <v>0</v>
      </c>
      <c r="K639" s="479">
        <v>0</v>
      </c>
      <c r="L639" s="479"/>
      <c r="M639" s="479"/>
      <c r="N639" s="543"/>
      <c r="O639" s="543"/>
      <c r="P639" s="543"/>
      <c r="Q639" s="549"/>
    </row>
    <row r="640" spans="1:17" s="439" customFormat="1" ht="13" hidden="1" outlineLevel="1">
      <c r="A640" s="522">
        <f>IF(C640&lt;&gt;0,MAX($A$16:A639)+1,0)</f>
        <v>541</v>
      </c>
      <c r="B640" s="523" t="s">
        <v>915</v>
      </c>
      <c r="C640" s="524" t="s">
        <v>758</v>
      </c>
      <c r="D640" s="536">
        <v>104</v>
      </c>
      <c r="E640" s="536">
        <v>1</v>
      </c>
      <c r="F640" s="479">
        <f>D640*E640</f>
        <v>104</v>
      </c>
      <c r="G640" s="492"/>
      <c r="H640" s="479"/>
      <c r="I640" s="479"/>
      <c r="J640" s="479">
        <v>111936</v>
      </c>
      <c r="K640" s="479">
        <v>79360</v>
      </c>
      <c r="L640" s="479">
        <f t="shared" si="62"/>
        <v>191296</v>
      </c>
      <c r="M640" s="479">
        <f t="shared" si="63"/>
        <v>19894784</v>
      </c>
      <c r="N640" s="543"/>
      <c r="O640" s="543"/>
      <c r="P640" s="543"/>
      <c r="Q640" s="544"/>
    </row>
    <row r="641" spans="1:17" s="439" customFormat="1" ht="13" hidden="1" outlineLevel="1">
      <c r="A641" s="522">
        <f>IF(C641&lt;&gt;0,MAX($A$16:A640)+1,0)</f>
        <v>542</v>
      </c>
      <c r="B641" s="523" t="s">
        <v>923</v>
      </c>
      <c r="C641" s="524" t="s">
        <v>758</v>
      </c>
      <c r="D641" s="536">
        <v>4</v>
      </c>
      <c r="E641" s="536">
        <v>1</v>
      </c>
      <c r="F641" s="479">
        <f t="shared" si="61"/>
        <v>4</v>
      </c>
      <c r="G641" s="492"/>
      <c r="H641" s="479"/>
      <c r="I641" s="479"/>
      <c r="J641" s="479">
        <v>289717</v>
      </c>
      <c r="K641" s="479">
        <v>84320</v>
      </c>
      <c r="L641" s="479">
        <f t="shared" si="62"/>
        <v>374037</v>
      </c>
      <c r="M641" s="479">
        <f t="shared" si="63"/>
        <v>1496148</v>
      </c>
      <c r="N641" s="543"/>
      <c r="O641" s="543"/>
      <c r="P641" s="543"/>
      <c r="Q641" s="544"/>
    </row>
    <row r="642" spans="1:17" s="439" customFormat="1" ht="13" hidden="1" outlineLevel="1">
      <c r="A642" s="522">
        <f>IF(C642&lt;&gt;0,MAX($A$16:A641)+1,0)</f>
        <v>543</v>
      </c>
      <c r="B642" s="523" t="s">
        <v>904</v>
      </c>
      <c r="C642" s="524" t="s">
        <v>758</v>
      </c>
      <c r="D642" s="536">
        <v>18</v>
      </c>
      <c r="E642" s="536">
        <v>1</v>
      </c>
      <c r="F642" s="479">
        <f t="shared" si="61"/>
        <v>18</v>
      </c>
      <c r="G642" s="492"/>
      <c r="H642" s="479"/>
      <c r="I642" s="479"/>
      <c r="J642" s="479">
        <v>129057</v>
      </c>
      <c r="K642" s="479">
        <v>69440</v>
      </c>
      <c r="L642" s="479">
        <f t="shared" si="62"/>
        <v>198497</v>
      </c>
      <c r="M642" s="479">
        <f t="shared" si="63"/>
        <v>3572946</v>
      </c>
      <c r="N642" s="543"/>
      <c r="O642" s="543"/>
      <c r="P642" s="543"/>
      <c r="Q642" s="544"/>
    </row>
    <row r="643" spans="1:17" s="439" customFormat="1" ht="26" hidden="1" outlineLevel="1">
      <c r="A643" s="522">
        <f>IF(C643&lt;&gt;0,MAX($A$16:A642)+1,0)</f>
        <v>544</v>
      </c>
      <c r="B643" s="523" t="s">
        <v>913</v>
      </c>
      <c r="C643" s="524" t="s">
        <v>758</v>
      </c>
      <c r="D643" s="536">
        <v>2</v>
      </c>
      <c r="E643" s="536">
        <v>1</v>
      </c>
      <c r="F643" s="479">
        <f t="shared" si="61"/>
        <v>2</v>
      </c>
      <c r="G643" s="492"/>
      <c r="H643" s="479"/>
      <c r="I643" s="479"/>
      <c r="J643" s="479">
        <v>1553933</v>
      </c>
      <c r="K643" s="479">
        <v>119040</v>
      </c>
      <c r="L643" s="479">
        <f t="shared" si="62"/>
        <v>1672973</v>
      </c>
      <c r="M643" s="479">
        <f t="shared" si="63"/>
        <v>3345946</v>
      </c>
      <c r="N643" s="543"/>
      <c r="O643" s="543"/>
      <c r="P643" s="543"/>
      <c r="Q643" s="544"/>
    </row>
    <row r="644" spans="1:17" s="439" customFormat="1" ht="13" hidden="1" outlineLevel="1">
      <c r="A644" s="522">
        <f>IF(C644&lt;&gt;0,MAX($A$16:A643)+1,0)</f>
        <v>545</v>
      </c>
      <c r="B644" s="523" t="s">
        <v>909</v>
      </c>
      <c r="C644" s="524" t="s">
        <v>906</v>
      </c>
      <c r="D644" s="536">
        <v>3</v>
      </c>
      <c r="E644" s="536">
        <v>1</v>
      </c>
      <c r="F644" s="479">
        <f t="shared" si="61"/>
        <v>3</v>
      </c>
      <c r="G644" s="492"/>
      <c r="H644" s="479"/>
      <c r="I644" s="479"/>
      <c r="J644" s="479">
        <v>500418</v>
      </c>
      <c r="K644" s="479">
        <v>94240</v>
      </c>
      <c r="L644" s="479">
        <f t="shared" si="62"/>
        <v>594658</v>
      </c>
      <c r="M644" s="479">
        <f t="shared" si="63"/>
        <v>1783974</v>
      </c>
      <c r="N644" s="543"/>
      <c r="O644" s="543"/>
      <c r="P644" s="543"/>
      <c r="Q644" s="544"/>
    </row>
    <row r="645" spans="1:17" s="439" customFormat="1" ht="26" hidden="1" outlineLevel="1">
      <c r="A645" s="522">
        <f>IF(C645&lt;&gt;0,MAX($A$16:A644)+1,0)</f>
        <v>546</v>
      </c>
      <c r="B645" s="523" t="s">
        <v>905</v>
      </c>
      <c r="C645" s="524" t="s">
        <v>906</v>
      </c>
      <c r="D645" s="536">
        <v>2</v>
      </c>
      <c r="E645" s="536">
        <v>1</v>
      </c>
      <c r="F645" s="479">
        <f t="shared" si="61"/>
        <v>2</v>
      </c>
      <c r="G645" s="492"/>
      <c r="H645" s="479"/>
      <c r="I645" s="479"/>
      <c r="J645" s="479">
        <v>302886</v>
      </c>
      <c r="K645" s="479">
        <v>84320</v>
      </c>
      <c r="L645" s="479">
        <f t="shared" si="62"/>
        <v>387206</v>
      </c>
      <c r="M645" s="479">
        <f t="shared" si="63"/>
        <v>774412</v>
      </c>
      <c r="N645" s="543"/>
      <c r="O645" s="543"/>
      <c r="P645" s="543"/>
      <c r="Q645" s="544"/>
    </row>
    <row r="646" spans="1:17" s="439" customFormat="1" ht="26" hidden="1" outlineLevel="1">
      <c r="A646" s="522">
        <f>IF(C646&lt;&gt;0,MAX($A$16:A645)+1,0)</f>
        <v>547</v>
      </c>
      <c r="B646" s="523" t="s">
        <v>907</v>
      </c>
      <c r="C646" s="524" t="s">
        <v>906</v>
      </c>
      <c r="D646" s="536">
        <v>1</v>
      </c>
      <c r="E646" s="536">
        <v>1</v>
      </c>
      <c r="F646" s="479">
        <f t="shared" si="61"/>
        <v>1</v>
      </c>
      <c r="G646" s="492"/>
      <c r="H646" s="479"/>
      <c r="I646" s="479"/>
      <c r="J646" s="479">
        <v>302886</v>
      </c>
      <c r="K646" s="479">
        <v>84320</v>
      </c>
      <c r="L646" s="479">
        <f t="shared" si="62"/>
        <v>387206</v>
      </c>
      <c r="M646" s="479">
        <f t="shared" si="63"/>
        <v>387206</v>
      </c>
      <c r="N646" s="543"/>
      <c r="O646" s="543"/>
      <c r="P646" s="543"/>
      <c r="Q646" s="544"/>
    </row>
    <row r="647" spans="1:17" s="439" customFormat="1" ht="13" hidden="1" outlineLevel="1">
      <c r="A647" s="522">
        <f>IF(C647&lt;&gt;0,MAX($A$16:A646)+1,0)</f>
        <v>548</v>
      </c>
      <c r="B647" s="523" t="s">
        <v>916</v>
      </c>
      <c r="C647" s="524" t="s">
        <v>906</v>
      </c>
      <c r="D647" s="536">
        <v>6</v>
      </c>
      <c r="E647" s="536">
        <v>1</v>
      </c>
      <c r="F647" s="479">
        <f t="shared" si="61"/>
        <v>6</v>
      </c>
      <c r="G647" s="492"/>
      <c r="H647" s="479"/>
      <c r="I647" s="479"/>
      <c r="J647" s="479">
        <v>1185204</v>
      </c>
      <c r="K647" s="479">
        <v>119040</v>
      </c>
      <c r="L647" s="479">
        <f t="shared" si="62"/>
        <v>1304244</v>
      </c>
      <c r="M647" s="479">
        <f t="shared" si="63"/>
        <v>7825464</v>
      </c>
      <c r="N647" s="543"/>
      <c r="O647" s="543"/>
      <c r="P647" s="543"/>
      <c r="Q647" s="549"/>
    </row>
    <row r="648" spans="1:17" s="439" customFormat="1" ht="13" hidden="1" outlineLevel="1">
      <c r="A648" s="522"/>
      <c r="B648" s="548" t="s">
        <v>928</v>
      </c>
      <c r="C648" s="524"/>
      <c r="D648" s="535">
        <v>1</v>
      </c>
      <c r="E648" s="536">
        <v>0</v>
      </c>
      <c r="F648" s="479">
        <f t="shared" si="61"/>
        <v>0</v>
      </c>
      <c r="G648" s="492"/>
      <c r="H648" s="479"/>
      <c r="I648" s="479"/>
      <c r="J648" s="479">
        <v>0</v>
      </c>
      <c r="K648" s="479">
        <v>0</v>
      </c>
      <c r="L648" s="479"/>
      <c r="M648" s="479"/>
      <c r="N648" s="543"/>
      <c r="O648" s="543"/>
      <c r="P648" s="543"/>
      <c r="Q648" s="549"/>
    </row>
    <row r="649" spans="1:17" s="439" customFormat="1" ht="13" hidden="1" outlineLevel="1">
      <c r="A649" s="522">
        <f>IF(C649&lt;&gt;0,MAX($A$16:A648)+1,0)</f>
        <v>549</v>
      </c>
      <c r="B649" s="523" t="s">
        <v>915</v>
      </c>
      <c r="C649" s="524" t="s">
        <v>758</v>
      </c>
      <c r="D649" s="536">
        <v>70</v>
      </c>
      <c r="E649" s="536">
        <v>1</v>
      </c>
      <c r="F649" s="479">
        <f t="shared" si="61"/>
        <v>70</v>
      </c>
      <c r="G649" s="492"/>
      <c r="H649" s="479"/>
      <c r="I649" s="479"/>
      <c r="J649" s="479">
        <v>111936</v>
      </c>
      <c r="K649" s="479">
        <v>79360</v>
      </c>
      <c r="L649" s="479">
        <f t="shared" si="62"/>
        <v>191296</v>
      </c>
      <c r="M649" s="479">
        <f t="shared" si="63"/>
        <v>13390720</v>
      </c>
      <c r="N649" s="543"/>
      <c r="O649" s="543"/>
      <c r="P649" s="543"/>
      <c r="Q649" s="544"/>
    </row>
    <row r="650" spans="1:17" s="439" customFormat="1" ht="13" hidden="1" outlineLevel="1">
      <c r="A650" s="522">
        <f>IF(C650&lt;&gt;0,MAX($A$16:A649)+1,0)</f>
        <v>550</v>
      </c>
      <c r="B650" s="523" t="s">
        <v>923</v>
      </c>
      <c r="C650" s="524" t="s">
        <v>758</v>
      </c>
      <c r="D650" s="536">
        <v>4</v>
      </c>
      <c r="E650" s="536">
        <v>1</v>
      </c>
      <c r="F650" s="479">
        <f t="shared" si="61"/>
        <v>4</v>
      </c>
      <c r="G650" s="492"/>
      <c r="H650" s="479"/>
      <c r="I650" s="479"/>
      <c r="J650" s="479">
        <v>289717</v>
      </c>
      <c r="K650" s="479">
        <v>84320</v>
      </c>
      <c r="L650" s="479">
        <f t="shared" si="62"/>
        <v>374037</v>
      </c>
      <c r="M650" s="479">
        <f t="shared" si="63"/>
        <v>1496148</v>
      </c>
      <c r="N650" s="543"/>
      <c r="O650" s="543"/>
      <c r="P650" s="543"/>
      <c r="Q650" s="544"/>
    </row>
    <row r="651" spans="1:17" s="439" customFormat="1" ht="13" hidden="1" outlineLevel="1">
      <c r="A651" s="522">
        <f>IF(C651&lt;&gt;0,MAX($A$16:A650)+1,0)</f>
        <v>551</v>
      </c>
      <c r="B651" s="523" t="s">
        <v>904</v>
      </c>
      <c r="C651" s="524" t="s">
        <v>758</v>
      </c>
      <c r="D651" s="536">
        <v>20</v>
      </c>
      <c r="E651" s="536">
        <v>1</v>
      </c>
      <c r="F651" s="479">
        <f t="shared" ref="F651:F714" si="64">D651*E651</f>
        <v>20</v>
      </c>
      <c r="G651" s="492"/>
      <c r="H651" s="479"/>
      <c r="I651" s="479"/>
      <c r="J651" s="479">
        <v>129057</v>
      </c>
      <c r="K651" s="479">
        <v>69440</v>
      </c>
      <c r="L651" s="479">
        <f t="shared" si="62"/>
        <v>198497</v>
      </c>
      <c r="M651" s="479">
        <f t="shared" si="63"/>
        <v>3969940</v>
      </c>
      <c r="N651" s="543"/>
      <c r="O651" s="543"/>
      <c r="P651" s="543"/>
      <c r="Q651" s="544"/>
    </row>
    <row r="652" spans="1:17" s="439" customFormat="1" ht="26" hidden="1" outlineLevel="1">
      <c r="A652" s="522">
        <f>IF(C652&lt;&gt;0,MAX($A$16:A651)+1,0)</f>
        <v>552</v>
      </c>
      <c r="B652" s="523" t="s">
        <v>913</v>
      </c>
      <c r="C652" s="524" t="s">
        <v>758</v>
      </c>
      <c r="D652" s="536">
        <v>2</v>
      </c>
      <c r="E652" s="536">
        <v>1</v>
      </c>
      <c r="F652" s="479">
        <f t="shared" si="64"/>
        <v>2</v>
      </c>
      <c r="G652" s="492"/>
      <c r="H652" s="479"/>
      <c r="I652" s="479"/>
      <c r="J652" s="479">
        <v>1553933</v>
      </c>
      <c r="K652" s="479">
        <v>119040</v>
      </c>
      <c r="L652" s="479">
        <f t="shared" si="62"/>
        <v>1672973</v>
      </c>
      <c r="M652" s="479">
        <f t="shared" si="63"/>
        <v>3345946</v>
      </c>
      <c r="N652" s="543"/>
      <c r="O652" s="543"/>
      <c r="P652" s="543"/>
      <c r="Q652" s="544"/>
    </row>
    <row r="653" spans="1:17" s="439" customFormat="1" ht="13" hidden="1" outlineLevel="1">
      <c r="A653" s="522">
        <f>IF(C653&lt;&gt;0,MAX($A$16:A652)+1,0)</f>
        <v>553</v>
      </c>
      <c r="B653" s="523" t="s">
        <v>909</v>
      </c>
      <c r="C653" s="524" t="s">
        <v>906</v>
      </c>
      <c r="D653" s="536">
        <v>3</v>
      </c>
      <c r="E653" s="536">
        <v>1</v>
      </c>
      <c r="F653" s="479">
        <f t="shared" si="64"/>
        <v>3</v>
      </c>
      <c r="G653" s="492"/>
      <c r="H653" s="479"/>
      <c r="I653" s="479"/>
      <c r="J653" s="479">
        <v>500418</v>
      </c>
      <c r="K653" s="479">
        <v>94240</v>
      </c>
      <c r="L653" s="479">
        <f t="shared" ref="L653:L716" si="65">J653+K653</f>
        <v>594658</v>
      </c>
      <c r="M653" s="479">
        <f t="shared" si="63"/>
        <v>1783974</v>
      </c>
      <c r="N653" s="543"/>
      <c r="O653" s="543"/>
      <c r="P653" s="543"/>
      <c r="Q653" s="544"/>
    </row>
    <row r="654" spans="1:17" s="439" customFormat="1" ht="26" hidden="1" outlineLevel="1">
      <c r="A654" s="522">
        <f>IF(C654&lt;&gt;0,MAX($A$16:A653)+1,0)</f>
        <v>554</v>
      </c>
      <c r="B654" s="523" t="s">
        <v>905</v>
      </c>
      <c r="C654" s="524" t="s">
        <v>906</v>
      </c>
      <c r="D654" s="536">
        <v>2</v>
      </c>
      <c r="E654" s="536">
        <v>1</v>
      </c>
      <c r="F654" s="479">
        <f t="shared" si="64"/>
        <v>2</v>
      </c>
      <c r="G654" s="492"/>
      <c r="H654" s="479"/>
      <c r="I654" s="479"/>
      <c r="J654" s="479">
        <v>302886</v>
      </c>
      <c r="K654" s="479">
        <v>84320</v>
      </c>
      <c r="L654" s="479">
        <f t="shared" si="65"/>
        <v>387206</v>
      </c>
      <c r="M654" s="479">
        <f t="shared" si="63"/>
        <v>774412</v>
      </c>
      <c r="N654" s="543"/>
      <c r="O654" s="543"/>
      <c r="P654" s="543"/>
      <c r="Q654" s="544"/>
    </row>
    <row r="655" spans="1:17" s="439" customFormat="1" ht="26" hidden="1" outlineLevel="1">
      <c r="A655" s="522">
        <f>IF(C655&lt;&gt;0,MAX($A$16:A654)+1,0)</f>
        <v>555</v>
      </c>
      <c r="B655" s="523" t="s">
        <v>907</v>
      </c>
      <c r="C655" s="524" t="s">
        <v>906</v>
      </c>
      <c r="D655" s="536">
        <v>1</v>
      </c>
      <c r="E655" s="536">
        <v>1</v>
      </c>
      <c r="F655" s="479">
        <f t="shared" si="64"/>
        <v>1</v>
      </c>
      <c r="G655" s="492"/>
      <c r="H655" s="479"/>
      <c r="I655" s="479"/>
      <c r="J655" s="479">
        <v>302886</v>
      </c>
      <c r="K655" s="479">
        <v>84320</v>
      </c>
      <c r="L655" s="479">
        <f t="shared" si="65"/>
        <v>387206</v>
      </c>
      <c r="M655" s="479">
        <f t="shared" si="63"/>
        <v>387206</v>
      </c>
      <c r="N655" s="543"/>
      <c r="O655" s="543"/>
      <c r="P655" s="543"/>
      <c r="Q655" s="544"/>
    </row>
    <row r="656" spans="1:17" s="439" customFormat="1" ht="26" hidden="1" outlineLevel="1">
      <c r="A656" s="522">
        <f>IF(C656&lt;&gt;0,MAX($A$16:A655)+1,0)</f>
        <v>556</v>
      </c>
      <c r="B656" s="523" t="s">
        <v>914</v>
      </c>
      <c r="C656" s="524" t="s">
        <v>758</v>
      </c>
      <c r="D656" s="536">
        <v>12</v>
      </c>
      <c r="E656" s="536">
        <v>1</v>
      </c>
      <c r="F656" s="479">
        <f t="shared" si="64"/>
        <v>12</v>
      </c>
      <c r="G656" s="492"/>
      <c r="H656" s="479"/>
      <c r="I656" s="479"/>
      <c r="J656" s="479">
        <v>589969</v>
      </c>
      <c r="K656" s="479">
        <v>104160</v>
      </c>
      <c r="L656" s="479">
        <f t="shared" si="65"/>
        <v>694129</v>
      </c>
      <c r="M656" s="479">
        <f t="shared" si="63"/>
        <v>8329548</v>
      </c>
      <c r="N656" s="543"/>
      <c r="O656" s="543"/>
      <c r="P656" s="543"/>
      <c r="Q656" s="544"/>
    </row>
    <row r="657" spans="1:17" s="439" customFormat="1" ht="13" hidden="1" outlineLevel="1">
      <c r="A657" s="522">
        <f>IF(C657&lt;&gt;0,MAX($A$16:A656)+1,0)</f>
        <v>557</v>
      </c>
      <c r="B657" s="523" t="s">
        <v>916</v>
      </c>
      <c r="C657" s="524" t="s">
        <v>906</v>
      </c>
      <c r="D657" s="536">
        <v>6</v>
      </c>
      <c r="E657" s="536">
        <v>1</v>
      </c>
      <c r="F657" s="479">
        <f t="shared" si="64"/>
        <v>6</v>
      </c>
      <c r="G657" s="492"/>
      <c r="H657" s="479"/>
      <c r="I657" s="479"/>
      <c r="J657" s="479">
        <v>1185204</v>
      </c>
      <c r="K657" s="479">
        <v>119040</v>
      </c>
      <c r="L657" s="479">
        <f t="shared" si="65"/>
        <v>1304244</v>
      </c>
      <c r="M657" s="479">
        <f t="shared" si="63"/>
        <v>7825464</v>
      </c>
      <c r="N657" s="543"/>
      <c r="O657" s="543"/>
      <c r="P657" s="543"/>
      <c r="Q657" s="549"/>
    </row>
    <row r="658" spans="1:17" s="439" customFormat="1" ht="13" hidden="1" outlineLevel="1">
      <c r="A658" s="522"/>
      <c r="B658" s="548" t="s">
        <v>929</v>
      </c>
      <c r="C658" s="524"/>
      <c r="D658" s="535">
        <v>1</v>
      </c>
      <c r="E658" s="536">
        <v>0</v>
      </c>
      <c r="F658" s="479">
        <f t="shared" si="64"/>
        <v>0</v>
      </c>
      <c r="G658" s="492"/>
      <c r="H658" s="479"/>
      <c r="I658" s="479"/>
      <c r="J658" s="479">
        <v>0</v>
      </c>
      <c r="K658" s="479">
        <v>0</v>
      </c>
      <c r="L658" s="479"/>
      <c r="M658" s="479"/>
      <c r="N658" s="543"/>
      <c r="O658" s="543"/>
      <c r="P658" s="543"/>
      <c r="Q658" s="549"/>
    </row>
    <row r="659" spans="1:17" s="439" customFormat="1" ht="13" hidden="1" outlineLevel="1">
      <c r="A659" s="522">
        <f>IF(C659&lt;&gt;0,MAX($A$16:A658)+1,0)</f>
        <v>558</v>
      </c>
      <c r="B659" s="523" t="s">
        <v>915</v>
      </c>
      <c r="C659" s="524" t="s">
        <v>758</v>
      </c>
      <c r="D659" s="536">
        <v>70</v>
      </c>
      <c r="E659" s="536">
        <v>1</v>
      </c>
      <c r="F659" s="479">
        <f t="shared" si="64"/>
        <v>70</v>
      </c>
      <c r="G659" s="492"/>
      <c r="H659" s="479"/>
      <c r="I659" s="479"/>
      <c r="J659" s="479">
        <v>111936</v>
      </c>
      <c r="K659" s="479">
        <v>79360</v>
      </c>
      <c r="L659" s="479">
        <f t="shared" si="65"/>
        <v>191296</v>
      </c>
      <c r="M659" s="479">
        <f t="shared" si="63"/>
        <v>13390720</v>
      </c>
      <c r="N659" s="543"/>
      <c r="O659" s="543"/>
      <c r="P659" s="543"/>
      <c r="Q659" s="544"/>
    </row>
    <row r="660" spans="1:17" s="439" customFormat="1" ht="13" hidden="1" outlineLevel="1">
      <c r="A660" s="522">
        <f>IF(C660&lt;&gt;0,MAX($A$16:A659)+1,0)</f>
        <v>559</v>
      </c>
      <c r="B660" s="523" t="s">
        <v>923</v>
      </c>
      <c r="C660" s="524" t="s">
        <v>758</v>
      </c>
      <c r="D660" s="536">
        <v>4</v>
      </c>
      <c r="E660" s="536">
        <v>1</v>
      </c>
      <c r="F660" s="479">
        <f t="shared" si="64"/>
        <v>4</v>
      </c>
      <c r="G660" s="492"/>
      <c r="H660" s="479"/>
      <c r="I660" s="479"/>
      <c r="J660" s="479">
        <v>289717</v>
      </c>
      <c r="K660" s="479">
        <v>84320</v>
      </c>
      <c r="L660" s="479">
        <f t="shared" si="65"/>
        <v>374037</v>
      </c>
      <c r="M660" s="479">
        <f t="shared" si="63"/>
        <v>1496148</v>
      </c>
      <c r="N660" s="543"/>
      <c r="O660" s="543"/>
      <c r="P660" s="543"/>
      <c r="Q660" s="544"/>
    </row>
    <row r="661" spans="1:17" s="439" customFormat="1" ht="13" hidden="1" outlineLevel="1">
      <c r="A661" s="522">
        <f>IF(C661&lt;&gt;0,MAX($A$16:A660)+1,0)</f>
        <v>560</v>
      </c>
      <c r="B661" s="523" t="s">
        <v>904</v>
      </c>
      <c r="C661" s="524" t="s">
        <v>758</v>
      </c>
      <c r="D661" s="536">
        <v>19</v>
      </c>
      <c r="E661" s="536">
        <v>1</v>
      </c>
      <c r="F661" s="479">
        <f t="shared" si="64"/>
        <v>19</v>
      </c>
      <c r="G661" s="492"/>
      <c r="H661" s="479"/>
      <c r="I661" s="479"/>
      <c r="J661" s="479">
        <v>129057</v>
      </c>
      <c r="K661" s="479">
        <v>69440</v>
      </c>
      <c r="L661" s="479">
        <f t="shared" si="65"/>
        <v>198497</v>
      </c>
      <c r="M661" s="479">
        <f t="shared" si="63"/>
        <v>3771443</v>
      </c>
      <c r="N661" s="543"/>
      <c r="O661" s="543"/>
      <c r="P661" s="543"/>
      <c r="Q661" s="544"/>
    </row>
    <row r="662" spans="1:17" s="439" customFormat="1" ht="26" hidden="1" outlineLevel="1">
      <c r="A662" s="522">
        <f>IF(C662&lt;&gt;0,MAX($A$16:A661)+1,0)</f>
        <v>561</v>
      </c>
      <c r="B662" s="523" t="s">
        <v>913</v>
      </c>
      <c r="C662" s="524" t="s">
        <v>758</v>
      </c>
      <c r="D662" s="536">
        <v>2</v>
      </c>
      <c r="E662" s="536">
        <v>1</v>
      </c>
      <c r="F662" s="479">
        <f t="shared" si="64"/>
        <v>2</v>
      </c>
      <c r="G662" s="492"/>
      <c r="H662" s="479"/>
      <c r="I662" s="479"/>
      <c r="J662" s="479">
        <v>1553933</v>
      </c>
      <c r="K662" s="479">
        <v>119040</v>
      </c>
      <c r="L662" s="479">
        <f t="shared" si="65"/>
        <v>1672973</v>
      </c>
      <c r="M662" s="479">
        <f t="shared" si="63"/>
        <v>3345946</v>
      </c>
      <c r="N662" s="543"/>
      <c r="O662" s="543"/>
      <c r="P662" s="543"/>
      <c r="Q662" s="544"/>
    </row>
    <row r="663" spans="1:17" s="439" customFormat="1" ht="13" hidden="1" outlineLevel="1">
      <c r="A663" s="522">
        <f>IF(C663&lt;&gt;0,MAX($A$16:A662)+1,0)</f>
        <v>562</v>
      </c>
      <c r="B663" s="523" t="s">
        <v>909</v>
      </c>
      <c r="C663" s="524" t="s">
        <v>906</v>
      </c>
      <c r="D663" s="536">
        <v>3</v>
      </c>
      <c r="E663" s="536">
        <v>1</v>
      </c>
      <c r="F663" s="479">
        <f t="shared" si="64"/>
        <v>3</v>
      </c>
      <c r="G663" s="492"/>
      <c r="H663" s="479"/>
      <c r="I663" s="479"/>
      <c r="J663" s="479">
        <v>500418</v>
      </c>
      <c r="K663" s="479">
        <v>94240</v>
      </c>
      <c r="L663" s="479">
        <f t="shared" si="65"/>
        <v>594658</v>
      </c>
      <c r="M663" s="479">
        <f t="shared" si="63"/>
        <v>1783974</v>
      </c>
      <c r="N663" s="543"/>
      <c r="O663" s="543"/>
      <c r="P663" s="543"/>
      <c r="Q663" s="544"/>
    </row>
    <row r="664" spans="1:17" s="439" customFormat="1" ht="26" hidden="1" outlineLevel="1">
      <c r="A664" s="522">
        <f>IF(C664&lt;&gt;0,MAX($A$16:A663)+1,0)</f>
        <v>563</v>
      </c>
      <c r="B664" s="523" t="s">
        <v>905</v>
      </c>
      <c r="C664" s="524" t="s">
        <v>906</v>
      </c>
      <c r="D664" s="536">
        <v>2</v>
      </c>
      <c r="E664" s="536">
        <v>1</v>
      </c>
      <c r="F664" s="479">
        <f t="shared" si="64"/>
        <v>2</v>
      </c>
      <c r="G664" s="492"/>
      <c r="H664" s="479"/>
      <c r="I664" s="479"/>
      <c r="J664" s="479">
        <v>302886</v>
      </c>
      <c r="K664" s="479">
        <v>84320</v>
      </c>
      <c r="L664" s="479">
        <f t="shared" si="65"/>
        <v>387206</v>
      </c>
      <c r="M664" s="479">
        <f t="shared" si="63"/>
        <v>774412</v>
      </c>
      <c r="N664" s="543"/>
      <c r="O664" s="543"/>
      <c r="P664" s="543"/>
      <c r="Q664" s="544"/>
    </row>
    <row r="665" spans="1:17" s="439" customFormat="1" ht="26" hidden="1" outlineLevel="1">
      <c r="A665" s="522">
        <f>IF(C665&lt;&gt;0,MAX($A$16:A664)+1,0)</f>
        <v>564</v>
      </c>
      <c r="B665" s="523" t="s">
        <v>919</v>
      </c>
      <c r="C665" s="524" t="s">
        <v>758</v>
      </c>
      <c r="D665" s="536">
        <v>5</v>
      </c>
      <c r="E665" s="536">
        <v>1</v>
      </c>
      <c r="F665" s="479">
        <f t="shared" si="64"/>
        <v>5</v>
      </c>
      <c r="G665" s="492"/>
      <c r="H665" s="479"/>
      <c r="I665" s="479"/>
      <c r="J665" s="479">
        <v>111936</v>
      </c>
      <c r="K665" s="479">
        <v>79360</v>
      </c>
      <c r="L665" s="479">
        <f t="shared" si="65"/>
        <v>191296</v>
      </c>
      <c r="M665" s="479">
        <f t="shared" si="63"/>
        <v>956480</v>
      </c>
      <c r="N665" s="543"/>
      <c r="O665" s="543"/>
      <c r="P665" s="543"/>
      <c r="Q665" s="544"/>
    </row>
    <row r="666" spans="1:17" s="439" customFormat="1" ht="13" hidden="1" outlineLevel="1">
      <c r="A666" s="522">
        <f>IF(C666&lt;&gt;0,MAX($A$16:A665)+1,0)</f>
        <v>565</v>
      </c>
      <c r="B666" s="523" t="s">
        <v>920</v>
      </c>
      <c r="C666" s="524" t="s">
        <v>758</v>
      </c>
      <c r="D666" s="536">
        <v>46</v>
      </c>
      <c r="E666" s="536">
        <v>1</v>
      </c>
      <c r="F666" s="479">
        <f t="shared" si="64"/>
        <v>46</v>
      </c>
      <c r="G666" s="492"/>
      <c r="H666" s="479"/>
      <c r="I666" s="479"/>
      <c r="J666" s="479">
        <v>144859</v>
      </c>
      <c r="K666" s="479">
        <v>84320</v>
      </c>
      <c r="L666" s="479">
        <f t="shared" si="65"/>
        <v>229179</v>
      </c>
      <c r="M666" s="479">
        <f t="shared" si="63"/>
        <v>10542234</v>
      </c>
      <c r="N666" s="543"/>
      <c r="O666" s="543"/>
      <c r="P666" s="543"/>
      <c r="Q666" s="544"/>
    </row>
    <row r="667" spans="1:17" s="439" customFormat="1" ht="26" hidden="1" outlineLevel="1">
      <c r="A667" s="522">
        <f>IF(C667&lt;&gt;0,MAX($A$16:A666)+1,0)</f>
        <v>566</v>
      </c>
      <c r="B667" s="523" t="s">
        <v>907</v>
      </c>
      <c r="C667" s="524" t="s">
        <v>906</v>
      </c>
      <c r="D667" s="536">
        <v>1</v>
      </c>
      <c r="E667" s="536">
        <v>1</v>
      </c>
      <c r="F667" s="479">
        <f t="shared" si="64"/>
        <v>1</v>
      </c>
      <c r="G667" s="492"/>
      <c r="H667" s="479"/>
      <c r="I667" s="479"/>
      <c r="J667" s="479">
        <v>302886</v>
      </c>
      <c r="K667" s="479">
        <v>84320</v>
      </c>
      <c r="L667" s="479">
        <f t="shared" si="65"/>
        <v>387206</v>
      </c>
      <c r="M667" s="479">
        <f t="shared" si="63"/>
        <v>387206</v>
      </c>
      <c r="N667" s="543"/>
      <c r="O667" s="543"/>
      <c r="P667" s="543"/>
      <c r="Q667" s="544"/>
    </row>
    <row r="668" spans="1:17" s="439" customFormat="1" ht="13" hidden="1" outlineLevel="1">
      <c r="A668" s="522">
        <f>IF(C668&lt;&gt;0,MAX($A$16:A667)+1,0)</f>
        <v>567</v>
      </c>
      <c r="B668" s="523" t="s">
        <v>916</v>
      </c>
      <c r="C668" s="524" t="s">
        <v>906</v>
      </c>
      <c r="D668" s="536">
        <v>7</v>
      </c>
      <c r="E668" s="536">
        <v>1</v>
      </c>
      <c r="F668" s="479">
        <f t="shared" si="64"/>
        <v>7</v>
      </c>
      <c r="G668" s="492"/>
      <c r="H668" s="479"/>
      <c r="I668" s="479"/>
      <c r="J668" s="479">
        <v>1185204</v>
      </c>
      <c r="K668" s="479">
        <v>119040</v>
      </c>
      <c r="L668" s="479">
        <f t="shared" si="65"/>
        <v>1304244</v>
      </c>
      <c r="M668" s="479">
        <f t="shared" si="63"/>
        <v>9129708</v>
      </c>
      <c r="N668" s="543"/>
      <c r="O668" s="543"/>
      <c r="P668" s="543"/>
      <c r="Q668" s="549"/>
    </row>
    <row r="669" spans="1:17" s="439" customFormat="1" ht="13" hidden="1" outlineLevel="1">
      <c r="A669" s="522"/>
      <c r="B669" s="548" t="s">
        <v>930</v>
      </c>
      <c r="C669" s="524"/>
      <c r="D669" s="535">
        <v>4</v>
      </c>
      <c r="E669" s="536">
        <v>0</v>
      </c>
      <c r="F669" s="479">
        <f t="shared" si="64"/>
        <v>0</v>
      </c>
      <c r="G669" s="492"/>
      <c r="H669" s="479"/>
      <c r="I669" s="479"/>
      <c r="J669" s="479">
        <v>0</v>
      </c>
      <c r="K669" s="479">
        <v>0</v>
      </c>
      <c r="L669" s="479"/>
      <c r="M669" s="479"/>
      <c r="N669" s="543"/>
      <c r="O669" s="543"/>
      <c r="P669" s="543"/>
      <c r="Q669" s="549"/>
    </row>
    <row r="670" spans="1:17" s="439" customFormat="1" ht="13" hidden="1" outlineLevel="1">
      <c r="A670" s="522">
        <f>IF(C670&lt;&gt;0,MAX($A$16:A669)+1,0)</f>
        <v>568</v>
      </c>
      <c r="B670" s="523" t="s">
        <v>915</v>
      </c>
      <c r="C670" s="524" t="s">
        <v>758</v>
      </c>
      <c r="D670" s="536">
        <v>70</v>
      </c>
      <c r="E670" s="536">
        <v>4</v>
      </c>
      <c r="F670" s="479">
        <f t="shared" si="64"/>
        <v>280</v>
      </c>
      <c r="G670" s="492"/>
      <c r="H670" s="479"/>
      <c r="I670" s="479"/>
      <c r="J670" s="479">
        <v>111936</v>
      </c>
      <c r="K670" s="479">
        <v>79360</v>
      </c>
      <c r="L670" s="479">
        <f t="shared" si="65"/>
        <v>191296</v>
      </c>
      <c r="M670" s="479">
        <f t="shared" si="63"/>
        <v>53562880</v>
      </c>
      <c r="N670" s="543"/>
      <c r="O670" s="543"/>
      <c r="P670" s="543"/>
      <c r="Q670" s="544"/>
    </row>
    <row r="671" spans="1:17" s="439" customFormat="1" ht="13" hidden="1" outlineLevel="1">
      <c r="A671" s="522">
        <f>IF(C671&lt;&gt;0,MAX($A$16:A670)+1,0)</f>
        <v>569</v>
      </c>
      <c r="B671" s="523" t="s">
        <v>923</v>
      </c>
      <c r="C671" s="524" t="s">
        <v>758</v>
      </c>
      <c r="D671" s="536">
        <v>4</v>
      </c>
      <c r="E671" s="536">
        <v>4</v>
      </c>
      <c r="F671" s="479">
        <f t="shared" si="64"/>
        <v>16</v>
      </c>
      <c r="G671" s="492"/>
      <c r="H671" s="479"/>
      <c r="I671" s="479"/>
      <c r="J671" s="479">
        <v>289717</v>
      </c>
      <c r="K671" s="479">
        <v>84320</v>
      </c>
      <c r="L671" s="479">
        <f t="shared" si="65"/>
        <v>374037</v>
      </c>
      <c r="M671" s="479">
        <f t="shared" si="63"/>
        <v>5984592</v>
      </c>
      <c r="N671" s="543"/>
      <c r="O671" s="543"/>
      <c r="P671" s="543"/>
      <c r="Q671" s="544"/>
    </row>
    <row r="672" spans="1:17" s="439" customFormat="1" ht="13" hidden="1" outlineLevel="1">
      <c r="A672" s="522">
        <f>IF(C672&lt;&gt;0,MAX($A$16:A671)+1,0)</f>
        <v>570</v>
      </c>
      <c r="B672" s="523" t="s">
        <v>904</v>
      </c>
      <c r="C672" s="524" t="s">
        <v>758</v>
      </c>
      <c r="D672" s="536">
        <v>15</v>
      </c>
      <c r="E672" s="536">
        <v>4</v>
      </c>
      <c r="F672" s="479">
        <f t="shared" si="64"/>
        <v>60</v>
      </c>
      <c r="G672" s="492"/>
      <c r="H672" s="479"/>
      <c r="I672" s="479"/>
      <c r="J672" s="479">
        <v>129057</v>
      </c>
      <c r="K672" s="479">
        <v>69440</v>
      </c>
      <c r="L672" s="479">
        <f t="shared" si="65"/>
        <v>198497</v>
      </c>
      <c r="M672" s="479">
        <f t="shared" si="63"/>
        <v>11909820</v>
      </c>
      <c r="N672" s="543"/>
      <c r="O672" s="543"/>
      <c r="P672" s="543"/>
      <c r="Q672" s="544"/>
    </row>
    <row r="673" spans="1:17" s="439" customFormat="1" ht="26" hidden="1" outlineLevel="1">
      <c r="A673" s="522">
        <f>IF(C673&lt;&gt;0,MAX($A$16:A672)+1,0)</f>
        <v>571</v>
      </c>
      <c r="B673" s="523" t="s">
        <v>913</v>
      </c>
      <c r="C673" s="524" t="s">
        <v>758</v>
      </c>
      <c r="D673" s="536">
        <v>2</v>
      </c>
      <c r="E673" s="536">
        <v>4</v>
      </c>
      <c r="F673" s="479">
        <f t="shared" si="64"/>
        <v>8</v>
      </c>
      <c r="G673" s="492"/>
      <c r="H673" s="479"/>
      <c r="I673" s="479"/>
      <c r="J673" s="479">
        <v>1553933</v>
      </c>
      <c r="K673" s="479">
        <v>119040</v>
      </c>
      <c r="L673" s="479">
        <f t="shared" si="65"/>
        <v>1672973</v>
      </c>
      <c r="M673" s="479">
        <f t="shared" si="63"/>
        <v>13383784</v>
      </c>
      <c r="N673" s="543"/>
      <c r="O673" s="543"/>
      <c r="P673" s="543"/>
      <c r="Q673" s="544"/>
    </row>
    <row r="674" spans="1:17" s="439" customFormat="1" ht="13" hidden="1" outlineLevel="1">
      <c r="A674" s="522">
        <f>IF(C674&lt;&gt;0,MAX($A$16:A673)+1,0)</f>
        <v>572</v>
      </c>
      <c r="B674" s="523" t="s">
        <v>909</v>
      </c>
      <c r="C674" s="524" t="s">
        <v>906</v>
      </c>
      <c r="D674" s="536">
        <v>3</v>
      </c>
      <c r="E674" s="536">
        <v>4</v>
      </c>
      <c r="F674" s="479">
        <f t="shared" si="64"/>
        <v>12</v>
      </c>
      <c r="G674" s="492"/>
      <c r="H674" s="479"/>
      <c r="I674" s="479"/>
      <c r="J674" s="479">
        <v>500418</v>
      </c>
      <c r="K674" s="479">
        <v>94240</v>
      </c>
      <c r="L674" s="479">
        <f t="shared" si="65"/>
        <v>594658</v>
      </c>
      <c r="M674" s="479">
        <f t="shared" si="63"/>
        <v>7135896</v>
      </c>
      <c r="N674" s="543"/>
      <c r="O674" s="543"/>
      <c r="P674" s="543"/>
      <c r="Q674" s="544"/>
    </row>
    <row r="675" spans="1:17" s="439" customFormat="1" ht="26" hidden="1" outlineLevel="1">
      <c r="A675" s="522">
        <f>IF(C675&lt;&gt;0,MAX($A$16:A674)+1,0)</f>
        <v>573</v>
      </c>
      <c r="B675" s="523" t="s">
        <v>905</v>
      </c>
      <c r="C675" s="524" t="s">
        <v>906</v>
      </c>
      <c r="D675" s="536">
        <v>1</v>
      </c>
      <c r="E675" s="536">
        <v>4</v>
      </c>
      <c r="F675" s="479">
        <f t="shared" si="64"/>
        <v>4</v>
      </c>
      <c r="G675" s="492"/>
      <c r="H675" s="479"/>
      <c r="I675" s="479"/>
      <c r="J675" s="479">
        <v>302886</v>
      </c>
      <c r="K675" s="479">
        <v>84320</v>
      </c>
      <c r="L675" s="479">
        <f t="shared" si="65"/>
        <v>387206</v>
      </c>
      <c r="M675" s="479">
        <f t="shared" si="63"/>
        <v>1548824</v>
      </c>
      <c r="N675" s="543"/>
      <c r="O675" s="543"/>
      <c r="P675" s="543"/>
      <c r="Q675" s="544"/>
    </row>
    <row r="676" spans="1:17" s="439" customFormat="1" ht="26" hidden="1" outlineLevel="1">
      <c r="A676" s="522">
        <f>IF(C676&lt;&gt;0,MAX($A$16:A675)+1,0)</f>
        <v>574</v>
      </c>
      <c r="B676" s="523" t="s">
        <v>907</v>
      </c>
      <c r="C676" s="524" t="s">
        <v>906</v>
      </c>
      <c r="D676" s="536">
        <v>1</v>
      </c>
      <c r="E676" s="536">
        <v>4</v>
      </c>
      <c r="F676" s="479">
        <f t="shared" si="64"/>
        <v>4</v>
      </c>
      <c r="G676" s="492"/>
      <c r="H676" s="479"/>
      <c r="I676" s="479"/>
      <c r="J676" s="479">
        <v>302886</v>
      </c>
      <c r="K676" s="479">
        <v>84320</v>
      </c>
      <c r="L676" s="479">
        <f t="shared" si="65"/>
        <v>387206</v>
      </c>
      <c r="M676" s="479">
        <f t="shared" si="63"/>
        <v>1548824</v>
      </c>
      <c r="N676" s="543"/>
      <c r="O676" s="543"/>
      <c r="P676" s="543"/>
      <c r="Q676" s="544"/>
    </row>
    <row r="677" spans="1:17" s="439" customFormat="1" ht="26" hidden="1" outlineLevel="1">
      <c r="A677" s="522">
        <f>IF(C677&lt;&gt;0,MAX($A$16:A676)+1,0)</f>
        <v>575</v>
      </c>
      <c r="B677" s="523" t="s">
        <v>919</v>
      </c>
      <c r="C677" s="524" t="s">
        <v>758</v>
      </c>
      <c r="D677" s="536">
        <v>5</v>
      </c>
      <c r="E677" s="536">
        <v>4</v>
      </c>
      <c r="F677" s="479">
        <f t="shared" si="64"/>
        <v>20</v>
      </c>
      <c r="G677" s="492"/>
      <c r="H677" s="479"/>
      <c r="I677" s="479"/>
      <c r="J677" s="479">
        <v>111936</v>
      </c>
      <c r="K677" s="479">
        <v>79360</v>
      </c>
      <c r="L677" s="479">
        <f t="shared" si="65"/>
        <v>191296</v>
      </c>
      <c r="M677" s="479">
        <f t="shared" si="63"/>
        <v>3825920</v>
      </c>
      <c r="N677" s="543"/>
      <c r="O677" s="543"/>
      <c r="P677" s="543"/>
      <c r="Q677" s="544"/>
    </row>
    <row r="678" spans="1:17" s="439" customFormat="1" ht="13" hidden="1" outlineLevel="1">
      <c r="A678" s="522">
        <f>IF(C678&lt;&gt;0,MAX($A$16:A677)+1,0)</f>
        <v>576</v>
      </c>
      <c r="B678" s="523" t="s">
        <v>920</v>
      </c>
      <c r="C678" s="524" t="s">
        <v>758</v>
      </c>
      <c r="D678" s="536">
        <v>46</v>
      </c>
      <c r="E678" s="536">
        <v>4</v>
      </c>
      <c r="F678" s="479">
        <f t="shared" si="64"/>
        <v>184</v>
      </c>
      <c r="G678" s="492"/>
      <c r="H678" s="479"/>
      <c r="I678" s="479"/>
      <c r="J678" s="479">
        <v>144859</v>
      </c>
      <c r="K678" s="479">
        <v>84320</v>
      </c>
      <c r="L678" s="479">
        <f t="shared" si="65"/>
        <v>229179</v>
      </c>
      <c r="M678" s="479">
        <f t="shared" si="63"/>
        <v>42168936</v>
      </c>
      <c r="N678" s="543"/>
      <c r="O678" s="543"/>
      <c r="P678" s="543"/>
      <c r="Q678" s="544"/>
    </row>
    <row r="679" spans="1:17" s="439" customFormat="1" ht="13" hidden="1" outlineLevel="1">
      <c r="A679" s="522">
        <f>IF(C679&lt;&gt;0,MAX($A$16:A678)+1,0)</f>
        <v>577</v>
      </c>
      <c r="B679" s="523" t="s">
        <v>916</v>
      </c>
      <c r="C679" s="524" t="s">
        <v>906</v>
      </c>
      <c r="D679" s="536">
        <v>4</v>
      </c>
      <c r="E679" s="536">
        <v>4</v>
      </c>
      <c r="F679" s="479">
        <f t="shared" si="64"/>
        <v>16</v>
      </c>
      <c r="G679" s="492"/>
      <c r="H679" s="479"/>
      <c r="I679" s="479"/>
      <c r="J679" s="479">
        <v>1185204</v>
      </c>
      <c r="K679" s="479">
        <v>119040</v>
      </c>
      <c r="L679" s="479">
        <f t="shared" si="65"/>
        <v>1304244</v>
      </c>
      <c r="M679" s="479">
        <f t="shared" si="63"/>
        <v>20867904</v>
      </c>
      <c r="N679" s="543"/>
      <c r="O679" s="543"/>
      <c r="P679" s="543"/>
      <c r="Q679" s="549"/>
    </row>
    <row r="680" spans="1:17" s="439" customFormat="1" ht="13" hidden="1" outlineLevel="1">
      <c r="A680" s="522"/>
      <c r="B680" s="548" t="s">
        <v>931</v>
      </c>
      <c r="C680" s="524"/>
      <c r="D680" s="535">
        <v>1</v>
      </c>
      <c r="E680" s="536">
        <v>0</v>
      </c>
      <c r="F680" s="479">
        <f t="shared" si="64"/>
        <v>0</v>
      </c>
      <c r="G680" s="492"/>
      <c r="H680" s="479"/>
      <c r="I680" s="479"/>
      <c r="J680" s="479">
        <v>0</v>
      </c>
      <c r="K680" s="479">
        <v>0</v>
      </c>
      <c r="L680" s="479"/>
      <c r="M680" s="479"/>
      <c r="N680" s="543"/>
      <c r="O680" s="543"/>
      <c r="P680" s="543"/>
      <c r="Q680" s="549"/>
    </row>
    <row r="681" spans="1:17" s="439" customFormat="1" ht="13" hidden="1" outlineLevel="1">
      <c r="A681" s="522">
        <f>IF(C681&lt;&gt;0,MAX($A$16:A680)+1,0)</f>
        <v>578</v>
      </c>
      <c r="B681" s="523" t="s">
        <v>915</v>
      </c>
      <c r="C681" s="524" t="s">
        <v>758</v>
      </c>
      <c r="D681" s="536">
        <v>70</v>
      </c>
      <c r="E681" s="536">
        <v>1</v>
      </c>
      <c r="F681" s="479">
        <f t="shared" si="64"/>
        <v>70</v>
      </c>
      <c r="G681" s="492"/>
      <c r="H681" s="479"/>
      <c r="I681" s="479"/>
      <c r="J681" s="479">
        <v>111936</v>
      </c>
      <c r="K681" s="479">
        <v>79360</v>
      </c>
      <c r="L681" s="479">
        <f t="shared" si="65"/>
        <v>191296</v>
      </c>
      <c r="M681" s="479">
        <f t="shared" si="63"/>
        <v>13390720</v>
      </c>
      <c r="N681" s="543"/>
      <c r="O681" s="543"/>
      <c r="P681" s="543"/>
      <c r="Q681" s="544"/>
    </row>
    <row r="682" spans="1:17" s="439" customFormat="1" ht="13" hidden="1" outlineLevel="1">
      <c r="A682" s="522">
        <f>IF(C682&lt;&gt;0,MAX($A$16:A681)+1,0)</f>
        <v>579</v>
      </c>
      <c r="B682" s="523" t="s">
        <v>923</v>
      </c>
      <c r="C682" s="524" t="s">
        <v>758</v>
      </c>
      <c r="D682" s="536">
        <v>4</v>
      </c>
      <c r="E682" s="536">
        <v>1</v>
      </c>
      <c r="F682" s="479">
        <f t="shared" si="64"/>
        <v>4</v>
      </c>
      <c r="G682" s="492"/>
      <c r="H682" s="479"/>
      <c r="I682" s="479"/>
      <c r="J682" s="479">
        <v>289717</v>
      </c>
      <c r="K682" s="479">
        <v>84320</v>
      </c>
      <c r="L682" s="479">
        <f t="shared" si="65"/>
        <v>374037</v>
      </c>
      <c r="M682" s="479">
        <f t="shared" si="63"/>
        <v>1496148</v>
      </c>
      <c r="N682" s="543"/>
      <c r="O682" s="543"/>
      <c r="P682" s="543"/>
      <c r="Q682" s="544"/>
    </row>
    <row r="683" spans="1:17" s="439" customFormat="1" ht="13" hidden="1" outlineLevel="1">
      <c r="A683" s="522">
        <f>IF(C683&lt;&gt;0,MAX($A$16:A682)+1,0)</f>
        <v>580</v>
      </c>
      <c r="B683" s="523" t="s">
        <v>904</v>
      </c>
      <c r="C683" s="524" t="s">
        <v>758</v>
      </c>
      <c r="D683" s="536">
        <v>14</v>
      </c>
      <c r="E683" s="536">
        <v>1</v>
      </c>
      <c r="F683" s="479">
        <f t="shared" si="64"/>
        <v>14</v>
      </c>
      <c r="G683" s="492"/>
      <c r="H683" s="479"/>
      <c r="I683" s="479"/>
      <c r="J683" s="479">
        <v>129057</v>
      </c>
      <c r="K683" s="479">
        <v>69440</v>
      </c>
      <c r="L683" s="479">
        <f t="shared" si="65"/>
        <v>198497</v>
      </c>
      <c r="M683" s="479">
        <f t="shared" si="63"/>
        <v>2778958</v>
      </c>
      <c r="N683" s="543"/>
      <c r="O683" s="543"/>
      <c r="P683" s="543"/>
      <c r="Q683" s="544"/>
    </row>
    <row r="684" spans="1:17" s="439" customFormat="1" ht="26" hidden="1" outlineLevel="1">
      <c r="A684" s="522">
        <f>IF(C684&lt;&gt;0,MAX($A$16:A683)+1,0)</f>
        <v>581</v>
      </c>
      <c r="B684" s="523" t="s">
        <v>913</v>
      </c>
      <c r="C684" s="524" t="s">
        <v>758</v>
      </c>
      <c r="D684" s="536">
        <v>2</v>
      </c>
      <c r="E684" s="536">
        <v>1</v>
      </c>
      <c r="F684" s="479">
        <f t="shared" si="64"/>
        <v>2</v>
      </c>
      <c r="G684" s="492"/>
      <c r="H684" s="479"/>
      <c r="I684" s="479"/>
      <c r="J684" s="479">
        <v>1553933</v>
      </c>
      <c r="K684" s="479">
        <v>119040</v>
      </c>
      <c r="L684" s="479">
        <f t="shared" si="65"/>
        <v>1672973</v>
      </c>
      <c r="M684" s="479">
        <f t="shared" si="63"/>
        <v>3345946</v>
      </c>
      <c r="N684" s="543"/>
      <c r="O684" s="543"/>
      <c r="P684" s="543"/>
      <c r="Q684" s="544"/>
    </row>
    <row r="685" spans="1:17" s="439" customFormat="1" ht="13" hidden="1" outlineLevel="1">
      <c r="A685" s="522">
        <f>IF(C685&lt;&gt;0,MAX($A$16:A684)+1,0)</f>
        <v>582</v>
      </c>
      <c r="B685" s="523" t="s">
        <v>909</v>
      </c>
      <c r="C685" s="524" t="s">
        <v>906</v>
      </c>
      <c r="D685" s="536">
        <v>2</v>
      </c>
      <c r="E685" s="536">
        <v>1</v>
      </c>
      <c r="F685" s="479">
        <f t="shared" si="64"/>
        <v>2</v>
      </c>
      <c r="G685" s="492"/>
      <c r="H685" s="479"/>
      <c r="I685" s="479"/>
      <c r="J685" s="479">
        <v>500418</v>
      </c>
      <c r="K685" s="479">
        <v>94240</v>
      </c>
      <c r="L685" s="479">
        <f t="shared" si="65"/>
        <v>594658</v>
      </c>
      <c r="M685" s="479">
        <f t="shared" si="63"/>
        <v>1189316</v>
      </c>
      <c r="N685" s="543"/>
      <c r="O685" s="543"/>
      <c r="P685" s="543"/>
      <c r="Q685" s="544"/>
    </row>
    <row r="686" spans="1:17" s="439" customFormat="1" ht="26" hidden="1" outlineLevel="1">
      <c r="A686" s="522">
        <f>IF(C686&lt;&gt;0,MAX($A$16:A685)+1,0)</f>
        <v>583</v>
      </c>
      <c r="B686" s="523" t="s">
        <v>905</v>
      </c>
      <c r="C686" s="524" t="s">
        <v>906</v>
      </c>
      <c r="D686" s="536">
        <v>2</v>
      </c>
      <c r="E686" s="536">
        <v>1</v>
      </c>
      <c r="F686" s="479">
        <f t="shared" si="64"/>
        <v>2</v>
      </c>
      <c r="G686" s="492"/>
      <c r="H686" s="479"/>
      <c r="I686" s="479"/>
      <c r="J686" s="479">
        <v>302886</v>
      </c>
      <c r="K686" s="479">
        <v>84320</v>
      </c>
      <c r="L686" s="479">
        <f t="shared" si="65"/>
        <v>387206</v>
      </c>
      <c r="M686" s="479">
        <f t="shared" si="63"/>
        <v>774412</v>
      </c>
      <c r="N686" s="543"/>
      <c r="O686" s="543"/>
      <c r="P686" s="543"/>
      <c r="Q686" s="544"/>
    </row>
    <row r="687" spans="1:17" s="439" customFormat="1" ht="26" hidden="1" outlineLevel="1">
      <c r="A687" s="522">
        <f>IF(C687&lt;&gt;0,MAX($A$16:A686)+1,0)</f>
        <v>584</v>
      </c>
      <c r="B687" s="523" t="s">
        <v>907</v>
      </c>
      <c r="C687" s="524" t="s">
        <v>906</v>
      </c>
      <c r="D687" s="536">
        <v>1</v>
      </c>
      <c r="E687" s="536">
        <v>1</v>
      </c>
      <c r="F687" s="479">
        <f t="shared" si="64"/>
        <v>1</v>
      </c>
      <c r="G687" s="492"/>
      <c r="H687" s="479"/>
      <c r="I687" s="479"/>
      <c r="J687" s="479">
        <v>302886</v>
      </c>
      <c r="K687" s="479">
        <v>84320</v>
      </c>
      <c r="L687" s="479">
        <f t="shared" si="65"/>
        <v>387206</v>
      </c>
      <c r="M687" s="479">
        <f t="shared" si="63"/>
        <v>387206</v>
      </c>
      <c r="N687" s="543"/>
      <c r="O687" s="543"/>
      <c r="P687" s="543"/>
      <c r="Q687" s="544"/>
    </row>
    <row r="688" spans="1:17" s="439" customFormat="1" ht="26" hidden="1" outlineLevel="1">
      <c r="A688" s="522">
        <f>IF(C688&lt;&gt;0,MAX($A$16:A687)+1,0)</f>
        <v>585</v>
      </c>
      <c r="B688" s="523" t="s">
        <v>919</v>
      </c>
      <c r="C688" s="524" t="s">
        <v>758</v>
      </c>
      <c r="D688" s="536">
        <v>5</v>
      </c>
      <c r="E688" s="536">
        <v>1</v>
      </c>
      <c r="F688" s="479">
        <f t="shared" si="64"/>
        <v>5</v>
      </c>
      <c r="G688" s="492"/>
      <c r="H688" s="479"/>
      <c r="I688" s="479"/>
      <c r="J688" s="479">
        <v>111936</v>
      </c>
      <c r="K688" s="479">
        <v>79360</v>
      </c>
      <c r="L688" s="479">
        <f t="shared" si="65"/>
        <v>191296</v>
      </c>
      <c r="M688" s="479">
        <f t="shared" si="63"/>
        <v>956480</v>
      </c>
      <c r="N688" s="543"/>
      <c r="O688" s="543"/>
      <c r="P688" s="543"/>
      <c r="Q688" s="544"/>
    </row>
    <row r="689" spans="1:17" s="439" customFormat="1" ht="13" hidden="1" outlineLevel="1">
      <c r="A689" s="522">
        <f>IF(C689&lt;&gt;0,MAX($A$16:A688)+1,0)</f>
        <v>586</v>
      </c>
      <c r="B689" s="523" t="s">
        <v>920</v>
      </c>
      <c r="C689" s="524" t="s">
        <v>758</v>
      </c>
      <c r="D689" s="536">
        <v>46</v>
      </c>
      <c r="E689" s="536">
        <v>1</v>
      </c>
      <c r="F689" s="479">
        <f t="shared" si="64"/>
        <v>46</v>
      </c>
      <c r="G689" s="492"/>
      <c r="H689" s="479"/>
      <c r="I689" s="479"/>
      <c r="J689" s="479">
        <v>144859</v>
      </c>
      <c r="K689" s="479">
        <v>84320</v>
      </c>
      <c r="L689" s="479">
        <f t="shared" si="65"/>
        <v>229179</v>
      </c>
      <c r="M689" s="479">
        <f t="shared" si="63"/>
        <v>10542234</v>
      </c>
      <c r="N689" s="543"/>
      <c r="O689" s="543"/>
      <c r="P689" s="543"/>
      <c r="Q689" s="544"/>
    </row>
    <row r="690" spans="1:17" s="439" customFormat="1" ht="13" hidden="1" outlineLevel="1">
      <c r="A690" s="522">
        <f>IF(C690&lt;&gt;0,MAX($A$16:A689)+1,0)</f>
        <v>587</v>
      </c>
      <c r="B690" s="523" t="s">
        <v>916</v>
      </c>
      <c r="C690" s="524" t="s">
        <v>906</v>
      </c>
      <c r="D690" s="536">
        <v>5</v>
      </c>
      <c r="E690" s="536">
        <v>1</v>
      </c>
      <c r="F690" s="479">
        <f t="shared" si="64"/>
        <v>5</v>
      </c>
      <c r="G690" s="492"/>
      <c r="H690" s="479"/>
      <c r="I690" s="479"/>
      <c r="J690" s="479">
        <v>1185204</v>
      </c>
      <c r="K690" s="479">
        <v>119040</v>
      </c>
      <c r="L690" s="479">
        <f t="shared" si="65"/>
        <v>1304244</v>
      </c>
      <c r="M690" s="479">
        <f t="shared" si="63"/>
        <v>6521220</v>
      </c>
      <c r="N690" s="543"/>
      <c r="O690" s="543"/>
      <c r="P690" s="543"/>
      <c r="Q690" s="549"/>
    </row>
    <row r="691" spans="1:17" ht="13" hidden="1" outlineLevel="1">
      <c r="A691" s="541"/>
      <c r="B691" s="463" t="s">
        <v>932</v>
      </c>
      <c r="C691" s="464"/>
      <c r="D691" s="530">
        <v>5</v>
      </c>
      <c r="E691" s="466">
        <v>0</v>
      </c>
      <c r="F691" s="484">
        <f t="shared" si="64"/>
        <v>0</v>
      </c>
      <c r="G691" s="485"/>
      <c r="H691" s="484"/>
      <c r="I691" s="484"/>
      <c r="J691" s="484">
        <v>0</v>
      </c>
      <c r="K691" s="484">
        <v>0</v>
      </c>
      <c r="L691" s="484"/>
      <c r="M691" s="484"/>
      <c r="N691" s="467"/>
      <c r="O691" s="467"/>
      <c r="P691" s="467"/>
      <c r="Q691" s="469"/>
    </row>
    <row r="692" spans="1:17" ht="13" hidden="1" outlineLevel="1">
      <c r="A692" s="514">
        <f>IF(C692&lt;&gt;0,MAX($A$16:A691)+1,0)</f>
        <v>588</v>
      </c>
      <c r="B692" s="515" t="s">
        <v>915</v>
      </c>
      <c r="C692" s="516" t="s">
        <v>758</v>
      </c>
      <c r="D692" s="537">
        <v>70</v>
      </c>
      <c r="E692" s="537">
        <v>5</v>
      </c>
      <c r="F692" s="477">
        <f t="shared" si="64"/>
        <v>350</v>
      </c>
      <c r="G692" s="478"/>
      <c r="H692" s="477"/>
      <c r="I692" s="477"/>
      <c r="J692" s="477">
        <v>111936</v>
      </c>
      <c r="K692" s="477">
        <v>79360</v>
      </c>
      <c r="L692" s="477">
        <f t="shared" si="65"/>
        <v>191296</v>
      </c>
      <c r="M692" s="477">
        <f t="shared" si="63"/>
        <v>66953600</v>
      </c>
      <c r="N692" s="542"/>
      <c r="O692" s="542"/>
      <c r="P692" s="542"/>
      <c r="Q692" s="518"/>
    </row>
    <row r="693" spans="1:17" ht="13" hidden="1" outlineLevel="1">
      <c r="A693" s="514">
        <f>IF(C693&lt;&gt;0,MAX($A$16:A692)+1,0)</f>
        <v>589</v>
      </c>
      <c r="B693" s="515" t="s">
        <v>923</v>
      </c>
      <c r="C693" s="516" t="s">
        <v>758</v>
      </c>
      <c r="D693" s="537">
        <v>4</v>
      </c>
      <c r="E693" s="537">
        <v>5</v>
      </c>
      <c r="F693" s="477">
        <f t="shared" si="64"/>
        <v>20</v>
      </c>
      <c r="G693" s="478"/>
      <c r="H693" s="477"/>
      <c r="I693" s="477"/>
      <c r="J693" s="477">
        <v>289717</v>
      </c>
      <c r="K693" s="477">
        <v>84320</v>
      </c>
      <c r="L693" s="477">
        <f t="shared" si="65"/>
        <v>374037</v>
      </c>
      <c r="M693" s="477">
        <f t="shared" si="63"/>
        <v>7480740</v>
      </c>
      <c r="N693" s="542"/>
      <c r="O693" s="542"/>
      <c r="P693" s="542"/>
      <c r="Q693" s="518"/>
    </row>
    <row r="694" spans="1:17" ht="13" hidden="1" outlineLevel="1">
      <c r="A694" s="514">
        <f>IF(C694&lt;&gt;0,MAX($A$16:A693)+1,0)</f>
        <v>590</v>
      </c>
      <c r="B694" s="515" t="s">
        <v>904</v>
      </c>
      <c r="C694" s="516" t="s">
        <v>758</v>
      </c>
      <c r="D694" s="537">
        <v>14</v>
      </c>
      <c r="E694" s="537">
        <v>5</v>
      </c>
      <c r="F694" s="477">
        <f t="shared" si="64"/>
        <v>70</v>
      </c>
      <c r="G694" s="478"/>
      <c r="H694" s="477"/>
      <c r="I694" s="477"/>
      <c r="J694" s="477">
        <v>129057</v>
      </c>
      <c r="K694" s="477">
        <v>69440</v>
      </c>
      <c r="L694" s="477">
        <f t="shared" si="65"/>
        <v>198497</v>
      </c>
      <c r="M694" s="477">
        <f t="shared" si="63"/>
        <v>13894790</v>
      </c>
      <c r="N694" s="542"/>
      <c r="O694" s="542"/>
      <c r="P694" s="542"/>
      <c r="Q694" s="518"/>
    </row>
    <row r="695" spans="1:17" ht="26" hidden="1" outlineLevel="1">
      <c r="A695" s="514">
        <f>IF(C695&lt;&gt;0,MAX($A$16:A694)+1,0)</f>
        <v>591</v>
      </c>
      <c r="B695" s="515" t="s">
        <v>913</v>
      </c>
      <c r="C695" s="516" t="s">
        <v>758</v>
      </c>
      <c r="D695" s="537">
        <v>2</v>
      </c>
      <c r="E695" s="537">
        <v>5</v>
      </c>
      <c r="F695" s="477">
        <f t="shared" si="64"/>
        <v>10</v>
      </c>
      <c r="G695" s="478"/>
      <c r="H695" s="477"/>
      <c r="I695" s="477"/>
      <c r="J695" s="477">
        <v>1553933</v>
      </c>
      <c r="K695" s="477">
        <v>119040</v>
      </c>
      <c r="L695" s="477">
        <f t="shared" si="65"/>
        <v>1672973</v>
      </c>
      <c r="M695" s="477">
        <f t="shared" si="63"/>
        <v>16729730</v>
      </c>
      <c r="N695" s="542"/>
      <c r="O695" s="542"/>
      <c r="P695" s="542"/>
      <c r="Q695" s="518"/>
    </row>
    <row r="696" spans="1:17" ht="13" hidden="1" outlineLevel="1">
      <c r="A696" s="514">
        <f>IF(C696&lt;&gt;0,MAX($A$16:A695)+1,0)</f>
        <v>592</v>
      </c>
      <c r="B696" s="515" t="s">
        <v>909</v>
      </c>
      <c r="C696" s="516" t="s">
        <v>906</v>
      </c>
      <c r="D696" s="537">
        <v>2</v>
      </c>
      <c r="E696" s="537">
        <v>5</v>
      </c>
      <c r="F696" s="477">
        <f t="shared" si="64"/>
        <v>10</v>
      </c>
      <c r="G696" s="478"/>
      <c r="H696" s="477"/>
      <c r="I696" s="477"/>
      <c r="J696" s="477">
        <v>500418</v>
      </c>
      <c r="K696" s="477">
        <v>94240</v>
      </c>
      <c r="L696" s="477">
        <f t="shared" si="65"/>
        <v>594658</v>
      </c>
      <c r="M696" s="477">
        <f t="shared" si="63"/>
        <v>5946580</v>
      </c>
      <c r="N696" s="542"/>
      <c r="O696" s="542"/>
      <c r="P696" s="542"/>
      <c r="Q696" s="518"/>
    </row>
    <row r="697" spans="1:17" ht="26" hidden="1" outlineLevel="1">
      <c r="A697" s="514">
        <f>IF(C697&lt;&gt;0,MAX($A$16:A696)+1,0)</f>
        <v>593</v>
      </c>
      <c r="B697" s="515" t="s">
        <v>905</v>
      </c>
      <c r="C697" s="516" t="s">
        <v>906</v>
      </c>
      <c r="D697" s="537">
        <v>2</v>
      </c>
      <c r="E697" s="537">
        <v>5</v>
      </c>
      <c r="F697" s="477">
        <f t="shared" si="64"/>
        <v>10</v>
      </c>
      <c r="G697" s="478"/>
      <c r="H697" s="477"/>
      <c r="I697" s="477"/>
      <c r="J697" s="477">
        <v>302886</v>
      </c>
      <c r="K697" s="477">
        <v>84320</v>
      </c>
      <c r="L697" s="477">
        <f t="shared" si="65"/>
        <v>387206</v>
      </c>
      <c r="M697" s="477">
        <f t="shared" si="63"/>
        <v>3872060</v>
      </c>
      <c r="N697" s="542"/>
      <c r="O697" s="542"/>
      <c r="P697" s="542"/>
      <c r="Q697" s="518"/>
    </row>
    <row r="698" spans="1:17" ht="26" hidden="1" outlineLevel="1">
      <c r="A698" s="514">
        <f>IF(C698&lt;&gt;0,MAX($A$16:A697)+1,0)</f>
        <v>594</v>
      </c>
      <c r="B698" s="515" t="s">
        <v>907</v>
      </c>
      <c r="C698" s="516" t="s">
        <v>906</v>
      </c>
      <c r="D698" s="537">
        <v>1</v>
      </c>
      <c r="E698" s="537">
        <v>5</v>
      </c>
      <c r="F698" s="477">
        <f t="shared" si="64"/>
        <v>5</v>
      </c>
      <c r="G698" s="478"/>
      <c r="H698" s="477"/>
      <c r="I698" s="477"/>
      <c r="J698" s="477">
        <v>302886</v>
      </c>
      <c r="K698" s="477">
        <v>84320</v>
      </c>
      <c r="L698" s="477">
        <f t="shared" si="65"/>
        <v>387206</v>
      </c>
      <c r="M698" s="477">
        <f t="shared" si="63"/>
        <v>1936030</v>
      </c>
      <c r="N698" s="542"/>
      <c r="O698" s="542"/>
      <c r="P698" s="542"/>
      <c r="Q698" s="518"/>
    </row>
    <row r="699" spans="1:17" ht="26" hidden="1" outlineLevel="1">
      <c r="A699" s="514">
        <f>IF(C699&lt;&gt;0,MAX($A$16:A698)+1,0)</f>
        <v>595</v>
      </c>
      <c r="B699" s="515" t="s">
        <v>919</v>
      </c>
      <c r="C699" s="516" t="s">
        <v>758</v>
      </c>
      <c r="D699" s="537">
        <v>5</v>
      </c>
      <c r="E699" s="537">
        <v>5</v>
      </c>
      <c r="F699" s="477">
        <f t="shared" si="64"/>
        <v>25</v>
      </c>
      <c r="G699" s="478"/>
      <c r="H699" s="477"/>
      <c r="I699" s="477"/>
      <c r="J699" s="477">
        <v>111936</v>
      </c>
      <c r="K699" s="477">
        <v>79360</v>
      </c>
      <c r="L699" s="477">
        <f t="shared" si="65"/>
        <v>191296</v>
      </c>
      <c r="M699" s="477">
        <f t="shared" si="63"/>
        <v>4782400</v>
      </c>
      <c r="N699" s="542"/>
      <c r="O699" s="542"/>
      <c r="P699" s="542"/>
      <c r="Q699" s="518"/>
    </row>
    <row r="700" spans="1:17" ht="13" hidden="1" outlineLevel="1">
      <c r="A700" s="514">
        <f>IF(C700&lt;&gt;0,MAX($A$16:A699)+1,0)</f>
        <v>596</v>
      </c>
      <c r="B700" s="515" t="s">
        <v>920</v>
      </c>
      <c r="C700" s="516" t="s">
        <v>758</v>
      </c>
      <c r="D700" s="537">
        <v>46</v>
      </c>
      <c r="E700" s="537">
        <v>5</v>
      </c>
      <c r="F700" s="477">
        <f t="shared" si="64"/>
        <v>230</v>
      </c>
      <c r="G700" s="478"/>
      <c r="H700" s="477"/>
      <c r="I700" s="477"/>
      <c r="J700" s="477">
        <v>144859</v>
      </c>
      <c r="K700" s="477">
        <v>84320</v>
      </c>
      <c r="L700" s="477">
        <f t="shared" si="65"/>
        <v>229179</v>
      </c>
      <c r="M700" s="477">
        <f t="shared" si="63"/>
        <v>52711170</v>
      </c>
      <c r="N700" s="542"/>
      <c r="O700" s="542"/>
      <c r="P700" s="542"/>
      <c r="Q700" s="518"/>
    </row>
    <row r="701" spans="1:17" ht="13" hidden="1" outlineLevel="1">
      <c r="A701" s="514">
        <f>IF(C701&lt;&gt;0,MAX($A$16:A700)+1,0)</f>
        <v>597</v>
      </c>
      <c r="B701" s="515" t="s">
        <v>916</v>
      </c>
      <c r="C701" s="516" t="s">
        <v>906</v>
      </c>
      <c r="D701" s="537">
        <v>5</v>
      </c>
      <c r="E701" s="537">
        <v>5</v>
      </c>
      <c r="F701" s="477">
        <f t="shared" si="64"/>
        <v>25</v>
      </c>
      <c r="G701" s="478"/>
      <c r="H701" s="477"/>
      <c r="I701" s="477"/>
      <c r="J701" s="477">
        <v>1185204</v>
      </c>
      <c r="K701" s="477">
        <v>119040</v>
      </c>
      <c r="L701" s="477">
        <f t="shared" si="65"/>
        <v>1304244</v>
      </c>
      <c r="M701" s="477">
        <f t="shared" ref="M701:M764" si="66">ROUND(F701*L701,0)</f>
        <v>32606100</v>
      </c>
      <c r="N701" s="542"/>
      <c r="O701" s="542"/>
      <c r="P701" s="542"/>
      <c r="Q701" s="517"/>
    </row>
    <row r="702" spans="1:17" ht="13" hidden="1" outlineLevel="1">
      <c r="A702" s="541"/>
      <c r="B702" s="463" t="s">
        <v>933</v>
      </c>
      <c r="C702" s="464"/>
      <c r="D702" s="530">
        <v>1</v>
      </c>
      <c r="E702" s="466">
        <v>0</v>
      </c>
      <c r="F702" s="484">
        <f t="shared" si="64"/>
        <v>0</v>
      </c>
      <c r="G702" s="485"/>
      <c r="H702" s="484"/>
      <c r="I702" s="484"/>
      <c r="J702" s="484">
        <v>0</v>
      </c>
      <c r="K702" s="484">
        <v>0</v>
      </c>
      <c r="L702" s="484"/>
      <c r="M702" s="484"/>
      <c r="N702" s="467"/>
      <c r="O702" s="467"/>
      <c r="P702" s="467"/>
      <c r="Q702" s="469"/>
    </row>
    <row r="703" spans="1:17" ht="13" hidden="1" outlineLevel="1">
      <c r="A703" s="514">
        <f>IF(C703&lt;&gt;0,MAX($A$16:A702)+1,0)</f>
        <v>598</v>
      </c>
      <c r="B703" s="515" t="s">
        <v>915</v>
      </c>
      <c r="C703" s="516" t="s">
        <v>758</v>
      </c>
      <c r="D703" s="537">
        <v>62</v>
      </c>
      <c r="E703" s="537">
        <v>1</v>
      </c>
      <c r="F703" s="477">
        <f t="shared" si="64"/>
        <v>62</v>
      </c>
      <c r="G703" s="478"/>
      <c r="H703" s="477"/>
      <c r="I703" s="477"/>
      <c r="J703" s="477">
        <v>111936</v>
      </c>
      <c r="K703" s="477">
        <v>79360</v>
      </c>
      <c r="L703" s="477">
        <f t="shared" si="65"/>
        <v>191296</v>
      </c>
      <c r="M703" s="477">
        <f t="shared" si="66"/>
        <v>11860352</v>
      </c>
      <c r="N703" s="542"/>
      <c r="O703" s="542"/>
      <c r="P703" s="542"/>
      <c r="Q703" s="518"/>
    </row>
    <row r="704" spans="1:17" ht="13" hidden="1" outlineLevel="1">
      <c r="A704" s="514">
        <f>IF(C704&lt;&gt;0,MAX($A$16:A703)+1,0)</f>
        <v>599</v>
      </c>
      <c r="B704" s="515" t="s">
        <v>923</v>
      </c>
      <c r="C704" s="516" t="s">
        <v>758</v>
      </c>
      <c r="D704" s="537">
        <v>4</v>
      </c>
      <c r="E704" s="537">
        <v>1</v>
      </c>
      <c r="F704" s="477">
        <f t="shared" si="64"/>
        <v>4</v>
      </c>
      <c r="G704" s="478"/>
      <c r="H704" s="477"/>
      <c r="I704" s="477"/>
      <c r="J704" s="477">
        <v>289717</v>
      </c>
      <c r="K704" s="477">
        <v>84320</v>
      </c>
      <c r="L704" s="477">
        <f t="shared" si="65"/>
        <v>374037</v>
      </c>
      <c r="M704" s="477">
        <f t="shared" si="66"/>
        <v>1496148</v>
      </c>
      <c r="N704" s="542"/>
      <c r="O704" s="542"/>
      <c r="P704" s="542"/>
      <c r="Q704" s="518"/>
    </row>
    <row r="705" spans="1:17" ht="13" hidden="1" outlineLevel="1">
      <c r="A705" s="514">
        <f>IF(C705&lt;&gt;0,MAX($A$16:A704)+1,0)</f>
        <v>600</v>
      </c>
      <c r="B705" s="515" t="s">
        <v>904</v>
      </c>
      <c r="C705" s="516" t="s">
        <v>758</v>
      </c>
      <c r="D705" s="537">
        <v>14</v>
      </c>
      <c r="E705" s="537">
        <v>1</v>
      </c>
      <c r="F705" s="477">
        <f t="shared" si="64"/>
        <v>14</v>
      </c>
      <c r="G705" s="478"/>
      <c r="H705" s="477"/>
      <c r="I705" s="477"/>
      <c r="J705" s="477">
        <v>129057</v>
      </c>
      <c r="K705" s="477">
        <v>69440</v>
      </c>
      <c r="L705" s="477">
        <f t="shared" si="65"/>
        <v>198497</v>
      </c>
      <c r="M705" s="477">
        <f t="shared" si="66"/>
        <v>2778958</v>
      </c>
      <c r="N705" s="542"/>
      <c r="O705" s="542"/>
      <c r="P705" s="542"/>
      <c r="Q705" s="518"/>
    </row>
    <row r="706" spans="1:17" ht="26" hidden="1" outlineLevel="1">
      <c r="A706" s="514">
        <f>IF(C706&lt;&gt;0,MAX($A$16:A705)+1,0)</f>
        <v>601</v>
      </c>
      <c r="B706" s="515" t="s">
        <v>913</v>
      </c>
      <c r="C706" s="516" t="s">
        <v>758</v>
      </c>
      <c r="D706" s="537">
        <v>2</v>
      </c>
      <c r="E706" s="537">
        <v>1</v>
      </c>
      <c r="F706" s="477">
        <f t="shared" si="64"/>
        <v>2</v>
      </c>
      <c r="G706" s="478"/>
      <c r="H706" s="477"/>
      <c r="I706" s="477"/>
      <c r="J706" s="477">
        <v>1553933</v>
      </c>
      <c r="K706" s="477">
        <v>119040</v>
      </c>
      <c r="L706" s="477">
        <f t="shared" si="65"/>
        <v>1672973</v>
      </c>
      <c r="M706" s="477">
        <f t="shared" si="66"/>
        <v>3345946</v>
      </c>
      <c r="N706" s="542"/>
      <c r="O706" s="542"/>
      <c r="P706" s="542"/>
      <c r="Q706" s="518"/>
    </row>
    <row r="707" spans="1:17" ht="13" hidden="1" outlineLevel="1">
      <c r="A707" s="514">
        <f>IF(C707&lt;&gt;0,MAX($A$16:A706)+1,0)</f>
        <v>602</v>
      </c>
      <c r="B707" s="515" t="s">
        <v>909</v>
      </c>
      <c r="C707" s="516" t="s">
        <v>906</v>
      </c>
      <c r="D707" s="537">
        <v>2</v>
      </c>
      <c r="E707" s="537">
        <v>1</v>
      </c>
      <c r="F707" s="477">
        <f t="shared" si="64"/>
        <v>2</v>
      </c>
      <c r="G707" s="478"/>
      <c r="H707" s="477"/>
      <c r="I707" s="477"/>
      <c r="J707" s="477">
        <v>500418</v>
      </c>
      <c r="K707" s="477">
        <v>94240</v>
      </c>
      <c r="L707" s="477">
        <f t="shared" si="65"/>
        <v>594658</v>
      </c>
      <c r="M707" s="477">
        <f t="shared" si="66"/>
        <v>1189316</v>
      </c>
      <c r="N707" s="542"/>
      <c r="O707" s="542"/>
      <c r="P707" s="542"/>
      <c r="Q707" s="518"/>
    </row>
    <row r="708" spans="1:17" ht="26" hidden="1" outlineLevel="1">
      <c r="A708" s="514">
        <f>IF(C708&lt;&gt;0,MAX($A$16:A707)+1,0)</f>
        <v>603</v>
      </c>
      <c r="B708" s="515" t="s">
        <v>905</v>
      </c>
      <c r="C708" s="516" t="s">
        <v>906</v>
      </c>
      <c r="D708" s="537">
        <v>2</v>
      </c>
      <c r="E708" s="537">
        <v>1</v>
      </c>
      <c r="F708" s="477">
        <f t="shared" si="64"/>
        <v>2</v>
      </c>
      <c r="G708" s="478"/>
      <c r="H708" s="477"/>
      <c r="I708" s="477"/>
      <c r="J708" s="477">
        <v>302886</v>
      </c>
      <c r="K708" s="477">
        <v>84320</v>
      </c>
      <c r="L708" s="477">
        <f t="shared" si="65"/>
        <v>387206</v>
      </c>
      <c r="M708" s="477">
        <f t="shared" si="66"/>
        <v>774412</v>
      </c>
      <c r="N708" s="542"/>
      <c r="O708" s="542"/>
      <c r="P708" s="542"/>
      <c r="Q708" s="518"/>
    </row>
    <row r="709" spans="1:17" ht="26" hidden="1" outlineLevel="1">
      <c r="A709" s="514">
        <f>IF(C709&lt;&gt;0,MAX($A$16:A708)+1,0)</f>
        <v>604</v>
      </c>
      <c r="B709" s="515" t="s">
        <v>907</v>
      </c>
      <c r="C709" s="516" t="s">
        <v>906</v>
      </c>
      <c r="D709" s="537">
        <v>1</v>
      </c>
      <c r="E709" s="537">
        <v>1</v>
      </c>
      <c r="F709" s="477">
        <f t="shared" si="64"/>
        <v>1</v>
      </c>
      <c r="G709" s="478"/>
      <c r="H709" s="477"/>
      <c r="I709" s="477"/>
      <c r="J709" s="477">
        <v>302886</v>
      </c>
      <c r="K709" s="477">
        <v>84320</v>
      </c>
      <c r="L709" s="477">
        <f t="shared" si="65"/>
        <v>387206</v>
      </c>
      <c r="M709" s="477">
        <f t="shared" si="66"/>
        <v>387206</v>
      </c>
      <c r="N709" s="542"/>
      <c r="O709" s="542"/>
      <c r="P709" s="542"/>
      <c r="Q709" s="518"/>
    </row>
    <row r="710" spans="1:17" ht="13" hidden="1" outlineLevel="1">
      <c r="A710" s="514">
        <f>IF(C710&lt;&gt;0,MAX($A$16:A709)+1,0)</f>
        <v>605</v>
      </c>
      <c r="B710" s="515" t="s">
        <v>916</v>
      </c>
      <c r="C710" s="516" t="s">
        <v>906</v>
      </c>
      <c r="D710" s="537">
        <v>4</v>
      </c>
      <c r="E710" s="537">
        <v>1</v>
      </c>
      <c r="F710" s="477">
        <f t="shared" si="64"/>
        <v>4</v>
      </c>
      <c r="G710" s="478"/>
      <c r="H710" s="477"/>
      <c r="I710" s="477"/>
      <c r="J710" s="477">
        <v>1185204</v>
      </c>
      <c r="K710" s="477">
        <v>119040</v>
      </c>
      <c r="L710" s="477">
        <f t="shared" si="65"/>
        <v>1304244</v>
      </c>
      <c r="M710" s="477">
        <f t="shared" si="66"/>
        <v>5216976</v>
      </c>
      <c r="N710" s="542"/>
      <c r="O710" s="542"/>
      <c r="P710" s="542"/>
      <c r="Q710" s="517"/>
    </row>
    <row r="711" spans="1:17" ht="13" hidden="1" outlineLevel="1">
      <c r="A711" s="514">
        <f>IF(C711&lt;&gt;0,MAX($A$16:A710)+1,0)</f>
        <v>606</v>
      </c>
      <c r="B711" s="515" t="s">
        <v>934</v>
      </c>
      <c r="C711" s="516" t="s">
        <v>758</v>
      </c>
      <c r="D711" s="537">
        <v>20</v>
      </c>
      <c r="E711" s="537">
        <v>1</v>
      </c>
      <c r="F711" s="477">
        <f t="shared" si="64"/>
        <v>20</v>
      </c>
      <c r="G711" s="478"/>
      <c r="H711" s="477"/>
      <c r="I711" s="477"/>
      <c r="J711" s="477">
        <v>589969</v>
      </c>
      <c r="K711" s="477">
        <v>104160</v>
      </c>
      <c r="L711" s="477">
        <f t="shared" si="65"/>
        <v>694129</v>
      </c>
      <c r="M711" s="477">
        <f t="shared" si="66"/>
        <v>13882580</v>
      </c>
      <c r="N711" s="542"/>
      <c r="O711" s="542"/>
      <c r="P711" s="542"/>
      <c r="Q711" s="518"/>
    </row>
    <row r="712" spans="1:17" ht="13" hidden="1" outlineLevel="1">
      <c r="A712" s="541"/>
      <c r="B712" s="463" t="s">
        <v>935</v>
      </c>
      <c r="C712" s="464"/>
      <c r="D712" s="530">
        <v>1</v>
      </c>
      <c r="E712" s="466">
        <v>0</v>
      </c>
      <c r="F712" s="484">
        <f t="shared" si="64"/>
        <v>0</v>
      </c>
      <c r="G712" s="485"/>
      <c r="H712" s="484"/>
      <c r="I712" s="484"/>
      <c r="J712" s="484">
        <v>0</v>
      </c>
      <c r="K712" s="484">
        <v>0</v>
      </c>
      <c r="L712" s="484"/>
      <c r="M712" s="484"/>
      <c r="N712" s="467"/>
      <c r="O712" s="467"/>
      <c r="P712" s="467"/>
      <c r="Q712" s="469"/>
    </row>
    <row r="713" spans="1:17" ht="13" hidden="1" outlineLevel="1">
      <c r="A713" s="514">
        <f>IF(C713&lt;&gt;0,MAX($A$16:A712)+1,0)</f>
        <v>607</v>
      </c>
      <c r="B713" s="515" t="s">
        <v>915</v>
      </c>
      <c r="C713" s="516" t="s">
        <v>758</v>
      </c>
      <c r="D713" s="537">
        <v>60</v>
      </c>
      <c r="E713" s="537">
        <v>1</v>
      </c>
      <c r="F713" s="477">
        <f t="shared" si="64"/>
        <v>60</v>
      </c>
      <c r="G713" s="478"/>
      <c r="H713" s="477"/>
      <c r="I713" s="477"/>
      <c r="J713" s="477">
        <v>111936</v>
      </c>
      <c r="K713" s="477">
        <v>79360</v>
      </c>
      <c r="L713" s="477">
        <f t="shared" si="65"/>
        <v>191296</v>
      </c>
      <c r="M713" s="477">
        <f t="shared" si="66"/>
        <v>11477760</v>
      </c>
      <c r="N713" s="542"/>
      <c r="O713" s="542"/>
      <c r="P713" s="542"/>
      <c r="Q713" s="518"/>
    </row>
    <row r="714" spans="1:17" ht="13" hidden="1" outlineLevel="1">
      <c r="A714" s="514">
        <f>IF(C714&lt;&gt;0,MAX($A$16:A713)+1,0)</f>
        <v>608</v>
      </c>
      <c r="B714" s="515" t="s">
        <v>923</v>
      </c>
      <c r="C714" s="516" t="s">
        <v>758</v>
      </c>
      <c r="D714" s="537">
        <v>4</v>
      </c>
      <c r="E714" s="537">
        <v>1</v>
      </c>
      <c r="F714" s="477">
        <f t="shared" si="64"/>
        <v>4</v>
      </c>
      <c r="G714" s="478"/>
      <c r="H714" s="477"/>
      <c r="I714" s="477"/>
      <c r="J714" s="477">
        <v>289717</v>
      </c>
      <c r="K714" s="477">
        <v>84320</v>
      </c>
      <c r="L714" s="477">
        <f t="shared" si="65"/>
        <v>374037</v>
      </c>
      <c r="M714" s="477">
        <f t="shared" si="66"/>
        <v>1496148</v>
      </c>
      <c r="N714" s="542"/>
      <c r="O714" s="542"/>
      <c r="P714" s="542"/>
      <c r="Q714" s="518"/>
    </row>
    <row r="715" spans="1:17" ht="13" hidden="1" outlineLevel="1">
      <c r="A715" s="514">
        <f>IF(C715&lt;&gt;0,MAX($A$16:A714)+1,0)</f>
        <v>609</v>
      </c>
      <c r="B715" s="515" t="s">
        <v>904</v>
      </c>
      <c r="C715" s="516" t="s">
        <v>758</v>
      </c>
      <c r="D715" s="537">
        <v>14</v>
      </c>
      <c r="E715" s="537">
        <v>1</v>
      </c>
      <c r="F715" s="477">
        <f t="shared" ref="F715:F778" si="67">D715*E715</f>
        <v>14</v>
      </c>
      <c r="G715" s="478"/>
      <c r="H715" s="477"/>
      <c r="I715" s="477"/>
      <c r="J715" s="477">
        <v>129057</v>
      </c>
      <c r="K715" s="477">
        <v>69440</v>
      </c>
      <c r="L715" s="477">
        <f t="shared" si="65"/>
        <v>198497</v>
      </c>
      <c r="M715" s="477">
        <f t="shared" si="66"/>
        <v>2778958</v>
      </c>
      <c r="N715" s="542"/>
      <c r="O715" s="542"/>
      <c r="P715" s="542"/>
      <c r="Q715" s="518"/>
    </row>
    <row r="716" spans="1:17" ht="26" hidden="1" outlineLevel="1">
      <c r="A716" s="514">
        <f>IF(C716&lt;&gt;0,MAX($A$16:A715)+1,0)</f>
        <v>610</v>
      </c>
      <c r="B716" s="515" t="s">
        <v>913</v>
      </c>
      <c r="C716" s="516" t="s">
        <v>758</v>
      </c>
      <c r="D716" s="537">
        <v>2</v>
      </c>
      <c r="E716" s="537">
        <v>1</v>
      </c>
      <c r="F716" s="477">
        <f t="shared" si="67"/>
        <v>2</v>
      </c>
      <c r="G716" s="478"/>
      <c r="H716" s="477"/>
      <c r="I716" s="477"/>
      <c r="J716" s="477">
        <v>1553933</v>
      </c>
      <c r="K716" s="477">
        <v>119040</v>
      </c>
      <c r="L716" s="477">
        <f t="shared" si="65"/>
        <v>1672973</v>
      </c>
      <c r="M716" s="477">
        <f t="shared" si="66"/>
        <v>3345946</v>
      </c>
      <c r="N716" s="542"/>
      <c r="O716" s="542"/>
      <c r="P716" s="542"/>
      <c r="Q716" s="518"/>
    </row>
    <row r="717" spans="1:17" ht="13" hidden="1" outlineLevel="1">
      <c r="A717" s="514">
        <f>IF(C717&lt;&gt;0,MAX($A$16:A716)+1,0)</f>
        <v>611</v>
      </c>
      <c r="B717" s="515" t="s">
        <v>909</v>
      </c>
      <c r="C717" s="516" t="s">
        <v>906</v>
      </c>
      <c r="D717" s="537">
        <v>2</v>
      </c>
      <c r="E717" s="537">
        <v>1</v>
      </c>
      <c r="F717" s="477">
        <f t="shared" si="67"/>
        <v>2</v>
      </c>
      <c r="G717" s="478"/>
      <c r="H717" s="477"/>
      <c r="I717" s="477"/>
      <c r="J717" s="477">
        <v>500418</v>
      </c>
      <c r="K717" s="477">
        <v>94240</v>
      </c>
      <c r="L717" s="477">
        <f t="shared" ref="L717:L780" si="68">J717+K717</f>
        <v>594658</v>
      </c>
      <c r="M717" s="477">
        <f t="shared" si="66"/>
        <v>1189316</v>
      </c>
      <c r="N717" s="542"/>
      <c r="O717" s="542"/>
      <c r="P717" s="542"/>
      <c r="Q717" s="518"/>
    </row>
    <row r="718" spans="1:17" ht="26" hidden="1" outlineLevel="1">
      <c r="A718" s="514">
        <f>IF(C718&lt;&gt;0,MAX($A$16:A717)+1,0)</f>
        <v>612</v>
      </c>
      <c r="B718" s="515" t="s">
        <v>905</v>
      </c>
      <c r="C718" s="516" t="s">
        <v>906</v>
      </c>
      <c r="D718" s="537">
        <v>2</v>
      </c>
      <c r="E718" s="537">
        <v>1</v>
      </c>
      <c r="F718" s="477">
        <f t="shared" si="67"/>
        <v>2</v>
      </c>
      <c r="G718" s="478"/>
      <c r="H718" s="477"/>
      <c r="I718" s="477"/>
      <c r="J718" s="477">
        <v>302886</v>
      </c>
      <c r="K718" s="477">
        <v>84320</v>
      </c>
      <c r="L718" s="477">
        <f t="shared" si="68"/>
        <v>387206</v>
      </c>
      <c r="M718" s="477">
        <f t="shared" si="66"/>
        <v>774412</v>
      </c>
      <c r="N718" s="542"/>
      <c r="O718" s="542"/>
      <c r="P718" s="542"/>
      <c r="Q718" s="518"/>
    </row>
    <row r="719" spans="1:17" ht="26" hidden="1" outlineLevel="1">
      <c r="A719" s="514">
        <f>IF(C719&lt;&gt;0,MAX($A$16:A718)+1,0)</f>
        <v>613</v>
      </c>
      <c r="B719" s="515" t="s">
        <v>907</v>
      </c>
      <c r="C719" s="516" t="s">
        <v>906</v>
      </c>
      <c r="D719" s="537">
        <v>1</v>
      </c>
      <c r="E719" s="537">
        <v>1</v>
      </c>
      <c r="F719" s="477">
        <f t="shared" si="67"/>
        <v>1</v>
      </c>
      <c r="G719" s="478"/>
      <c r="H719" s="477"/>
      <c r="I719" s="477"/>
      <c r="J719" s="477">
        <v>302886</v>
      </c>
      <c r="K719" s="477">
        <v>84320</v>
      </c>
      <c r="L719" s="477">
        <f t="shared" si="68"/>
        <v>387206</v>
      </c>
      <c r="M719" s="477">
        <f t="shared" si="66"/>
        <v>387206</v>
      </c>
      <c r="N719" s="542"/>
      <c r="O719" s="542"/>
      <c r="P719" s="542"/>
      <c r="Q719" s="518"/>
    </row>
    <row r="720" spans="1:17" ht="13" hidden="1" outlineLevel="1">
      <c r="A720" s="514">
        <f>IF(C720&lt;&gt;0,MAX($A$16:A719)+1,0)</f>
        <v>614</v>
      </c>
      <c r="B720" s="515" t="s">
        <v>916</v>
      </c>
      <c r="C720" s="516" t="s">
        <v>906</v>
      </c>
      <c r="D720" s="537">
        <v>4</v>
      </c>
      <c r="E720" s="537">
        <v>1</v>
      </c>
      <c r="F720" s="477">
        <f t="shared" si="67"/>
        <v>4</v>
      </c>
      <c r="G720" s="478"/>
      <c r="H720" s="477"/>
      <c r="I720" s="477"/>
      <c r="J720" s="477">
        <v>1185204</v>
      </c>
      <c r="K720" s="477">
        <v>119040</v>
      </c>
      <c r="L720" s="477">
        <f t="shared" si="68"/>
        <v>1304244</v>
      </c>
      <c r="M720" s="477">
        <f t="shared" si="66"/>
        <v>5216976</v>
      </c>
      <c r="N720" s="542"/>
      <c r="O720" s="542"/>
      <c r="P720" s="542"/>
      <c r="Q720" s="517"/>
    </row>
    <row r="721" spans="1:17" ht="13" hidden="1" outlineLevel="1">
      <c r="A721" s="541"/>
      <c r="B721" s="463" t="s">
        <v>936</v>
      </c>
      <c r="C721" s="464"/>
      <c r="D721" s="530">
        <v>1</v>
      </c>
      <c r="E721" s="466">
        <v>0</v>
      </c>
      <c r="F721" s="484">
        <f t="shared" si="67"/>
        <v>0</v>
      </c>
      <c r="G721" s="485"/>
      <c r="H721" s="484"/>
      <c r="I721" s="484"/>
      <c r="J721" s="484">
        <v>0</v>
      </c>
      <c r="K721" s="484">
        <v>0</v>
      </c>
      <c r="L721" s="484"/>
      <c r="M721" s="484"/>
      <c r="N721" s="467"/>
      <c r="O721" s="467"/>
      <c r="P721" s="467"/>
      <c r="Q721" s="469"/>
    </row>
    <row r="722" spans="1:17" ht="13" hidden="1" outlineLevel="1">
      <c r="A722" s="514">
        <f>IF(C722&lt;&gt;0,MAX($A$16:A721)+1,0)</f>
        <v>615</v>
      </c>
      <c r="B722" s="515" t="s">
        <v>915</v>
      </c>
      <c r="C722" s="516" t="s">
        <v>758</v>
      </c>
      <c r="D722" s="537">
        <v>62</v>
      </c>
      <c r="E722" s="537">
        <v>1</v>
      </c>
      <c r="F722" s="477">
        <f t="shared" si="67"/>
        <v>62</v>
      </c>
      <c r="G722" s="478"/>
      <c r="H722" s="477"/>
      <c r="I722" s="477"/>
      <c r="J722" s="477">
        <v>111936</v>
      </c>
      <c r="K722" s="477">
        <v>79360</v>
      </c>
      <c r="L722" s="477">
        <f t="shared" si="68"/>
        <v>191296</v>
      </c>
      <c r="M722" s="477">
        <f t="shared" si="66"/>
        <v>11860352</v>
      </c>
      <c r="N722" s="542"/>
      <c r="O722" s="542"/>
      <c r="P722" s="542"/>
      <c r="Q722" s="518"/>
    </row>
    <row r="723" spans="1:17" ht="13" hidden="1" outlineLevel="1">
      <c r="A723" s="514">
        <f>IF(C723&lt;&gt;0,MAX($A$16:A722)+1,0)</f>
        <v>616</v>
      </c>
      <c r="B723" s="515" t="s">
        <v>923</v>
      </c>
      <c r="C723" s="516" t="s">
        <v>758</v>
      </c>
      <c r="D723" s="537">
        <v>4</v>
      </c>
      <c r="E723" s="537">
        <v>1</v>
      </c>
      <c r="F723" s="477">
        <f t="shared" si="67"/>
        <v>4</v>
      </c>
      <c r="G723" s="478"/>
      <c r="H723" s="477"/>
      <c r="I723" s="477"/>
      <c r="J723" s="477">
        <v>289717</v>
      </c>
      <c r="K723" s="477">
        <v>84320</v>
      </c>
      <c r="L723" s="477">
        <f t="shared" si="68"/>
        <v>374037</v>
      </c>
      <c r="M723" s="477">
        <f t="shared" si="66"/>
        <v>1496148</v>
      </c>
      <c r="N723" s="542"/>
      <c r="O723" s="542"/>
      <c r="P723" s="542"/>
      <c r="Q723" s="518"/>
    </row>
    <row r="724" spans="1:17" ht="13" hidden="1" outlineLevel="1">
      <c r="A724" s="514">
        <f>IF(C724&lt;&gt;0,MAX($A$16:A723)+1,0)</f>
        <v>617</v>
      </c>
      <c r="B724" s="515" t="s">
        <v>904</v>
      </c>
      <c r="C724" s="516" t="s">
        <v>758</v>
      </c>
      <c r="D724" s="537">
        <v>14</v>
      </c>
      <c r="E724" s="537">
        <v>1</v>
      </c>
      <c r="F724" s="477">
        <f t="shared" si="67"/>
        <v>14</v>
      </c>
      <c r="G724" s="478"/>
      <c r="H724" s="477"/>
      <c r="I724" s="477"/>
      <c r="J724" s="477">
        <v>129057</v>
      </c>
      <c r="K724" s="477">
        <v>69440</v>
      </c>
      <c r="L724" s="477">
        <f t="shared" si="68"/>
        <v>198497</v>
      </c>
      <c r="M724" s="477">
        <f t="shared" si="66"/>
        <v>2778958</v>
      </c>
      <c r="N724" s="542"/>
      <c r="O724" s="542"/>
      <c r="P724" s="542"/>
      <c r="Q724" s="518"/>
    </row>
    <row r="725" spans="1:17" ht="26" hidden="1" outlineLevel="1">
      <c r="A725" s="514">
        <f>IF(C725&lt;&gt;0,MAX($A$16:A724)+1,0)</f>
        <v>618</v>
      </c>
      <c r="B725" s="515" t="s">
        <v>913</v>
      </c>
      <c r="C725" s="516" t="s">
        <v>758</v>
      </c>
      <c r="D725" s="537">
        <v>2</v>
      </c>
      <c r="E725" s="537">
        <v>1</v>
      </c>
      <c r="F725" s="477">
        <f t="shared" si="67"/>
        <v>2</v>
      </c>
      <c r="G725" s="478"/>
      <c r="H725" s="477"/>
      <c r="I725" s="477"/>
      <c r="J725" s="477">
        <v>1553933</v>
      </c>
      <c r="K725" s="477">
        <v>119040</v>
      </c>
      <c r="L725" s="477">
        <f t="shared" si="68"/>
        <v>1672973</v>
      </c>
      <c r="M725" s="477">
        <f t="shared" si="66"/>
        <v>3345946</v>
      </c>
      <c r="N725" s="542"/>
      <c r="O725" s="542"/>
      <c r="P725" s="542"/>
      <c r="Q725" s="518"/>
    </row>
    <row r="726" spans="1:17" ht="13" hidden="1" outlineLevel="1">
      <c r="A726" s="514">
        <f>IF(C726&lt;&gt;0,MAX($A$16:A725)+1,0)</f>
        <v>619</v>
      </c>
      <c r="B726" s="515" t="s">
        <v>909</v>
      </c>
      <c r="C726" s="516" t="s">
        <v>906</v>
      </c>
      <c r="D726" s="537">
        <v>2</v>
      </c>
      <c r="E726" s="537">
        <v>1</v>
      </c>
      <c r="F726" s="477">
        <f t="shared" si="67"/>
        <v>2</v>
      </c>
      <c r="G726" s="478"/>
      <c r="H726" s="477"/>
      <c r="I726" s="477"/>
      <c r="J726" s="477">
        <v>500418</v>
      </c>
      <c r="K726" s="477">
        <v>94240</v>
      </c>
      <c r="L726" s="477">
        <f t="shared" si="68"/>
        <v>594658</v>
      </c>
      <c r="M726" s="477">
        <f t="shared" si="66"/>
        <v>1189316</v>
      </c>
      <c r="N726" s="542"/>
      <c r="O726" s="542"/>
      <c r="P726" s="542"/>
      <c r="Q726" s="518"/>
    </row>
    <row r="727" spans="1:17" ht="26" hidden="1" outlineLevel="1">
      <c r="A727" s="514">
        <f>IF(C727&lt;&gt;0,MAX($A$16:A726)+1,0)</f>
        <v>620</v>
      </c>
      <c r="B727" s="515" t="s">
        <v>905</v>
      </c>
      <c r="C727" s="516" t="s">
        <v>906</v>
      </c>
      <c r="D727" s="537">
        <v>2</v>
      </c>
      <c r="E727" s="537">
        <v>1</v>
      </c>
      <c r="F727" s="477">
        <f t="shared" si="67"/>
        <v>2</v>
      </c>
      <c r="G727" s="478"/>
      <c r="H727" s="477"/>
      <c r="I727" s="477"/>
      <c r="J727" s="477">
        <v>302886</v>
      </c>
      <c r="K727" s="477">
        <v>84320</v>
      </c>
      <c r="L727" s="477">
        <f t="shared" si="68"/>
        <v>387206</v>
      </c>
      <c r="M727" s="477">
        <f t="shared" si="66"/>
        <v>774412</v>
      </c>
      <c r="N727" s="542"/>
      <c r="O727" s="542"/>
      <c r="P727" s="542"/>
      <c r="Q727" s="518"/>
    </row>
    <row r="728" spans="1:17" ht="26" hidden="1" outlineLevel="1">
      <c r="A728" s="514">
        <f>IF(C728&lt;&gt;0,MAX($A$16:A727)+1,0)</f>
        <v>621</v>
      </c>
      <c r="B728" s="515" t="s">
        <v>907</v>
      </c>
      <c r="C728" s="516" t="s">
        <v>906</v>
      </c>
      <c r="D728" s="537">
        <v>1</v>
      </c>
      <c r="E728" s="537">
        <v>1</v>
      </c>
      <c r="F728" s="477">
        <f t="shared" si="67"/>
        <v>1</v>
      </c>
      <c r="G728" s="478"/>
      <c r="H728" s="477"/>
      <c r="I728" s="477"/>
      <c r="J728" s="477">
        <v>302886</v>
      </c>
      <c r="K728" s="477">
        <v>84320</v>
      </c>
      <c r="L728" s="477">
        <f t="shared" si="68"/>
        <v>387206</v>
      </c>
      <c r="M728" s="477">
        <f t="shared" si="66"/>
        <v>387206</v>
      </c>
      <c r="N728" s="542"/>
      <c r="O728" s="542"/>
      <c r="P728" s="542"/>
      <c r="Q728" s="518"/>
    </row>
    <row r="729" spans="1:17" ht="13" hidden="1" outlineLevel="1">
      <c r="A729" s="514">
        <f>IF(C729&lt;&gt;0,MAX($A$16:A728)+1,0)</f>
        <v>622</v>
      </c>
      <c r="B729" s="515" t="s">
        <v>916</v>
      </c>
      <c r="C729" s="516" t="s">
        <v>906</v>
      </c>
      <c r="D729" s="537">
        <v>4</v>
      </c>
      <c r="E729" s="537">
        <v>1</v>
      </c>
      <c r="F729" s="477">
        <f t="shared" si="67"/>
        <v>4</v>
      </c>
      <c r="G729" s="478"/>
      <c r="H729" s="477"/>
      <c r="I729" s="477"/>
      <c r="J729" s="477">
        <v>1185204</v>
      </c>
      <c r="K729" s="477">
        <v>119040</v>
      </c>
      <c r="L729" s="477">
        <f t="shared" si="68"/>
        <v>1304244</v>
      </c>
      <c r="M729" s="477">
        <f t="shared" si="66"/>
        <v>5216976</v>
      </c>
      <c r="N729" s="542"/>
      <c r="O729" s="542"/>
      <c r="P729" s="542"/>
      <c r="Q729" s="517"/>
    </row>
    <row r="730" spans="1:17" ht="13" hidden="1" outlineLevel="1">
      <c r="A730" s="514">
        <f>IF(C730&lt;&gt;0,MAX($A$16:A729)+1,0)</f>
        <v>623</v>
      </c>
      <c r="B730" s="515" t="s">
        <v>934</v>
      </c>
      <c r="C730" s="516" t="s">
        <v>758</v>
      </c>
      <c r="D730" s="537">
        <v>8</v>
      </c>
      <c r="E730" s="537">
        <v>1</v>
      </c>
      <c r="F730" s="477">
        <f t="shared" si="67"/>
        <v>8</v>
      </c>
      <c r="G730" s="478"/>
      <c r="H730" s="477"/>
      <c r="I730" s="477"/>
      <c r="J730" s="477">
        <v>589969</v>
      </c>
      <c r="K730" s="477">
        <v>104160</v>
      </c>
      <c r="L730" s="477">
        <f t="shared" si="68"/>
        <v>694129</v>
      </c>
      <c r="M730" s="477">
        <f t="shared" si="66"/>
        <v>5553032</v>
      </c>
      <c r="N730" s="542"/>
      <c r="O730" s="542"/>
      <c r="P730" s="542"/>
      <c r="Q730" s="518"/>
    </row>
    <row r="731" spans="1:17" ht="13" hidden="1" outlineLevel="1">
      <c r="A731" s="541"/>
      <c r="B731" s="463" t="s">
        <v>937</v>
      </c>
      <c r="C731" s="464"/>
      <c r="D731" s="530">
        <v>1</v>
      </c>
      <c r="E731" s="466">
        <v>0</v>
      </c>
      <c r="F731" s="484">
        <f t="shared" si="67"/>
        <v>0</v>
      </c>
      <c r="G731" s="485"/>
      <c r="H731" s="484"/>
      <c r="I731" s="484"/>
      <c r="J731" s="484">
        <v>0</v>
      </c>
      <c r="K731" s="484">
        <v>0</v>
      </c>
      <c r="L731" s="484"/>
      <c r="M731" s="484"/>
      <c r="N731" s="467"/>
      <c r="O731" s="467"/>
      <c r="P731" s="467"/>
      <c r="Q731" s="469"/>
    </row>
    <row r="732" spans="1:17" ht="13" hidden="1" outlineLevel="1">
      <c r="A732" s="514">
        <f>IF(C732&lt;&gt;0,MAX($A$16:A731)+1,0)</f>
        <v>624</v>
      </c>
      <c r="B732" s="515" t="s">
        <v>915</v>
      </c>
      <c r="C732" s="516" t="s">
        <v>758</v>
      </c>
      <c r="D732" s="537">
        <v>62</v>
      </c>
      <c r="E732" s="537">
        <v>1</v>
      </c>
      <c r="F732" s="477">
        <f t="shared" si="67"/>
        <v>62</v>
      </c>
      <c r="G732" s="478"/>
      <c r="H732" s="477"/>
      <c r="I732" s="477"/>
      <c r="J732" s="477">
        <v>111936</v>
      </c>
      <c r="K732" s="477">
        <v>79360</v>
      </c>
      <c r="L732" s="477">
        <f t="shared" si="68"/>
        <v>191296</v>
      </c>
      <c r="M732" s="477">
        <f t="shared" si="66"/>
        <v>11860352</v>
      </c>
      <c r="N732" s="542"/>
      <c r="O732" s="542"/>
      <c r="P732" s="542"/>
      <c r="Q732" s="518"/>
    </row>
    <row r="733" spans="1:17" ht="13" hidden="1" outlineLevel="1">
      <c r="A733" s="514">
        <f>IF(C733&lt;&gt;0,MAX($A$16:A732)+1,0)</f>
        <v>625</v>
      </c>
      <c r="B733" s="515" t="s">
        <v>923</v>
      </c>
      <c r="C733" s="516" t="s">
        <v>758</v>
      </c>
      <c r="D733" s="537">
        <v>4</v>
      </c>
      <c r="E733" s="537">
        <v>1</v>
      </c>
      <c r="F733" s="477">
        <f t="shared" si="67"/>
        <v>4</v>
      </c>
      <c r="G733" s="478"/>
      <c r="H733" s="477"/>
      <c r="I733" s="477"/>
      <c r="J733" s="477">
        <v>289717</v>
      </c>
      <c r="K733" s="477">
        <v>84320</v>
      </c>
      <c r="L733" s="477">
        <f t="shared" si="68"/>
        <v>374037</v>
      </c>
      <c r="M733" s="477">
        <f t="shared" si="66"/>
        <v>1496148</v>
      </c>
      <c r="N733" s="542"/>
      <c r="O733" s="542"/>
      <c r="P733" s="542"/>
      <c r="Q733" s="518"/>
    </row>
    <row r="734" spans="1:17" ht="13" hidden="1" outlineLevel="1">
      <c r="A734" s="514">
        <f>IF(C734&lt;&gt;0,MAX($A$16:A733)+1,0)</f>
        <v>626</v>
      </c>
      <c r="B734" s="515" t="s">
        <v>904</v>
      </c>
      <c r="C734" s="516" t="s">
        <v>758</v>
      </c>
      <c r="D734" s="537">
        <v>14</v>
      </c>
      <c r="E734" s="537">
        <v>1</v>
      </c>
      <c r="F734" s="477">
        <f t="shared" si="67"/>
        <v>14</v>
      </c>
      <c r="G734" s="478"/>
      <c r="H734" s="477"/>
      <c r="I734" s="477"/>
      <c r="J734" s="477">
        <v>129057</v>
      </c>
      <c r="K734" s="477">
        <v>69440</v>
      </c>
      <c r="L734" s="477">
        <f t="shared" si="68"/>
        <v>198497</v>
      </c>
      <c r="M734" s="477">
        <f t="shared" si="66"/>
        <v>2778958</v>
      </c>
      <c r="N734" s="542"/>
      <c r="O734" s="542"/>
      <c r="P734" s="542"/>
      <c r="Q734" s="518"/>
    </row>
    <row r="735" spans="1:17" ht="26" hidden="1" outlineLevel="1">
      <c r="A735" s="514">
        <f>IF(C735&lt;&gt;0,MAX($A$16:A734)+1,0)</f>
        <v>627</v>
      </c>
      <c r="B735" s="515" t="s">
        <v>913</v>
      </c>
      <c r="C735" s="516" t="s">
        <v>758</v>
      </c>
      <c r="D735" s="537">
        <v>2</v>
      </c>
      <c r="E735" s="537">
        <v>1</v>
      </c>
      <c r="F735" s="477">
        <f t="shared" si="67"/>
        <v>2</v>
      </c>
      <c r="G735" s="478"/>
      <c r="H735" s="477"/>
      <c r="I735" s="477"/>
      <c r="J735" s="477">
        <v>1553933</v>
      </c>
      <c r="K735" s="477">
        <v>119040</v>
      </c>
      <c r="L735" s="477">
        <f t="shared" si="68"/>
        <v>1672973</v>
      </c>
      <c r="M735" s="477">
        <f t="shared" si="66"/>
        <v>3345946</v>
      </c>
      <c r="N735" s="542"/>
      <c r="O735" s="542"/>
      <c r="P735" s="542"/>
      <c r="Q735" s="518"/>
    </row>
    <row r="736" spans="1:17" ht="13" hidden="1" outlineLevel="1">
      <c r="A736" s="514">
        <f>IF(C736&lt;&gt;0,MAX($A$16:A735)+1,0)</f>
        <v>628</v>
      </c>
      <c r="B736" s="515" t="s">
        <v>909</v>
      </c>
      <c r="C736" s="516" t="s">
        <v>906</v>
      </c>
      <c r="D736" s="537">
        <v>2</v>
      </c>
      <c r="E736" s="537">
        <v>1</v>
      </c>
      <c r="F736" s="477">
        <f t="shared" si="67"/>
        <v>2</v>
      </c>
      <c r="G736" s="478"/>
      <c r="H736" s="477"/>
      <c r="I736" s="477"/>
      <c r="J736" s="477">
        <v>500418</v>
      </c>
      <c r="K736" s="477">
        <v>94240</v>
      </c>
      <c r="L736" s="477">
        <f t="shared" si="68"/>
        <v>594658</v>
      </c>
      <c r="M736" s="477">
        <f t="shared" si="66"/>
        <v>1189316</v>
      </c>
      <c r="N736" s="542"/>
      <c r="O736" s="542"/>
      <c r="P736" s="542"/>
      <c r="Q736" s="518"/>
    </row>
    <row r="737" spans="1:17" ht="26" hidden="1" outlineLevel="1">
      <c r="A737" s="514">
        <f>IF(C737&lt;&gt;0,MAX($A$16:A736)+1,0)</f>
        <v>629</v>
      </c>
      <c r="B737" s="515" t="s">
        <v>905</v>
      </c>
      <c r="C737" s="516" t="s">
        <v>906</v>
      </c>
      <c r="D737" s="537">
        <v>2</v>
      </c>
      <c r="E737" s="537">
        <v>1</v>
      </c>
      <c r="F737" s="477">
        <f t="shared" si="67"/>
        <v>2</v>
      </c>
      <c r="G737" s="478"/>
      <c r="H737" s="477"/>
      <c r="I737" s="477"/>
      <c r="J737" s="477">
        <v>302886</v>
      </c>
      <c r="K737" s="477">
        <v>84320</v>
      </c>
      <c r="L737" s="477">
        <f t="shared" si="68"/>
        <v>387206</v>
      </c>
      <c r="M737" s="477">
        <f t="shared" si="66"/>
        <v>774412</v>
      </c>
      <c r="N737" s="542"/>
      <c r="O737" s="542"/>
      <c r="P737" s="542"/>
      <c r="Q737" s="518"/>
    </row>
    <row r="738" spans="1:17" ht="26" hidden="1" outlineLevel="1">
      <c r="A738" s="514">
        <f>IF(C738&lt;&gt;0,MAX($A$16:A737)+1,0)</f>
        <v>630</v>
      </c>
      <c r="B738" s="515" t="s">
        <v>907</v>
      </c>
      <c r="C738" s="516" t="s">
        <v>906</v>
      </c>
      <c r="D738" s="537">
        <v>1</v>
      </c>
      <c r="E738" s="537">
        <v>1</v>
      </c>
      <c r="F738" s="477">
        <f t="shared" si="67"/>
        <v>1</v>
      </c>
      <c r="G738" s="478"/>
      <c r="H738" s="477"/>
      <c r="I738" s="477"/>
      <c r="J738" s="477">
        <v>302886</v>
      </c>
      <c r="K738" s="477">
        <v>84320</v>
      </c>
      <c r="L738" s="477">
        <f t="shared" si="68"/>
        <v>387206</v>
      </c>
      <c r="M738" s="477">
        <f t="shared" si="66"/>
        <v>387206</v>
      </c>
      <c r="N738" s="542"/>
      <c r="O738" s="542"/>
      <c r="P738" s="542"/>
      <c r="Q738" s="518"/>
    </row>
    <row r="739" spans="1:17" ht="13" hidden="1" outlineLevel="1">
      <c r="A739" s="514">
        <f>IF(C739&lt;&gt;0,MAX($A$16:A738)+1,0)</f>
        <v>631</v>
      </c>
      <c r="B739" s="515" t="s">
        <v>916</v>
      </c>
      <c r="C739" s="516" t="s">
        <v>906</v>
      </c>
      <c r="D739" s="537">
        <v>4</v>
      </c>
      <c r="E739" s="537">
        <v>1</v>
      </c>
      <c r="F739" s="477">
        <f t="shared" si="67"/>
        <v>4</v>
      </c>
      <c r="G739" s="478"/>
      <c r="H739" s="477"/>
      <c r="I739" s="477"/>
      <c r="J739" s="477">
        <v>1185204</v>
      </c>
      <c r="K739" s="477">
        <v>119040</v>
      </c>
      <c r="L739" s="477">
        <f t="shared" si="68"/>
        <v>1304244</v>
      </c>
      <c r="M739" s="477">
        <f t="shared" si="66"/>
        <v>5216976</v>
      </c>
      <c r="N739" s="542"/>
      <c r="O739" s="542"/>
      <c r="P739" s="542"/>
      <c r="Q739" s="517"/>
    </row>
    <row r="740" spans="1:17" ht="13" hidden="1" outlineLevel="1">
      <c r="A740" s="514">
        <f>IF(C740&lt;&gt;0,MAX($A$16:A739)+1,0)</f>
        <v>632</v>
      </c>
      <c r="B740" s="515" t="s">
        <v>938</v>
      </c>
      <c r="C740" s="516" t="s">
        <v>758</v>
      </c>
      <c r="D740" s="537">
        <v>4</v>
      </c>
      <c r="E740" s="537">
        <v>1</v>
      </c>
      <c r="F740" s="477">
        <f t="shared" si="67"/>
        <v>4</v>
      </c>
      <c r="G740" s="478"/>
      <c r="H740" s="477"/>
      <c r="I740" s="477"/>
      <c r="J740" s="477">
        <v>210702</v>
      </c>
      <c r="K740" s="477">
        <v>84320</v>
      </c>
      <c r="L740" s="477">
        <f t="shared" si="68"/>
        <v>295022</v>
      </c>
      <c r="M740" s="477">
        <f t="shared" si="66"/>
        <v>1180088</v>
      </c>
      <c r="N740" s="542"/>
      <c r="O740" s="542"/>
      <c r="P740" s="542"/>
      <c r="Q740" s="518"/>
    </row>
    <row r="741" spans="1:17" ht="13" hidden="1" outlineLevel="1">
      <c r="A741" s="541"/>
      <c r="B741" s="463" t="s">
        <v>939</v>
      </c>
      <c r="C741" s="464"/>
      <c r="D741" s="530">
        <v>2</v>
      </c>
      <c r="E741" s="466">
        <v>0</v>
      </c>
      <c r="F741" s="484">
        <f t="shared" si="67"/>
        <v>0</v>
      </c>
      <c r="G741" s="485"/>
      <c r="H741" s="484"/>
      <c r="I741" s="484"/>
      <c r="J741" s="484">
        <v>0</v>
      </c>
      <c r="K741" s="484">
        <v>0</v>
      </c>
      <c r="L741" s="484"/>
      <c r="M741" s="484"/>
      <c r="N741" s="467"/>
      <c r="O741" s="467"/>
      <c r="P741" s="467"/>
      <c r="Q741" s="469"/>
    </row>
    <row r="742" spans="1:17" ht="13" hidden="1" outlineLevel="1">
      <c r="A742" s="514">
        <f>IF(C742&lt;&gt;0,MAX($A$16:A741)+1,0)</f>
        <v>633</v>
      </c>
      <c r="B742" s="515" t="s">
        <v>915</v>
      </c>
      <c r="C742" s="516" t="s">
        <v>758</v>
      </c>
      <c r="D742" s="537">
        <v>62</v>
      </c>
      <c r="E742" s="537">
        <v>2</v>
      </c>
      <c r="F742" s="477">
        <f t="shared" si="67"/>
        <v>124</v>
      </c>
      <c r="G742" s="478"/>
      <c r="H742" s="477"/>
      <c r="I742" s="477"/>
      <c r="J742" s="477">
        <v>111936</v>
      </c>
      <c r="K742" s="477">
        <v>79360</v>
      </c>
      <c r="L742" s="477">
        <f t="shared" si="68"/>
        <v>191296</v>
      </c>
      <c r="M742" s="477">
        <f t="shared" si="66"/>
        <v>23720704</v>
      </c>
      <c r="N742" s="542"/>
      <c r="O742" s="542"/>
      <c r="P742" s="542"/>
      <c r="Q742" s="518"/>
    </row>
    <row r="743" spans="1:17" ht="13" hidden="1" outlineLevel="1">
      <c r="A743" s="514">
        <f>IF(C743&lt;&gt;0,MAX($A$16:A742)+1,0)</f>
        <v>634</v>
      </c>
      <c r="B743" s="515" t="s">
        <v>923</v>
      </c>
      <c r="C743" s="516" t="s">
        <v>758</v>
      </c>
      <c r="D743" s="537">
        <v>4</v>
      </c>
      <c r="E743" s="537">
        <v>2</v>
      </c>
      <c r="F743" s="477">
        <f t="shared" si="67"/>
        <v>8</v>
      </c>
      <c r="G743" s="478"/>
      <c r="H743" s="477"/>
      <c r="I743" s="477"/>
      <c r="J743" s="477">
        <v>289717</v>
      </c>
      <c r="K743" s="477">
        <v>84320</v>
      </c>
      <c r="L743" s="477">
        <f t="shared" si="68"/>
        <v>374037</v>
      </c>
      <c r="M743" s="477">
        <f t="shared" si="66"/>
        <v>2992296</v>
      </c>
      <c r="N743" s="542"/>
      <c r="O743" s="542"/>
      <c r="P743" s="542"/>
      <c r="Q743" s="518"/>
    </row>
    <row r="744" spans="1:17" ht="13" hidden="1" outlineLevel="1">
      <c r="A744" s="514">
        <f>IF(C744&lt;&gt;0,MAX($A$16:A743)+1,0)</f>
        <v>635</v>
      </c>
      <c r="B744" s="515" t="s">
        <v>904</v>
      </c>
      <c r="C744" s="516" t="s">
        <v>758</v>
      </c>
      <c r="D744" s="537">
        <v>14</v>
      </c>
      <c r="E744" s="537">
        <v>2</v>
      </c>
      <c r="F744" s="477">
        <f t="shared" si="67"/>
        <v>28</v>
      </c>
      <c r="G744" s="478"/>
      <c r="H744" s="477"/>
      <c r="I744" s="477"/>
      <c r="J744" s="477">
        <v>129057</v>
      </c>
      <c r="K744" s="477">
        <v>69440</v>
      </c>
      <c r="L744" s="477">
        <f t="shared" si="68"/>
        <v>198497</v>
      </c>
      <c r="M744" s="477">
        <f t="shared" si="66"/>
        <v>5557916</v>
      </c>
      <c r="N744" s="542"/>
      <c r="O744" s="542"/>
      <c r="P744" s="542"/>
      <c r="Q744" s="518"/>
    </row>
    <row r="745" spans="1:17" ht="26" hidden="1" outlineLevel="1">
      <c r="A745" s="514">
        <f>IF(C745&lt;&gt;0,MAX($A$16:A744)+1,0)</f>
        <v>636</v>
      </c>
      <c r="B745" s="515" t="s">
        <v>913</v>
      </c>
      <c r="C745" s="516" t="s">
        <v>758</v>
      </c>
      <c r="D745" s="537">
        <v>2</v>
      </c>
      <c r="E745" s="537">
        <v>2</v>
      </c>
      <c r="F745" s="477">
        <f t="shared" si="67"/>
        <v>4</v>
      </c>
      <c r="G745" s="478"/>
      <c r="H745" s="477"/>
      <c r="I745" s="477"/>
      <c r="J745" s="477">
        <v>1553933</v>
      </c>
      <c r="K745" s="477">
        <v>119040</v>
      </c>
      <c r="L745" s="477">
        <f t="shared" si="68"/>
        <v>1672973</v>
      </c>
      <c r="M745" s="477">
        <f t="shared" si="66"/>
        <v>6691892</v>
      </c>
      <c r="N745" s="542"/>
      <c r="O745" s="542"/>
      <c r="P745" s="542"/>
      <c r="Q745" s="518"/>
    </row>
    <row r="746" spans="1:17" ht="13" hidden="1" outlineLevel="1">
      <c r="A746" s="514">
        <f>IF(C746&lt;&gt;0,MAX($A$16:A745)+1,0)</f>
        <v>637</v>
      </c>
      <c r="B746" s="515" t="s">
        <v>909</v>
      </c>
      <c r="C746" s="516" t="s">
        <v>906</v>
      </c>
      <c r="D746" s="537">
        <v>3</v>
      </c>
      <c r="E746" s="537">
        <v>2</v>
      </c>
      <c r="F746" s="477">
        <f t="shared" si="67"/>
        <v>6</v>
      </c>
      <c r="G746" s="478"/>
      <c r="H746" s="477"/>
      <c r="I746" s="477"/>
      <c r="J746" s="477">
        <v>500418</v>
      </c>
      <c r="K746" s="477">
        <v>94240</v>
      </c>
      <c r="L746" s="477">
        <f t="shared" si="68"/>
        <v>594658</v>
      </c>
      <c r="M746" s="477">
        <f t="shared" si="66"/>
        <v>3567948</v>
      </c>
      <c r="N746" s="542"/>
      <c r="O746" s="542"/>
      <c r="P746" s="542"/>
      <c r="Q746" s="518"/>
    </row>
    <row r="747" spans="1:17" ht="26" hidden="1" outlineLevel="1">
      <c r="A747" s="514">
        <f>IF(C747&lt;&gt;0,MAX($A$16:A746)+1,0)</f>
        <v>638</v>
      </c>
      <c r="B747" s="515" t="s">
        <v>905</v>
      </c>
      <c r="C747" s="516" t="s">
        <v>906</v>
      </c>
      <c r="D747" s="537">
        <v>2</v>
      </c>
      <c r="E747" s="537">
        <v>2</v>
      </c>
      <c r="F747" s="477">
        <f t="shared" si="67"/>
        <v>4</v>
      </c>
      <c r="G747" s="478"/>
      <c r="H747" s="477"/>
      <c r="I747" s="477"/>
      <c r="J747" s="477">
        <v>302886</v>
      </c>
      <c r="K747" s="477">
        <v>84320</v>
      </c>
      <c r="L747" s="477">
        <f t="shared" si="68"/>
        <v>387206</v>
      </c>
      <c r="M747" s="477">
        <f t="shared" si="66"/>
        <v>1548824</v>
      </c>
      <c r="N747" s="542"/>
      <c r="O747" s="542"/>
      <c r="P747" s="542"/>
      <c r="Q747" s="518"/>
    </row>
    <row r="748" spans="1:17" ht="26" hidden="1" outlineLevel="1">
      <c r="A748" s="514">
        <f>IF(C748&lt;&gt;0,MAX($A$16:A747)+1,0)</f>
        <v>639</v>
      </c>
      <c r="B748" s="515" t="s">
        <v>907</v>
      </c>
      <c r="C748" s="516" t="s">
        <v>906</v>
      </c>
      <c r="D748" s="537">
        <v>1</v>
      </c>
      <c r="E748" s="537">
        <v>2</v>
      </c>
      <c r="F748" s="477">
        <f t="shared" si="67"/>
        <v>2</v>
      </c>
      <c r="G748" s="478"/>
      <c r="H748" s="477"/>
      <c r="I748" s="477"/>
      <c r="J748" s="477">
        <v>302886</v>
      </c>
      <c r="K748" s="477">
        <v>84320</v>
      </c>
      <c r="L748" s="477">
        <f t="shared" si="68"/>
        <v>387206</v>
      </c>
      <c r="M748" s="477">
        <f t="shared" si="66"/>
        <v>774412</v>
      </c>
      <c r="N748" s="542"/>
      <c r="O748" s="542"/>
      <c r="P748" s="542"/>
      <c r="Q748" s="518"/>
    </row>
    <row r="749" spans="1:17" ht="13" hidden="1" outlineLevel="1">
      <c r="A749" s="514">
        <f>IF(C749&lt;&gt;0,MAX($A$16:A748)+1,0)</f>
        <v>640</v>
      </c>
      <c r="B749" s="515" t="s">
        <v>916</v>
      </c>
      <c r="C749" s="516" t="s">
        <v>906</v>
      </c>
      <c r="D749" s="537">
        <v>4</v>
      </c>
      <c r="E749" s="537">
        <v>2</v>
      </c>
      <c r="F749" s="477">
        <f t="shared" si="67"/>
        <v>8</v>
      </c>
      <c r="G749" s="478"/>
      <c r="H749" s="477"/>
      <c r="I749" s="477"/>
      <c r="J749" s="477">
        <v>1185204</v>
      </c>
      <c r="K749" s="477">
        <v>119040</v>
      </c>
      <c r="L749" s="477">
        <f t="shared" si="68"/>
        <v>1304244</v>
      </c>
      <c r="M749" s="477">
        <f t="shared" si="66"/>
        <v>10433952</v>
      </c>
      <c r="N749" s="542"/>
      <c r="O749" s="542"/>
      <c r="P749" s="542"/>
      <c r="Q749" s="517"/>
    </row>
    <row r="750" spans="1:17" ht="13" hidden="1" outlineLevel="1">
      <c r="A750" s="514">
        <f>IF(C750&lt;&gt;0,MAX($A$16:A749)+1,0)</f>
        <v>641</v>
      </c>
      <c r="B750" s="515" t="s">
        <v>938</v>
      </c>
      <c r="C750" s="516" t="s">
        <v>758</v>
      </c>
      <c r="D750" s="537">
        <v>4</v>
      </c>
      <c r="E750" s="537">
        <v>2</v>
      </c>
      <c r="F750" s="477">
        <f t="shared" si="67"/>
        <v>8</v>
      </c>
      <c r="G750" s="478"/>
      <c r="H750" s="477"/>
      <c r="I750" s="477"/>
      <c r="J750" s="477">
        <v>210702</v>
      </c>
      <c r="K750" s="477">
        <v>84320</v>
      </c>
      <c r="L750" s="477">
        <f t="shared" si="68"/>
        <v>295022</v>
      </c>
      <c r="M750" s="477">
        <f t="shared" si="66"/>
        <v>2360176</v>
      </c>
      <c r="N750" s="542"/>
      <c r="O750" s="542"/>
      <c r="P750" s="542"/>
      <c r="Q750" s="518"/>
    </row>
    <row r="751" spans="1:17" ht="13" hidden="1" outlineLevel="1">
      <c r="A751" s="541"/>
      <c r="B751" s="463" t="s">
        <v>940</v>
      </c>
      <c r="C751" s="464"/>
      <c r="D751" s="530">
        <v>1</v>
      </c>
      <c r="E751" s="466">
        <v>0</v>
      </c>
      <c r="F751" s="484">
        <f t="shared" si="67"/>
        <v>0</v>
      </c>
      <c r="G751" s="485"/>
      <c r="H751" s="484"/>
      <c r="I751" s="484"/>
      <c r="J751" s="484">
        <v>0</v>
      </c>
      <c r="K751" s="484">
        <v>0</v>
      </c>
      <c r="L751" s="484"/>
      <c r="M751" s="484"/>
      <c r="N751" s="467"/>
      <c r="O751" s="467"/>
      <c r="P751" s="467"/>
      <c r="Q751" s="469"/>
    </row>
    <row r="752" spans="1:17" ht="13" hidden="1" outlineLevel="1">
      <c r="A752" s="514">
        <f>IF(C752&lt;&gt;0,MAX($A$16:A751)+1,0)</f>
        <v>642</v>
      </c>
      <c r="B752" s="515" t="s">
        <v>904</v>
      </c>
      <c r="C752" s="516" t="s">
        <v>758</v>
      </c>
      <c r="D752" s="537">
        <v>10</v>
      </c>
      <c r="E752" s="537">
        <v>1</v>
      </c>
      <c r="F752" s="477">
        <f t="shared" si="67"/>
        <v>10</v>
      </c>
      <c r="G752" s="478"/>
      <c r="H752" s="477"/>
      <c r="I752" s="477"/>
      <c r="J752" s="477">
        <v>129057</v>
      </c>
      <c r="K752" s="477">
        <v>69440</v>
      </c>
      <c r="L752" s="477">
        <f t="shared" si="68"/>
        <v>198497</v>
      </c>
      <c r="M752" s="477">
        <f t="shared" si="66"/>
        <v>1984970</v>
      </c>
      <c r="N752" s="542"/>
      <c r="O752" s="542"/>
      <c r="P752" s="542"/>
      <c r="Q752" s="518"/>
    </row>
    <row r="753" spans="1:17" ht="26" hidden="1" outlineLevel="1">
      <c r="A753" s="514">
        <f>IF(C753&lt;&gt;0,MAX($A$16:A752)+1,0)</f>
        <v>643</v>
      </c>
      <c r="B753" s="515" t="s">
        <v>913</v>
      </c>
      <c r="C753" s="516" t="s">
        <v>758</v>
      </c>
      <c r="D753" s="537">
        <v>2</v>
      </c>
      <c r="E753" s="537">
        <v>1</v>
      </c>
      <c r="F753" s="477">
        <f t="shared" si="67"/>
        <v>2</v>
      </c>
      <c r="G753" s="478"/>
      <c r="H753" s="477"/>
      <c r="I753" s="477"/>
      <c r="J753" s="477">
        <v>1553933</v>
      </c>
      <c r="K753" s="477">
        <v>119040</v>
      </c>
      <c r="L753" s="477">
        <f t="shared" si="68"/>
        <v>1672973</v>
      </c>
      <c r="M753" s="477">
        <f t="shared" si="66"/>
        <v>3345946</v>
      </c>
      <c r="N753" s="542"/>
      <c r="O753" s="542"/>
      <c r="P753" s="542"/>
      <c r="Q753" s="518"/>
    </row>
    <row r="754" spans="1:17" ht="13" hidden="1" outlineLevel="1">
      <c r="A754" s="514">
        <f>IF(C754&lt;&gt;0,MAX($A$16:A753)+1,0)</f>
        <v>644</v>
      </c>
      <c r="B754" s="515" t="s">
        <v>909</v>
      </c>
      <c r="C754" s="516" t="s">
        <v>906</v>
      </c>
      <c r="D754" s="537">
        <v>2</v>
      </c>
      <c r="E754" s="537">
        <v>1</v>
      </c>
      <c r="F754" s="477">
        <f t="shared" si="67"/>
        <v>2</v>
      </c>
      <c r="G754" s="478"/>
      <c r="H754" s="477"/>
      <c r="I754" s="477"/>
      <c r="J754" s="477">
        <v>500418</v>
      </c>
      <c r="K754" s="477">
        <v>94240</v>
      </c>
      <c r="L754" s="477">
        <f t="shared" si="68"/>
        <v>594658</v>
      </c>
      <c r="M754" s="477">
        <f t="shared" si="66"/>
        <v>1189316</v>
      </c>
      <c r="N754" s="542"/>
      <c r="O754" s="542"/>
      <c r="P754" s="542"/>
      <c r="Q754" s="518"/>
    </row>
    <row r="755" spans="1:17" ht="26" hidden="1" outlineLevel="1">
      <c r="A755" s="514">
        <f>IF(C755&lt;&gt;0,MAX($A$16:A754)+1,0)</f>
        <v>645</v>
      </c>
      <c r="B755" s="515" t="s">
        <v>905</v>
      </c>
      <c r="C755" s="516" t="s">
        <v>906</v>
      </c>
      <c r="D755" s="537">
        <v>1</v>
      </c>
      <c r="E755" s="537">
        <v>1</v>
      </c>
      <c r="F755" s="477">
        <f t="shared" si="67"/>
        <v>1</v>
      </c>
      <c r="G755" s="478"/>
      <c r="H755" s="477"/>
      <c r="I755" s="477"/>
      <c r="J755" s="477">
        <v>302886</v>
      </c>
      <c r="K755" s="477">
        <v>84320</v>
      </c>
      <c r="L755" s="477">
        <f t="shared" si="68"/>
        <v>387206</v>
      </c>
      <c r="M755" s="477">
        <f t="shared" si="66"/>
        <v>387206</v>
      </c>
      <c r="N755" s="542"/>
      <c r="O755" s="542"/>
      <c r="P755" s="542"/>
      <c r="Q755" s="518"/>
    </row>
    <row r="756" spans="1:17" ht="13" hidden="1" outlineLevel="1">
      <c r="A756" s="514">
        <f>IF(C756&lt;&gt;0,MAX($A$16:A755)+1,0)</f>
        <v>646</v>
      </c>
      <c r="B756" s="515" t="s">
        <v>916</v>
      </c>
      <c r="C756" s="516" t="s">
        <v>906</v>
      </c>
      <c r="D756" s="537">
        <v>3</v>
      </c>
      <c r="E756" s="537">
        <v>1</v>
      </c>
      <c r="F756" s="477">
        <f t="shared" si="67"/>
        <v>3</v>
      </c>
      <c r="G756" s="478"/>
      <c r="H756" s="477"/>
      <c r="I756" s="477"/>
      <c r="J756" s="477">
        <v>1185204</v>
      </c>
      <c r="K756" s="477">
        <v>119040</v>
      </c>
      <c r="L756" s="477">
        <f t="shared" si="68"/>
        <v>1304244</v>
      </c>
      <c r="M756" s="477">
        <f t="shared" si="66"/>
        <v>3912732</v>
      </c>
      <c r="N756" s="542"/>
      <c r="O756" s="542"/>
      <c r="P756" s="542"/>
      <c r="Q756" s="517"/>
    </row>
    <row r="757" spans="1:17" ht="13" hidden="1" outlineLevel="1">
      <c r="A757" s="514">
        <f>IF(C757&lt;&gt;0,MAX($A$16:A756)+1,0)</f>
        <v>647</v>
      </c>
      <c r="B757" s="515" t="s">
        <v>941</v>
      </c>
      <c r="C757" s="516" t="s">
        <v>758</v>
      </c>
      <c r="D757" s="537">
        <v>24</v>
      </c>
      <c r="E757" s="537">
        <v>1</v>
      </c>
      <c r="F757" s="477">
        <f t="shared" si="67"/>
        <v>24</v>
      </c>
      <c r="G757" s="478"/>
      <c r="H757" s="477"/>
      <c r="I757" s="477"/>
      <c r="J757" s="477">
        <v>131689</v>
      </c>
      <c r="K757" s="477">
        <v>69440</v>
      </c>
      <c r="L757" s="477">
        <f t="shared" si="68"/>
        <v>201129</v>
      </c>
      <c r="M757" s="477">
        <f t="shared" si="66"/>
        <v>4827096</v>
      </c>
      <c r="N757" s="542"/>
      <c r="O757" s="542"/>
      <c r="P757" s="542"/>
      <c r="Q757" s="518"/>
    </row>
    <row r="758" spans="1:17" ht="13" hidden="1" outlineLevel="1">
      <c r="A758" s="541"/>
      <c r="B758" s="463" t="s">
        <v>942</v>
      </c>
      <c r="C758" s="464"/>
      <c r="D758" s="530">
        <v>1</v>
      </c>
      <c r="E758" s="466">
        <v>0</v>
      </c>
      <c r="F758" s="484">
        <f t="shared" si="67"/>
        <v>0</v>
      </c>
      <c r="G758" s="485"/>
      <c r="H758" s="484"/>
      <c r="I758" s="484"/>
      <c r="J758" s="484">
        <v>0</v>
      </c>
      <c r="K758" s="484">
        <v>0</v>
      </c>
      <c r="L758" s="484"/>
      <c r="M758" s="484"/>
      <c r="N758" s="467"/>
      <c r="O758" s="467"/>
      <c r="P758" s="467"/>
      <c r="Q758" s="469"/>
    </row>
    <row r="759" spans="1:17" ht="13" hidden="1" outlineLevel="1">
      <c r="A759" s="514">
        <f>IF(C759&lt;&gt;0,MAX($A$16:A758)+1,0)</f>
        <v>648</v>
      </c>
      <c r="B759" s="515" t="s">
        <v>904</v>
      </c>
      <c r="C759" s="516" t="s">
        <v>758</v>
      </c>
      <c r="D759" s="537">
        <v>12</v>
      </c>
      <c r="E759" s="537">
        <v>1</v>
      </c>
      <c r="F759" s="477">
        <f t="shared" si="67"/>
        <v>12</v>
      </c>
      <c r="G759" s="478"/>
      <c r="H759" s="477"/>
      <c r="I759" s="477"/>
      <c r="J759" s="477">
        <v>129057</v>
      </c>
      <c r="K759" s="477">
        <v>69440</v>
      </c>
      <c r="L759" s="477">
        <f t="shared" si="68"/>
        <v>198497</v>
      </c>
      <c r="M759" s="477">
        <f t="shared" si="66"/>
        <v>2381964</v>
      </c>
      <c r="N759" s="542"/>
      <c r="O759" s="542"/>
      <c r="P759" s="542"/>
      <c r="Q759" s="518"/>
    </row>
    <row r="760" spans="1:17" ht="13" hidden="1" outlineLevel="1">
      <c r="A760" s="514">
        <f>IF(C760&lt;&gt;0,MAX($A$16:A759)+1,0)</f>
        <v>649</v>
      </c>
      <c r="B760" s="515" t="s">
        <v>909</v>
      </c>
      <c r="C760" s="516" t="s">
        <v>906</v>
      </c>
      <c r="D760" s="537">
        <v>2</v>
      </c>
      <c r="E760" s="537">
        <v>1</v>
      </c>
      <c r="F760" s="477">
        <f t="shared" si="67"/>
        <v>2</v>
      </c>
      <c r="G760" s="478"/>
      <c r="H760" s="477"/>
      <c r="I760" s="477"/>
      <c r="J760" s="477">
        <v>500418</v>
      </c>
      <c r="K760" s="477">
        <v>94240</v>
      </c>
      <c r="L760" s="477">
        <f t="shared" si="68"/>
        <v>594658</v>
      </c>
      <c r="M760" s="477">
        <f t="shared" si="66"/>
        <v>1189316</v>
      </c>
      <c r="N760" s="542"/>
      <c r="O760" s="542"/>
      <c r="P760" s="542"/>
      <c r="Q760" s="518"/>
    </row>
    <row r="761" spans="1:17" ht="13" hidden="1" outlineLevel="1">
      <c r="A761" s="514">
        <f>IF(C761&lt;&gt;0,MAX($A$16:A760)+1,0)</f>
        <v>650</v>
      </c>
      <c r="B761" s="515" t="s">
        <v>922</v>
      </c>
      <c r="C761" s="516" t="s">
        <v>758</v>
      </c>
      <c r="D761" s="537">
        <v>188</v>
      </c>
      <c r="E761" s="537">
        <v>1</v>
      </c>
      <c r="F761" s="477">
        <f t="shared" si="67"/>
        <v>188</v>
      </c>
      <c r="G761" s="478"/>
      <c r="H761" s="477"/>
      <c r="I761" s="477"/>
      <c r="J761" s="477">
        <v>258110</v>
      </c>
      <c r="K761" s="477">
        <v>84320</v>
      </c>
      <c r="L761" s="477">
        <f t="shared" si="68"/>
        <v>342430</v>
      </c>
      <c r="M761" s="477">
        <f t="shared" si="66"/>
        <v>64376840</v>
      </c>
      <c r="N761" s="542"/>
      <c r="O761" s="542"/>
      <c r="P761" s="542"/>
      <c r="Q761" s="518"/>
    </row>
    <row r="762" spans="1:17" ht="13" hidden="1" outlineLevel="1">
      <c r="A762" s="514">
        <f>IF(C762&lt;&gt;0,MAX($A$16:A761)+1,0)</f>
        <v>651</v>
      </c>
      <c r="B762" s="515" t="s">
        <v>923</v>
      </c>
      <c r="C762" s="516" t="s">
        <v>758</v>
      </c>
      <c r="D762" s="537">
        <v>18</v>
      </c>
      <c r="E762" s="537">
        <v>1</v>
      </c>
      <c r="F762" s="477">
        <f t="shared" si="67"/>
        <v>18</v>
      </c>
      <c r="G762" s="478"/>
      <c r="H762" s="477"/>
      <c r="I762" s="477"/>
      <c r="J762" s="477">
        <v>289717</v>
      </c>
      <c r="K762" s="477">
        <v>84320</v>
      </c>
      <c r="L762" s="477">
        <f t="shared" si="68"/>
        <v>374037</v>
      </c>
      <c r="M762" s="477">
        <f t="shared" si="66"/>
        <v>6732666</v>
      </c>
      <c r="N762" s="542"/>
      <c r="O762" s="542"/>
      <c r="P762" s="542"/>
      <c r="Q762" s="518"/>
    </row>
    <row r="763" spans="1:17" ht="13" hidden="1" outlineLevel="1">
      <c r="A763" s="514">
        <f>IF(C763&lt;&gt;0,MAX($A$16:A762)+1,0)</f>
        <v>652</v>
      </c>
      <c r="B763" s="515" t="s">
        <v>924</v>
      </c>
      <c r="C763" s="516" t="s">
        <v>758</v>
      </c>
      <c r="D763" s="537">
        <v>62</v>
      </c>
      <c r="E763" s="537">
        <v>1</v>
      </c>
      <c r="F763" s="477">
        <f t="shared" si="67"/>
        <v>62</v>
      </c>
      <c r="G763" s="478"/>
      <c r="H763" s="477"/>
      <c r="I763" s="477"/>
      <c r="J763" s="477">
        <v>388484</v>
      </c>
      <c r="K763" s="477">
        <v>89280</v>
      </c>
      <c r="L763" s="477">
        <f t="shared" si="68"/>
        <v>477764</v>
      </c>
      <c r="M763" s="477">
        <f t="shared" si="66"/>
        <v>29621368</v>
      </c>
      <c r="N763" s="542"/>
      <c r="O763" s="542"/>
      <c r="P763" s="542"/>
      <c r="Q763" s="518"/>
    </row>
    <row r="764" spans="1:17" ht="13" hidden="1" outlineLevel="1">
      <c r="A764" s="514">
        <f>IF(C764&lt;&gt;0,MAX($A$16:A763)+1,0)</f>
        <v>653</v>
      </c>
      <c r="B764" s="515" t="s">
        <v>916</v>
      </c>
      <c r="C764" s="516" t="s">
        <v>906</v>
      </c>
      <c r="D764" s="537">
        <v>12</v>
      </c>
      <c r="E764" s="537">
        <v>1</v>
      </c>
      <c r="F764" s="477">
        <f t="shared" si="67"/>
        <v>12</v>
      </c>
      <c r="G764" s="478"/>
      <c r="H764" s="477"/>
      <c r="I764" s="477"/>
      <c r="J764" s="477">
        <v>1185204</v>
      </c>
      <c r="K764" s="477">
        <v>119040</v>
      </c>
      <c r="L764" s="477">
        <f t="shared" si="68"/>
        <v>1304244</v>
      </c>
      <c r="M764" s="477">
        <f t="shared" si="66"/>
        <v>15650928</v>
      </c>
      <c r="N764" s="542"/>
      <c r="O764" s="542"/>
      <c r="P764" s="542"/>
      <c r="Q764" s="517"/>
    </row>
    <row r="765" spans="1:17" ht="13" hidden="1" outlineLevel="1">
      <c r="A765" s="541"/>
      <c r="B765" s="463" t="s">
        <v>943</v>
      </c>
      <c r="C765" s="464"/>
      <c r="D765" s="530">
        <v>1</v>
      </c>
      <c r="E765" s="466">
        <v>0</v>
      </c>
      <c r="F765" s="484">
        <f t="shared" si="67"/>
        <v>0</v>
      </c>
      <c r="G765" s="485"/>
      <c r="H765" s="484"/>
      <c r="I765" s="484"/>
      <c r="J765" s="484">
        <v>0</v>
      </c>
      <c r="K765" s="484">
        <v>0</v>
      </c>
      <c r="L765" s="484"/>
      <c r="M765" s="484"/>
      <c r="N765" s="467"/>
      <c r="O765" s="467"/>
      <c r="P765" s="467"/>
      <c r="Q765" s="550"/>
    </row>
    <row r="766" spans="1:17" ht="13" hidden="1" outlineLevel="1">
      <c r="A766" s="514">
        <f>IF(C766&lt;&gt;0,MAX($A$16:A765)+1,0)</f>
        <v>654</v>
      </c>
      <c r="B766" s="515" t="s">
        <v>915</v>
      </c>
      <c r="C766" s="516" t="s">
        <v>758</v>
      </c>
      <c r="D766" s="537">
        <v>104</v>
      </c>
      <c r="E766" s="537">
        <v>1</v>
      </c>
      <c r="F766" s="477">
        <f t="shared" si="67"/>
        <v>104</v>
      </c>
      <c r="G766" s="478"/>
      <c r="H766" s="477"/>
      <c r="I766" s="477"/>
      <c r="J766" s="477">
        <v>111936</v>
      </c>
      <c r="K766" s="477">
        <v>79360</v>
      </c>
      <c r="L766" s="477">
        <f t="shared" si="68"/>
        <v>191296</v>
      </c>
      <c r="M766" s="477">
        <f t="shared" ref="M766:M829" si="69">ROUND(F766*L766,0)</f>
        <v>19894784</v>
      </c>
      <c r="N766" s="542"/>
      <c r="O766" s="542"/>
      <c r="P766" s="542"/>
      <c r="Q766" s="518"/>
    </row>
    <row r="767" spans="1:17" ht="13" hidden="1" outlineLevel="1">
      <c r="A767" s="514">
        <f>IF(C767&lt;&gt;0,MAX($A$16:A766)+1,0)</f>
        <v>655</v>
      </c>
      <c r="B767" s="515" t="s">
        <v>923</v>
      </c>
      <c r="C767" s="516" t="s">
        <v>758</v>
      </c>
      <c r="D767" s="537">
        <v>4</v>
      </c>
      <c r="E767" s="537">
        <v>1</v>
      </c>
      <c r="F767" s="477">
        <f t="shared" si="67"/>
        <v>4</v>
      </c>
      <c r="G767" s="478"/>
      <c r="H767" s="477"/>
      <c r="I767" s="477"/>
      <c r="J767" s="477">
        <v>289717</v>
      </c>
      <c r="K767" s="477">
        <v>84320</v>
      </c>
      <c r="L767" s="477">
        <f t="shared" si="68"/>
        <v>374037</v>
      </c>
      <c r="M767" s="477">
        <f t="shared" si="69"/>
        <v>1496148</v>
      </c>
      <c r="N767" s="542"/>
      <c r="O767" s="542"/>
      <c r="P767" s="542"/>
      <c r="Q767" s="518"/>
    </row>
    <row r="768" spans="1:17" ht="13" hidden="1" outlineLevel="1">
      <c r="A768" s="514">
        <f>IF(C768&lt;&gt;0,MAX($A$16:A767)+1,0)</f>
        <v>656</v>
      </c>
      <c r="B768" s="515" t="s">
        <v>904</v>
      </c>
      <c r="C768" s="516" t="s">
        <v>758</v>
      </c>
      <c r="D768" s="537">
        <v>18</v>
      </c>
      <c r="E768" s="537">
        <v>1</v>
      </c>
      <c r="F768" s="477">
        <f t="shared" si="67"/>
        <v>18</v>
      </c>
      <c r="G768" s="478"/>
      <c r="H768" s="477"/>
      <c r="I768" s="477"/>
      <c r="J768" s="477">
        <v>129057</v>
      </c>
      <c r="K768" s="477">
        <v>69440</v>
      </c>
      <c r="L768" s="477">
        <f t="shared" si="68"/>
        <v>198497</v>
      </c>
      <c r="M768" s="477">
        <f t="shared" si="69"/>
        <v>3572946</v>
      </c>
      <c r="N768" s="542"/>
      <c r="O768" s="542"/>
      <c r="P768" s="542"/>
      <c r="Q768" s="518"/>
    </row>
    <row r="769" spans="1:17" ht="26" hidden="1" outlineLevel="1">
      <c r="A769" s="514">
        <f>IF(C769&lt;&gt;0,MAX($A$16:A768)+1,0)</f>
        <v>657</v>
      </c>
      <c r="B769" s="515" t="s">
        <v>913</v>
      </c>
      <c r="C769" s="516" t="s">
        <v>758</v>
      </c>
      <c r="D769" s="537">
        <v>2</v>
      </c>
      <c r="E769" s="537">
        <v>1</v>
      </c>
      <c r="F769" s="477">
        <f t="shared" si="67"/>
        <v>2</v>
      </c>
      <c r="G769" s="478"/>
      <c r="H769" s="477"/>
      <c r="I769" s="477"/>
      <c r="J769" s="477">
        <v>1553933</v>
      </c>
      <c r="K769" s="477">
        <v>119040</v>
      </c>
      <c r="L769" s="477">
        <f t="shared" si="68"/>
        <v>1672973</v>
      </c>
      <c r="M769" s="477">
        <f t="shared" si="69"/>
        <v>3345946</v>
      </c>
      <c r="N769" s="542"/>
      <c r="O769" s="542"/>
      <c r="P769" s="542"/>
      <c r="Q769" s="518"/>
    </row>
    <row r="770" spans="1:17" ht="13" hidden="1" outlineLevel="1">
      <c r="A770" s="514">
        <f>IF(C770&lt;&gt;0,MAX($A$16:A769)+1,0)</f>
        <v>658</v>
      </c>
      <c r="B770" s="515" t="s">
        <v>909</v>
      </c>
      <c r="C770" s="516" t="s">
        <v>906</v>
      </c>
      <c r="D770" s="537">
        <v>3</v>
      </c>
      <c r="E770" s="537">
        <v>1</v>
      </c>
      <c r="F770" s="477">
        <f t="shared" si="67"/>
        <v>3</v>
      </c>
      <c r="G770" s="478"/>
      <c r="H770" s="477"/>
      <c r="I770" s="477"/>
      <c r="J770" s="477">
        <v>500418</v>
      </c>
      <c r="K770" s="477">
        <v>94240</v>
      </c>
      <c r="L770" s="477">
        <f t="shared" si="68"/>
        <v>594658</v>
      </c>
      <c r="M770" s="477">
        <f t="shared" si="69"/>
        <v>1783974</v>
      </c>
      <c r="N770" s="542"/>
      <c r="O770" s="542"/>
      <c r="P770" s="542"/>
      <c r="Q770" s="518"/>
    </row>
    <row r="771" spans="1:17" ht="26" hidden="1" outlineLevel="1">
      <c r="A771" s="514">
        <f>IF(C771&lt;&gt;0,MAX($A$16:A770)+1,0)</f>
        <v>659</v>
      </c>
      <c r="B771" s="515" t="s">
        <v>905</v>
      </c>
      <c r="C771" s="516" t="s">
        <v>906</v>
      </c>
      <c r="D771" s="537">
        <v>2</v>
      </c>
      <c r="E771" s="537">
        <v>1</v>
      </c>
      <c r="F771" s="477">
        <f t="shared" si="67"/>
        <v>2</v>
      </c>
      <c r="G771" s="478"/>
      <c r="H771" s="477"/>
      <c r="I771" s="477"/>
      <c r="J771" s="477">
        <v>302886</v>
      </c>
      <c r="K771" s="477">
        <v>84320</v>
      </c>
      <c r="L771" s="477">
        <f t="shared" si="68"/>
        <v>387206</v>
      </c>
      <c r="M771" s="477">
        <f t="shared" si="69"/>
        <v>774412</v>
      </c>
      <c r="N771" s="542"/>
      <c r="O771" s="542"/>
      <c r="P771" s="542"/>
      <c r="Q771" s="518"/>
    </row>
    <row r="772" spans="1:17" ht="26" hidden="1" outlineLevel="1">
      <c r="A772" s="514">
        <f>IF(C772&lt;&gt;0,MAX($A$16:A771)+1,0)</f>
        <v>660</v>
      </c>
      <c r="B772" s="515" t="s">
        <v>907</v>
      </c>
      <c r="C772" s="516" t="s">
        <v>906</v>
      </c>
      <c r="D772" s="537">
        <v>1</v>
      </c>
      <c r="E772" s="537">
        <v>1</v>
      </c>
      <c r="F772" s="477">
        <f t="shared" si="67"/>
        <v>1</v>
      </c>
      <c r="G772" s="478"/>
      <c r="H772" s="477"/>
      <c r="I772" s="477"/>
      <c r="J772" s="477">
        <v>302886</v>
      </c>
      <c r="K772" s="477">
        <v>84320</v>
      </c>
      <c r="L772" s="477">
        <f t="shared" si="68"/>
        <v>387206</v>
      </c>
      <c r="M772" s="477">
        <f t="shared" si="69"/>
        <v>387206</v>
      </c>
      <c r="N772" s="542"/>
      <c r="O772" s="542"/>
      <c r="P772" s="542"/>
      <c r="Q772" s="518"/>
    </row>
    <row r="773" spans="1:17" ht="13" hidden="1" outlineLevel="1">
      <c r="A773" s="514">
        <f>IF(C773&lt;&gt;0,MAX($A$16:A772)+1,0)</f>
        <v>661</v>
      </c>
      <c r="B773" s="515" t="s">
        <v>916</v>
      </c>
      <c r="C773" s="516" t="s">
        <v>906</v>
      </c>
      <c r="D773" s="537">
        <v>6</v>
      </c>
      <c r="E773" s="537">
        <v>1</v>
      </c>
      <c r="F773" s="477">
        <f t="shared" si="67"/>
        <v>6</v>
      </c>
      <c r="G773" s="478"/>
      <c r="H773" s="477"/>
      <c r="I773" s="477"/>
      <c r="J773" s="477">
        <v>1185204</v>
      </c>
      <c r="K773" s="477">
        <v>119040</v>
      </c>
      <c r="L773" s="477">
        <f t="shared" si="68"/>
        <v>1304244</v>
      </c>
      <c r="M773" s="477">
        <f t="shared" si="69"/>
        <v>7825464</v>
      </c>
      <c r="N773" s="542"/>
      <c r="O773" s="542"/>
      <c r="P773" s="542"/>
      <c r="Q773" s="517"/>
    </row>
    <row r="774" spans="1:17" ht="13" hidden="1" outlineLevel="1">
      <c r="A774" s="541"/>
      <c r="B774" s="463" t="s">
        <v>944</v>
      </c>
      <c r="C774" s="464"/>
      <c r="D774" s="530">
        <v>2</v>
      </c>
      <c r="E774" s="466">
        <v>0</v>
      </c>
      <c r="F774" s="484">
        <f t="shared" si="67"/>
        <v>0</v>
      </c>
      <c r="G774" s="485"/>
      <c r="H774" s="484"/>
      <c r="I774" s="484"/>
      <c r="J774" s="484">
        <v>0</v>
      </c>
      <c r="K774" s="484">
        <v>0</v>
      </c>
      <c r="L774" s="484"/>
      <c r="M774" s="484"/>
      <c r="N774" s="467"/>
      <c r="O774" s="467"/>
      <c r="P774" s="467"/>
      <c r="Q774" s="469"/>
    </row>
    <row r="775" spans="1:17" ht="13" hidden="1" outlineLevel="1">
      <c r="A775" s="514">
        <f>IF(C775&lt;&gt;0,MAX($A$16:A774)+1,0)</f>
        <v>662</v>
      </c>
      <c r="B775" s="515" t="s">
        <v>915</v>
      </c>
      <c r="C775" s="516" t="s">
        <v>758</v>
      </c>
      <c r="D775" s="537">
        <v>104</v>
      </c>
      <c r="E775" s="537">
        <v>2</v>
      </c>
      <c r="F775" s="477">
        <f t="shared" si="67"/>
        <v>208</v>
      </c>
      <c r="G775" s="478"/>
      <c r="H775" s="477"/>
      <c r="I775" s="477"/>
      <c r="J775" s="477">
        <v>111936</v>
      </c>
      <c r="K775" s="477">
        <v>79360</v>
      </c>
      <c r="L775" s="477">
        <f t="shared" si="68"/>
        <v>191296</v>
      </c>
      <c r="M775" s="477">
        <f t="shared" si="69"/>
        <v>39789568</v>
      </c>
      <c r="N775" s="542"/>
      <c r="O775" s="542"/>
      <c r="P775" s="542"/>
      <c r="Q775" s="518"/>
    </row>
    <row r="776" spans="1:17" ht="13" hidden="1" outlineLevel="1">
      <c r="A776" s="514">
        <f>IF(C776&lt;&gt;0,MAX($A$16:A775)+1,0)</f>
        <v>663</v>
      </c>
      <c r="B776" s="515" t="s">
        <v>923</v>
      </c>
      <c r="C776" s="516" t="s">
        <v>758</v>
      </c>
      <c r="D776" s="537">
        <v>4</v>
      </c>
      <c r="E776" s="537">
        <v>2</v>
      </c>
      <c r="F776" s="477">
        <f t="shared" si="67"/>
        <v>8</v>
      </c>
      <c r="G776" s="478"/>
      <c r="H776" s="477"/>
      <c r="I776" s="477"/>
      <c r="J776" s="477">
        <v>289717</v>
      </c>
      <c r="K776" s="477">
        <v>84320</v>
      </c>
      <c r="L776" s="477">
        <f t="shared" si="68"/>
        <v>374037</v>
      </c>
      <c r="M776" s="477">
        <f t="shared" si="69"/>
        <v>2992296</v>
      </c>
      <c r="N776" s="542"/>
      <c r="O776" s="542"/>
      <c r="P776" s="542"/>
      <c r="Q776" s="518"/>
    </row>
    <row r="777" spans="1:17" ht="13" hidden="1" outlineLevel="1">
      <c r="A777" s="514">
        <f>IF(C777&lt;&gt;0,MAX($A$16:A776)+1,0)</f>
        <v>664</v>
      </c>
      <c r="B777" s="515" t="s">
        <v>904</v>
      </c>
      <c r="C777" s="516" t="s">
        <v>758</v>
      </c>
      <c r="D777" s="537">
        <v>18</v>
      </c>
      <c r="E777" s="537">
        <v>2</v>
      </c>
      <c r="F777" s="477">
        <f t="shared" si="67"/>
        <v>36</v>
      </c>
      <c r="G777" s="478"/>
      <c r="H777" s="477"/>
      <c r="I777" s="477"/>
      <c r="J777" s="477">
        <v>129057</v>
      </c>
      <c r="K777" s="477">
        <v>69440</v>
      </c>
      <c r="L777" s="477">
        <f t="shared" si="68"/>
        <v>198497</v>
      </c>
      <c r="M777" s="477">
        <f t="shared" si="69"/>
        <v>7145892</v>
      </c>
      <c r="N777" s="542"/>
      <c r="O777" s="542"/>
      <c r="P777" s="542"/>
      <c r="Q777" s="518"/>
    </row>
    <row r="778" spans="1:17" ht="26" hidden="1" outlineLevel="1">
      <c r="A778" s="514">
        <f>IF(C778&lt;&gt;0,MAX($A$16:A777)+1,0)</f>
        <v>665</v>
      </c>
      <c r="B778" s="515" t="s">
        <v>913</v>
      </c>
      <c r="C778" s="516" t="s">
        <v>758</v>
      </c>
      <c r="D778" s="537">
        <v>2</v>
      </c>
      <c r="E778" s="537">
        <v>2</v>
      </c>
      <c r="F778" s="477">
        <f t="shared" si="67"/>
        <v>4</v>
      </c>
      <c r="G778" s="478"/>
      <c r="H778" s="477"/>
      <c r="I778" s="477"/>
      <c r="J778" s="477">
        <v>1553933</v>
      </c>
      <c r="K778" s="477">
        <v>119040</v>
      </c>
      <c r="L778" s="477">
        <f t="shared" si="68"/>
        <v>1672973</v>
      </c>
      <c r="M778" s="477">
        <f t="shared" si="69"/>
        <v>6691892</v>
      </c>
      <c r="N778" s="542"/>
      <c r="O778" s="542"/>
      <c r="P778" s="542"/>
      <c r="Q778" s="518"/>
    </row>
    <row r="779" spans="1:17" ht="13" hidden="1" outlineLevel="1">
      <c r="A779" s="514">
        <f>IF(C779&lt;&gt;0,MAX($A$16:A778)+1,0)</f>
        <v>666</v>
      </c>
      <c r="B779" s="515" t="s">
        <v>909</v>
      </c>
      <c r="C779" s="516" t="s">
        <v>906</v>
      </c>
      <c r="D779" s="537">
        <v>3</v>
      </c>
      <c r="E779" s="537">
        <v>2</v>
      </c>
      <c r="F779" s="477">
        <f t="shared" ref="F779:F842" si="70">D779*E779</f>
        <v>6</v>
      </c>
      <c r="G779" s="478"/>
      <c r="H779" s="477"/>
      <c r="I779" s="477"/>
      <c r="J779" s="477">
        <v>500418</v>
      </c>
      <c r="K779" s="477">
        <v>94240</v>
      </c>
      <c r="L779" s="477">
        <f t="shared" si="68"/>
        <v>594658</v>
      </c>
      <c r="M779" s="477">
        <f t="shared" si="69"/>
        <v>3567948</v>
      </c>
      <c r="N779" s="542"/>
      <c r="O779" s="542"/>
      <c r="P779" s="542"/>
      <c r="Q779" s="518"/>
    </row>
    <row r="780" spans="1:17" ht="26" hidden="1" outlineLevel="1">
      <c r="A780" s="514">
        <f>IF(C780&lt;&gt;0,MAX($A$16:A779)+1,0)</f>
        <v>667</v>
      </c>
      <c r="B780" s="515" t="s">
        <v>905</v>
      </c>
      <c r="C780" s="516" t="s">
        <v>906</v>
      </c>
      <c r="D780" s="537">
        <v>2</v>
      </c>
      <c r="E780" s="537">
        <v>2</v>
      </c>
      <c r="F780" s="477">
        <f t="shared" si="70"/>
        <v>4</v>
      </c>
      <c r="G780" s="478"/>
      <c r="H780" s="477"/>
      <c r="I780" s="477"/>
      <c r="J780" s="477">
        <v>302886</v>
      </c>
      <c r="K780" s="477">
        <v>84320</v>
      </c>
      <c r="L780" s="477">
        <f t="shared" si="68"/>
        <v>387206</v>
      </c>
      <c r="M780" s="477">
        <f t="shared" si="69"/>
        <v>1548824</v>
      </c>
      <c r="N780" s="542"/>
      <c r="O780" s="542"/>
      <c r="P780" s="542"/>
      <c r="Q780" s="518"/>
    </row>
    <row r="781" spans="1:17" ht="26" hidden="1" outlineLevel="1">
      <c r="A781" s="514">
        <f>IF(C781&lt;&gt;0,MAX($A$16:A780)+1,0)</f>
        <v>668</v>
      </c>
      <c r="B781" s="515" t="s">
        <v>907</v>
      </c>
      <c r="C781" s="516" t="s">
        <v>906</v>
      </c>
      <c r="D781" s="537">
        <v>1</v>
      </c>
      <c r="E781" s="537">
        <v>2</v>
      </c>
      <c r="F781" s="477">
        <f t="shared" si="70"/>
        <v>2</v>
      </c>
      <c r="G781" s="478"/>
      <c r="H781" s="477"/>
      <c r="I781" s="477"/>
      <c r="J781" s="477">
        <v>302886</v>
      </c>
      <c r="K781" s="477">
        <v>84320</v>
      </c>
      <c r="L781" s="477">
        <f t="shared" ref="L781:L844" si="71">J781+K781</f>
        <v>387206</v>
      </c>
      <c r="M781" s="477">
        <f t="shared" si="69"/>
        <v>774412</v>
      </c>
      <c r="N781" s="542"/>
      <c r="O781" s="542"/>
      <c r="P781" s="542"/>
      <c r="Q781" s="518"/>
    </row>
    <row r="782" spans="1:17" ht="13" hidden="1" outlineLevel="1">
      <c r="A782" s="514">
        <f>IF(C782&lt;&gt;0,MAX($A$16:A781)+1,0)</f>
        <v>669</v>
      </c>
      <c r="B782" s="515" t="s">
        <v>916</v>
      </c>
      <c r="C782" s="516" t="s">
        <v>906</v>
      </c>
      <c r="D782" s="537">
        <v>6</v>
      </c>
      <c r="E782" s="537">
        <v>2</v>
      </c>
      <c r="F782" s="477">
        <f t="shared" si="70"/>
        <v>12</v>
      </c>
      <c r="G782" s="478"/>
      <c r="H782" s="477"/>
      <c r="I782" s="477"/>
      <c r="J782" s="477">
        <v>1185204</v>
      </c>
      <c r="K782" s="477">
        <v>119040</v>
      </c>
      <c r="L782" s="477">
        <f t="shared" si="71"/>
        <v>1304244</v>
      </c>
      <c r="M782" s="477">
        <f t="shared" si="69"/>
        <v>15650928</v>
      </c>
      <c r="N782" s="542"/>
      <c r="O782" s="542"/>
      <c r="P782" s="542"/>
      <c r="Q782" s="517"/>
    </row>
    <row r="783" spans="1:17" ht="13" hidden="1" outlineLevel="1">
      <c r="A783" s="541"/>
      <c r="B783" s="463" t="s">
        <v>945</v>
      </c>
      <c r="C783" s="464"/>
      <c r="D783" s="530">
        <v>1</v>
      </c>
      <c r="E783" s="466">
        <v>0</v>
      </c>
      <c r="F783" s="484">
        <f t="shared" si="70"/>
        <v>0</v>
      </c>
      <c r="G783" s="485"/>
      <c r="H783" s="484"/>
      <c r="I783" s="484"/>
      <c r="J783" s="484">
        <v>0</v>
      </c>
      <c r="K783" s="484">
        <v>0</v>
      </c>
      <c r="L783" s="484"/>
      <c r="M783" s="484"/>
      <c r="N783" s="467"/>
      <c r="O783" s="467"/>
      <c r="P783" s="467"/>
      <c r="Q783" s="469"/>
    </row>
    <row r="784" spans="1:17" ht="13" hidden="1" outlineLevel="1">
      <c r="A784" s="514">
        <f>IF(C784&lt;&gt;0,MAX($A$16:A783)+1,0)</f>
        <v>670</v>
      </c>
      <c r="B784" s="515" t="s">
        <v>915</v>
      </c>
      <c r="C784" s="516" t="s">
        <v>758</v>
      </c>
      <c r="D784" s="537">
        <v>104</v>
      </c>
      <c r="E784" s="537">
        <v>1</v>
      </c>
      <c r="F784" s="477">
        <f t="shared" si="70"/>
        <v>104</v>
      </c>
      <c r="G784" s="478"/>
      <c r="H784" s="477"/>
      <c r="I784" s="477"/>
      <c r="J784" s="477">
        <v>111936</v>
      </c>
      <c r="K784" s="477">
        <v>79360</v>
      </c>
      <c r="L784" s="477">
        <f t="shared" si="71"/>
        <v>191296</v>
      </c>
      <c r="M784" s="477">
        <f t="shared" si="69"/>
        <v>19894784</v>
      </c>
      <c r="N784" s="542"/>
      <c r="O784" s="542"/>
      <c r="P784" s="542"/>
      <c r="Q784" s="518"/>
    </row>
    <row r="785" spans="1:17" ht="13" hidden="1" outlineLevel="1">
      <c r="A785" s="514">
        <f>IF(C785&lt;&gt;0,MAX($A$16:A784)+1,0)</f>
        <v>671</v>
      </c>
      <c r="B785" s="515" t="s">
        <v>923</v>
      </c>
      <c r="C785" s="516" t="s">
        <v>758</v>
      </c>
      <c r="D785" s="537">
        <v>4</v>
      </c>
      <c r="E785" s="537">
        <v>1</v>
      </c>
      <c r="F785" s="477">
        <f t="shared" si="70"/>
        <v>4</v>
      </c>
      <c r="G785" s="478"/>
      <c r="H785" s="477"/>
      <c r="I785" s="477"/>
      <c r="J785" s="477">
        <v>289717</v>
      </c>
      <c r="K785" s="477">
        <v>84320</v>
      </c>
      <c r="L785" s="477">
        <f t="shared" si="71"/>
        <v>374037</v>
      </c>
      <c r="M785" s="477">
        <f t="shared" si="69"/>
        <v>1496148</v>
      </c>
      <c r="N785" s="542"/>
      <c r="O785" s="542"/>
      <c r="P785" s="542"/>
      <c r="Q785" s="518"/>
    </row>
    <row r="786" spans="1:17" ht="13" hidden="1" outlineLevel="1">
      <c r="A786" s="514">
        <f>IF(C786&lt;&gt;0,MAX($A$16:A785)+1,0)</f>
        <v>672</v>
      </c>
      <c r="B786" s="515" t="s">
        <v>904</v>
      </c>
      <c r="C786" s="516" t="s">
        <v>758</v>
      </c>
      <c r="D786" s="537">
        <v>18</v>
      </c>
      <c r="E786" s="537">
        <v>1</v>
      </c>
      <c r="F786" s="477">
        <f t="shared" si="70"/>
        <v>18</v>
      </c>
      <c r="G786" s="478"/>
      <c r="H786" s="477"/>
      <c r="I786" s="477"/>
      <c r="J786" s="477">
        <v>129057</v>
      </c>
      <c r="K786" s="477">
        <v>69440</v>
      </c>
      <c r="L786" s="477">
        <f t="shared" si="71"/>
        <v>198497</v>
      </c>
      <c r="M786" s="477">
        <f t="shared" si="69"/>
        <v>3572946</v>
      </c>
      <c r="N786" s="542"/>
      <c r="O786" s="542"/>
      <c r="P786" s="542"/>
      <c r="Q786" s="518"/>
    </row>
    <row r="787" spans="1:17" ht="26" hidden="1" outlineLevel="1">
      <c r="A787" s="514">
        <f>IF(C787&lt;&gt;0,MAX($A$16:A786)+1,0)</f>
        <v>673</v>
      </c>
      <c r="B787" s="515" t="s">
        <v>913</v>
      </c>
      <c r="C787" s="516" t="s">
        <v>758</v>
      </c>
      <c r="D787" s="537">
        <v>2</v>
      </c>
      <c r="E787" s="537">
        <v>1</v>
      </c>
      <c r="F787" s="477">
        <f t="shared" si="70"/>
        <v>2</v>
      </c>
      <c r="G787" s="478"/>
      <c r="H787" s="477"/>
      <c r="I787" s="477"/>
      <c r="J787" s="477">
        <v>1553933</v>
      </c>
      <c r="K787" s="477">
        <v>119040</v>
      </c>
      <c r="L787" s="477">
        <f t="shared" si="71"/>
        <v>1672973</v>
      </c>
      <c r="M787" s="477">
        <f t="shared" si="69"/>
        <v>3345946</v>
      </c>
      <c r="N787" s="542"/>
      <c r="O787" s="542"/>
      <c r="P787" s="542"/>
      <c r="Q787" s="518"/>
    </row>
    <row r="788" spans="1:17" ht="13" hidden="1" outlineLevel="1">
      <c r="A788" s="514">
        <f>IF(C788&lt;&gt;0,MAX($A$16:A787)+1,0)</f>
        <v>674</v>
      </c>
      <c r="B788" s="515" t="s">
        <v>909</v>
      </c>
      <c r="C788" s="516" t="s">
        <v>906</v>
      </c>
      <c r="D788" s="537">
        <v>3</v>
      </c>
      <c r="E788" s="537">
        <v>1</v>
      </c>
      <c r="F788" s="477">
        <f t="shared" si="70"/>
        <v>3</v>
      </c>
      <c r="G788" s="478"/>
      <c r="H788" s="477"/>
      <c r="I788" s="477"/>
      <c r="J788" s="477">
        <v>500418</v>
      </c>
      <c r="K788" s="477">
        <v>94240</v>
      </c>
      <c r="L788" s="477">
        <f t="shared" si="71"/>
        <v>594658</v>
      </c>
      <c r="M788" s="477">
        <f t="shared" si="69"/>
        <v>1783974</v>
      </c>
      <c r="N788" s="542"/>
      <c r="O788" s="542"/>
      <c r="P788" s="542"/>
      <c r="Q788" s="518"/>
    </row>
    <row r="789" spans="1:17" ht="26" hidden="1" outlineLevel="1">
      <c r="A789" s="514">
        <f>IF(C789&lt;&gt;0,MAX($A$16:A788)+1,0)</f>
        <v>675</v>
      </c>
      <c r="B789" s="515" t="s">
        <v>905</v>
      </c>
      <c r="C789" s="516" t="s">
        <v>906</v>
      </c>
      <c r="D789" s="537">
        <v>2</v>
      </c>
      <c r="E789" s="537">
        <v>1</v>
      </c>
      <c r="F789" s="477">
        <f t="shared" si="70"/>
        <v>2</v>
      </c>
      <c r="G789" s="478"/>
      <c r="H789" s="477"/>
      <c r="I789" s="477"/>
      <c r="J789" s="477">
        <v>302886</v>
      </c>
      <c r="K789" s="477">
        <v>84320</v>
      </c>
      <c r="L789" s="477">
        <f t="shared" si="71"/>
        <v>387206</v>
      </c>
      <c r="M789" s="477">
        <f t="shared" si="69"/>
        <v>774412</v>
      </c>
      <c r="N789" s="542"/>
      <c r="O789" s="542"/>
      <c r="P789" s="542"/>
      <c r="Q789" s="518"/>
    </row>
    <row r="790" spans="1:17" ht="26" hidden="1" outlineLevel="1">
      <c r="A790" s="514">
        <f>IF(C790&lt;&gt;0,MAX($A$16:A789)+1,0)</f>
        <v>676</v>
      </c>
      <c r="B790" s="515" t="s">
        <v>907</v>
      </c>
      <c r="C790" s="516" t="s">
        <v>906</v>
      </c>
      <c r="D790" s="537">
        <v>1</v>
      </c>
      <c r="E790" s="537">
        <v>1</v>
      </c>
      <c r="F790" s="477">
        <f t="shared" si="70"/>
        <v>1</v>
      </c>
      <c r="G790" s="478"/>
      <c r="H790" s="477"/>
      <c r="I790" s="477"/>
      <c r="J790" s="477">
        <v>302886</v>
      </c>
      <c r="K790" s="477">
        <v>84320</v>
      </c>
      <c r="L790" s="477">
        <f t="shared" si="71"/>
        <v>387206</v>
      </c>
      <c r="M790" s="477">
        <f t="shared" si="69"/>
        <v>387206</v>
      </c>
      <c r="N790" s="542"/>
      <c r="O790" s="542"/>
      <c r="P790" s="542"/>
      <c r="Q790" s="518"/>
    </row>
    <row r="791" spans="1:17" ht="13" hidden="1" outlineLevel="1">
      <c r="A791" s="514">
        <f>IF(C791&lt;&gt;0,MAX($A$16:A790)+1,0)</f>
        <v>677</v>
      </c>
      <c r="B791" s="515" t="s">
        <v>916</v>
      </c>
      <c r="C791" s="516" t="s">
        <v>906</v>
      </c>
      <c r="D791" s="537">
        <v>6</v>
      </c>
      <c r="E791" s="537">
        <v>1</v>
      </c>
      <c r="F791" s="477">
        <f t="shared" si="70"/>
        <v>6</v>
      </c>
      <c r="G791" s="478"/>
      <c r="H791" s="477"/>
      <c r="I791" s="477"/>
      <c r="J791" s="477">
        <v>1185204</v>
      </c>
      <c r="K791" s="477">
        <v>119040</v>
      </c>
      <c r="L791" s="477">
        <f t="shared" si="71"/>
        <v>1304244</v>
      </c>
      <c r="M791" s="477">
        <f t="shared" si="69"/>
        <v>7825464</v>
      </c>
      <c r="N791" s="542"/>
      <c r="O791" s="542"/>
      <c r="P791" s="542"/>
      <c r="Q791" s="517"/>
    </row>
    <row r="792" spans="1:17" ht="13" hidden="1" outlineLevel="1">
      <c r="A792" s="541"/>
      <c r="B792" s="463" t="s">
        <v>946</v>
      </c>
      <c r="C792" s="464"/>
      <c r="D792" s="530">
        <v>1</v>
      </c>
      <c r="E792" s="466">
        <v>0</v>
      </c>
      <c r="F792" s="484">
        <f t="shared" si="70"/>
        <v>0</v>
      </c>
      <c r="G792" s="485"/>
      <c r="H792" s="484"/>
      <c r="I792" s="484"/>
      <c r="J792" s="484">
        <v>0</v>
      </c>
      <c r="K792" s="484">
        <v>0</v>
      </c>
      <c r="L792" s="484"/>
      <c r="M792" s="484"/>
      <c r="N792" s="467"/>
      <c r="O792" s="467"/>
      <c r="P792" s="467"/>
      <c r="Q792" s="469"/>
    </row>
    <row r="793" spans="1:17" ht="13" hidden="1" outlineLevel="1">
      <c r="A793" s="514">
        <f>IF(C793&lt;&gt;0,MAX($A$16:A792)+1,0)</f>
        <v>678</v>
      </c>
      <c r="B793" s="515" t="s">
        <v>915</v>
      </c>
      <c r="C793" s="516" t="s">
        <v>758</v>
      </c>
      <c r="D793" s="537">
        <v>70</v>
      </c>
      <c r="E793" s="537">
        <v>1</v>
      </c>
      <c r="F793" s="477">
        <f t="shared" si="70"/>
        <v>70</v>
      </c>
      <c r="G793" s="478"/>
      <c r="H793" s="477"/>
      <c r="I793" s="477"/>
      <c r="J793" s="477">
        <v>111936</v>
      </c>
      <c r="K793" s="477">
        <v>79360</v>
      </c>
      <c r="L793" s="477">
        <f t="shared" si="71"/>
        <v>191296</v>
      </c>
      <c r="M793" s="477">
        <f t="shared" si="69"/>
        <v>13390720</v>
      </c>
      <c r="N793" s="542"/>
      <c r="O793" s="542"/>
      <c r="P793" s="542"/>
      <c r="Q793" s="518"/>
    </row>
    <row r="794" spans="1:17" ht="13" hidden="1" outlineLevel="1">
      <c r="A794" s="514">
        <f>IF(C794&lt;&gt;0,MAX($A$16:A793)+1,0)</f>
        <v>679</v>
      </c>
      <c r="B794" s="515" t="s">
        <v>923</v>
      </c>
      <c r="C794" s="516" t="s">
        <v>758</v>
      </c>
      <c r="D794" s="537">
        <v>4</v>
      </c>
      <c r="E794" s="537">
        <v>1</v>
      </c>
      <c r="F794" s="477">
        <f t="shared" si="70"/>
        <v>4</v>
      </c>
      <c r="G794" s="478"/>
      <c r="H794" s="477"/>
      <c r="I794" s="477"/>
      <c r="J794" s="477">
        <v>289717</v>
      </c>
      <c r="K794" s="477">
        <v>84320</v>
      </c>
      <c r="L794" s="477">
        <f t="shared" si="71"/>
        <v>374037</v>
      </c>
      <c r="M794" s="477">
        <f t="shared" si="69"/>
        <v>1496148</v>
      </c>
      <c r="N794" s="542"/>
      <c r="O794" s="542"/>
      <c r="P794" s="542"/>
      <c r="Q794" s="518"/>
    </row>
    <row r="795" spans="1:17" ht="13" hidden="1" outlineLevel="1">
      <c r="A795" s="514">
        <f>IF(C795&lt;&gt;0,MAX($A$16:A794)+1,0)</f>
        <v>680</v>
      </c>
      <c r="B795" s="515" t="s">
        <v>904</v>
      </c>
      <c r="C795" s="516" t="s">
        <v>758</v>
      </c>
      <c r="D795" s="537">
        <v>20</v>
      </c>
      <c r="E795" s="537">
        <v>1</v>
      </c>
      <c r="F795" s="477">
        <f t="shared" si="70"/>
        <v>20</v>
      </c>
      <c r="G795" s="478"/>
      <c r="H795" s="477"/>
      <c r="I795" s="477"/>
      <c r="J795" s="477">
        <v>129057</v>
      </c>
      <c r="K795" s="477">
        <v>69440</v>
      </c>
      <c r="L795" s="477">
        <f t="shared" si="71"/>
        <v>198497</v>
      </c>
      <c r="M795" s="477">
        <f t="shared" si="69"/>
        <v>3969940</v>
      </c>
      <c r="N795" s="542"/>
      <c r="O795" s="542"/>
      <c r="P795" s="542"/>
      <c r="Q795" s="518"/>
    </row>
    <row r="796" spans="1:17" ht="26" hidden="1" outlineLevel="1">
      <c r="A796" s="514">
        <f>IF(C796&lt;&gt;0,MAX($A$16:A795)+1,0)</f>
        <v>681</v>
      </c>
      <c r="B796" s="515" t="s">
        <v>913</v>
      </c>
      <c r="C796" s="516" t="s">
        <v>758</v>
      </c>
      <c r="D796" s="537">
        <v>2</v>
      </c>
      <c r="E796" s="537">
        <v>1</v>
      </c>
      <c r="F796" s="477">
        <f t="shared" si="70"/>
        <v>2</v>
      </c>
      <c r="G796" s="478"/>
      <c r="H796" s="477"/>
      <c r="I796" s="477"/>
      <c r="J796" s="477">
        <v>1553933</v>
      </c>
      <c r="K796" s="477">
        <v>119040</v>
      </c>
      <c r="L796" s="477">
        <f t="shared" si="71"/>
        <v>1672973</v>
      </c>
      <c r="M796" s="477">
        <f t="shared" si="69"/>
        <v>3345946</v>
      </c>
      <c r="N796" s="542"/>
      <c r="O796" s="542"/>
      <c r="P796" s="542"/>
      <c r="Q796" s="518"/>
    </row>
    <row r="797" spans="1:17" ht="13" hidden="1" outlineLevel="1">
      <c r="A797" s="514">
        <f>IF(C797&lt;&gt;0,MAX($A$16:A796)+1,0)</f>
        <v>682</v>
      </c>
      <c r="B797" s="515" t="s">
        <v>909</v>
      </c>
      <c r="C797" s="516" t="s">
        <v>906</v>
      </c>
      <c r="D797" s="537">
        <v>3</v>
      </c>
      <c r="E797" s="537">
        <v>1</v>
      </c>
      <c r="F797" s="477">
        <f t="shared" si="70"/>
        <v>3</v>
      </c>
      <c r="G797" s="478"/>
      <c r="H797" s="477"/>
      <c r="I797" s="477"/>
      <c r="J797" s="477">
        <v>500418</v>
      </c>
      <c r="K797" s="477">
        <v>94240</v>
      </c>
      <c r="L797" s="477">
        <f t="shared" si="71"/>
        <v>594658</v>
      </c>
      <c r="M797" s="477">
        <f t="shared" si="69"/>
        <v>1783974</v>
      </c>
      <c r="N797" s="542"/>
      <c r="O797" s="542"/>
      <c r="P797" s="542"/>
      <c r="Q797" s="518"/>
    </row>
    <row r="798" spans="1:17" ht="26" hidden="1" outlineLevel="1">
      <c r="A798" s="514">
        <f>IF(C798&lt;&gt;0,MAX($A$16:A797)+1,0)</f>
        <v>683</v>
      </c>
      <c r="B798" s="515" t="s">
        <v>905</v>
      </c>
      <c r="C798" s="516" t="s">
        <v>906</v>
      </c>
      <c r="D798" s="537">
        <v>2</v>
      </c>
      <c r="E798" s="537">
        <v>1</v>
      </c>
      <c r="F798" s="477">
        <f t="shared" si="70"/>
        <v>2</v>
      </c>
      <c r="G798" s="478"/>
      <c r="H798" s="477"/>
      <c r="I798" s="477"/>
      <c r="J798" s="477">
        <v>302886</v>
      </c>
      <c r="K798" s="477">
        <v>84320</v>
      </c>
      <c r="L798" s="477">
        <f t="shared" si="71"/>
        <v>387206</v>
      </c>
      <c r="M798" s="477">
        <f t="shared" si="69"/>
        <v>774412</v>
      </c>
      <c r="N798" s="542"/>
      <c r="O798" s="542"/>
      <c r="P798" s="542"/>
      <c r="Q798" s="518"/>
    </row>
    <row r="799" spans="1:17" ht="26" hidden="1" outlineLevel="1">
      <c r="A799" s="514">
        <f>IF(C799&lt;&gt;0,MAX($A$16:A798)+1,0)</f>
        <v>684</v>
      </c>
      <c r="B799" s="515" t="s">
        <v>907</v>
      </c>
      <c r="C799" s="516" t="s">
        <v>906</v>
      </c>
      <c r="D799" s="537">
        <v>1</v>
      </c>
      <c r="E799" s="537">
        <v>1</v>
      </c>
      <c r="F799" s="477">
        <f t="shared" si="70"/>
        <v>1</v>
      </c>
      <c r="G799" s="478"/>
      <c r="H799" s="477"/>
      <c r="I799" s="477"/>
      <c r="J799" s="477">
        <v>302886</v>
      </c>
      <c r="K799" s="477">
        <v>84320</v>
      </c>
      <c r="L799" s="477">
        <f t="shared" si="71"/>
        <v>387206</v>
      </c>
      <c r="M799" s="477">
        <f t="shared" si="69"/>
        <v>387206</v>
      </c>
      <c r="N799" s="542"/>
      <c r="O799" s="542"/>
      <c r="P799" s="542"/>
      <c r="Q799" s="518"/>
    </row>
    <row r="800" spans="1:17" ht="26" hidden="1" outlineLevel="1">
      <c r="A800" s="514">
        <f>IF(C800&lt;&gt;0,MAX($A$16:A799)+1,0)</f>
        <v>685</v>
      </c>
      <c r="B800" s="515" t="s">
        <v>914</v>
      </c>
      <c r="C800" s="516" t="s">
        <v>758</v>
      </c>
      <c r="D800" s="537">
        <v>12</v>
      </c>
      <c r="E800" s="537">
        <v>1</v>
      </c>
      <c r="F800" s="477">
        <f t="shared" si="70"/>
        <v>12</v>
      </c>
      <c r="G800" s="478"/>
      <c r="H800" s="477"/>
      <c r="I800" s="477"/>
      <c r="J800" s="477">
        <v>589969</v>
      </c>
      <c r="K800" s="477">
        <v>104160</v>
      </c>
      <c r="L800" s="477">
        <f t="shared" si="71"/>
        <v>694129</v>
      </c>
      <c r="M800" s="477">
        <f t="shared" si="69"/>
        <v>8329548</v>
      </c>
      <c r="N800" s="542"/>
      <c r="O800" s="542"/>
      <c r="P800" s="542"/>
      <c r="Q800" s="518"/>
    </row>
    <row r="801" spans="1:17" ht="13" hidden="1" outlineLevel="1">
      <c r="A801" s="514">
        <f>IF(C801&lt;&gt;0,MAX($A$16:A800)+1,0)</f>
        <v>686</v>
      </c>
      <c r="B801" s="515" t="s">
        <v>916</v>
      </c>
      <c r="C801" s="516" t="s">
        <v>906</v>
      </c>
      <c r="D801" s="537">
        <v>6</v>
      </c>
      <c r="E801" s="537">
        <v>1</v>
      </c>
      <c r="F801" s="477">
        <f t="shared" si="70"/>
        <v>6</v>
      </c>
      <c r="G801" s="478"/>
      <c r="H801" s="477"/>
      <c r="I801" s="477"/>
      <c r="J801" s="477">
        <v>1185204</v>
      </c>
      <c r="K801" s="477">
        <v>119040</v>
      </c>
      <c r="L801" s="477">
        <f t="shared" si="71"/>
        <v>1304244</v>
      </c>
      <c r="M801" s="477">
        <f t="shared" si="69"/>
        <v>7825464</v>
      </c>
      <c r="N801" s="542"/>
      <c r="O801" s="542"/>
      <c r="P801" s="542"/>
      <c r="Q801" s="517"/>
    </row>
    <row r="802" spans="1:17" ht="13" hidden="1" outlineLevel="1">
      <c r="A802" s="541"/>
      <c r="B802" s="463" t="s">
        <v>947</v>
      </c>
      <c r="C802" s="464"/>
      <c r="D802" s="530">
        <v>1</v>
      </c>
      <c r="E802" s="466">
        <v>0</v>
      </c>
      <c r="F802" s="484">
        <f t="shared" si="70"/>
        <v>0</v>
      </c>
      <c r="G802" s="485"/>
      <c r="H802" s="484"/>
      <c r="I802" s="484"/>
      <c r="J802" s="484">
        <v>0</v>
      </c>
      <c r="K802" s="484">
        <v>0</v>
      </c>
      <c r="L802" s="484"/>
      <c r="M802" s="484"/>
      <c r="N802" s="467"/>
      <c r="O802" s="467"/>
      <c r="P802" s="467"/>
      <c r="Q802" s="469"/>
    </row>
    <row r="803" spans="1:17" ht="13" hidden="1" outlineLevel="1">
      <c r="A803" s="514">
        <f>IF(C803&lt;&gt;0,MAX($A$16:A802)+1,0)</f>
        <v>687</v>
      </c>
      <c r="B803" s="515" t="s">
        <v>915</v>
      </c>
      <c r="C803" s="516" t="s">
        <v>758</v>
      </c>
      <c r="D803" s="537">
        <v>70</v>
      </c>
      <c r="E803" s="537">
        <v>1</v>
      </c>
      <c r="F803" s="477">
        <f t="shared" si="70"/>
        <v>70</v>
      </c>
      <c r="G803" s="478"/>
      <c r="H803" s="477"/>
      <c r="I803" s="477"/>
      <c r="J803" s="477">
        <v>111936</v>
      </c>
      <c r="K803" s="477">
        <v>79360</v>
      </c>
      <c r="L803" s="477">
        <f t="shared" si="71"/>
        <v>191296</v>
      </c>
      <c r="M803" s="477">
        <f t="shared" si="69"/>
        <v>13390720</v>
      </c>
      <c r="N803" s="542"/>
      <c r="O803" s="542"/>
      <c r="P803" s="542"/>
      <c r="Q803" s="518"/>
    </row>
    <row r="804" spans="1:17" ht="13" hidden="1" outlineLevel="1">
      <c r="A804" s="514">
        <f>IF(C804&lt;&gt;0,MAX($A$16:A803)+1,0)</f>
        <v>688</v>
      </c>
      <c r="B804" s="515" t="s">
        <v>923</v>
      </c>
      <c r="C804" s="516" t="s">
        <v>758</v>
      </c>
      <c r="D804" s="537">
        <v>4</v>
      </c>
      <c r="E804" s="537">
        <v>1</v>
      </c>
      <c r="F804" s="477">
        <f t="shared" si="70"/>
        <v>4</v>
      </c>
      <c r="G804" s="478"/>
      <c r="H804" s="477"/>
      <c r="I804" s="477"/>
      <c r="J804" s="477">
        <v>289717</v>
      </c>
      <c r="K804" s="477">
        <v>84320</v>
      </c>
      <c r="L804" s="477">
        <f t="shared" si="71"/>
        <v>374037</v>
      </c>
      <c r="M804" s="477">
        <f t="shared" si="69"/>
        <v>1496148</v>
      </c>
      <c r="N804" s="542"/>
      <c r="O804" s="542"/>
      <c r="P804" s="542"/>
      <c r="Q804" s="518"/>
    </row>
    <row r="805" spans="1:17" ht="13" hidden="1" outlineLevel="1">
      <c r="A805" s="514">
        <f>IF(C805&lt;&gt;0,MAX($A$16:A804)+1,0)</f>
        <v>689</v>
      </c>
      <c r="B805" s="515" t="s">
        <v>904</v>
      </c>
      <c r="C805" s="516" t="s">
        <v>758</v>
      </c>
      <c r="D805" s="537">
        <v>19</v>
      </c>
      <c r="E805" s="537">
        <v>1</v>
      </c>
      <c r="F805" s="477">
        <f t="shared" si="70"/>
        <v>19</v>
      </c>
      <c r="G805" s="478"/>
      <c r="H805" s="477"/>
      <c r="I805" s="477"/>
      <c r="J805" s="477">
        <v>129057</v>
      </c>
      <c r="K805" s="477">
        <v>69440</v>
      </c>
      <c r="L805" s="477">
        <f t="shared" si="71"/>
        <v>198497</v>
      </c>
      <c r="M805" s="477">
        <f t="shared" si="69"/>
        <v>3771443</v>
      </c>
      <c r="N805" s="542"/>
      <c r="O805" s="542"/>
      <c r="P805" s="542"/>
      <c r="Q805" s="518"/>
    </row>
    <row r="806" spans="1:17" ht="26" hidden="1" outlineLevel="1">
      <c r="A806" s="514">
        <f>IF(C806&lt;&gt;0,MAX($A$16:A805)+1,0)</f>
        <v>690</v>
      </c>
      <c r="B806" s="515" t="s">
        <v>913</v>
      </c>
      <c r="C806" s="516" t="s">
        <v>758</v>
      </c>
      <c r="D806" s="537">
        <v>2</v>
      </c>
      <c r="E806" s="537">
        <v>1</v>
      </c>
      <c r="F806" s="477">
        <f t="shared" si="70"/>
        <v>2</v>
      </c>
      <c r="G806" s="478"/>
      <c r="H806" s="477"/>
      <c r="I806" s="477"/>
      <c r="J806" s="477">
        <v>1553933</v>
      </c>
      <c r="K806" s="477">
        <v>119040</v>
      </c>
      <c r="L806" s="477">
        <f t="shared" si="71"/>
        <v>1672973</v>
      </c>
      <c r="M806" s="477">
        <f t="shared" si="69"/>
        <v>3345946</v>
      </c>
      <c r="N806" s="542"/>
      <c r="O806" s="542"/>
      <c r="P806" s="542"/>
      <c r="Q806" s="518"/>
    </row>
    <row r="807" spans="1:17" ht="13" hidden="1" outlineLevel="1">
      <c r="A807" s="514">
        <f>IF(C807&lt;&gt;0,MAX($A$16:A806)+1,0)</f>
        <v>691</v>
      </c>
      <c r="B807" s="515" t="s">
        <v>909</v>
      </c>
      <c r="C807" s="516" t="s">
        <v>906</v>
      </c>
      <c r="D807" s="537">
        <v>3</v>
      </c>
      <c r="E807" s="537">
        <v>1</v>
      </c>
      <c r="F807" s="477">
        <f t="shared" si="70"/>
        <v>3</v>
      </c>
      <c r="G807" s="478"/>
      <c r="H807" s="477"/>
      <c r="I807" s="477"/>
      <c r="J807" s="477">
        <v>500418</v>
      </c>
      <c r="K807" s="477">
        <v>94240</v>
      </c>
      <c r="L807" s="477">
        <f t="shared" si="71"/>
        <v>594658</v>
      </c>
      <c r="M807" s="477">
        <f t="shared" si="69"/>
        <v>1783974</v>
      </c>
      <c r="N807" s="542"/>
      <c r="O807" s="542"/>
      <c r="P807" s="542"/>
      <c r="Q807" s="518"/>
    </row>
    <row r="808" spans="1:17" ht="26" hidden="1" outlineLevel="1">
      <c r="A808" s="514">
        <f>IF(C808&lt;&gt;0,MAX($A$16:A807)+1,0)</f>
        <v>692</v>
      </c>
      <c r="B808" s="515" t="s">
        <v>905</v>
      </c>
      <c r="C808" s="516" t="s">
        <v>906</v>
      </c>
      <c r="D808" s="537">
        <v>2</v>
      </c>
      <c r="E808" s="537">
        <v>1</v>
      </c>
      <c r="F808" s="477">
        <f t="shared" si="70"/>
        <v>2</v>
      </c>
      <c r="G808" s="478"/>
      <c r="H808" s="477"/>
      <c r="I808" s="477"/>
      <c r="J808" s="477">
        <v>302886</v>
      </c>
      <c r="K808" s="477">
        <v>84320</v>
      </c>
      <c r="L808" s="477">
        <f t="shared" si="71"/>
        <v>387206</v>
      </c>
      <c r="M808" s="477">
        <f t="shared" si="69"/>
        <v>774412</v>
      </c>
      <c r="N808" s="542"/>
      <c r="O808" s="542"/>
      <c r="P808" s="542"/>
      <c r="Q808" s="518"/>
    </row>
    <row r="809" spans="1:17" ht="26" hidden="1" outlineLevel="1">
      <c r="A809" s="514">
        <f>IF(C809&lt;&gt;0,MAX($A$16:A808)+1,0)</f>
        <v>693</v>
      </c>
      <c r="B809" s="515" t="s">
        <v>919</v>
      </c>
      <c r="C809" s="516" t="s">
        <v>758</v>
      </c>
      <c r="D809" s="537">
        <v>5</v>
      </c>
      <c r="E809" s="537">
        <v>1</v>
      </c>
      <c r="F809" s="477">
        <f t="shared" si="70"/>
        <v>5</v>
      </c>
      <c r="G809" s="478"/>
      <c r="H809" s="477"/>
      <c r="I809" s="477"/>
      <c r="J809" s="477">
        <v>111936</v>
      </c>
      <c r="K809" s="477">
        <v>79360</v>
      </c>
      <c r="L809" s="477">
        <f t="shared" si="71"/>
        <v>191296</v>
      </c>
      <c r="M809" s="477">
        <f t="shared" si="69"/>
        <v>956480</v>
      </c>
      <c r="N809" s="542"/>
      <c r="O809" s="542"/>
      <c r="P809" s="542"/>
      <c r="Q809" s="518"/>
    </row>
    <row r="810" spans="1:17" ht="13" hidden="1" outlineLevel="1">
      <c r="A810" s="514">
        <f>IF(C810&lt;&gt;0,MAX($A$16:A809)+1,0)</f>
        <v>694</v>
      </c>
      <c r="B810" s="515" t="s">
        <v>920</v>
      </c>
      <c r="C810" s="516" t="s">
        <v>758</v>
      </c>
      <c r="D810" s="537">
        <v>46</v>
      </c>
      <c r="E810" s="537">
        <v>1</v>
      </c>
      <c r="F810" s="477">
        <f t="shared" si="70"/>
        <v>46</v>
      </c>
      <c r="G810" s="478"/>
      <c r="H810" s="477"/>
      <c r="I810" s="477"/>
      <c r="J810" s="477">
        <v>144859</v>
      </c>
      <c r="K810" s="477">
        <v>84320</v>
      </c>
      <c r="L810" s="477">
        <f t="shared" si="71"/>
        <v>229179</v>
      </c>
      <c r="M810" s="477">
        <f t="shared" si="69"/>
        <v>10542234</v>
      </c>
      <c r="N810" s="542"/>
      <c r="O810" s="542"/>
      <c r="P810" s="542"/>
      <c r="Q810" s="518"/>
    </row>
    <row r="811" spans="1:17" ht="26" hidden="1" outlineLevel="1">
      <c r="A811" s="514">
        <f>IF(C811&lt;&gt;0,MAX($A$16:A810)+1,0)</f>
        <v>695</v>
      </c>
      <c r="B811" s="515" t="s">
        <v>907</v>
      </c>
      <c r="C811" s="516" t="s">
        <v>906</v>
      </c>
      <c r="D811" s="537">
        <v>1</v>
      </c>
      <c r="E811" s="537">
        <v>1</v>
      </c>
      <c r="F811" s="477">
        <f t="shared" si="70"/>
        <v>1</v>
      </c>
      <c r="G811" s="478"/>
      <c r="H811" s="477"/>
      <c r="I811" s="477"/>
      <c r="J811" s="477">
        <v>302886</v>
      </c>
      <c r="K811" s="477">
        <v>84320</v>
      </c>
      <c r="L811" s="477">
        <f t="shared" si="71"/>
        <v>387206</v>
      </c>
      <c r="M811" s="477">
        <f t="shared" si="69"/>
        <v>387206</v>
      </c>
      <c r="N811" s="542"/>
      <c r="O811" s="542"/>
      <c r="P811" s="542"/>
      <c r="Q811" s="518"/>
    </row>
    <row r="812" spans="1:17" ht="13" hidden="1" outlineLevel="1">
      <c r="A812" s="514">
        <f>IF(C812&lt;&gt;0,MAX($A$16:A811)+1,0)</f>
        <v>696</v>
      </c>
      <c r="B812" s="515" t="s">
        <v>916</v>
      </c>
      <c r="C812" s="516" t="s">
        <v>906</v>
      </c>
      <c r="D812" s="537">
        <v>7</v>
      </c>
      <c r="E812" s="537">
        <v>1</v>
      </c>
      <c r="F812" s="477">
        <f t="shared" si="70"/>
        <v>7</v>
      </c>
      <c r="G812" s="478"/>
      <c r="H812" s="477"/>
      <c r="I812" s="477"/>
      <c r="J812" s="477">
        <v>1185204</v>
      </c>
      <c r="K812" s="477">
        <v>119040</v>
      </c>
      <c r="L812" s="477">
        <f t="shared" si="71"/>
        <v>1304244</v>
      </c>
      <c r="M812" s="477">
        <f t="shared" si="69"/>
        <v>9129708</v>
      </c>
      <c r="N812" s="542"/>
      <c r="O812" s="542"/>
      <c r="P812" s="542"/>
      <c r="Q812" s="517"/>
    </row>
    <row r="813" spans="1:17" ht="13" hidden="1" outlineLevel="1">
      <c r="A813" s="541"/>
      <c r="B813" s="463" t="s">
        <v>948</v>
      </c>
      <c r="C813" s="464"/>
      <c r="D813" s="530">
        <v>4</v>
      </c>
      <c r="E813" s="466">
        <v>0</v>
      </c>
      <c r="F813" s="484">
        <f t="shared" si="70"/>
        <v>0</v>
      </c>
      <c r="G813" s="485"/>
      <c r="H813" s="484"/>
      <c r="I813" s="484"/>
      <c r="J813" s="484">
        <v>0</v>
      </c>
      <c r="K813" s="484">
        <v>0</v>
      </c>
      <c r="L813" s="484"/>
      <c r="M813" s="484"/>
      <c r="N813" s="467"/>
      <c r="O813" s="467"/>
      <c r="P813" s="467"/>
      <c r="Q813" s="469"/>
    </row>
    <row r="814" spans="1:17" ht="13" hidden="1" outlineLevel="1">
      <c r="A814" s="514">
        <f>IF(C814&lt;&gt;0,MAX($A$16:A813)+1,0)</f>
        <v>697</v>
      </c>
      <c r="B814" s="515" t="s">
        <v>915</v>
      </c>
      <c r="C814" s="516" t="s">
        <v>758</v>
      </c>
      <c r="D814" s="537">
        <v>70</v>
      </c>
      <c r="E814" s="537">
        <v>4</v>
      </c>
      <c r="F814" s="477">
        <f t="shared" si="70"/>
        <v>280</v>
      </c>
      <c r="G814" s="478"/>
      <c r="H814" s="477"/>
      <c r="I814" s="477"/>
      <c r="J814" s="477">
        <v>111936</v>
      </c>
      <c r="K814" s="477">
        <v>79360</v>
      </c>
      <c r="L814" s="477">
        <f t="shared" si="71"/>
        <v>191296</v>
      </c>
      <c r="M814" s="477">
        <f t="shared" si="69"/>
        <v>53562880</v>
      </c>
      <c r="N814" s="542"/>
      <c r="O814" s="542"/>
      <c r="P814" s="542"/>
      <c r="Q814" s="518"/>
    </row>
    <row r="815" spans="1:17" ht="13" hidden="1" outlineLevel="1">
      <c r="A815" s="514">
        <f>IF(C815&lt;&gt;0,MAX($A$16:A814)+1,0)</f>
        <v>698</v>
      </c>
      <c r="B815" s="515" t="s">
        <v>923</v>
      </c>
      <c r="C815" s="516" t="s">
        <v>758</v>
      </c>
      <c r="D815" s="537">
        <v>4</v>
      </c>
      <c r="E815" s="537">
        <v>4</v>
      </c>
      <c r="F815" s="477">
        <f t="shared" si="70"/>
        <v>16</v>
      </c>
      <c r="G815" s="478"/>
      <c r="H815" s="477"/>
      <c r="I815" s="477"/>
      <c r="J815" s="477">
        <v>289717</v>
      </c>
      <c r="K815" s="477">
        <v>84320</v>
      </c>
      <c r="L815" s="477">
        <f t="shared" si="71"/>
        <v>374037</v>
      </c>
      <c r="M815" s="477">
        <f t="shared" si="69"/>
        <v>5984592</v>
      </c>
      <c r="N815" s="542"/>
      <c r="O815" s="542"/>
      <c r="P815" s="542"/>
      <c r="Q815" s="518"/>
    </row>
    <row r="816" spans="1:17" ht="13" hidden="1" outlineLevel="1">
      <c r="A816" s="514">
        <f>IF(C816&lt;&gt;0,MAX($A$16:A815)+1,0)</f>
        <v>699</v>
      </c>
      <c r="B816" s="515" t="s">
        <v>904</v>
      </c>
      <c r="C816" s="516" t="s">
        <v>758</v>
      </c>
      <c r="D816" s="537">
        <v>15</v>
      </c>
      <c r="E816" s="537">
        <v>4</v>
      </c>
      <c r="F816" s="477">
        <f t="shared" si="70"/>
        <v>60</v>
      </c>
      <c r="G816" s="478"/>
      <c r="H816" s="477"/>
      <c r="I816" s="477"/>
      <c r="J816" s="477">
        <v>129057</v>
      </c>
      <c r="K816" s="477">
        <v>69440</v>
      </c>
      <c r="L816" s="477">
        <f t="shared" si="71"/>
        <v>198497</v>
      </c>
      <c r="M816" s="477">
        <f t="shared" si="69"/>
        <v>11909820</v>
      </c>
      <c r="N816" s="542"/>
      <c r="O816" s="542"/>
      <c r="P816" s="542"/>
      <c r="Q816" s="518"/>
    </row>
    <row r="817" spans="1:17" ht="26" hidden="1" outlineLevel="1">
      <c r="A817" s="514">
        <f>IF(C817&lt;&gt;0,MAX($A$16:A816)+1,0)</f>
        <v>700</v>
      </c>
      <c r="B817" s="515" t="s">
        <v>913</v>
      </c>
      <c r="C817" s="516" t="s">
        <v>758</v>
      </c>
      <c r="D817" s="537">
        <v>2</v>
      </c>
      <c r="E817" s="537">
        <v>4</v>
      </c>
      <c r="F817" s="477">
        <f t="shared" si="70"/>
        <v>8</v>
      </c>
      <c r="G817" s="478"/>
      <c r="H817" s="477"/>
      <c r="I817" s="477"/>
      <c r="J817" s="477">
        <v>1553933</v>
      </c>
      <c r="K817" s="477">
        <v>119040</v>
      </c>
      <c r="L817" s="477">
        <f t="shared" si="71"/>
        <v>1672973</v>
      </c>
      <c r="M817" s="477">
        <f t="shared" si="69"/>
        <v>13383784</v>
      </c>
      <c r="N817" s="542"/>
      <c r="O817" s="542"/>
      <c r="P817" s="542"/>
      <c r="Q817" s="518"/>
    </row>
    <row r="818" spans="1:17" ht="13" hidden="1" outlineLevel="1">
      <c r="A818" s="514">
        <f>IF(C818&lt;&gt;0,MAX($A$16:A817)+1,0)</f>
        <v>701</v>
      </c>
      <c r="B818" s="515" t="s">
        <v>909</v>
      </c>
      <c r="C818" s="516" t="s">
        <v>906</v>
      </c>
      <c r="D818" s="537">
        <v>2</v>
      </c>
      <c r="E818" s="537">
        <v>4</v>
      </c>
      <c r="F818" s="477">
        <f t="shared" si="70"/>
        <v>8</v>
      </c>
      <c r="G818" s="478"/>
      <c r="H818" s="477"/>
      <c r="I818" s="477"/>
      <c r="J818" s="477">
        <v>500418</v>
      </c>
      <c r="K818" s="477">
        <v>94240</v>
      </c>
      <c r="L818" s="477">
        <f t="shared" si="71"/>
        <v>594658</v>
      </c>
      <c r="M818" s="477">
        <f t="shared" si="69"/>
        <v>4757264</v>
      </c>
      <c r="N818" s="542"/>
      <c r="O818" s="542"/>
      <c r="P818" s="542"/>
      <c r="Q818" s="518"/>
    </row>
    <row r="819" spans="1:17" ht="26" hidden="1" outlineLevel="1">
      <c r="A819" s="514">
        <f>IF(C819&lt;&gt;0,MAX($A$16:A818)+1,0)</f>
        <v>702</v>
      </c>
      <c r="B819" s="515" t="s">
        <v>905</v>
      </c>
      <c r="C819" s="516" t="s">
        <v>906</v>
      </c>
      <c r="D819" s="537">
        <v>1</v>
      </c>
      <c r="E819" s="537">
        <v>4</v>
      </c>
      <c r="F819" s="477">
        <f t="shared" si="70"/>
        <v>4</v>
      </c>
      <c r="G819" s="478"/>
      <c r="H819" s="477"/>
      <c r="I819" s="477"/>
      <c r="J819" s="477">
        <v>302886</v>
      </c>
      <c r="K819" s="477">
        <v>84320</v>
      </c>
      <c r="L819" s="477">
        <f t="shared" si="71"/>
        <v>387206</v>
      </c>
      <c r="M819" s="477">
        <f t="shared" si="69"/>
        <v>1548824</v>
      </c>
      <c r="N819" s="542"/>
      <c r="O819" s="542"/>
      <c r="P819" s="542"/>
      <c r="Q819" s="518"/>
    </row>
    <row r="820" spans="1:17" ht="26" hidden="1" outlineLevel="1">
      <c r="A820" s="514">
        <f>IF(C820&lt;&gt;0,MAX($A$16:A819)+1,0)</f>
        <v>703</v>
      </c>
      <c r="B820" s="515" t="s">
        <v>907</v>
      </c>
      <c r="C820" s="516" t="s">
        <v>906</v>
      </c>
      <c r="D820" s="537">
        <v>2</v>
      </c>
      <c r="E820" s="537">
        <v>4</v>
      </c>
      <c r="F820" s="477">
        <f t="shared" si="70"/>
        <v>8</v>
      </c>
      <c r="G820" s="478"/>
      <c r="H820" s="477"/>
      <c r="I820" s="477"/>
      <c r="J820" s="477">
        <v>302886</v>
      </c>
      <c r="K820" s="477">
        <v>84320</v>
      </c>
      <c r="L820" s="477">
        <f t="shared" si="71"/>
        <v>387206</v>
      </c>
      <c r="M820" s="477">
        <f t="shared" si="69"/>
        <v>3097648</v>
      </c>
      <c r="N820" s="542"/>
      <c r="O820" s="542"/>
      <c r="P820" s="542"/>
      <c r="Q820" s="518"/>
    </row>
    <row r="821" spans="1:17" ht="26" hidden="1" outlineLevel="1">
      <c r="A821" s="514">
        <f>IF(C821&lt;&gt;0,MAX($A$16:A820)+1,0)</f>
        <v>704</v>
      </c>
      <c r="B821" s="515" t="s">
        <v>919</v>
      </c>
      <c r="C821" s="516" t="s">
        <v>758</v>
      </c>
      <c r="D821" s="537">
        <v>5</v>
      </c>
      <c r="E821" s="537">
        <v>4</v>
      </c>
      <c r="F821" s="477">
        <f t="shared" si="70"/>
        <v>20</v>
      </c>
      <c r="G821" s="478"/>
      <c r="H821" s="477"/>
      <c r="I821" s="477"/>
      <c r="J821" s="477">
        <v>111936</v>
      </c>
      <c r="K821" s="477">
        <v>79360</v>
      </c>
      <c r="L821" s="477">
        <f t="shared" si="71"/>
        <v>191296</v>
      </c>
      <c r="M821" s="477">
        <f t="shared" si="69"/>
        <v>3825920</v>
      </c>
      <c r="N821" s="542"/>
      <c r="O821" s="542"/>
      <c r="P821" s="542"/>
      <c r="Q821" s="518"/>
    </row>
    <row r="822" spans="1:17" ht="13" hidden="1" outlineLevel="1">
      <c r="A822" s="514">
        <f>IF(C822&lt;&gt;0,MAX($A$16:A821)+1,0)</f>
        <v>705</v>
      </c>
      <c r="B822" s="515" t="s">
        <v>920</v>
      </c>
      <c r="C822" s="516" t="s">
        <v>758</v>
      </c>
      <c r="D822" s="537">
        <v>46</v>
      </c>
      <c r="E822" s="537">
        <v>4</v>
      </c>
      <c r="F822" s="477">
        <f t="shared" si="70"/>
        <v>184</v>
      </c>
      <c r="G822" s="478"/>
      <c r="H822" s="477"/>
      <c r="I822" s="477"/>
      <c r="J822" s="477">
        <v>144859</v>
      </c>
      <c r="K822" s="477">
        <v>84320</v>
      </c>
      <c r="L822" s="477">
        <f t="shared" si="71"/>
        <v>229179</v>
      </c>
      <c r="M822" s="477">
        <f t="shared" si="69"/>
        <v>42168936</v>
      </c>
      <c r="N822" s="542"/>
      <c r="O822" s="542"/>
      <c r="P822" s="542"/>
      <c r="Q822" s="518"/>
    </row>
    <row r="823" spans="1:17" ht="13" hidden="1" outlineLevel="1">
      <c r="A823" s="514">
        <f>IF(C823&lt;&gt;0,MAX($A$16:A822)+1,0)</f>
        <v>706</v>
      </c>
      <c r="B823" s="515" t="s">
        <v>916</v>
      </c>
      <c r="C823" s="516" t="s">
        <v>906</v>
      </c>
      <c r="D823" s="537">
        <v>4</v>
      </c>
      <c r="E823" s="537">
        <v>4</v>
      </c>
      <c r="F823" s="477">
        <f t="shared" si="70"/>
        <v>16</v>
      </c>
      <c r="G823" s="478"/>
      <c r="H823" s="477"/>
      <c r="I823" s="477"/>
      <c r="J823" s="477">
        <v>1185204</v>
      </c>
      <c r="K823" s="477">
        <v>119040</v>
      </c>
      <c r="L823" s="477">
        <f t="shared" si="71"/>
        <v>1304244</v>
      </c>
      <c r="M823" s="477">
        <f t="shared" si="69"/>
        <v>20867904</v>
      </c>
      <c r="N823" s="542"/>
      <c r="O823" s="542"/>
      <c r="P823" s="542"/>
      <c r="Q823" s="517"/>
    </row>
    <row r="824" spans="1:17" ht="13" hidden="1" outlineLevel="1">
      <c r="A824" s="541"/>
      <c r="B824" s="463" t="s">
        <v>949</v>
      </c>
      <c r="C824" s="464"/>
      <c r="D824" s="530">
        <v>1</v>
      </c>
      <c r="E824" s="466">
        <v>0</v>
      </c>
      <c r="F824" s="484">
        <f t="shared" si="70"/>
        <v>0</v>
      </c>
      <c r="G824" s="485"/>
      <c r="H824" s="484"/>
      <c r="I824" s="484"/>
      <c r="J824" s="484">
        <v>0</v>
      </c>
      <c r="K824" s="484">
        <v>0</v>
      </c>
      <c r="L824" s="484"/>
      <c r="M824" s="484"/>
      <c r="N824" s="467"/>
      <c r="O824" s="467"/>
      <c r="P824" s="467"/>
      <c r="Q824" s="469"/>
    </row>
    <row r="825" spans="1:17" ht="13" hidden="1" outlineLevel="1">
      <c r="A825" s="514">
        <f>IF(C825&lt;&gt;0,MAX($A$16:A824)+1,0)</f>
        <v>707</v>
      </c>
      <c r="B825" s="515" t="s">
        <v>915</v>
      </c>
      <c r="C825" s="516" t="s">
        <v>758</v>
      </c>
      <c r="D825" s="537">
        <v>70</v>
      </c>
      <c r="E825" s="537">
        <v>1</v>
      </c>
      <c r="F825" s="477">
        <f t="shared" si="70"/>
        <v>70</v>
      </c>
      <c r="G825" s="478"/>
      <c r="H825" s="477"/>
      <c r="I825" s="477"/>
      <c r="J825" s="477">
        <v>111936</v>
      </c>
      <c r="K825" s="477">
        <v>79360</v>
      </c>
      <c r="L825" s="477">
        <f t="shared" si="71"/>
        <v>191296</v>
      </c>
      <c r="M825" s="477">
        <f t="shared" si="69"/>
        <v>13390720</v>
      </c>
      <c r="N825" s="542"/>
      <c r="O825" s="542"/>
      <c r="P825" s="542"/>
      <c r="Q825" s="518"/>
    </row>
    <row r="826" spans="1:17" ht="13" hidden="1" outlineLevel="1">
      <c r="A826" s="514">
        <f>IF(C826&lt;&gt;0,MAX($A$16:A825)+1,0)</f>
        <v>708</v>
      </c>
      <c r="B826" s="515" t="s">
        <v>923</v>
      </c>
      <c r="C826" s="516" t="s">
        <v>758</v>
      </c>
      <c r="D826" s="537">
        <v>4</v>
      </c>
      <c r="E826" s="537">
        <v>1</v>
      </c>
      <c r="F826" s="477">
        <f t="shared" si="70"/>
        <v>4</v>
      </c>
      <c r="G826" s="478"/>
      <c r="H826" s="477"/>
      <c r="I826" s="477"/>
      <c r="J826" s="477">
        <v>289717</v>
      </c>
      <c r="K826" s="477">
        <v>84320</v>
      </c>
      <c r="L826" s="477">
        <f t="shared" si="71"/>
        <v>374037</v>
      </c>
      <c r="M826" s="477">
        <f t="shared" si="69"/>
        <v>1496148</v>
      </c>
      <c r="N826" s="542"/>
      <c r="O826" s="542"/>
      <c r="P826" s="542"/>
      <c r="Q826" s="518"/>
    </row>
    <row r="827" spans="1:17" ht="13" hidden="1" outlineLevel="1">
      <c r="A827" s="514">
        <f>IF(C827&lt;&gt;0,MAX($A$16:A826)+1,0)</f>
        <v>709</v>
      </c>
      <c r="B827" s="515" t="s">
        <v>904</v>
      </c>
      <c r="C827" s="516" t="s">
        <v>758</v>
      </c>
      <c r="D827" s="537">
        <v>14</v>
      </c>
      <c r="E827" s="537">
        <v>1</v>
      </c>
      <c r="F827" s="477">
        <f t="shared" si="70"/>
        <v>14</v>
      </c>
      <c r="G827" s="478"/>
      <c r="H827" s="477"/>
      <c r="I827" s="477"/>
      <c r="J827" s="477">
        <v>129057</v>
      </c>
      <c r="K827" s="477">
        <v>69440</v>
      </c>
      <c r="L827" s="477">
        <f t="shared" si="71"/>
        <v>198497</v>
      </c>
      <c r="M827" s="477">
        <f t="shared" si="69"/>
        <v>2778958</v>
      </c>
      <c r="N827" s="542"/>
      <c r="O827" s="542"/>
      <c r="P827" s="542"/>
      <c r="Q827" s="518"/>
    </row>
    <row r="828" spans="1:17" ht="26" hidden="1" outlineLevel="1">
      <c r="A828" s="514">
        <f>IF(C828&lt;&gt;0,MAX($A$16:A827)+1,0)</f>
        <v>710</v>
      </c>
      <c r="B828" s="515" t="s">
        <v>913</v>
      </c>
      <c r="C828" s="516" t="s">
        <v>758</v>
      </c>
      <c r="D828" s="537">
        <v>2</v>
      </c>
      <c r="E828" s="537">
        <v>1</v>
      </c>
      <c r="F828" s="477">
        <f t="shared" si="70"/>
        <v>2</v>
      </c>
      <c r="G828" s="478"/>
      <c r="H828" s="477"/>
      <c r="I828" s="477"/>
      <c r="J828" s="477">
        <v>1553933</v>
      </c>
      <c r="K828" s="477">
        <v>119040</v>
      </c>
      <c r="L828" s="477">
        <f t="shared" si="71"/>
        <v>1672973</v>
      </c>
      <c r="M828" s="477">
        <f t="shared" si="69"/>
        <v>3345946</v>
      </c>
      <c r="N828" s="542"/>
      <c r="O828" s="542"/>
      <c r="P828" s="542"/>
      <c r="Q828" s="518"/>
    </row>
    <row r="829" spans="1:17" ht="13" hidden="1" outlineLevel="1">
      <c r="A829" s="514">
        <f>IF(C829&lt;&gt;0,MAX($A$16:A828)+1,0)</f>
        <v>711</v>
      </c>
      <c r="B829" s="515" t="s">
        <v>909</v>
      </c>
      <c r="C829" s="516" t="s">
        <v>906</v>
      </c>
      <c r="D829" s="537">
        <v>2</v>
      </c>
      <c r="E829" s="537">
        <v>1</v>
      </c>
      <c r="F829" s="477">
        <f t="shared" si="70"/>
        <v>2</v>
      </c>
      <c r="G829" s="478"/>
      <c r="H829" s="477"/>
      <c r="I829" s="477"/>
      <c r="J829" s="477">
        <v>500418</v>
      </c>
      <c r="K829" s="477">
        <v>94240</v>
      </c>
      <c r="L829" s="477">
        <f t="shared" si="71"/>
        <v>594658</v>
      </c>
      <c r="M829" s="477">
        <f t="shared" si="69"/>
        <v>1189316</v>
      </c>
      <c r="N829" s="542"/>
      <c r="O829" s="542"/>
      <c r="P829" s="542"/>
      <c r="Q829" s="518"/>
    </row>
    <row r="830" spans="1:17" ht="26" hidden="1" outlineLevel="1">
      <c r="A830" s="514">
        <f>IF(C830&lt;&gt;0,MAX($A$16:A829)+1,0)</f>
        <v>712</v>
      </c>
      <c r="B830" s="515" t="s">
        <v>905</v>
      </c>
      <c r="C830" s="516" t="s">
        <v>906</v>
      </c>
      <c r="D830" s="537">
        <v>2</v>
      </c>
      <c r="E830" s="537">
        <v>1</v>
      </c>
      <c r="F830" s="477">
        <f t="shared" si="70"/>
        <v>2</v>
      </c>
      <c r="G830" s="478"/>
      <c r="H830" s="477"/>
      <c r="I830" s="477"/>
      <c r="J830" s="477">
        <v>302886</v>
      </c>
      <c r="K830" s="477">
        <v>84320</v>
      </c>
      <c r="L830" s="477">
        <f t="shared" si="71"/>
        <v>387206</v>
      </c>
      <c r="M830" s="477">
        <f t="shared" ref="M830:M893" si="72">ROUND(F830*L830,0)</f>
        <v>774412</v>
      </c>
      <c r="N830" s="542"/>
      <c r="O830" s="542"/>
      <c r="P830" s="542"/>
      <c r="Q830" s="518"/>
    </row>
    <row r="831" spans="1:17" ht="26" hidden="1" outlineLevel="1">
      <c r="A831" s="514">
        <f>IF(C831&lt;&gt;0,MAX($A$16:A830)+1,0)</f>
        <v>713</v>
      </c>
      <c r="B831" s="515" t="s">
        <v>907</v>
      </c>
      <c r="C831" s="516" t="s">
        <v>906</v>
      </c>
      <c r="D831" s="537">
        <v>1</v>
      </c>
      <c r="E831" s="537">
        <v>1</v>
      </c>
      <c r="F831" s="477">
        <f t="shared" si="70"/>
        <v>1</v>
      </c>
      <c r="G831" s="478"/>
      <c r="H831" s="477"/>
      <c r="I831" s="477"/>
      <c r="J831" s="477">
        <v>302886</v>
      </c>
      <c r="K831" s="477">
        <v>84320</v>
      </c>
      <c r="L831" s="477">
        <f t="shared" si="71"/>
        <v>387206</v>
      </c>
      <c r="M831" s="477">
        <f t="shared" si="72"/>
        <v>387206</v>
      </c>
      <c r="N831" s="542"/>
      <c r="O831" s="542"/>
      <c r="P831" s="542"/>
      <c r="Q831" s="518"/>
    </row>
    <row r="832" spans="1:17" ht="26" hidden="1" outlineLevel="1">
      <c r="A832" s="514">
        <f>IF(C832&lt;&gt;0,MAX($A$16:A831)+1,0)</f>
        <v>714</v>
      </c>
      <c r="B832" s="515" t="s">
        <v>919</v>
      </c>
      <c r="C832" s="516" t="s">
        <v>758</v>
      </c>
      <c r="D832" s="537">
        <v>5</v>
      </c>
      <c r="E832" s="537">
        <v>1</v>
      </c>
      <c r="F832" s="477">
        <f t="shared" si="70"/>
        <v>5</v>
      </c>
      <c r="G832" s="478"/>
      <c r="H832" s="477"/>
      <c r="I832" s="477"/>
      <c r="J832" s="477">
        <v>111936</v>
      </c>
      <c r="K832" s="477">
        <v>79360</v>
      </c>
      <c r="L832" s="477">
        <f t="shared" si="71"/>
        <v>191296</v>
      </c>
      <c r="M832" s="477">
        <f t="shared" si="72"/>
        <v>956480</v>
      </c>
      <c r="N832" s="542"/>
      <c r="O832" s="542"/>
      <c r="P832" s="542"/>
      <c r="Q832" s="518"/>
    </row>
    <row r="833" spans="1:17" ht="13" hidden="1" outlineLevel="1">
      <c r="A833" s="514">
        <f>IF(C833&lt;&gt;0,MAX($A$16:A832)+1,0)</f>
        <v>715</v>
      </c>
      <c r="B833" s="515" t="s">
        <v>920</v>
      </c>
      <c r="C833" s="516" t="s">
        <v>758</v>
      </c>
      <c r="D833" s="537">
        <v>46</v>
      </c>
      <c r="E833" s="537">
        <v>1</v>
      </c>
      <c r="F833" s="477">
        <f t="shared" si="70"/>
        <v>46</v>
      </c>
      <c r="G833" s="478"/>
      <c r="H833" s="477"/>
      <c r="I833" s="477"/>
      <c r="J833" s="477">
        <v>144859</v>
      </c>
      <c r="K833" s="477">
        <v>84320</v>
      </c>
      <c r="L833" s="477">
        <f t="shared" si="71"/>
        <v>229179</v>
      </c>
      <c r="M833" s="477">
        <f t="shared" si="72"/>
        <v>10542234</v>
      </c>
      <c r="N833" s="542"/>
      <c r="O833" s="542"/>
      <c r="P833" s="542"/>
      <c r="Q833" s="518"/>
    </row>
    <row r="834" spans="1:17" ht="13" hidden="1" outlineLevel="1">
      <c r="A834" s="514">
        <f>IF(C834&lt;&gt;0,MAX($A$16:A833)+1,0)</f>
        <v>716</v>
      </c>
      <c r="B834" s="515" t="s">
        <v>916</v>
      </c>
      <c r="C834" s="516" t="s">
        <v>906</v>
      </c>
      <c r="D834" s="537">
        <v>5</v>
      </c>
      <c r="E834" s="537">
        <v>1</v>
      </c>
      <c r="F834" s="477">
        <f t="shared" si="70"/>
        <v>5</v>
      </c>
      <c r="G834" s="478"/>
      <c r="H834" s="477"/>
      <c r="I834" s="477"/>
      <c r="J834" s="477">
        <v>1185204</v>
      </c>
      <c r="K834" s="477">
        <v>119040</v>
      </c>
      <c r="L834" s="477">
        <f t="shared" si="71"/>
        <v>1304244</v>
      </c>
      <c r="M834" s="477">
        <f t="shared" si="72"/>
        <v>6521220</v>
      </c>
      <c r="N834" s="542"/>
      <c r="O834" s="542"/>
      <c r="P834" s="542"/>
      <c r="Q834" s="517"/>
    </row>
    <row r="835" spans="1:17" ht="13" hidden="1" outlineLevel="1">
      <c r="A835" s="541"/>
      <c r="B835" s="463" t="s">
        <v>950</v>
      </c>
      <c r="C835" s="464"/>
      <c r="D835" s="530">
        <v>5</v>
      </c>
      <c r="E835" s="466">
        <v>0</v>
      </c>
      <c r="F835" s="484">
        <f t="shared" si="70"/>
        <v>0</v>
      </c>
      <c r="G835" s="485"/>
      <c r="H835" s="484"/>
      <c r="I835" s="484"/>
      <c r="J835" s="484">
        <v>0</v>
      </c>
      <c r="K835" s="484">
        <v>0</v>
      </c>
      <c r="L835" s="484"/>
      <c r="M835" s="484"/>
      <c r="N835" s="467"/>
      <c r="O835" s="467"/>
      <c r="P835" s="467"/>
      <c r="Q835" s="469"/>
    </row>
    <row r="836" spans="1:17" ht="13" hidden="1" outlineLevel="1">
      <c r="A836" s="514">
        <f>IF(C836&lt;&gt;0,MAX($A$16:A835)+1,0)</f>
        <v>717</v>
      </c>
      <c r="B836" s="515" t="s">
        <v>915</v>
      </c>
      <c r="C836" s="516" t="s">
        <v>758</v>
      </c>
      <c r="D836" s="537">
        <v>70</v>
      </c>
      <c r="E836" s="537">
        <v>5</v>
      </c>
      <c r="F836" s="477">
        <f t="shared" si="70"/>
        <v>350</v>
      </c>
      <c r="G836" s="478"/>
      <c r="H836" s="477"/>
      <c r="I836" s="477"/>
      <c r="J836" s="477">
        <v>111936</v>
      </c>
      <c r="K836" s="477">
        <v>79360</v>
      </c>
      <c r="L836" s="477">
        <f t="shared" si="71"/>
        <v>191296</v>
      </c>
      <c r="M836" s="477">
        <f t="shared" si="72"/>
        <v>66953600</v>
      </c>
      <c r="N836" s="542"/>
      <c r="O836" s="542"/>
      <c r="P836" s="542"/>
      <c r="Q836" s="518"/>
    </row>
    <row r="837" spans="1:17" ht="13" hidden="1" outlineLevel="1">
      <c r="A837" s="514">
        <f>IF(C837&lt;&gt;0,MAX($A$16:A836)+1,0)</f>
        <v>718</v>
      </c>
      <c r="B837" s="515" t="s">
        <v>923</v>
      </c>
      <c r="C837" s="516" t="s">
        <v>758</v>
      </c>
      <c r="D837" s="537">
        <v>4</v>
      </c>
      <c r="E837" s="537">
        <v>5</v>
      </c>
      <c r="F837" s="477">
        <f t="shared" si="70"/>
        <v>20</v>
      </c>
      <c r="G837" s="478"/>
      <c r="H837" s="477"/>
      <c r="I837" s="477"/>
      <c r="J837" s="477">
        <v>289717</v>
      </c>
      <c r="K837" s="477">
        <v>84320</v>
      </c>
      <c r="L837" s="477">
        <f t="shared" si="71"/>
        <v>374037</v>
      </c>
      <c r="M837" s="477">
        <f t="shared" si="72"/>
        <v>7480740</v>
      </c>
      <c r="N837" s="542"/>
      <c r="O837" s="542"/>
      <c r="P837" s="542"/>
      <c r="Q837" s="518"/>
    </row>
    <row r="838" spans="1:17" ht="13" hidden="1" outlineLevel="1">
      <c r="A838" s="514">
        <f>IF(C838&lt;&gt;0,MAX($A$16:A837)+1,0)</f>
        <v>719</v>
      </c>
      <c r="B838" s="515" t="s">
        <v>904</v>
      </c>
      <c r="C838" s="516" t="s">
        <v>758</v>
      </c>
      <c r="D838" s="537">
        <v>14</v>
      </c>
      <c r="E838" s="537">
        <v>5</v>
      </c>
      <c r="F838" s="477">
        <f t="shared" si="70"/>
        <v>70</v>
      </c>
      <c r="G838" s="478"/>
      <c r="H838" s="477"/>
      <c r="I838" s="477"/>
      <c r="J838" s="477">
        <v>129057</v>
      </c>
      <c r="K838" s="477">
        <v>69440</v>
      </c>
      <c r="L838" s="477">
        <f t="shared" si="71"/>
        <v>198497</v>
      </c>
      <c r="M838" s="477">
        <f t="shared" si="72"/>
        <v>13894790</v>
      </c>
      <c r="N838" s="542"/>
      <c r="O838" s="542"/>
      <c r="P838" s="542"/>
      <c r="Q838" s="518"/>
    </row>
    <row r="839" spans="1:17" ht="26" hidden="1" outlineLevel="1">
      <c r="A839" s="514">
        <f>IF(C839&lt;&gt;0,MAX($A$16:A838)+1,0)</f>
        <v>720</v>
      </c>
      <c r="B839" s="515" t="s">
        <v>913</v>
      </c>
      <c r="C839" s="516" t="s">
        <v>758</v>
      </c>
      <c r="D839" s="537">
        <v>2</v>
      </c>
      <c r="E839" s="537">
        <v>5</v>
      </c>
      <c r="F839" s="477">
        <f t="shared" si="70"/>
        <v>10</v>
      </c>
      <c r="G839" s="478"/>
      <c r="H839" s="477"/>
      <c r="I839" s="477"/>
      <c r="J839" s="477">
        <v>1553933</v>
      </c>
      <c r="K839" s="477">
        <v>119040</v>
      </c>
      <c r="L839" s="477">
        <f t="shared" si="71"/>
        <v>1672973</v>
      </c>
      <c r="M839" s="477">
        <f t="shared" si="72"/>
        <v>16729730</v>
      </c>
      <c r="N839" s="542"/>
      <c r="O839" s="542"/>
      <c r="P839" s="542"/>
      <c r="Q839" s="518"/>
    </row>
    <row r="840" spans="1:17" ht="13" hidden="1" outlineLevel="1">
      <c r="A840" s="514">
        <f>IF(C840&lt;&gt;0,MAX($A$16:A839)+1,0)</f>
        <v>721</v>
      </c>
      <c r="B840" s="515" t="s">
        <v>909</v>
      </c>
      <c r="C840" s="516" t="s">
        <v>906</v>
      </c>
      <c r="D840" s="537">
        <v>2</v>
      </c>
      <c r="E840" s="537">
        <v>5</v>
      </c>
      <c r="F840" s="477">
        <f t="shared" si="70"/>
        <v>10</v>
      </c>
      <c r="G840" s="478"/>
      <c r="H840" s="477"/>
      <c r="I840" s="477"/>
      <c r="J840" s="477">
        <v>500418</v>
      </c>
      <c r="K840" s="477">
        <v>94240</v>
      </c>
      <c r="L840" s="477">
        <f t="shared" si="71"/>
        <v>594658</v>
      </c>
      <c r="M840" s="477">
        <f t="shared" si="72"/>
        <v>5946580</v>
      </c>
      <c r="N840" s="542"/>
      <c r="O840" s="542"/>
      <c r="P840" s="542"/>
      <c r="Q840" s="518"/>
    </row>
    <row r="841" spans="1:17" ht="26" hidden="1" outlineLevel="1">
      <c r="A841" s="514">
        <f>IF(C841&lt;&gt;0,MAX($A$16:A840)+1,0)</f>
        <v>722</v>
      </c>
      <c r="B841" s="515" t="s">
        <v>905</v>
      </c>
      <c r="C841" s="516" t="s">
        <v>906</v>
      </c>
      <c r="D841" s="537">
        <v>2</v>
      </c>
      <c r="E841" s="537">
        <v>5</v>
      </c>
      <c r="F841" s="477">
        <f t="shared" si="70"/>
        <v>10</v>
      </c>
      <c r="G841" s="478"/>
      <c r="H841" s="477"/>
      <c r="I841" s="477"/>
      <c r="J841" s="477">
        <v>302886</v>
      </c>
      <c r="K841" s="477">
        <v>84320</v>
      </c>
      <c r="L841" s="477">
        <f t="shared" si="71"/>
        <v>387206</v>
      </c>
      <c r="M841" s="477">
        <f t="shared" si="72"/>
        <v>3872060</v>
      </c>
      <c r="N841" s="542"/>
      <c r="O841" s="542"/>
      <c r="P841" s="542"/>
      <c r="Q841" s="518"/>
    </row>
    <row r="842" spans="1:17" ht="26" hidden="1" outlineLevel="1">
      <c r="A842" s="514">
        <f>IF(C842&lt;&gt;0,MAX($A$16:A841)+1,0)</f>
        <v>723</v>
      </c>
      <c r="B842" s="515" t="s">
        <v>907</v>
      </c>
      <c r="C842" s="516" t="s">
        <v>906</v>
      </c>
      <c r="D842" s="537">
        <v>1</v>
      </c>
      <c r="E842" s="537">
        <v>5</v>
      </c>
      <c r="F842" s="477">
        <f t="shared" si="70"/>
        <v>5</v>
      </c>
      <c r="G842" s="478"/>
      <c r="H842" s="477"/>
      <c r="I842" s="477"/>
      <c r="J842" s="477">
        <v>302886</v>
      </c>
      <c r="K842" s="477">
        <v>84320</v>
      </c>
      <c r="L842" s="477">
        <f t="shared" si="71"/>
        <v>387206</v>
      </c>
      <c r="M842" s="477">
        <f t="shared" si="72"/>
        <v>1936030</v>
      </c>
      <c r="N842" s="542"/>
      <c r="O842" s="542"/>
      <c r="P842" s="542"/>
      <c r="Q842" s="518"/>
    </row>
    <row r="843" spans="1:17" ht="26" hidden="1" outlineLevel="1">
      <c r="A843" s="514">
        <f>IF(C843&lt;&gt;0,MAX($A$16:A842)+1,0)</f>
        <v>724</v>
      </c>
      <c r="B843" s="515" t="s">
        <v>919</v>
      </c>
      <c r="C843" s="516" t="s">
        <v>758</v>
      </c>
      <c r="D843" s="537">
        <v>5</v>
      </c>
      <c r="E843" s="537">
        <v>5</v>
      </c>
      <c r="F843" s="477">
        <f t="shared" ref="F843:F897" si="73">D843*E843</f>
        <v>25</v>
      </c>
      <c r="G843" s="478"/>
      <c r="H843" s="477"/>
      <c r="I843" s="477"/>
      <c r="J843" s="477">
        <v>111936</v>
      </c>
      <c r="K843" s="477">
        <v>79360</v>
      </c>
      <c r="L843" s="477">
        <f t="shared" si="71"/>
        <v>191296</v>
      </c>
      <c r="M843" s="477">
        <f t="shared" si="72"/>
        <v>4782400</v>
      </c>
      <c r="N843" s="542"/>
      <c r="O843" s="542"/>
      <c r="P843" s="542"/>
      <c r="Q843" s="518"/>
    </row>
    <row r="844" spans="1:17" ht="13" hidden="1" outlineLevel="1">
      <c r="A844" s="514">
        <f>IF(C844&lt;&gt;0,MAX($A$16:A843)+1,0)</f>
        <v>725</v>
      </c>
      <c r="B844" s="515" t="s">
        <v>920</v>
      </c>
      <c r="C844" s="516" t="s">
        <v>758</v>
      </c>
      <c r="D844" s="537">
        <v>46</v>
      </c>
      <c r="E844" s="537">
        <v>5</v>
      </c>
      <c r="F844" s="477">
        <f t="shared" si="73"/>
        <v>230</v>
      </c>
      <c r="G844" s="478"/>
      <c r="H844" s="477"/>
      <c r="I844" s="477"/>
      <c r="J844" s="477">
        <v>144859</v>
      </c>
      <c r="K844" s="477">
        <v>84320</v>
      </c>
      <c r="L844" s="477">
        <f t="shared" si="71"/>
        <v>229179</v>
      </c>
      <c r="M844" s="477">
        <f t="shared" si="72"/>
        <v>52711170</v>
      </c>
      <c r="N844" s="542"/>
      <c r="O844" s="542"/>
      <c r="P844" s="542"/>
      <c r="Q844" s="518"/>
    </row>
    <row r="845" spans="1:17" ht="13" hidden="1" outlineLevel="1">
      <c r="A845" s="514">
        <f>IF(C845&lt;&gt;0,MAX($A$16:A844)+1,0)</f>
        <v>726</v>
      </c>
      <c r="B845" s="515" t="s">
        <v>916</v>
      </c>
      <c r="C845" s="516" t="s">
        <v>906</v>
      </c>
      <c r="D845" s="537">
        <v>5</v>
      </c>
      <c r="E845" s="537">
        <v>5</v>
      </c>
      <c r="F845" s="477">
        <f t="shared" si="73"/>
        <v>25</v>
      </c>
      <c r="G845" s="478"/>
      <c r="H845" s="477"/>
      <c r="I845" s="477"/>
      <c r="J845" s="477">
        <v>1185204</v>
      </c>
      <c r="K845" s="477">
        <v>119040</v>
      </c>
      <c r="L845" s="477">
        <f t="shared" ref="L845:L901" si="74">J845+K845</f>
        <v>1304244</v>
      </c>
      <c r="M845" s="477">
        <f t="shared" si="72"/>
        <v>32606100</v>
      </c>
      <c r="N845" s="542"/>
      <c r="O845" s="542"/>
      <c r="P845" s="542"/>
      <c r="Q845" s="517"/>
    </row>
    <row r="846" spans="1:17" ht="13" hidden="1" outlineLevel="1">
      <c r="A846" s="541"/>
      <c r="B846" s="463" t="s">
        <v>951</v>
      </c>
      <c r="C846" s="464"/>
      <c r="D846" s="530">
        <v>1</v>
      </c>
      <c r="E846" s="466">
        <v>0</v>
      </c>
      <c r="F846" s="484">
        <f t="shared" si="73"/>
        <v>0</v>
      </c>
      <c r="G846" s="485"/>
      <c r="H846" s="484"/>
      <c r="I846" s="484"/>
      <c r="J846" s="484">
        <v>0</v>
      </c>
      <c r="K846" s="484">
        <v>0</v>
      </c>
      <c r="L846" s="484"/>
      <c r="M846" s="484"/>
      <c r="N846" s="467"/>
      <c r="O846" s="467"/>
      <c r="P846" s="467"/>
      <c r="Q846" s="469"/>
    </row>
    <row r="847" spans="1:17" ht="13" hidden="1" outlineLevel="1">
      <c r="A847" s="514">
        <f>IF(C847&lt;&gt;0,MAX($A$16:A846)+1,0)</f>
        <v>727</v>
      </c>
      <c r="B847" s="515" t="s">
        <v>915</v>
      </c>
      <c r="C847" s="516" t="s">
        <v>758</v>
      </c>
      <c r="D847" s="537">
        <v>62</v>
      </c>
      <c r="E847" s="537">
        <v>1</v>
      </c>
      <c r="F847" s="477">
        <f t="shared" si="73"/>
        <v>62</v>
      </c>
      <c r="G847" s="478"/>
      <c r="H847" s="477"/>
      <c r="I847" s="477"/>
      <c r="J847" s="477">
        <v>111936</v>
      </c>
      <c r="K847" s="477">
        <v>79360</v>
      </c>
      <c r="L847" s="477">
        <f t="shared" si="74"/>
        <v>191296</v>
      </c>
      <c r="M847" s="477">
        <f t="shared" si="72"/>
        <v>11860352</v>
      </c>
      <c r="N847" s="542"/>
      <c r="O847" s="542"/>
      <c r="P847" s="542"/>
      <c r="Q847" s="518"/>
    </row>
    <row r="848" spans="1:17" ht="13" hidden="1" outlineLevel="1">
      <c r="A848" s="514">
        <f>IF(C848&lt;&gt;0,MAX($A$16:A847)+1,0)</f>
        <v>728</v>
      </c>
      <c r="B848" s="515" t="s">
        <v>923</v>
      </c>
      <c r="C848" s="516" t="s">
        <v>758</v>
      </c>
      <c r="D848" s="537">
        <v>4</v>
      </c>
      <c r="E848" s="537">
        <v>1</v>
      </c>
      <c r="F848" s="477">
        <f t="shared" si="73"/>
        <v>4</v>
      </c>
      <c r="G848" s="478"/>
      <c r="H848" s="477"/>
      <c r="I848" s="477"/>
      <c r="J848" s="477">
        <v>289717</v>
      </c>
      <c r="K848" s="477">
        <v>84320</v>
      </c>
      <c r="L848" s="477">
        <f t="shared" si="74"/>
        <v>374037</v>
      </c>
      <c r="M848" s="477">
        <f t="shared" si="72"/>
        <v>1496148</v>
      </c>
      <c r="N848" s="542"/>
      <c r="O848" s="542"/>
      <c r="P848" s="542"/>
      <c r="Q848" s="518"/>
    </row>
    <row r="849" spans="1:17" ht="13" hidden="1" outlineLevel="1">
      <c r="A849" s="514">
        <f>IF(C849&lt;&gt;0,MAX($A$16:A848)+1,0)</f>
        <v>729</v>
      </c>
      <c r="B849" s="515" t="s">
        <v>904</v>
      </c>
      <c r="C849" s="516" t="s">
        <v>758</v>
      </c>
      <c r="D849" s="537">
        <v>14</v>
      </c>
      <c r="E849" s="537">
        <v>1</v>
      </c>
      <c r="F849" s="477">
        <f t="shared" si="73"/>
        <v>14</v>
      </c>
      <c r="G849" s="478"/>
      <c r="H849" s="477"/>
      <c r="I849" s="477"/>
      <c r="J849" s="477">
        <v>129057</v>
      </c>
      <c r="K849" s="477">
        <v>69440</v>
      </c>
      <c r="L849" s="477">
        <f t="shared" si="74"/>
        <v>198497</v>
      </c>
      <c r="M849" s="477">
        <f t="shared" si="72"/>
        <v>2778958</v>
      </c>
      <c r="N849" s="542"/>
      <c r="O849" s="542"/>
      <c r="P849" s="542"/>
      <c r="Q849" s="518"/>
    </row>
    <row r="850" spans="1:17" ht="26" hidden="1" outlineLevel="1">
      <c r="A850" s="514">
        <f>IF(C850&lt;&gt;0,MAX($A$16:A849)+1,0)</f>
        <v>730</v>
      </c>
      <c r="B850" s="515" t="s">
        <v>913</v>
      </c>
      <c r="C850" s="516" t="s">
        <v>758</v>
      </c>
      <c r="D850" s="537">
        <v>2</v>
      </c>
      <c r="E850" s="537">
        <v>1</v>
      </c>
      <c r="F850" s="477">
        <f t="shared" si="73"/>
        <v>2</v>
      </c>
      <c r="G850" s="478"/>
      <c r="H850" s="477"/>
      <c r="I850" s="477"/>
      <c r="J850" s="477">
        <v>1553933</v>
      </c>
      <c r="K850" s="477">
        <v>119040</v>
      </c>
      <c r="L850" s="477">
        <f t="shared" si="74"/>
        <v>1672973</v>
      </c>
      <c r="M850" s="477">
        <f t="shared" si="72"/>
        <v>3345946</v>
      </c>
      <c r="N850" s="542"/>
      <c r="O850" s="542"/>
      <c r="P850" s="542"/>
      <c r="Q850" s="518"/>
    </row>
    <row r="851" spans="1:17" ht="13" hidden="1" outlineLevel="1">
      <c r="A851" s="514">
        <f>IF(C851&lt;&gt;0,MAX($A$16:A850)+1,0)</f>
        <v>731</v>
      </c>
      <c r="B851" s="515" t="s">
        <v>909</v>
      </c>
      <c r="C851" s="516" t="s">
        <v>906</v>
      </c>
      <c r="D851" s="537">
        <v>2</v>
      </c>
      <c r="E851" s="537">
        <v>1</v>
      </c>
      <c r="F851" s="477">
        <f t="shared" si="73"/>
        <v>2</v>
      </c>
      <c r="G851" s="478"/>
      <c r="H851" s="477"/>
      <c r="I851" s="477"/>
      <c r="J851" s="477">
        <v>500418</v>
      </c>
      <c r="K851" s="477">
        <v>94240</v>
      </c>
      <c r="L851" s="477">
        <f t="shared" si="74"/>
        <v>594658</v>
      </c>
      <c r="M851" s="477">
        <f t="shared" si="72"/>
        <v>1189316</v>
      </c>
      <c r="N851" s="542"/>
      <c r="O851" s="542"/>
      <c r="P851" s="542"/>
      <c r="Q851" s="518"/>
    </row>
    <row r="852" spans="1:17" ht="26" hidden="1" outlineLevel="1">
      <c r="A852" s="514">
        <f>IF(C852&lt;&gt;0,MAX($A$16:A851)+1,0)</f>
        <v>732</v>
      </c>
      <c r="B852" s="515" t="s">
        <v>905</v>
      </c>
      <c r="C852" s="516" t="s">
        <v>906</v>
      </c>
      <c r="D852" s="537">
        <v>2</v>
      </c>
      <c r="E852" s="537">
        <v>1</v>
      </c>
      <c r="F852" s="477">
        <f t="shared" si="73"/>
        <v>2</v>
      </c>
      <c r="G852" s="478"/>
      <c r="H852" s="477"/>
      <c r="I852" s="477"/>
      <c r="J852" s="477">
        <v>302886</v>
      </c>
      <c r="K852" s="477">
        <v>84320</v>
      </c>
      <c r="L852" s="477">
        <f t="shared" si="74"/>
        <v>387206</v>
      </c>
      <c r="M852" s="477">
        <f t="shared" si="72"/>
        <v>774412</v>
      </c>
      <c r="N852" s="542"/>
      <c r="O852" s="542"/>
      <c r="P852" s="542"/>
      <c r="Q852" s="518"/>
    </row>
    <row r="853" spans="1:17" ht="26" hidden="1" outlineLevel="1">
      <c r="A853" s="514">
        <f>IF(C853&lt;&gt;0,MAX($A$16:A852)+1,0)</f>
        <v>733</v>
      </c>
      <c r="B853" s="515" t="s">
        <v>907</v>
      </c>
      <c r="C853" s="516" t="s">
        <v>906</v>
      </c>
      <c r="D853" s="537">
        <v>1</v>
      </c>
      <c r="E853" s="537">
        <v>1</v>
      </c>
      <c r="F853" s="477">
        <f t="shared" si="73"/>
        <v>1</v>
      </c>
      <c r="G853" s="478"/>
      <c r="H853" s="477"/>
      <c r="I853" s="477"/>
      <c r="J853" s="477">
        <v>302886</v>
      </c>
      <c r="K853" s="477">
        <v>84320</v>
      </c>
      <c r="L853" s="477">
        <f t="shared" si="74"/>
        <v>387206</v>
      </c>
      <c r="M853" s="477">
        <f t="shared" si="72"/>
        <v>387206</v>
      </c>
      <c r="N853" s="542"/>
      <c r="O853" s="542"/>
      <c r="P853" s="542"/>
      <c r="Q853" s="518"/>
    </row>
    <row r="854" spans="1:17" ht="13" hidden="1" outlineLevel="1">
      <c r="A854" s="514">
        <f>IF(C854&lt;&gt;0,MAX($A$16:A853)+1,0)</f>
        <v>734</v>
      </c>
      <c r="B854" s="515" t="s">
        <v>916</v>
      </c>
      <c r="C854" s="516" t="s">
        <v>906</v>
      </c>
      <c r="D854" s="537">
        <v>4</v>
      </c>
      <c r="E854" s="537">
        <v>1</v>
      </c>
      <c r="F854" s="477">
        <f t="shared" si="73"/>
        <v>4</v>
      </c>
      <c r="G854" s="478"/>
      <c r="H854" s="477"/>
      <c r="I854" s="477"/>
      <c r="J854" s="477">
        <v>1185204</v>
      </c>
      <c r="K854" s="477">
        <v>119040</v>
      </c>
      <c r="L854" s="477">
        <f t="shared" si="74"/>
        <v>1304244</v>
      </c>
      <c r="M854" s="477">
        <f t="shared" si="72"/>
        <v>5216976</v>
      </c>
      <c r="N854" s="542"/>
      <c r="O854" s="542"/>
      <c r="P854" s="542"/>
      <c r="Q854" s="517"/>
    </row>
    <row r="855" spans="1:17" ht="13" hidden="1" outlineLevel="1">
      <c r="A855" s="514">
        <f>IF(C855&lt;&gt;0,MAX($A$16:A854)+1,0)</f>
        <v>735</v>
      </c>
      <c r="B855" s="515" t="s">
        <v>934</v>
      </c>
      <c r="C855" s="516" t="s">
        <v>758</v>
      </c>
      <c r="D855" s="537">
        <v>20</v>
      </c>
      <c r="E855" s="537">
        <v>1</v>
      </c>
      <c r="F855" s="477">
        <f t="shared" si="73"/>
        <v>20</v>
      </c>
      <c r="G855" s="478"/>
      <c r="H855" s="477"/>
      <c r="I855" s="477"/>
      <c r="J855" s="477">
        <v>589969</v>
      </c>
      <c r="K855" s="477">
        <v>104160</v>
      </c>
      <c r="L855" s="477">
        <f t="shared" si="74"/>
        <v>694129</v>
      </c>
      <c r="M855" s="477">
        <f t="shared" si="72"/>
        <v>13882580</v>
      </c>
      <c r="N855" s="542"/>
      <c r="O855" s="542"/>
      <c r="P855" s="542"/>
      <c r="Q855" s="518"/>
    </row>
    <row r="856" spans="1:17" ht="13" hidden="1" outlineLevel="1">
      <c r="A856" s="541"/>
      <c r="B856" s="463" t="s">
        <v>952</v>
      </c>
      <c r="C856" s="464"/>
      <c r="D856" s="530">
        <v>1</v>
      </c>
      <c r="E856" s="466">
        <v>0</v>
      </c>
      <c r="F856" s="484">
        <f t="shared" si="73"/>
        <v>0</v>
      </c>
      <c r="G856" s="485"/>
      <c r="H856" s="484"/>
      <c r="I856" s="484"/>
      <c r="J856" s="484">
        <v>0</v>
      </c>
      <c r="K856" s="484">
        <v>0</v>
      </c>
      <c r="L856" s="484"/>
      <c r="M856" s="484"/>
      <c r="N856" s="467"/>
      <c r="O856" s="467"/>
      <c r="P856" s="467"/>
      <c r="Q856" s="469"/>
    </row>
    <row r="857" spans="1:17" ht="13" hidden="1" outlineLevel="1">
      <c r="A857" s="514">
        <f>IF(C857&lt;&gt;0,MAX($A$16:A856)+1,0)</f>
        <v>736</v>
      </c>
      <c r="B857" s="515" t="s">
        <v>915</v>
      </c>
      <c r="C857" s="516" t="s">
        <v>758</v>
      </c>
      <c r="D857" s="537">
        <v>60</v>
      </c>
      <c r="E857" s="537">
        <v>1</v>
      </c>
      <c r="F857" s="477">
        <f t="shared" si="73"/>
        <v>60</v>
      </c>
      <c r="G857" s="478"/>
      <c r="H857" s="477"/>
      <c r="I857" s="477"/>
      <c r="J857" s="477">
        <v>111936</v>
      </c>
      <c r="K857" s="477">
        <v>79360</v>
      </c>
      <c r="L857" s="477">
        <f t="shared" si="74"/>
        <v>191296</v>
      </c>
      <c r="M857" s="477">
        <f t="shared" si="72"/>
        <v>11477760</v>
      </c>
      <c r="N857" s="542"/>
      <c r="O857" s="542"/>
      <c r="P857" s="542"/>
      <c r="Q857" s="518"/>
    </row>
    <row r="858" spans="1:17" ht="13" hidden="1" outlineLevel="1">
      <c r="A858" s="514">
        <f>IF(C858&lt;&gt;0,MAX($A$16:A857)+1,0)</f>
        <v>737</v>
      </c>
      <c r="B858" s="515" t="s">
        <v>923</v>
      </c>
      <c r="C858" s="516" t="s">
        <v>758</v>
      </c>
      <c r="D858" s="537">
        <v>4</v>
      </c>
      <c r="E858" s="537">
        <v>1</v>
      </c>
      <c r="F858" s="477">
        <f t="shared" si="73"/>
        <v>4</v>
      </c>
      <c r="G858" s="478"/>
      <c r="H858" s="477"/>
      <c r="I858" s="477"/>
      <c r="J858" s="477">
        <v>289717</v>
      </c>
      <c r="K858" s="477">
        <v>84320</v>
      </c>
      <c r="L858" s="477">
        <f t="shared" si="74"/>
        <v>374037</v>
      </c>
      <c r="M858" s="477">
        <f t="shared" si="72"/>
        <v>1496148</v>
      </c>
      <c r="N858" s="542"/>
      <c r="O858" s="542"/>
      <c r="P858" s="542"/>
      <c r="Q858" s="518"/>
    </row>
    <row r="859" spans="1:17" ht="13" hidden="1" outlineLevel="1">
      <c r="A859" s="514">
        <f>IF(C859&lt;&gt;0,MAX($A$16:A858)+1,0)</f>
        <v>738</v>
      </c>
      <c r="B859" s="515" t="s">
        <v>904</v>
      </c>
      <c r="C859" s="516" t="s">
        <v>758</v>
      </c>
      <c r="D859" s="537">
        <v>14</v>
      </c>
      <c r="E859" s="537">
        <v>1</v>
      </c>
      <c r="F859" s="477">
        <f t="shared" si="73"/>
        <v>14</v>
      </c>
      <c r="G859" s="478"/>
      <c r="H859" s="477"/>
      <c r="I859" s="477"/>
      <c r="J859" s="477">
        <v>129057</v>
      </c>
      <c r="K859" s="477">
        <v>69440</v>
      </c>
      <c r="L859" s="477">
        <f t="shared" si="74"/>
        <v>198497</v>
      </c>
      <c r="M859" s="477">
        <f t="shared" si="72"/>
        <v>2778958</v>
      </c>
      <c r="N859" s="542"/>
      <c r="O859" s="542"/>
      <c r="P859" s="542"/>
      <c r="Q859" s="518"/>
    </row>
    <row r="860" spans="1:17" ht="26" hidden="1" outlineLevel="1">
      <c r="A860" s="514">
        <f>IF(C860&lt;&gt;0,MAX($A$16:A859)+1,0)</f>
        <v>739</v>
      </c>
      <c r="B860" s="515" t="s">
        <v>913</v>
      </c>
      <c r="C860" s="516" t="s">
        <v>758</v>
      </c>
      <c r="D860" s="537">
        <v>2</v>
      </c>
      <c r="E860" s="537">
        <v>1</v>
      </c>
      <c r="F860" s="477">
        <f t="shared" si="73"/>
        <v>2</v>
      </c>
      <c r="G860" s="478"/>
      <c r="H860" s="477"/>
      <c r="I860" s="477"/>
      <c r="J860" s="477">
        <v>1553933</v>
      </c>
      <c r="K860" s="477">
        <v>119040</v>
      </c>
      <c r="L860" s="477">
        <f t="shared" si="74"/>
        <v>1672973</v>
      </c>
      <c r="M860" s="477">
        <f t="shared" si="72"/>
        <v>3345946</v>
      </c>
      <c r="N860" s="542"/>
      <c r="O860" s="542"/>
      <c r="P860" s="542"/>
      <c r="Q860" s="518"/>
    </row>
    <row r="861" spans="1:17" ht="13" hidden="1" outlineLevel="1">
      <c r="A861" s="514">
        <f>IF(C861&lt;&gt;0,MAX($A$16:A860)+1,0)</f>
        <v>740</v>
      </c>
      <c r="B861" s="515" t="s">
        <v>909</v>
      </c>
      <c r="C861" s="516" t="s">
        <v>906</v>
      </c>
      <c r="D861" s="537">
        <v>2</v>
      </c>
      <c r="E861" s="537">
        <v>1</v>
      </c>
      <c r="F861" s="477">
        <f t="shared" si="73"/>
        <v>2</v>
      </c>
      <c r="G861" s="478"/>
      <c r="H861" s="477"/>
      <c r="I861" s="477"/>
      <c r="J861" s="477">
        <v>500418</v>
      </c>
      <c r="K861" s="477">
        <v>94240</v>
      </c>
      <c r="L861" s="477">
        <f t="shared" si="74"/>
        <v>594658</v>
      </c>
      <c r="M861" s="477">
        <f t="shared" si="72"/>
        <v>1189316</v>
      </c>
      <c r="N861" s="542"/>
      <c r="O861" s="542"/>
      <c r="P861" s="542"/>
      <c r="Q861" s="518"/>
    </row>
    <row r="862" spans="1:17" ht="26" hidden="1" outlineLevel="1">
      <c r="A862" s="514">
        <f>IF(C862&lt;&gt;0,MAX($A$16:A861)+1,0)</f>
        <v>741</v>
      </c>
      <c r="B862" s="515" t="s">
        <v>905</v>
      </c>
      <c r="C862" s="516" t="s">
        <v>906</v>
      </c>
      <c r="D862" s="537">
        <v>2</v>
      </c>
      <c r="E862" s="537">
        <v>1</v>
      </c>
      <c r="F862" s="477">
        <f t="shared" si="73"/>
        <v>2</v>
      </c>
      <c r="G862" s="478"/>
      <c r="H862" s="477"/>
      <c r="I862" s="477"/>
      <c r="J862" s="477">
        <v>302886</v>
      </c>
      <c r="K862" s="477">
        <v>84320</v>
      </c>
      <c r="L862" s="477">
        <f t="shared" si="74"/>
        <v>387206</v>
      </c>
      <c r="M862" s="477">
        <f t="shared" si="72"/>
        <v>774412</v>
      </c>
      <c r="N862" s="542"/>
      <c r="O862" s="542"/>
      <c r="P862" s="542"/>
      <c r="Q862" s="518"/>
    </row>
    <row r="863" spans="1:17" ht="26" hidden="1" outlineLevel="1">
      <c r="A863" s="514">
        <f>IF(C863&lt;&gt;0,MAX($A$16:A862)+1,0)</f>
        <v>742</v>
      </c>
      <c r="B863" s="515" t="s">
        <v>907</v>
      </c>
      <c r="C863" s="516" t="s">
        <v>906</v>
      </c>
      <c r="D863" s="537">
        <v>1</v>
      </c>
      <c r="E863" s="537">
        <v>1</v>
      </c>
      <c r="F863" s="477">
        <f t="shared" si="73"/>
        <v>1</v>
      </c>
      <c r="G863" s="478"/>
      <c r="H863" s="477"/>
      <c r="I863" s="477"/>
      <c r="J863" s="477">
        <v>302886</v>
      </c>
      <c r="K863" s="477">
        <v>84320</v>
      </c>
      <c r="L863" s="477">
        <f t="shared" si="74"/>
        <v>387206</v>
      </c>
      <c r="M863" s="477">
        <f t="shared" si="72"/>
        <v>387206</v>
      </c>
      <c r="N863" s="542"/>
      <c r="O863" s="542"/>
      <c r="P863" s="542"/>
      <c r="Q863" s="518"/>
    </row>
    <row r="864" spans="1:17" ht="13" hidden="1" outlineLevel="1">
      <c r="A864" s="514">
        <f>IF(C864&lt;&gt;0,MAX($A$16:A863)+1,0)</f>
        <v>743</v>
      </c>
      <c r="B864" s="515" t="s">
        <v>916</v>
      </c>
      <c r="C864" s="516" t="s">
        <v>906</v>
      </c>
      <c r="D864" s="537">
        <v>4</v>
      </c>
      <c r="E864" s="537">
        <v>1</v>
      </c>
      <c r="F864" s="477">
        <f t="shared" si="73"/>
        <v>4</v>
      </c>
      <c r="G864" s="478"/>
      <c r="H864" s="477"/>
      <c r="I864" s="477"/>
      <c r="J864" s="477">
        <v>1185204</v>
      </c>
      <c r="K864" s="477">
        <v>119040</v>
      </c>
      <c r="L864" s="477">
        <f t="shared" si="74"/>
        <v>1304244</v>
      </c>
      <c r="M864" s="477">
        <f t="shared" si="72"/>
        <v>5216976</v>
      </c>
      <c r="N864" s="542"/>
      <c r="O864" s="542"/>
      <c r="P864" s="542"/>
      <c r="Q864" s="517"/>
    </row>
    <row r="865" spans="1:17" ht="13" hidden="1" outlineLevel="1">
      <c r="A865" s="541"/>
      <c r="B865" s="463" t="s">
        <v>953</v>
      </c>
      <c r="C865" s="464"/>
      <c r="D865" s="530">
        <v>1</v>
      </c>
      <c r="E865" s="466">
        <v>0</v>
      </c>
      <c r="F865" s="484">
        <f t="shared" si="73"/>
        <v>0</v>
      </c>
      <c r="G865" s="485"/>
      <c r="H865" s="484"/>
      <c r="I865" s="484"/>
      <c r="J865" s="484">
        <v>0</v>
      </c>
      <c r="K865" s="484">
        <v>0</v>
      </c>
      <c r="L865" s="484"/>
      <c r="M865" s="484"/>
      <c r="N865" s="467"/>
      <c r="O865" s="467"/>
      <c r="P865" s="467"/>
      <c r="Q865" s="469"/>
    </row>
    <row r="866" spans="1:17" ht="13" hidden="1" outlineLevel="1">
      <c r="A866" s="514">
        <f>IF(C866&lt;&gt;0,MAX($A$16:A865)+1,0)</f>
        <v>744</v>
      </c>
      <c r="B866" s="515" t="s">
        <v>915</v>
      </c>
      <c r="C866" s="516" t="s">
        <v>758</v>
      </c>
      <c r="D866" s="537">
        <v>62</v>
      </c>
      <c r="E866" s="537">
        <v>1</v>
      </c>
      <c r="F866" s="477">
        <f t="shared" si="73"/>
        <v>62</v>
      </c>
      <c r="G866" s="478"/>
      <c r="H866" s="477"/>
      <c r="I866" s="477"/>
      <c r="J866" s="477">
        <v>111936</v>
      </c>
      <c r="K866" s="477">
        <v>79360</v>
      </c>
      <c r="L866" s="477">
        <f t="shared" si="74"/>
        <v>191296</v>
      </c>
      <c r="M866" s="477">
        <f t="shared" si="72"/>
        <v>11860352</v>
      </c>
      <c r="N866" s="542"/>
      <c r="O866" s="542"/>
      <c r="P866" s="542"/>
      <c r="Q866" s="518"/>
    </row>
    <row r="867" spans="1:17" ht="13" hidden="1" outlineLevel="1">
      <c r="A867" s="514">
        <f>IF(C867&lt;&gt;0,MAX($A$16:A866)+1,0)</f>
        <v>745</v>
      </c>
      <c r="B867" s="515" t="s">
        <v>923</v>
      </c>
      <c r="C867" s="516" t="s">
        <v>758</v>
      </c>
      <c r="D867" s="537">
        <v>4</v>
      </c>
      <c r="E867" s="537">
        <v>1</v>
      </c>
      <c r="F867" s="477">
        <f t="shared" si="73"/>
        <v>4</v>
      </c>
      <c r="G867" s="478"/>
      <c r="H867" s="477"/>
      <c r="I867" s="477"/>
      <c r="J867" s="477">
        <v>289717</v>
      </c>
      <c r="K867" s="477">
        <v>84320</v>
      </c>
      <c r="L867" s="477">
        <f t="shared" si="74"/>
        <v>374037</v>
      </c>
      <c r="M867" s="477">
        <f t="shared" si="72"/>
        <v>1496148</v>
      </c>
      <c r="N867" s="542"/>
      <c r="O867" s="542"/>
      <c r="P867" s="542"/>
      <c r="Q867" s="518"/>
    </row>
    <row r="868" spans="1:17" ht="13" hidden="1" outlineLevel="1">
      <c r="A868" s="514">
        <f>IF(C868&lt;&gt;0,MAX($A$16:A867)+1,0)</f>
        <v>746</v>
      </c>
      <c r="B868" s="515" t="s">
        <v>904</v>
      </c>
      <c r="C868" s="516" t="s">
        <v>758</v>
      </c>
      <c r="D868" s="537">
        <v>14</v>
      </c>
      <c r="E868" s="537">
        <v>1</v>
      </c>
      <c r="F868" s="477">
        <f t="shared" si="73"/>
        <v>14</v>
      </c>
      <c r="G868" s="478"/>
      <c r="H868" s="477"/>
      <c r="I868" s="477"/>
      <c r="J868" s="477">
        <v>129057</v>
      </c>
      <c r="K868" s="477">
        <v>69440</v>
      </c>
      <c r="L868" s="477">
        <f t="shared" si="74"/>
        <v>198497</v>
      </c>
      <c r="M868" s="477">
        <f t="shared" si="72"/>
        <v>2778958</v>
      </c>
      <c r="N868" s="542"/>
      <c r="O868" s="542"/>
      <c r="P868" s="542"/>
      <c r="Q868" s="518"/>
    </row>
    <row r="869" spans="1:17" ht="26" hidden="1" outlineLevel="1">
      <c r="A869" s="514">
        <f>IF(C869&lt;&gt;0,MAX($A$16:A868)+1,0)</f>
        <v>747</v>
      </c>
      <c r="B869" s="515" t="s">
        <v>913</v>
      </c>
      <c r="C869" s="516" t="s">
        <v>758</v>
      </c>
      <c r="D869" s="537">
        <v>2</v>
      </c>
      <c r="E869" s="537">
        <v>1</v>
      </c>
      <c r="F869" s="477">
        <f t="shared" si="73"/>
        <v>2</v>
      </c>
      <c r="G869" s="478"/>
      <c r="H869" s="477"/>
      <c r="I869" s="477"/>
      <c r="J869" s="477">
        <v>1553933</v>
      </c>
      <c r="K869" s="477">
        <v>119040</v>
      </c>
      <c r="L869" s="477">
        <f t="shared" si="74"/>
        <v>1672973</v>
      </c>
      <c r="M869" s="477">
        <f t="shared" si="72"/>
        <v>3345946</v>
      </c>
      <c r="N869" s="542"/>
      <c r="O869" s="542"/>
      <c r="P869" s="542"/>
      <c r="Q869" s="518"/>
    </row>
    <row r="870" spans="1:17" ht="13" hidden="1" outlineLevel="1">
      <c r="A870" s="514">
        <f>IF(C870&lt;&gt;0,MAX($A$16:A869)+1,0)</f>
        <v>748</v>
      </c>
      <c r="B870" s="515" t="s">
        <v>909</v>
      </c>
      <c r="C870" s="516" t="s">
        <v>906</v>
      </c>
      <c r="D870" s="537">
        <v>2</v>
      </c>
      <c r="E870" s="537">
        <v>1</v>
      </c>
      <c r="F870" s="477">
        <f t="shared" si="73"/>
        <v>2</v>
      </c>
      <c r="G870" s="478"/>
      <c r="H870" s="477"/>
      <c r="I870" s="477"/>
      <c r="J870" s="477">
        <v>500418</v>
      </c>
      <c r="K870" s="477">
        <v>94240</v>
      </c>
      <c r="L870" s="477">
        <f t="shared" si="74"/>
        <v>594658</v>
      </c>
      <c r="M870" s="477">
        <f t="shared" si="72"/>
        <v>1189316</v>
      </c>
      <c r="N870" s="542"/>
      <c r="O870" s="542"/>
      <c r="P870" s="542"/>
      <c r="Q870" s="518"/>
    </row>
    <row r="871" spans="1:17" ht="26" hidden="1" outlineLevel="1">
      <c r="A871" s="514">
        <f>IF(C871&lt;&gt;0,MAX($A$16:A870)+1,0)</f>
        <v>749</v>
      </c>
      <c r="B871" s="515" t="s">
        <v>905</v>
      </c>
      <c r="C871" s="516" t="s">
        <v>906</v>
      </c>
      <c r="D871" s="537">
        <v>2</v>
      </c>
      <c r="E871" s="537">
        <v>1</v>
      </c>
      <c r="F871" s="477">
        <f t="shared" si="73"/>
        <v>2</v>
      </c>
      <c r="G871" s="478"/>
      <c r="H871" s="477"/>
      <c r="I871" s="477"/>
      <c r="J871" s="477">
        <v>302886</v>
      </c>
      <c r="K871" s="477">
        <v>84320</v>
      </c>
      <c r="L871" s="477">
        <f t="shared" si="74"/>
        <v>387206</v>
      </c>
      <c r="M871" s="477">
        <f t="shared" si="72"/>
        <v>774412</v>
      </c>
      <c r="N871" s="542"/>
      <c r="O871" s="542"/>
      <c r="P871" s="542"/>
      <c r="Q871" s="518"/>
    </row>
    <row r="872" spans="1:17" ht="26" hidden="1" outlineLevel="1">
      <c r="A872" s="514">
        <f>IF(C872&lt;&gt;0,MAX($A$16:A871)+1,0)</f>
        <v>750</v>
      </c>
      <c r="B872" s="515" t="s">
        <v>907</v>
      </c>
      <c r="C872" s="516" t="s">
        <v>906</v>
      </c>
      <c r="D872" s="537">
        <v>1</v>
      </c>
      <c r="E872" s="537">
        <v>1</v>
      </c>
      <c r="F872" s="477">
        <f t="shared" si="73"/>
        <v>1</v>
      </c>
      <c r="G872" s="478"/>
      <c r="H872" s="477"/>
      <c r="I872" s="477"/>
      <c r="J872" s="477">
        <v>302886</v>
      </c>
      <c r="K872" s="477">
        <v>84320</v>
      </c>
      <c r="L872" s="477">
        <f t="shared" si="74"/>
        <v>387206</v>
      </c>
      <c r="M872" s="477">
        <f t="shared" si="72"/>
        <v>387206</v>
      </c>
      <c r="N872" s="542"/>
      <c r="O872" s="542"/>
      <c r="P872" s="542"/>
      <c r="Q872" s="518"/>
    </row>
    <row r="873" spans="1:17" ht="13" hidden="1" outlineLevel="1">
      <c r="A873" s="514">
        <f>IF(C873&lt;&gt;0,MAX($A$16:A872)+1,0)</f>
        <v>751</v>
      </c>
      <c r="B873" s="515" t="s">
        <v>916</v>
      </c>
      <c r="C873" s="516" t="s">
        <v>906</v>
      </c>
      <c r="D873" s="537">
        <v>4</v>
      </c>
      <c r="E873" s="537">
        <v>1</v>
      </c>
      <c r="F873" s="477">
        <f t="shared" si="73"/>
        <v>4</v>
      </c>
      <c r="G873" s="478"/>
      <c r="H873" s="477"/>
      <c r="I873" s="477"/>
      <c r="J873" s="477">
        <v>1185204</v>
      </c>
      <c r="K873" s="477">
        <v>119040</v>
      </c>
      <c r="L873" s="477">
        <f t="shared" si="74"/>
        <v>1304244</v>
      </c>
      <c r="M873" s="477">
        <f t="shared" si="72"/>
        <v>5216976</v>
      </c>
      <c r="N873" s="542"/>
      <c r="O873" s="542"/>
      <c r="P873" s="542"/>
      <c r="Q873" s="517"/>
    </row>
    <row r="874" spans="1:17" ht="13" hidden="1" outlineLevel="1">
      <c r="A874" s="514">
        <f>IF(C874&lt;&gt;0,MAX($A$16:A873)+1,0)</f>
        <v>752</v>
      </c>
      <c r="B874" s="515" t="s">
        <v>934</v>
      </c>
      <c r="C874" s="516" t="s">
        <v>758</v>
      </c>
      <c r="D874" s="537">
        <v>8</v>
      </c>
      <c r="E874" s="537">
        <v>1</v>
      </c>
      <c r="F874" s="477">
        <f t="shared" si="73"/>
        <v>8</v>
      </c>
      <c r="G874" s="478"/>
      <c r="H874" s="477"/>
      <c r="I874" s="477"/>
      <c r="J874" s="477">
        <v>589969</v>
      </c>
      <c r="K874" s="477">
        <v>104160</v>
      </c>
      <c r="L874" s="477">
        <f t="shared" si="74"/>
        <v>694129</v>
      </c>
      <c r="M874" s="477">
        <f t="shared" si="72"/>
        <v>5553032</v>
      </c>
      <c r="N874" s="542"/>
      <c r="O874" s="542"/>
      <c r="P874" s="542"/>
      <c r="Q874" s="518"/>
    </row>
    <row r="875" spans="1:17" ht="13" hidden="1" outlineLevel="1">
      <c r="A875" s="541"/>
      <c r="B875" s="463" t="s">
        <v>954</v>
      </c>
      <c r="C875" s="464"/>
      <c r="D875" s="530">
        <v>1</v>
      </c>
      <c r="E875" s="466">
        <v>0</v>
      </c>
      <c r="F875" s="484">
        <f t="shared" si="73"/>
        <v>0</v>
      </c>
      <c r="G875" s="485"/>
      <c r="H875" s="484"/>
      <c r="I875" s="484"/>
      <c r="J875" s="484">
        <v>0</v>
      </c>
      <c r="K875" s="484">
        <v>0</v>
      </c>
      <c r="L875" s="484"/>
      <c r="M875" s="484"/>
      <c r="N875" s="467"/>
      <c r="O875" s="467"/>
      <c r="P875" s="467"/>
      <c r="Q875" s="469"/>
    </row>
    <row r="876" spans="1:17" ht="13" hidden="1" outlineLevel="1">
      <c r="A876" s="514">
        <f>IF(C876&lt;&gt;0,MAX($A$16:A875)+1,0)</f>
        <v>753</v>
      </c>
      <c r="B876" s="515" t="s">
        <v>915</v>
      </c>
      <c r="C876" s="516" t="s">
        <v>758</v>
      </c>
      <c r="D876" s="537">
        <v>62</v>
      </c>
      <c r="E876" s="537">
        <v>1</v>
      </c>
      <c r="F876" s="477">
        <f t="shared" si="73"/>
        <v>62</v>
      </c>
      <c r="G876" s="478"/>
      <c r="H876" s="477"/>
      <c r="I876" s="477"/>
      <c r="J876" s="477">
        <v>111936</v>
      </c>
      <c r="K876" s="477">
        <v>79360</v>
      </c>
      <c r="L876" s="477">
        <f t="shared" si="74"/>
        <v>191296</v>
      </c>
      <c r="M876" s="477">
        <f t="shared" si="72"/>
        <v>11860352</v>
      </c>
      <c r="N876" s="542"/>
      <c r="O876" s="542"/>
      <c r="P876" s="542"/>
      <c r="Q876" s="518"/>
    </row>
    <row r="877" spans="1:17" ht="13" hidden="1" outlineLevel="1">
      <c r="A877" s="514">
        <f>IF(C877&lt;&gt;0,MAX($A$16:A876)+1,0)</f>
        <v>754</v>
      </c>
      <c r="B877" s="515" t="s">
        <v>923</v>
      </c>
      <c r="C877" s="516" t="s">
        <v>758</v>
      </c>
      <c r="D877" s="537">
        <v>4</v>
      </c>
      <c r="E877" s="537">
        <v>1</v>
      </c>
      <c r="F877" s="477">
        <f t="shared" si="73"/>
        <v>4</v>
      </c>
      <c r="G877" s="478"/>
      <c r="H877" s="477"/>
      <c r="I877" s="477"/>
      <c r="J877" s="477">
        <v>289717</v>
      </c>
      <c r="K877" s="477">
        <v>84320</v>
      </c>
      <c r="L877" s="477">
        <f t="shared" si="74"/>
        <v>374037</v>
      </c>
      <c r="M877" s="477">
        <f t="shared" si="72"/>
        <v>1496148</v>
      </c>
      <c r="N877" s="542"/>
      <c r="O877" s="542"/>
      <c r="P877" s="542"/>
      <c r="Q877" s="518"/>
    </row>
    <row r="878" spans="1:17" ht="13" hidden="1" outlineLevel="1">
      <c r="A878" s="514">
        <f>IF(C878&lt;&gt;0,MAX($A$16:A877)+1,0)</f>
        <v>755</v>
      </c>
      <c r="B878" s="515" t="s">
        <v>904</v>
      </c>
      <c r="C878" s="516" t="s">
        <v>758</v>
      </c>
      <c r="D878" s="537">
        <v>14</v>
      </c>
      <c r="E878" s="537">
        <v>1</v>
      </c>
      <c r="F878" s="477">
        <f t="shared" si="73"/>
        <v>14</v>
      </c>
      <c r="G878" s="478"/>
      <c r="H878" s="477"/>
      <c r="I878" s="477"/>
      <c r="J878" s="477">
        <v>129057</v>
      </c>
      <c r="K878" s="477">
        <v>69440</v>
      </c>
      <c r="L878" s="477">
        <f t="shared" si="74"/>
        <v>198497</v>
      </c>
      <c r="M878" s="477">
        <f t="shared" si="72"/>
        <v>2778958</v>
      </c>
      <c r="N878" s="542"/>
      <c r="O878" s="542"/>
      <c r="P878" s="542"/>
      <c r="Q878" s="518"/>
    </row>
    <row r="879" spans="1:17" ht="26" hidden="1" outlineLevel="1">
      <c r="A879" s="514">
        <f>IF(C879&lt;&gt;0,MAX($A$16:A878)+1,0)</f>
        <v>756</v>
      </c>
      <c r="B879" s="515" t="s">
        <v>913</v>
      </c>
      <c r="C879" s="516" t="s">
        <v>758</v>
      </c>
      <c r="D879" s="537">
        <v>2</v>
      </c>
      <c r="E879" s="537">
        <v>1</v>
      </c>
      <c r="F879" s="477">
        <f t="shared" si="73"/>
        <v>2</v>
      </c>
      <c r="G879" s="478"/>
      <c r="H879" s="477"/>
      <c r="I879" s="477"/>
      <c r="J879" s="477">
        <v>1553933</v>
      </c>
      <c r="K879" s="477">
        <v>119040</v>
      </c>
      <c r="L879" s="477">
        <f t="shared" si="74"/>
        <v>1672973</v>
      </c>
      <c r="M879" s="477">
        <f t="shared" si="72"/>
        <v>3345946</v>
      </c>
      <c r="N879" s="542"/>
      <c r="O879" s="542"/>
      <c r="P879" s="542"/>
      <c r="Q879" s="518"/>
    </row>
    <row r="880" spans="1:17" ht="13" hidden="1" outlineLevel="1">
      <c r="A880" s="514">
        <f>IF(C880&lt;&gt;0,MAX($A$16:A879)+1,0)</f>
        <v>757</v>
      </c>
      <c r="B880" s="515" t="s">
        <v>909</v>
      </c>
      <c r="C880" s="516" t="s">
        <v>906</v>
      </c>
      <c r="D880" s="537">
        <v>2</v>
      </c>
      <c r="E880" s="537">
        <v>1</v>
      </c>
      <c r="F880" s="477">
        <f t="shared" si="73"/>
        <v>2</v>
      </c>
      <c r="G880" s="478"/>
      <c r="H880" s="477"/>
      <c r="I880" s="477"/>
      <c r="J880" s="477">
        <v>500418</v>
      </c>
      <c r="K880" s="477">
        <v>94240</v>
      </c>
      <c r="L880" s="477">
        <f t="shared" si="74"/>
        <v>594658</v>
      </c>
      <c r="M880" s="477">
        <f t="shared" si="72"/>
        <v>1189316</v>
      </c>
      <c r="N880" s="542"/>
      <c r="O880" s="542"/>
      <c r="P880" s="542"/>
      <c r="Q880" s="518"/>
    </row>
    <row r="881" spans="1:17" ht="26" hidden="1" outlineLevel="1">
      <c r="A881" s="514">
        <f>IF(C881&lt;&gt;0,MAX($A$16:A880)+1,0)</f>
        <v>758</v>
      </c>
      <c r="B881" s="515" t="s">
        <v>905</v>
      </c>
      <c r="C881" s="516" t="s">
        <v>906</v>
      </c>
      <c r="D881" s="537">
        <v>2</v>
      </c>
      <c r="E881" s="537">
        <v>1</v>
      </c>
      <c r="F881" s="477">
        <f t="shared" si="73"/>
        <v>2</v>
      </c>
      <c r="G881" s="478"/>
      <c r="H881" s="477"/>
      <c r="I881" s="477"/>
      <c r="J881" s="477">
        <v>302886</v>
      </c>
      <c r="K881" s="477">
        <v>84320</v>
      </c>
      <c r="L881" s="477">
        <f t="shared" si="74"/>
        <v>387206</v>
      </c>
      <c r="M881" s="477">
        <f t="shared" si="72"/>
        <v>774412</v>
      </c>
      <c r="N881" s="542"/>
      <c r="O881" s="542"/>
      <c r="P881" s="542"/>
      <c r="Q881" s="518"/>
    </row>
    <row r="882" spans="1:17" ht="26" hidden="1" outlineLevel="1">
      <c r="A882" s="514">
        <f>IF(C882&lt;&gt;0,MAX($A$16:A881)+1,0)</f>
        <v>759</v>
      </c>
      <c r="B882" s="515" t="s">
        <v>907</v>
      </c>
      <c r="C882" s="516" t="s">
        <v>906</v>
      </c>
      <c r="D882" s="537">
        <v>1</v>
      </c>
      <c r="E882" s="537">
        <v>1</v>
      </c>
      <c r="F882" s="477">
        <f t="shared" si="73"/>
        <v>1</v>
      </c>
      <c r="G882" s="478"/>
      <c r="H882" s="477"/>
      <c r="I882" s="477"/>
      <c r="J882" s="477">
        <v>302886</v>
      </c>
      <c r="K882" s="477">
        <v>84320</v>
      </c>
      <c r="L882" s="477">
        <f t="shared" si="74"/>
        <v>387206</v>
      </c>
      <c r="M882" s="477">
        <f t="shared" si="72"/>
        <v>387206</v>
      </c>
      <c r="N882" s="542"/>
      <c r="O882" s="542"/>
      <c r="P882" s="542"/>
      <c r="Q882" s="518"/>
    </row>
    <row r="883" spans="1:17" ht="13" hidden="1" outlineLevel="1">
      <c r="A883" s="514">
        <f>IF(C883&lt;&gt;0,MAX($A$16:A882)+1,0)</f>
        <v>760</v>
      </c>
      <c r="B883" s="515" t="s">
        <v>916</v>
      </c>
      <c r="C883" s="516" t="s">
        <v>906</v>
      </c>
      <c r="D883" s="537">
        <v>4</v>
      </c>
      <c r="E883" s="537">
        <v>1</v>
      </c>
      <c r="F883" s="477">
        <f t="shared" si="73"/>
        <v>4</v>
      </c>
      <c r="G883" s="478"/>
      <c r="H883" s="477"/>
      <c r="I883" s="477"/>
      <c r="J883" s="477">
        <v>1185204</v>
      </c>
      <c r="K883" s="477">
        <v>119040</v>
      </c>
      <c r="L883" s="477">
        <f t="shared" si="74"/>
        <v>1304244</v>
      </c>
      <c r="M883" s="477">
        <f t="shared" si="72"/>
        <v>5216976</v>
      </c>
      <c r="N883" s="542"/>
      <c r="O883" s="542"/>
      <c r="P883" s="542"/>
      <c r="Q883" s="517"/>
    </row>
    <row r="884" spans="1:17" ht="13" hidden="1" outlineLevel="1">
      <c r="A884" s="514">
        <f>IF(C884&lt;&gt;0,MAX($A$16:A883)+1,0)</f>
        <v>761</v>
      </c>
      <c r="B884" s="515" t="s">
        <v>938</v>
      </c>
      <c r="C884" s="516" t="s">
        <v>758</v>
      </c>
      <c r="D884" s="537">
        <v>4</v>
      </c>
      <c r="E884" s="537">
        <v>1</v>
      </c>
      <c r="F884" s="477">
        <f t="shared" si="73"/>
        <v>4</v>
      </c>
      <c r="G884" s="478"/>
      <c r="H884" s="477"/>
      <c r="I884" s="477"/>
      <c r="J884" s="477">
        <v>210702</v>
      </c>
      <c r="K884" s="477">
        <v>84320</v>
      </c>
      <c r="L884" s="477">
        <f t="shared" si="74"/>
        <v>295022</v>
      </c>
      <c r="M884" s="477">
        <f t="shared" si="72"/>
        <v>1180088</v>
      </c>
      <c r="N884" s="542"/>
      <c r="O884" s="542"/>
      <c r="P884" s="542"/>
      <c r="Q884" s="518"/>
    </row>
    <row r="885" spans="1:17" ht="13" hidden="1" outlineLevel="1">
      <c r="A885" s="541"/>
      <c r="B885" s="463" t="s">
        <v>955</v>
      </c>
      <c r="C885" s="464"/>
      <c r="D885" s="530">
        <v>2</v>
      </c>
      <c r="E885" s="466">
        <v>0</v>
      </c>
      <c r="F885" s="484">
        <f t="shared" si="73"/>
        <v>0</v>
      </c>
      <c r="G885" s="485"/>
      <c r="H885" s="484"/>
      <c r="I885" s="484"/>
      <c r="J885" s="484">
        <v>0</v>
      </c>
      <c r="K885" s="484">
        <v>0</v>
      </c>
      <c r="L885" s="484"/>
      <c r="M885" s="484"/>
      <c r="N885" s="467"/>
      <c r="O885" s="467"/>
      <c r="P885" s="467"/>
      <c r="Q885" s="469"/>
    </row>
    <row r="886" spans="1:17" ht="13" hidden="1" outlineLevel="1">
      <c r="A886" s="514">
        <f>IF(C886&lt;&gt;0,MAX($A$16:A885)+1,0)</f>
        <v>762</v>
      </c>
      <c r="B886" s="515" t="s">
        <v>915</v>
      </c>
      <c r="C886" s="516" t="s">
        <v>758</v>
      </c>
      <c r="D886" s="537">
        <v>62</v>
      </c>
      <c r="E886" s="537">
        <v>2</v>
      </c>
      <c r="F886" s="477">
        <f t="shared" si="73"/>
        <v>124</v>
      </c>
      <c r="G886" s="478"/>
      <c r="H886" s="477"/>
      <c r="I886" s="477"/>
      <c r="J886" s="477">
        <v>111936</v>
      </c>
      <c r="K886" s="477">
        <v>79360</v>
      </c>
      <c r="L886" s="477">
        <f t="shared" si="74"/>
        <v>191296</v>
      </c>
      <c r="M886" s="477">
        <f t="shared" si="72"/>
        <v>23720704</v>
      </c>
      <c r="N886" s="542"/>
      <c r="O886" s="542"/>
      <c r="P886" s="542"/>
      <c r="Q886" s="518"/>
    </row>
    <row r="887" spans="1:17" ht="13" hidden="1" outlineLevel="1">
      <c r="A887" s="514">
        <f>IF(C887&lt;&gt;0,MAX($A$16:A886)+1,0)</f>
        <v>763</v>
      </c>
      <c r="B887" s="515" t="s">
        <v>923</v>
      </c>
      <c r="C887" s="516" t="s">
        <v>758</v>
      </c>
      <c r="D887" s="537">
        <v>4</v>
      </c>
      <c r="E887" s="537">
        <v>2</v>
      </c>
      <c r="F887" s="477">
        <f t="shared" si="73"/>
        <v>8</v>
      </c>
      <c r="G887" s="478"/>
      <c r="H887" s="477"/>
      <c r="I887" s="477"/>
      <c r="J887" s="477">
        <v>289717</v>
      </c>
      <c r="K887" s="477">
        <v>84320</v>
      </c>
      <c r="L887" s="477">
        <f t="shared" si="74"/>
        <v>374037</v>
      </c>
      <c r="M887" s="477">
        <f t="shared" si="72"/>
        <v>2992296</v>
      </c>
      <c r="N887" s="542"/>
      <c r="O887" s="542"/>
      <c r="P887" s="542"/>
      <c r="Q887" s="518"/>
    </row>
    <row r="888" spans="1:17" ht="13" hidden="1" outlineLevel="1">
      <c r="A888" s="514">
        <f>IF(C888&lt;&gt;0,MAX($A$16:A887)+1,0)</f>
        <v>764</v>
      </c>
      <c r="B888" s="515" t="s">
        <v>904</v>
      </c>
      <c r="C888" s="516" t="s">
        <v>758</v>
      </c>
      <c r="D888" s="537">
        <v>14</v>
      </c>
      <c r="E888" s="537">
        <v>2</v>
      </c>
      <c r="F888" s="477">
        <f t="shared" si="73"/>
        <v>28</v>
      </c>
      <c r="G888" s="478"/>
      <c r="H888" s="477"/>
      <c r="I888" s="477"/>
      <c r="J888" s="477">
        <v>129057</v>
      </c>
      <c r="K888" s="477">
        <v>69440</v>
      </c>
      <c r="L888" s="477">
        <f t="shared" si="74"/>
        <v>198497</v>
      </c>
      <c r="M888" s="477">
        <f t="shared" si="72"/>
        <v>5557916</v>
      </c>
      <c r="N888" s="542"/>
      <c r="O888" s="542"/>
      <c r="P888" s="542"/>
      <c r="Q888" s="518"/>
    </row>
    <row r="889" spans="1:17" ht="26" hidden="1" outlineLevel="1">
      <c r="A889" s="514">
        <f>IF(C889&lt;&gt;0,MAX($A$16:A888)+1,0)</f>
        <v>765</v>
      </c>
      <c r="B889" s="515" t="s">
        <v>913</v>
      </c>
      <c r="C889" s="516" t="s">
        <v>758</v>
      </c>
      <c r="D889" s="537">
        <v>2</v>
      </c>
      <c r="E889" s="537">
        <v>2</v>
      </c>
      <c r="F889" s="477">
        <f t="shared" si="73"/>
        <v>4</v>
      </c>
      <c r="G889" s="478"/>
      <c r="H889" s="477"/>
      <c r="I889" s="477"/>
      <c r="J889" s="477">
        <v>1553933</v>
      </c>
      <c r="K889" s="477">
        <v>119040</v>
      </c>
      <c r="L889" s="477">
        <f t="shared" si="74"/>
        <v>1672973</v>
      </c>
      <c r="M889" s="477">
        <f t="shared" si="72"/>
        <v>6691892</v>
      </c>
      <c r="N889" s="542"/>
      <c r="O889" s="542"/>
      <c r="P889" s="542"/>
      <c r="Q889" s="518"/>
    </row>
    <row r="890" spans="1:17" ht="13" hidden="1" outlineLevel="1">
      <c r="A890" s="514">
        <f>IF(C890&lt;&gt;0,MAX($A$16:A889)+1,0)</f>
        <v>766</v>
      </c>
      <c r="B890" s="515" t="s">
        <v>909</v>
      </c>
      <c r="C890" s="516" t="s">
        <v>906</v>
      </c>
      <c r="D890" s="537">
        <v>3</v>
      </c>
      <c r="E890" s="537">
        <v>2</v>
      </c>
      <c r="F890" s="477">
        <f t="shared" si="73"/>
        <v>6</v>
      </c>
      <c r="G890" s="478"/>
      <c r="H890" s="477"/>
      <c r="I890" s="477"/>
      <c r="J890" s="477">
        <v>500418</v>
      </c>
      <c r="K890" s="477">
        <v>94240</v>
      </c>
      <c r="L890" s="477">
        <f t="shared" si="74"/>
        <v>594658</v>
      </c>
      <c r="M890" s="477">
        <f t="shared" si="72"/>
        <v>3567948</v>
      </c>
      <c r="N890" s="542"/>
      <c r="O890" s="542"/>
      <c r="P890" s="542"/>
      <c r="Q890" s="518"/>
    </row>
    <row r="891" spans="1:17" ht="26" hidden="1" outlineLevel="1">
      <c r="A891" s="514">
        <f>IF(C891&lt;&gt;0,MAX($A$16:A890)+1,0)</f>
        <v>767</v>
      </c>
      <c r="B891" s="515" t="s">
        <v>905</v>
      </c>
      <c r="C891" s="516" t="s">
        <v>906</v>
      </c>
      <c r="D891" s="537">
        <v>2</v>
      </c>
      <c r="E891" s="537">
        <v>2</v>
      </c>
      <c r="F891" s="477">
        <f t="shared" si="73"/>
        <v>4</v>
      </c>
      <c r="G891" s="478"/>
      <c r="H891" s="477"/>
      <c r="I891" s="477"/>
      <c r="J891" s="477">
        <v>302886</v>
      </c>
      <c r="K891" s="477">
        <v>84320</v>
      </c>
      <c r="L891" s="477">
        <f t="shared" si="74"/>
        <v>387206</v>
      </c>
      <c r="M891" s="477">
        <f t="shared" si="72"/>
        <v>1548824</v>
      </c>
      <c r="N891" s="542"/>
      <c r="O891" s="542"/>
      <c r="P891" s="542"/>
      <c r="Q891" s="518"/>
    </row>
    <row r="892" spans="1:17" ht="26" hidden="1" outlineLevel="1">
      <c r="A892" s="514">
        <f>IF(C892&lt;&gt;0,MAX($A$16:A891)+1,0)</f>
        <v>768</v>
      </c>
      <c r="B892" s="515" t="s">
        <v>907</v>
      </c>
      <c r="C892" s="516" t="s">
        <v>906</v>
      </c>
      <c r="D892" s="537">
        <v>1</v>
      </c>
      <c r="E892" s="537">
        <v>2</v>
      </c>
      <c r="F892" s="477">
        <f t="shared" si="73"/>
        <v>2</v>
      </c>
      <c r="G892" s="478"/>
      <c r="H892" s="477"/>
      <c r="I892" s="477"/>
      <c r="J892" s="477">
        <v>302886</v>
      </c>
      <c r="K892" s="477">
        <v>84320</v>
      </c>
      <c r="L892" s="477">
        <f t="shared" si="74"/>
        <v>387206</v>
      </c>
      <c r="M892" s="477">
        <f t="shared" si="72"/>
        <v>774412</v>
      </c>
      <c r="N892" s="542"/>
      <c r="O892" s="542"/>
      <c r="P892" s="542"/>
      <c r="Q892" s="518"/>
    </row>
    <row r="893" spans="1:17" ht="13" hidden="1" outlineLevel="1">
      <c r="A893" s="514">
        <f>IF(C893&lt;&gt;0,MAX($A$16:A892)+1,0)</f>
        <v>769</v>
      </c>
      <c r="B893" s="515" t="s">
        <v>916</v>
      </c>
      <c r="C893" s="516" t="s">
        <v>906</v>
      </c>
      <c r="D893" s="537">
        <v>4</v>
      </c>
      <c r="E893" s="537">
        <v>2</v>
      </c>
      <c r="F893" s="477">
        <f t="shared" si="73"/>
        <v>8</v>
      </c>
      <c r="G893" s="478"/>
      <c r="H893" s="477"/>
      <c r="I893" s="477"/>
      <c r="J893" s="477">
        <v>1185204</v>
      </c>
      <c r="K893" s="477">
        <v>119040</v>
      </c>
      <c r="L893" s="477">
        <f t="shared" si="74"/>
        <v>1304244</v>
      </c>
      <c r="M893" s="477">
        <f t="shared" si="72"/>
        <v>10433952</v>
      </c>
      <c r="N893" s="542"/>
      <c r="O893" s="542"/>
      <c r="P893" s="542"/>
      <c r="Q893" s="517"/>
    </row>
    <row r="894" spans="1:17" ht="13" hidden="1" outlineLevel="1">
      <c r="A894" s="514">
        <f>IF(C894&lt;&gt;0,MAX($A$16:A893)+1,0)</f>
        <v>770</v>
      </c>
      <c r="B894" s="515" t="s">
        <v>938</v>
      </c>
      <c r="C894" s="516" t="s">
        <v>758</v>
      </c>
      <c r="D894" s="537">
        <v>4</v>
      </c>
      <c r="E894" s="537">
        <v>2</v>
      </c>
      <c r="F894" s="477">
        <f t="shared" si="73"/>
        <v>8</v>
      </c>
      <c r="G894" s="478"/>
      <c r="H894" s="477"/>
      <c r="I894" s="477"/>
      <c r="J894" s="477">
        <v>210702</v>
      </c>
      <c r="K894" s="477">
        <v>84320</v>
      </c>
      <c r="L894" s="477">
        <f t="shared" si="74"/>
        <v>295022</v>
      </c>
      <c r="M894" s="477">
        <f t="shared" ref="M894:M901" si="75">ROUND(F894*L894,0)</f>
        <v>2360176</v>
      </c>
      <c r="N894" s="542"/>
      <c r="O894" s="542"/>
      <c r="P894" s="542"/>
      <c r="Q894" s="518"/>
    </row>
    <row r="895" spans="1:17" ht="13" hidden="1" outlineLevel="1">
      <c r="A895" s="541"/>
      <c r="B895" s="463" t="s">
        <v>956</v>
      </c>
      <c r="C895" s="464"/>
      <c r="D895" s="530">
        <v>1</v>
      </c>
      <c r="E895" s="466">
        <v>0</v>
      </c>
      <c r="F895" s="484">
        <f t="shared" si="73"/>
        <v>0</v>
      </c>
      <c r="G895" s="485"/>
      <c r="H895" s="484"/>
      <c r="I895" s="484"/>
      <c r="J895" s="484">
        <v>0</v>
      </c>
      <c r="K895" s="484">
        <v>0</v>
      </c>
      <c r="L895" s="484"/>
      <c r="M895" s="484"/>
      <c r="N895" s="467"/>
      <c r="O895" s="467"/>
      <c r="P895" s="467"/>
      <c r="Q895" s="469"/>
    </row>
    <row r="896" spans="1:17" ht="13" hidden="1" outlineLevel="1">
      <c r="A896" s="514">
        <f>IF(C896&lt;&gt;0,MAX($A$16:A895)+1,0)</f>
        <v>771</v>
      </c>
      <c r="B896" s="515" t="s">
        <v>904</v>
      </c>
      <c r="C896" s="516" t="s">
        <v>758</v>
      </c>
      <c r="D896" s="537">
        <v>10</v>
      </c>
      <c r="E896" s="537">
        <v>1</v>
      </c>
      <c r="F896" s="477">
        <f t="shared" si="73"/>
        <v>10</v>
      </c>
      <c r="G896" s="478"/>
      <c r="H896" s="477"/>
      <c r="I896" s="477"/>
      <c r="J896" s="477">
        <v>129057</v>
      </c>
      <c r="K896" s="477">
        <v>69440</v>
      </c>
      <c r="L896" s="477">
        <f t="shared" si="74"/>
        <v>198497</v>
      </c>
      <c r="M896" s="477">
        <f t="shared" si="75"/>
        <v>1984970</v>
      </c>
      <c r="N896" s="542"/>
      <c r="O896" s="542"/>
      <c r="P896" s="542"/>
      <c r="Q896" s="518"/>
    </row>
    <row r="897" spans="1:17" ht="26" hidden="1" outlineLevel="1">
      <c r="A897" s="514">
        <f>IF(C897&lt;&gt;0,MAX($A$16:A896)+1,0)</f>
        <v>772</v>
      </c>
      <c r="B897" s="515" t="s">
        <v>913</v>
      </c>
      <c r="C897" s="516" t="s">
        <v>758</v>
      </c>
      <c r="D897" s="537">
        <v>2</v>
      </c>
      <c r="E897" s="537">
        <v>1</v>
      </c>
      <c r="F897" s="477">
        <f t="shared" si="73"/>
        <v>2</v>
      </c>
      <c r="G897" s="478"/>
      <c r="H897" s="477"/>
      <c r="I897" s="477"/>
      <c r="J897" s="477">
        <v>1553933</v>
      </c>
      <c r="K897" s="477">
        <v>119040</v>
      </c>
      <c r="L897" s="477">
        <f t="shared" si="74"/>
        <v>1672973</v>
      </c>
      <c r="M897" s="477">
        <f t="shared" si="75"/>
        <v>3345946</v>
      </c>
      <c r="N897" s="542"/>
      <c r="O897" s="542"/>
      <c r="P897" s="542"/>
      <c r="Q897" s="518"/>
    </row>
    <row r="898" spans="1:17" ht="13" hidden="1" outlineLevel="1">
      <c r="A898" s="514">
        <f>IF(C898&lt;&gt;0,MAX($A$16:A897)+1,0)</f>
        <v>773</v>
      </c>
      <c r="B898" s="515" t="s">
        <v>909</v>
      </c>
      <c r="C898" s="516" t="s">
        <v>906</v>
      </c>
      <c r="D898" s="537">
        <v>2</v>
      </c>
      <c r="E898" s="537">
        <v>1</v>
      </c>
      <c r="F898" s="477">
        <f>D898*E898</f>
        <v>2</v>
      </c>
      <c r="G898" s="478"/>
      <c r="H898" s="477"/>
      <c r="I898" s="477"/>
      <c r="J898" s="477">
        <v>500418</v>
      </c>
      <c r="K898" s="477">
        <v>94240</v>
      </c>
      <c r="L898" s="477">
        <f t="shared" si="74"/>
        <v>594658</v>
      </c>
      <c r="M898" s="477">
        <f t="shared" si="75"/>
        <v>1189316</v>
      </c>
      <c r="N898" s="542"/>
      <c r="O898" s="542"/>
      <c r="P898" s="542"/>
      <c r="Q898" s="518"/>
    </row>
    <row r="899" spans="1:17" ht="26" hidden="1" outlineLevel="1">
      <c r="A899" s="514">
        <f>IF(C899&lt;&gt;0,MAX($A$16:A898)+1,0)</f>
        <v>774</v>
      </c>
      <c r="B899" s="515" t="s">
        <v>905</v>
      </c>
      <c r="C899" s="516" t="s">
        <v>906</v>
      </c>
      <c r="D899" s="537">
        <v>1</v>
      </c>
      <c r="E899" s="537">
        <v>1</v>
      </c>
      <c r="F899" s="477">
        <f>D899*E899</f>
        <v>1</v>
      </c>
      <c r="G899" s="478"/>
      <c r="H899" s="477"/>
      <c r="I899" s="477"/>
      <c r="J899" s="477">
        <v>302886</v>
      </c>
      <c r="K899" s="477">
        <v>84320</v>
      </c>
      <c r="L899" s="477">
        <f t="shared" si="74"/>
        <v>387206</v>
      </c>
      <c r="M899" s="477">
        <f t="shared" si="75"/>
        <v>387206</v>
      </c>
      <c r="N899" s="542"/>
      <c r="O899" s="542"/>
      <c r="P899" s="542"/>
      <c r="Q899" s="518"/>
    </row>
    <row r="900" spans="1:17" ht="13" hidden="1" outlineLevel="1">
      <c r="A900" s="514">
        <f>IF(C900&lt;&gt;0,MAX($A$16:A899)+1,0)</f>
        <v>775</v>
      </c>
      <c r="B900" s="515" t="s">
        <v>916</v>
      </c>
      <c r="C900" s="516" t="s">
        <v>906</v>
      </c>
      <c r="D900" s="537">
        <v>3</v>
      </c>
      <c r="E900" s="537">
        <v>1</v>
      </c>
      <c r="F900" s="477">
        <f>D900*E900</f>
        <v>3</v>
      </c>
      <c r="G900" s="478"/>
      <c r="H900" s="477"/>
      <c r="I900" s="477"/>
      <c r="J900" s="477">
        <v>1185204</v>
      </c>
      <c r="K900" s="477">
        <v>119040</v>
      </c>
      <c r="L900" s="477">
        <f t="shared" si="74"/>
        <v>1304244</v>
      </c>
      <c r="M900" s="477">
        <f t="shared" si="75"/>
        <v>3912732</v>
      </c>
      <c r="N900" s="542"/>
      <c r="O900" s="542"/>
      <c r="P900" s="542"/>
      <c r="Q900" s="517"/>
    </row>
    <row r="901" spans="1:17" ht="13" hidden="1" outlineLevel="1">
      <c r="A901" s="514">
        <f>IF(C901&lt;&gt;0,MAX($A$16:A900)+1,0)</f>
        <v>776</v>
      </c>
      <c r="B901" s="515" t="s">
        <v>941</v>
      </c>
      <c r="C901" s="516" t="s">
        <v>758</v>
      </c>
      <c r="D901" s="537">
        <v>24</v>
      </c>
      <c r="E901" s="537">
        <v>1</v>
      </c>
      <c r="F901" s="477">
        <f>D901*E901</f>
        <v>24</v>
      </c>
      <c r="G901" s="478"/>
      <c r="H901" s="477"/>
      <c r="I901" s="477"/>
      <c r="J901" s="477">
        <v>131689</v>
      </c>
      <c r="K901" s="477">
        <v>69440</v>
      </c>
      <c r="L901" s="477">
        <f t="shared" si="74"/>
        <v>201129</v>
      </c>
      <c r="M901" s="477">
        <f t="shared" si="75"/>
        <v>4827096</v>
      </c>
      <c r="N901" s="542"/>
      <c r="O901" s="542"/>
      <c r="P901" s="542"/>
      <c r="Q901" s="518"/>
    </row>
    <row r="902" spans="1:17" ht="24" customHeight="1" collapsed="1">
      <c r="A902" s="448" t="s">
        <v>116</v>
      </c>
      <c r="B902" s="449" t="s">
        <v>957</v>
      </c>
      <c r="C902" s="449"/>
      <c r="D902" s="450"/>
      <c r="E902" s="450"/>
      <c r="F902" s="551"/>
      <c r="G902" s="551"/>
      <c r="H902" s="551"/>
      <c r="I902" s="551"/>
      <c r="J902" s="551"/>
      <c r="K902" s="551"/>
      <c r="L902" s="551"/>
      <c r="M902" s="552">
        <f>SUBTOTAL(9,M903:M1344)</f>
        <v>10259593722</v>
      </c>
      <c r="N902" s="552">
        <v>1425916607</v>
      </c>
      <c r="O902" s="552">
        <f>SUBTOTAL(9,O903:O1344)</f>
        <v>732497322</v>
      </c>
      <c r="P902" s="552">
        <f>SUBTOTAL(9,P903:P1344)</f>
        <v>2158413929</v>
      </c>
      <c r="Q902" s="452"/>
    </row>
    <row r="903" spans="1:17" ht="24.75" customHeight="1">
      <c r="A903" s="453" t="s">
        <v>958</v>
      </c>
      <c r="B903" s="454" t="s">
        <v>959</v>
      </c>
      <c r="C903" s="455"/>
      <c r="D903" s="456"/>
      <c r="E903" s="457"/>
      <c r="F903" s="527"/>
      <c r="G903" s="528"/>
      <c r="H903" s="527"/>
      <c r="I903" s="527"/>
      <c r="J903" s="529"/>
      <c r="K903" s="529"/>
      <c r="L903" s="529"/>
      <c r="M903" s="529">
        <f>SUBTOTAL(9,M904:M924)</f>
        <v>604983767</v>
      </c>
      <c r="N903" s="529">
        <v>45803520</v>
      </c>
      <c r="O903" s="529">
        <f>SUBTOTAL(9,O904:O924)</f>
        <v>17176320</v>
      </c>
      <c r="P903" s="529">
        <f>SUBTOTAL(9,P904:P924)</f>
        <v>62979840</v>
      </c>
      <c r="Q903" s="497"/>
    </row>
    <row r="904" spans="1:17" ht="17.25" hidden="1" customHeight="1" outlineLevel="1">
      <c r="A904" s="541"/>
      <c r="B904" s="553" t="s">
        <v>960</v>
      </c>
      <c r="C904" s="554"/>
      <c r="D904" s="555"/>
      <c r="E904" s="555"/>
      <c r="F904" s="556"/>
      <c r="G904" s="557"/>
      <c r="H904" s="556"/>
      <c r="I904" s="556"/>
      <c r="J904" s="556"/>
      <c r="K904" s="556"/>
      <c r="L904" s="558"/>
      <c r="M904" s="558"/>
      <c r="N904" s="558"/>
      <c r="O904" s="558"/>
      <c r="P904" s="558"/>
      <c r="Q904" s="558"/>
    </row>
    <row r="905" spans="1:17" ht="13" hidden="1" outlineLevel="1">
      <c r="A905" s="514">
        <f>IF(C905&lt;&gt;0,MAX($A$11:A904)+1,0)</f>
        <v>777</v>
      </c>
      <c r="B905" s="515" t="s">
        <v>961</v>
      </c>
      <c r="C905" s="516" t="s">
        <v>805</v>
      </c>
      <c r="D905" s="537">
        <v>4200</v>
      </c>
      <c r="E905" s="537">
        <v>1</v>
      </c>
      <c r="F905" s="477">
        <f>D905*E905</f>
        <v>4200</v>
      </c>
      <c r="G905" s="478">
        <v>0</v>
      </c>
      <c r="H905" s="494"/>
      <c r="I905" s="494">
        <f>ROUND(G905+H905,2)</f>
        <v>0</v>
      </c>
      <c r="J905" s="477">
        <v>26781</v>
      </c>
      <c r="K905" s="477">
        <v>8890</v>
      </c>
      <c r="L905" s="477">
        <f>J905+K905</f>
        <v>35671</v>
      </c>
      <c r="M905" s="477">
        <f>ROUND(F905*L905,0)</f>
        <v>149818200</v>
      </c>
      <c r="N905" s="542"/>
      <c r="O905" s="542"/>
      <c r="P905" s="542"/>
      <c r="Q905" s="517"/>
    </row>
    <row r="906" spans="1:17" ht="21" hidden="1" customHeight="1" outlineLevel="1">
      <c r="A906" s="506">
        <f>IF(C906&lt;&gt;0,MAX($A$11:A905)+1,0)</f>
        <v>778</v>
      </c>
      <c r="B906" s="473" t="s">
        <v>962</v>
      </c>
      <c r="C906" s="474" t="s">
        <v>805</v>
      </c>
      <c r="D906" s="532">
        <v>2520</v>
      </c>
      <c r="E906" s="532">
        <v>1</v>
      </c>
      <c r="F906" s="477">
        <f t="shared" ref="F906:F924" si="76">D906*E906</f>
        <v>2520</v>
      </c>
      <c r="G906" s="478">
        <v>1680</v>
      </c>
      <c r="H906" s="494">
        <f>'[39]BANG KHOI LUONG 4'!H907</f>
        <v>630</v>
      </c>
      <c r="I906" s="494">
        <f>ROUND(G906+H906,2)</f>
        <v>2310</v>
      </c>
      <c r="J906" s="477">
        <v>10146</v>
      </c>
      <c r="K906" s="477">
        <v>17118</v>
      </c>
      <c r="L906" s="477">
        <f>J906+K906</f>
        <v>27264</v>
      </c>
      <c r="M906" s="477">
        <f>ROUND(F906*L906,0)</f>
        <v>68705280</v>
      </c>
      <c r="N906" s="477">
        <v>45803520</v>
      </c>
      <c r="O906" s="477">
        <f>ROUND(L906*H906,0)</f>
        <v>17176320</v>
      </c>
      <c r="P906" s="477">
        <f>ROUND(L906*I906,0)</f>
        <v>62979840</v>
      </c>
      <c r="Q906" s="447">
        <f>'[39]BANG KHOI LUONG 4'!J907</f>
        <v>0.25</v>
      </c>
    </row>
    <row r="907" spans="1:17" ht="89.25" hidden="1" customHeight="1" outlineLevel="1">
      <c r="A907" s="506"/>
      <c r="B907" s="473" t="str">
        <f>'[39]BANG KHOI LUONG 4'!B908</f>
        <v>Tổng khối lượng thi công là 24 tầng ( tầng 1 đến tầng 24 ).
Đợt 1-3: Thi công ống điện tầng 3 đến tầng 18. Tổng 16 tầng
Đợt này: Thi công ống điện tầng 19 đến tầng 24. Tổng 6 tầng
6/24=25,00%</v>
      </c>
      <c r="C907" s="474"/>
      <c r="D907" s="532"/>
      <c r="E907" s="532"/>
      <c r="F907" s="477"/>
      <c r="G907" s="478"/>
      <c r="H907" s="494"/>
      <c r="I907" s="494"/>
      <c r="J907" s="477"/>
      <c r="K907" s="477"/>
      <c r="L907" s="477"/>
      <c r="M907" s="477"/>
      <c r="N907" s="477"/>
      <c r="O907" s="477"/>
      <c r="P907" s="477"/>
      <c r="Q907" s="447"/>
    </row>
    <row r="908" spans="1:17" ht="13" hidden="1" outlineLevel="1">
      <c r="A908" s="514">
        <f>IF(C908&lt;&gt;0,MAX($A$11:A906)+1,0)</f>
        <v>779</v>
      </c>
      <c r="B908" s="515" t="s">
        <v>963</v>
      </c>
      <c r="C908" s="516" t="s">
        <v>964</v>
      </c>
      <c r="D908" s="537">
        <v>1</v>
      </c>
      <c r="E908" s="537">
        <v>1</v>
      </c>
      <c r="F908" s="477">
        <f t="shared" si="76"/>
        <v>1</v>
      </c>
      <c r="G908" s="478"/>
      <c r="H908" s="477"/>
      <c r="I908" s="477"/>
      <c r="J908" s="477">
        <v>0</v>
      </c>
      <c r="K908" s="477">
        <v>0</v>
      </c>
      <c r="L908" s="477">
        <f>J908+K908</f>
        <v>0</v>
      </c>
      <c r="M908" s="477">
        <f>ROUND(F908*L908,0)</f>
        <v>0</v>
      </c>
      <c r="N908" s="542"/>
      <c r="O908" s="542"/>
      <c r="P908" s="542"/>
      <c r="Q908" s="517"/>
    </row>
    <row r="909" spans="1:17" ht="26" hidden="1" outlineLevel="1">
      <c r="A909" s="514">
        <f>IF(C909&lt;&gt;0,MAX($A$11:A908)+1,0)</f>
        <v>780</v>
      </c>
      <c r="B909" s="515" t="s">
        <v>965</v>
      </c>
      <c r="C909" s="516" t="s">
        <v>809</v>
      </c>
      <c r="D909" s="537">
        <v>1</v>
      </c>
      <c r="E909" s="537">
        <v>1</v>
      </c>
      <c r="F909" s="477">
        <f t="shared" si="76"/>
        <v>1</v>
      </c>
      <c r="G909" s="478"/>
      <c r="H909" s="477"/>
      <c r="I909" s="477"/>
      <c r="J909" s="477">
        <v>15234600</v>
      </c>
      <c r="K909" s="477">
        <v>4570380</v>
      </c>
      <c r="L909" s="477">
        <f>J909+K909</f>
        <v>19804980</v>
      </c>
      <c r="M909" s="477">
        <f>ROUND(F909*L909,0)</f>
        <v>19804980</v>
      </c>
      <c r="N909" s="542"/>
      <c r="O909" s="542"/>
      <c r="P909" s="542"/>
      <c r="Q909" s="517"/>
    </row>
    <row r="910" spans="1:17" ht="21.75" hidden="1" customHeight="1" outlineLevel="1">
      <c r="A910" s="541"/>
      <c r="B910" s="553" t="s">
        <v>966</v>
      </c>
      <c r="C910" s="554"/>
      <c r="D910" s="555"/>
      <c r="E910" s="555"/>
      <c r="F910" s="484">
        <f t="shared" si="76"/>
        <v>0</v>
      </c>
      <c r="G910" s="485"/>
      <c r="H910" s="484"/>
      <c r="I910" s="484"/>
      <c r="J910" s="484">
        <f>E910*F910</f>
        <v>0</v>
      </c>
      <c r="K910" s="556">
        <v>0</v>
      </c>
      <c r="L910" s="484"/>
      <c r="M910" s="484"/>
      <c r="N910" s="467"/>
      <c r="O910" s="467"/>
      <c r="P910" s="467"/>
      <c r="Q910" s="558"/>
    </row>
    <row r="911" spans="1:17" ht="13" hidden="1" outlineLevel="1">
      <c r="A911" s="514">
        <f>IF(C911&lt;&gt;0,MAX($A$11:A910)+1,0)</f>
        <v>781</v>
      </c>
      <c r="B911" s="515" t="s">
        <v>967</v>
      </c>
      <c r="C911" s="516" t="s">
        <v>758</v>
      </c>
      <c r="D911" s="537">
        <v>2</v>
      </c>
      <c r="E911" s="537">
        <v>1</v>
      </c>
      <c r="F911" s="477">
        <f t="shared" si="76"/>
        <v>2</v>
      </c>
      <c r="G911" s="478"/>
      <c r="H911" s="477"/>
      <c r="I911" s="477"/>
      <c r="J911" s="477">
        <v>9279178</v>
      </c>
      <c r="K911" s="477">
        <v>1147940</v>
      </c>
      <c r="L911" s="477">
        <f t="shared" ref="L911:L924" si="77">J911+K911</f>
        <v>10427118</v>
      </c>
      <c r="M911" s="477">
        <f t="shared" ref="M911:M924" si="78">ROUND(F911*L911,0)</f>
        <v>20854236</v>
      </c>
      <c r="N911" s="542"/>
      <c r="O911" s="542"/>
      <c r="P911" s="542"/>
      <c r="Q911" s="517"/>
    </row>
    <row r="912" spans="1:17" ht="13" hidden="1" outlineLevel="1">
      <c r="A912" s="514">
        <f>IF(C912&lt;&gt;0,MAX($A$11:A911)+1,0)</f>
        <v>782</v>
      </c>
      <c r="B912" s="515" t="s">
        <v>968</v>
      </c>
      <c r="C912" s="516" t="s">
        <v>758</v>
      </c>
      <c r="D912" s="537">
        <v>2</v>
      </c>
      <c r="E912" s="537">
        <v>1</v>
      </c>
      <c r="F912" s="477">
        <f t="shared" si="76"/>
        <v>2</v>
      </c>
      <c r="G912" s="478"/>
      <c r="H912" s="477"/>
      <c r="I912" s="477"/>
      <c r="J912" s="477">
        <v>9192307</v>
      </c>
      <c r="K912" s="477">
        <v>1137192</v>
      </c>
      <c r="L912" s="477">
        <f t="shared" si="77"/>
        <v>10329499</v>
      </c>
      <c r="M912" s="477">
        <f t="shared" si="78"/>
        <v>20658998</v>
      </c>
      <c r="N912" s="542"/>
      <c r="O912" s="542"/>
      <c r="P912" s="542"/>
      <c r="Q912" s="517"/>
    </row>
    <row r="913" spans="1:17" ht="13" hidden="1" outlineLevel="1">
      <c r="A913" s="514">
        <f>IF(C913&lt;&gt;0,MAX($A$11:A912)+1,0)</f>
        <v>783</v>
      </c>
      <c r="B913" s="515" t="s">
        <v>969</v>
      </c>
      <c r="C913" s="516" t="s">
        <v>758</v>
      </c>
      <c r="D913" s="537">
        <v>1</v>
      </c>
      <c r="E913" s="537">
        <v>1</v>
      </c>
      <c r="F913" s="477">
        <f t="shared" si="76"/>
        <v>1</v>
      </c>
      <c r="G913" s="478"/>
      <c r="H913" s="477"/>
      <c r="I913" s="477"/>
      <c r="J913" s="477">
        <v>27611621</v>
      </c>
      <c r="K913" s="477">
        <v>2277248</v>
      </c>
      <c r="L913" s="477">
        <f t="shared" si="77"/>
        <v>29888869</v>
      </c>
      <c r="M913" s="477">
        <f t="shared" si="78"/>
        <v>29888869</v>
      </c>
      <c r="N913" s="542"/>
      <c r="O913" s="542"/>
      <c r="P913" s="542"/>
      <c r="Q913" s="517"/>
    </row>
    <row r="914" spans="1:17" ht="13" hidden="1" outlineLevel="1">
      <c r="A914" s="514">
        <f>IF(C914&lt;&gt;0,MAX($A$11:A913)+1,0)</f>
        <v>784</v>
      </c>
      <c r="B914" s="515" t="s">
        <v>970</v>
      </c>
      <c r="C914" s="516" t="s">
        <v>758</v>
      </c>
      <c r="D914" s="537">
        <v>1</v>
      </c>
      <c r="E914" s="537">
        <v>1</v>
      </c>
      <c r="F914" s="477">
        <f t="shared" si="76"/>
        <v>1</v>
      </c>
      <c r="G914" s="478"/>
      <c r="H914" s="477"/>
      <c r="I914" s="477"/>
      <c r="J914" s="477">
        <v>34957494</v>
      </c>
      <c r="K914" s="477">
        <v>2883092</v>
      </c>
      <c r="L914" s="477">
        <f t="shared" si="77"/>
        <v>37840586</v>
      </c>
      <c r="M914" s="477">
        <f t="shared" si="78"/>
        <v>37840586</v>
      </c>
      <c r="N914" s="542"/>
      <c r="O914" s="542"/>
      <c r="P914" s="542"/>
      <c r="Q914" s="517"/>
    </row>
    <row r="915" spans="1:17" ht="13" hidden="1" outlineLevel="1">
      <c r="A915" s="514">
        <f>IF(C915&lt;&gt;0,MAX($A$11:A914)+1,0)</f>
        <v>785</v>
      </c>
      <c r="B915" s="515" t="s">
        <v>971</v>
      </c>
      <c r="C915" s="516" t="s">
        <v>758</v>
      </c>
      <c r="D915" s="537">
        <v>1</v>
      </c>
      <c r="E915" s="537">
        <v>1</v>
      </c>
      <c r="F915" s="477">
        <f t="shared" si="76"/>
        <v>1</v>
      </c>
      <c r="G915" s="478"/>
      <c r="H915" s="477"/>
      <c r="I915" s="477"/>
      <c r="J915" s="477">
        <v>5075666</v>
      </c>
      <c r="K915" s="477">
        <v>627917</v>
      </c>
      <c r="L915" s="477">
        <f t="shared" si="77"/>
        <v>5703583</v>
      </c>
      <c r="M915" s="477">
        <f t="shared" si="78"/>
        <v>5703583</v>
      </c>
      <c r="N915" s="542"/>
      <c r="O915" s="542"/>
      <c r="P915" s="542"/>
      <c r="Q915" s="517"/>
    </row>
    <row r="916" spans="1:17" ht="13" hidden="1" outlineLevel="1">
      <c r="A916" s="514">
        <f>IF(C916&lt;&gt;0,MAX($A$11:A915)+1,0)</f>
        <v>786</v>
      </c>
      <c r="B916" s="515" t="s">
        <v>972</v>
      </c>
      <c r="C916" s="516" t="s">
        <v>758</v>
      </c>
      <c r="D916" s="537">
        <v>1</v>
      </c>
      <c r="E916" s="537">
        <v>1</v>
      </c>
      <c r="F916" s="477">
        <f t="shared" si="76"/>
        <v>1</v>
      </c>
      <c r="G916" s="478"/>
      <c r="H916" s="477"/>
      <c r="I916" s="477"/>
      <c r="J916" s="477">
        <v>8945476</v>
      </c>
      <c r="K916" s="477">
        <v>1106657</v>
      </c>
      <c r="L916" s="477">
        <f t="shared" si="77"/>
        <v>10052133</v>
      </c>
      <c r="M916" s="477">
        <f t="shared" si="78"/>
        <v>10052133</v>
      </c>
      <c r="N916" s="542"/>
      <c r="O916" s="542"/>
      <c r="P916" s="542"/>
      <c r="Q916" s="517"/>
    </row>
    <row r="917" spans="1:17" ht="13" hidden="1" outlineLevel="1">
      <c r="A917" s="514">
        <f>IF(C917&lt;&gt;0,MAX($A$11:A916)+1,0)</f>
        <v>787</v>
      </c>
      <c r="B917" s="515" t="s">
        <v>973</v>
      </c>
      <c r="C917" s="516" t="s">
        <v>758</v>
      </c>
      <c r="D917" s="537">
        <v>1</v>
      </c>
      <c r="E917" s="537">
        <v>1</v>
      </c>
      <c r="F917" s="477">
        <f t="shared" si="76"/>
        <v>1</v>
      </c>
      <c r="G917" s="478"/>
      <c r="H917" s="477"/>
      <c r="I917" s="477"/>
      <c r="J917" s="477">
        <v>4606367</v>
      </c>
      <c r="K917" s="477">
        <v>569861</v>
      </c>
      <c r="L917" s="477">
        <f t="shared" si="77"/>
        <v>5176228</v>
      </c>
      <c r="M917" s="477">
        <f t="shared" si="78"/>
        <v>5176228</v>
      </c>
      <c r="N917" s="542"/>
      <c r="O917" s="542"/>
      <c r="P917" s="542"/>
      <c r="Q917" s="517"/>
    </row>
    <row r="918" spans="1:17" ht="13" hidden="1" outlineLevel="1">
      <c r="A918" s="514">
        <f>IF(C918&lt;&gt;0,MAX($A$11:A917)+1,0)</f>
        <v>788</v>
      </c>
      <c r="B918" s="515" t="s">
        <v>974</v>
      </c>
      <c r="C918" s="516" t="s">
        <v>758</v>
      </c>
      <c r="D918" s="537">
        <v>1</v>
      </c>
      <c r="E918" s="537">
        <v>1</v>
      </c>
      <c r="F918" s="477">
        <f t="shared" si="76"/>
        <v>1</v>
      </c>
      <c r="G918" s="478"/>
      <c r="H918" s="477"/>
      <c r="I918" s="477"/>
      <c r="J918" s="477">
        <v>1230464</v>
      </c>
      <c r="K918" s="477">
        <v>152222</v>
      </c>
      <c r="L918" s="477">
        <f t="shared" si="77"/>
        <v>1382686</v>
      </c>
      <c r="M918" s="477">
        <f t="shared" si="78"/>
        <v>1382686</v>
      </c>
      <c r="N918" s="542"/>
      <c r="O918" s="542"/>
      <c r="P918" s="542"/>
      <c r="Q918" s="517"/>
    </row>
    <row r="919" spans="1:17" ht="13" hidden="1" outlineLevel="1">
      <c r="A919" s="514">
        <f>IF(C919&lt;&gt;0,MAX($A$11:A918)+1,0)</f>
        <v>789</v>
      </c>
      <c r="B919" s="515" t="s">
        <v>975</v>
      </c>
      <c r="C919" s="516" t="s">
        <v>758</v>
      </c>
      <c r="D919" s="537">
        <v>1</v>
      </c>
      <c r="E919" s="537">
        <v>1</v>
      </c>
      <c r="F919" s="477">
        <f t="shared" si="76"/>
        <v>1</v>
      </c>
      <c r="G919" s="478"/>
      <c r="H919" s="477"/>
      <c r="I919" s="477"/>
      <c r="J919" s="477">
        <v>30761610</v>
      </c>
      <c r="K919" s="477">
        <v>3805560</v>
      </c>
      <c r="L919" s="477">
        <f t="shared" si="77"/>
        <v>34567170</v>
      </c>
      <c r="M919" s="477">
        <f t="shared" si="78"/>
        <v>34567170</v>
      </c>
      <c r="N919" s="542"/>
      <c r="O919" s="542"/>
      <c r="P919" s="542"/>
      <c r="Q919" s="517"/>
    </row>
    <row r="920" spans="1:17" ht="13" hidden="1" outlineLevel="1">
      <c r="A920" s="514">
        <f>IF(C920&lt;&gt;0,MAX($A$11:A919)+1,0)</f>
        <v>790</v>
      </c>
      <c r="B920" s="515" t="s">
        <v>976</v>
      </c>
      <c r="C920" s="516" t="s">
        <v>758</v>
      </c>
      <c r="D920" s="537">
        <v>2</v>
      </c>
      <c r="E920" s="537">
        <v>1</v>
      </c>
      <c r="F920" s="477">
        <f t="shared" si="76"/>
        <v>2</v>
      </c>
      <c r="G920" s="478"/>
      <c r="H920" s="477"/>
      <c r="I920" s="477"/>
      <c r="J920" s="477">
        <v>9382292</v>
      </c>
      <c r="K920" s="477">
        <v>1160696</v>
      </c>
      <c r="L920" s="477">
        <f t="shared" si="77"/>
        <v>10542988</v>
      </c>
      <c r="M920" s="477">
        <f t="shared" si="78"/>
        <v>21085976</v>
      </c>
      <c r="N920" s="542"/>
      <c r="O920" s="542"/>
      <c r="P920" s="542"/>
      <c r="Q920" s="517"/>
    </row>
    <row r="921" spans="1:17" ht="13" hidden="1" outlineLevel="1">
      <c r="A921" s="514">
        <f>IF(C921&lt;&gt;0,MAX($A$11:A920)+1,0)</f>
        <v>791</v>
      </c>
      <c r="B921" s="515" t="s">
        <v>977</v>
      </c>
      <c r="C921" s="516" t="s">
        <v>758</v>
      </c>
      <c r="D921" s="537">
        <v>1</v>
      </c>
      <c r="E921" s="537">
        <v>1</v>
      </c>
      <c r="F921" s="477">
        <f t="shared" si="76"/>
        <v>1</v>
      </c>
      <c r="G921" s="478"/>
      <c r="H921" s="477"/>
      <c r="I921" s="477"/>
      <c r="J921" s="477">
        <v>13079837</v>
      </c>
      <c r="K921" s="477">
        <v>1618124</v>
      </c>
      <c r="L921" s="477">
        <f t="shared" si="77"/>
        <v>14697961</v>
      </c>
      <c r="M921" s="477">
        <f t="shared" si="78"/>
        <v>14697961</v>
      </c>
      <c r="N921" s="542"/>
      <c r="O921" s="542"/>
      <c r="P921" s="542"/>
      <c r="Q921" s="517"/>
    </row>
    <row r="922" spans="1:17" ht="13" hidden="1" outlineLevel="1">
      <c r="A922" s="514">
        <f>IF(C922&lt;&gt;0,MAX($A$11:A921)+1,0)</f>
        <v>792</v>
      </c>
      <c r="B922" s="515" t="s">
        <v>978</v>
      </c>
      <c r="C922" s="516" t="s">
        <v>758</v>
      </c>
      <c r="D922" s="537">
        <v>290</v>
      </c>
      <c r="E922" s="537">
        <v>1</v>
      </c>
      <c r="F922" s="477">
        <f t="shared" si="76"/>
        <v>290</v>
      </c>
      <c r="G922" s="478"/>
      <c r="H922" s="477"/>
      <c r="I922" s="477"/>
      <c r="J922" s="477">
        <v>270702</v>
      </c>
      <c r="K922" s="477">
        <v>86260</v>
      </c>
      <c r="L922" s="477">
        <f t="shared" si="77"/>
        <v>356962</v>
      </c>
      <c r="M922" s="477">
        <f t="shared" si="78"/>
        <v>103518980</v>
      </c>
      <c r="N922" s="542"/>
      <c r="O922" s="542"/>
      <c r="P922" s="542"/>
      <c r="Q922" s="517"/>
    </row>
    <row r="923" spans="1:17" ht="13" hidden="1" outlineLevel="1">
      <c r="A923" s="514">
        <f>IF(C923&lt;&gt;0,MAX($A$11:A922)+1,0)</f>
        <v>793</v>
      </c>
      <c r="B923" s="515" t="s">
        <v>979</v>
      </c>
      <c r="C923" s="516" t="s">
        <v>758</v>
      </c>
      <c r="D923" s="537">
        <v>59</v>
      </c>
      <c r="E923" s="537">
        <v>1</v>
      </c>
      <c r="F923" s="477">
        <f t="shared" si="76"/>
        <v>59</v>
      </c>
      <c r="G923" s="478"/>
      <c r="H923" s="477"/>
      <c r="I923" s="477"/>
      <c r="J923" s="477">
        <v>492186</v>
      </c>
      <c r="K923" s="477">
        <v>96407</v>
      </c>
      <c r="L923" s="477">
        <f t="shared" si="77"/>
        <v>588593</v>
      </c>
      <c r="M923" s="477">
        <f t="shared" si="78"/>
        <v>34726987</v>
      </c>
      <c r="N923" s="542"/>
      <c r="O923" s="542"/>
      <c r="P923" s="542"/>
      <c r="Q923" s="517"/>
    </row>
    <row r="924" spans="1:17" ht="13" hidden="1" outlineLevel="1">
      <c r="A924" s="514">
        <f>IF(C924&lt;&gt;0,MAX($A$11:A923)+1,0)</f>
        <v>794</v>
      </c>
      <c r="B924" s="515" t="s">
        <v>980</v>
      </c>
      <c r="C924" s="516" t="s">
        <v>758</v>
      </c>
      <c r="D924" s="537">
        <v>22</v>
      </c>
      <c r="E924" s="537">
        <v>1</v>
      </c>
      <c r="F924" s="477">
        <f t="shared" si="76"/>
        <v>22</v>
      </c>
      <c r="G924" s="478"/>
      <c r="H924" s="477"/>
      <c r="I924" s="477"/>
      <c r="J924" s="477">
        <v>1082809</v>
      </c>
      <c r="K924" s="477">
        <v>121778</v>
      </c>
      <c r="L924" s="477">
        <f t="shared" si="77"/>
        <v>1204587</v>
      </c>
      <c r="M924" s="477">
        <f t="shared" si="78"/>
        <v>26500914</v>
      </c>
      <c r="N924" s="542"/>
      <c r="O924" s="542"/>
      <c r="P924" s="542"/>
      <c r="Q924" s="517"/>
    </row>
    <row r="925" spans="1:17" ht="31.5" customHeight="1" collapsed="1">
      <c r="A925" s="453" t="s">
        <v>981</v>
      </c>
      <c r="B925" s="454" t="s">
        <v>982</v>
      </c>
      <c r="C925" s="455"/>
      <c r="D925" s="456"/>
      <c r="E925" s="457"/>
      <c r="F925" s="527"/>
      <c r="G925" s="528"/>
      <c r="H925" s="527"/>
      <c r="I925" s="527"/>
      <c r="J925" s="529"/>
      <c r="K925" s="529"/>
      <c r="L925" s="529"/>
      <c r="M925" s="529">
        <f>SUBTOTAL(9,M926:M945)</f>
        <v>606188354</v>
      </c>
      <c r="N925" s="529">
        <v>0</v>
      </c>
      <c r="O925" s="529">
        <f>SUBTOTAL(9,O926:O945)</f>
        <v>0</v>
      </c>
      <c r="P925" s="529">
        <f>SUBTOTAL(9,P926:P945)</f>
        <v>0</v>
      </c>
      <c r="Q925" s="497"/>
    </row>
    <row r="926" spans="1:17" ht="13" hidden="1" outlineLevel="1">
      <c r="A926" s="541"/>
      <c r="B926" s="553" t="s">
        <v>960</v>
      </c>
      <c r="C926" s="554"/>
      <c r="D926" s="555"/>
      <c r="E926" s="555"/>
      <c r="F926" s="556"/>
      <c r="G926" s="557"/>
      <c r="H926" s="556"/>
      <c r="I926" s="556"/>
      <c r="J926" s="556"/>
      <c r="K926" s="556"/>
      <c r="L926" s="556"/>
      <c r="M926" s="556"/>
      <c r="N926" s="559"/>
      <c r="O926" s="559"/>
      <c r="P926" s="559"/>
      <c r="Q926" s="560"/>
    </row>
    <row r="927" spans="1:17" ht="13" hidden="1" outlineLevel="1">
      <c r="A927" s="514">
        <f>IF(C927&lt;&gt;0,MAX($A$11:A926)+1,0)</f>
        <v>795</v>
      </c>
      <c r="B927" s="515" t="s">
        <v>961</v>
      </c>
      <c r="C927" s="516" t="s">
        <v>805</v>
      </c>
      <c r="D927" s="537">
        <v>4200</v>
      </c>
      <c r="E927" s="537">
        <v>1</v>
      </c>
      <c r="F927" s="477">
        <f>D927*E927</f>
        <v>4200</v>
      </c>
      <c r="G927" s="478"/>
      <c r="H927" s="477"/>
      <c r="I927" s="477"/>
      <c r="J927" s="477">
        <v>26781</v>
      </c>
      <c r="K927" s="477">
        <v>8890</v>
      </c>
      <c r="L927" s="477">
        <f>J927+K927</f>
        <v>35671</v>
      </c>
      <c r="M927" s="477">
        <f>ROUND(F927*L927,0)</f>
        <v>149818200</v>
      </c>
      <c r="N927" s="542"/>
      <c r="O927" s="542"/>
      <c r="P927" s="542"/>
      <c r="Q927" s="517"/>
    </row>
    <row r="928" spans="1:17" ht="13" hidden="1" outlineLevel="1">
      <c r="A928" s="506">
        <f>IF(C928&lt;&gt;0,MAX($A$11:A927)+1,0)</f>
        <v>796</v>
      </c>
      <c r="B928" s="473" t="s">
        <v>962</v>
      </c>
      <c r="C928" s="474" t="s">
        <v>805</v>
      </c>
      <c r="D928" s="532">
        <v>2520</v>
      </c>
      <c r="E928" s="532">
        <v>1</v>
      </c>
      <c r="F928" s="477">
        <f t="shared" ref="F928:F945" si="79">D928*E928</f>
        <v>2520</v>
      </c>
      <c r="G928" s="478"/>
      <c r="H928" s="477"/>
      <c r="I928" s="477"/>
      <c r="J928" s="477">
        <v>10146</v>
      </c>
      <c r="K928" s="477">
        <v>17118</v>
      </c>
      <c r="L928" s="477">
        <f>J928+K928</f>
        <v>27264</v>
      </c>
      <c r="M928" s="477">
        <f>ROUND(F928*L928,0)</f>
        <v>68705280</v>
      </c>
      <c r="N928" s="477"/>
      <c r="O928" s="477"/>
      <c r="P928" s="477"/>
      <c r="Q928" s="447"/>
    </row>
    <row r="929" spans="1:17" ht="13" hidden="1" outlineLevel="1">
      <c r="A929" s="514">
        <f>IF(C929&lt;&gt;0,MAX($A$11:A928)+1,0)</f>
        <v>797</v>
      </c>
      <c r="B929" s="515" t="s">
        <v>963</v>
      </c>
      <c r="C929" s="516" t="s">
        <v>964</v>
      </c>
      <c r="D929" s="537">
        <v>1</v>
      </c>
      <c r="E929" s="537">
        <v>1</v>
      </c>
      <c r="F929" s="477">
        <f t="shared" si="79"/>
        <v>1</v>
      </c>
      <c r="G929" s="478"/>
      <c r="H929" s="477"/>
      <c r="I929" s="477"/>
      <c r="J929" s="477">
        <v>0</v>
      </c>
      <c r="K929" s="477">
        <v>0</v>
      </c>
      <c r="L929" s="477">
        <f>J929+K929</f>
        <v>0</v>
      </c>
      <c r="M929" s="477">
        <f>ROUND(F929*L929,0)</f>
        <v>0</v>
      </c>
      <c r="N929" s="542"/>
      <c r="O929" s="542"/>
      <c r="P929" s="542"/>
      <c r="Q929" s="517"/>
    </row>
    <row r="930" spans="1:17" ht="26" hidden="1" outlineLevel="1">
      <c r="A930" s="514">
        <f>IF(C930&lt;&gt;0,MAX($A$11:A929)+1,0)</f>
        <v>798</v>
      </c>
      <c r="B930" s="515" t="s">
        <v>965</v>
      </c>
      <c r="C930" s="516" t="s">
        <v>809</v>
      </c>
      <c r="D930" s="537">
        <v>1</v>
      </c>
      <c r="E930" s="537">
        <v>1</v>
      </c>
      <c r="F930" s="477">
        <f t="shared" si="79"/>
        <v>1</v>
      </c>
      <c r="G930" s="478"/>
      <c r="H930" s="477"/>
      <c r="I930" s="477"/>
      <c r="J930" s="477">
        <v>15234600</v>
      </c>
      <c r="K930" s="477">
        <v>4570380</v>
      </c>
      <c r="L930" s="477">
        <f>J930+K930</f>
        <v>19804980</v>
      </c>
      <c r="M930" s="477">
        <f>ROUND(F930*L930,0)</f>
        <v>19804980</v>
      </c>
      <c r="N930" s="542"/>
      <c r="O930" s="542"/>
      <c r="P930" s="542"/>
      <c r="Q930" s="517"/>
    </row>
    <row r="931" spans="1:17" ht="13" hidden="1" outlineLevel="1">
      <c r="A931" s="541"/>
      <c r="B931" s="553" t="s">
        <v>966</v>
      </c>
      <c r="C931" s="554"/>
      <c r="D931" s="555"/>
      <c r="E931" s="555"/>
      <c r="F931" s="484">
        <f t="shared" si="79"/>
        <v>0</v>
      </c>
      <c r="G931" s="485"/>
      <c r="H931" s="484"/>
      <c r="I931" s="484"/>
      <c r="J931" s="484">
        <v>0</v>
      </c>
      <c r="K931" s="556">
        <v>0</v>
      </c>
      <c r="L931" s="484"/>
      <c r="M931" s="484"/>
      <c r="N931" s="467"/>
      <c r="O931" s="467"/>
      <c r="P931" s="467"/>
      <c r="Q931" s="558"/>
    </row>
    <row r="932" spans="1:17" ht="13" hidden="1" outlineLevel="1">
      <c r="A932" s="514">
        <f>IF(C932&lt;&gt;0,MAX($A$11:A931)+1,0)</f>
        <v>799</v>
      </c>
      <c r="B932" s="515" t="s">
        <v>967</v>
      </c>
      <c r="C932" s="516" t="s">
        <v>758</v>
      </c>
      <c r="D932" s="537">
        <v>2</v>
      </c>
      <c r="E932" s="537">
        <v>1</v>
      </c>
      <c r="F932" s="477">
        <f t="shared" si="79"/>
        <v>2</v>
      </c>
      <c r="G932" s="478"/>
      <c r="H932" s="477"/>
      <c r="I932" s="477"/>
      <c r="J932" s="477">
        <v>9279178</v>
      </c>
      <c r="K932" s="477">
        <v>1147940</v>
      </c>
      <c r="L932" s="477">
        <f t="shared" ref="L932:L945" si="80">J932+K932</f>
        <v>10427118</v>
      </c>
      <c r="M932" s="477">
        <f t="shared" ref="M932:M945" si="81">ROUND(F932*L932,0)</f>
        <v>20854236</v>
      </c>
      <c r="N932" s="542"/>
      <c r="O932" s="542"/>
      <c r="P932" s="542"/>
      <c r="Q932" s="517"/>
    </row>
    <row r="933" spans="1:17" ht="13" hidden="1" outlineLevel="1">
      <c r="A933" s="514">
        <f>IF(C933&lt;&gt;0,MAX($A$11:A932)+1,0)</f>
        <v>800</v>
      </c>
      <c r="B933" s="515" t="s">
        <v>968</v>
      </c>
      <c r="C933" s="516" t="s">
        <v>758</v>
      </c>
      <c r="D933" s="537">
        <v>2</v>
      </c>
      <c r="E933" s="537">
        <v>1</v>
      </c>
      <c r="F933" s="477">
        <f t="shared" si="79"/>
        <v>2</v>
      </c>
      <c r="G933" s="478"/>
      <c r="H933" s="477"/>
      <c r="I933" s="477"/>
      <c r="J933" s="477">
        <v>9192307</v>
      </c>
      <c r="K933" s="477">
        <v>1137192</v>
      </c>
      <c r="L933" s="477">
        <f t="shared" si="80"/>
        <v>10329499</v>
      </c>
      <c r="M933" s="477">
        <f t="shared" si="81"/>
        <v>20658998</v>
      </c>
      <c r="N933" s="542"/>
      <c r="O933" s="542"/>
      <c r="P933" s="542"/>
      <c r="Q933" s="517"/>
    </row>
    <row r="934" spans="1:17" ht="13" hidden="1" outlineLevel="1">
      <c r="A934" s="514">
        <f>IF(C934&lt;&gt;0,MAX($A$11:A933)+1,0)</f>
        <v>801</v>
      </c>
      <c r="B934" s="515" t="s">
        <v>969</v>
      </c>
      <c r="C934" s="516" t="s">
        <v>758</v>
      </c>
      <c r="D934" s="537">
        <v>1</v>
      </c>
      <c r="E934" s="537">
        <v>1</v>
      </c>
      <c r="F934" s="477">
        <f t="shared" si="79"/>
        <v>1</v>
      </c>
      <c r="G934" s="478"/>
      <c r="H934" s="477"/>
      <c r="I934" s="477"/>
      <c r="J934" s="477">
        <v>27611621</v>
      </c>
      <c r="K934" s="477">
        <v>2277248</v>
      </c>
      <c r="L934" s="477">
        <f t="shared" si="80"/>
        <v>29888869</v>
      </c>
      <c r="M934" s="477">
        <f t="shared" si="81"/>
        <v>29888869</v>
      </c>
      <c r="N934" s="542"/>
      <c r="O934" s="542"/>
      <c r="P934" s="542"/>
      <c r="Q934" s="517"/>
    </row>
    <row r="935" spans="1:17" ht="13" hidden="1" outlineLevel="1">
      <c r="A935" s="514">
        <f>IF(C935&lt;&gt;0,MAX($A$11:A934)+1,0)</f>
        <v>802</v>
      </c>
      <c r="B935" s="515" t="s">
        <v>970</v>
      </c>
      <c r="C935" s="516" t="s">
        <v>758</v>
      </c>
      <c r="D935" s="537">
        <v>1</v>
      </c>
      <c r="E935" s="537">
        <v>1</v>
      </c>
      <c r="F935" s="477">
        <f t="shared" si="79"/>
        <v>1</v>
      </c>
      <c r="G935" s="478"/>
      <c r="H935" s="477"/>
      <c r="I935" s="477"/>
      <c r="J935" s="477">
        <v>34957494</v>
      </c>
      <c r="K935" s="477">
        <v>2883092</v>
      </c>
      <c r="L935" s="477">
        <f t="shared" si="80"/>
        <v>37840586</v>
      </c>
      <c r="M935" s="477">
        <f t="shared" si="81"/>
        <v>37840586</v>
      </c>
      <c r="N935" s="542"/>
      <c r="O935" s="542"/>
      <c r="P935" s="542"/>
      <c r="Q935" s="517"/>
    </row>
    <row r="936" spans="1:17" ht="13" hidden="1" outlineLevel="1">
      <c r="A936" s="514">
        <f>IF(C936&lt;&gt;0,MAX($A$11:A935)+1,0)</f>
        <v>803</v>
      </c>
      <c r="B936" s="515" t="s">
        <v>971</v>
      </c>
      <c r="C936" s="516" t="s">
        <v>758</v>
      </c>
      <c r="D936" s="537">
        <v>1</v>
      </c>
      <c r="E936" s="537">
        <v>1</v>
      </c>
      <c r="F936" s="477">
        <f t="shared" si="79"/>
        <v>1</v>
      </c>
      <c r="G936" s="478"/>
      <c r="H936" s="477"/>
      <c r="I936" s="477"/>
      <c r="J936" s="477">
        <v>5075666</v>
      </c>
      <c r="K936" s="477">
        <v>627917</v>
      </c>
      <c r="L936" s="477">
        <f t="shared" si="80"/>
        <v>5703583</v>
      </c>
      <c r="M936" s="477">
        <f t="shared" si="81"/>
        <v>5703583</v>
      </c>
      <c r="N936" s="542"/>
      <c r="O936" s="542"/>
      <c r="P936" s="542"/>
      <c r="Q936" s="517"/>
    </row>
    <row r="937" spans="1:17" ht="13" hidden="1" outlineLevel="1">
      <c r="A937" s="514">
        <f>IF(C937&lt;&gt;0,MAX($A$11:A936)+1,0)</f>
        <v>804</v>
      </c>
      <c r="B937" s="515" t="s">
        <v>972</v>
      </c>
      <c r="C937" s="516" t="s">
        <v>758</v>
      </c>
      <c r="D937" s="537">
        <v>1</v>
      </c>
      <c r="E937" s="537">
        <v>1</v>
      </c>
      <c r="F937" s="477">
        <f t="shared" si="79"/>
        <v>1</v>
      </c>
      <c r="G937" s="478"/>
      <c r="H937" s="477"/>
      <c r="I937" s="477"/>
      <c r="J937" s="477">
        <v>8945476</v>
      </c>
      <c r="K937" s="477">
        <v>1106657</v>
      </c>
      <c r="L937" s="477">
        <f t="shared" si="80"/>
        <v>10052133</v>
      </c>
      <c r="M937" s="477">
        <f t="shared" si="81"/>
        <v>10052133</v>
      </c>
      <c r="N937" s="542"/>
      <c r="O937" s="542"/>
      <c r="P937" s="542"/>
      <c r="Q937" s="517"/>
    </row>
    <row r="938" spans="1:17" ht="13" hidden="1" outlineLevel="1">
      <c r="A938" s="514">
        <f>IF(C938&lt;&gt;0,MAX($A$11:A937)+1,0)</f>
        <v>805</v>
      </c>
      <c r="B938" s="515" t="s">
        <v>973</v>
      </c>
      <c r="C938" s="516" t="s">
        <v>758</v>
      </c>
      <c r="D938" s="537">
        <v>1</v>
      </c>
      <c r="E938" s="537">
        <v>1</v>
      </c>
      <c r="F938" s="477">
        <f t="shared" si="79"/>
        <v>1</v>
      </c>
      <c r="G938" s="478"/>
      <c r="H938" s="477"/>
      <c r="I938" s="477"/>
      <c r="J938" s="477">
        <v>4606367</v>
      </c>
      <c r="K938" s="477">
        <v>569861</v>
      </c>
      <c r="L938" s="477">
        <f t="shared" si="80"/>
        <v>5176228</v>
      </c>
      <c r="M938" s="477">
        <f t="shared" si="81"/>
        <v>5176228</v>
      </c>
      <c r="N938" s="542"/>
      <c r="O938" s="542"/>
      <c r="P938" s="542"/>
      <c r="Q938" s="517"/>
    </row>
    <row r="939" spans="1:17" ht="13" hidden="1" outlineLevel="1">
      <c r="A939" s="514">
        <f>IF(C939&lt;&gt;0,MAX($A$11:A938)+1,0)</f>
        <v>806</v>
      </c>
      <c r="B939" s="515" t="s">
        <v>974</v>
      </c>
      <c r="C939" s="516" t="s">
        <v>758</v>
      </c>
      <c r="D939" s="537">
        <v>1</v>
      </c>
      <c r="E939" s="537">
        <v>1</v>
      </c>
      <c r="F939" s="477">
        <f t="shared" si="79"/>
        <v>1</v>
      </c>
      <c r="G939" s="478"/>
      <c r="H939" s="477"/>
      <c r="I939" s="477"/>
      <c r="J939" s="477">
        <v>1230464</v>
      </c>
      <c r="K939" s="477">
        <v>152222</v>
      </c>
      <c r="L939" s="477">
        <f t="shared" si="80"/>
        <v>1382686</v>
      </c>
      <c r="M939" s="477">
        <f t="shared" si="81"/>
        <v>1382686</v>
      </c>
      <c r="N939" s="542"/>
      <c r="O939" s="542"/>
      <c r="P939" s="542"/>
      <c r="Q939" s="517"/>
    </row>
    <row r="940" spans="1:17" ht="13" hidden="1" outlineLevel="1">
      <c r="A940" s="514">
        <f>IF(C940&lt;&gt;0,MAX($A$11:A939)+1,0)</f>
        <v>807</v>
      </c>
      <c r="B940" s="515" t="s">
        <v>975</v>
      </c>
      <c r="C940" s="516" t="s">
        <v>758</v>
      </c>
      <c r="D940" s="537">
        <v>1</v>
      </c>
      <c r="E940" s="537">
        <v>1</v>
      </c>
      <c r="F940" s="477">
        <f t="shared" si="79"/>
        <v>1</v>
      </c>
      <c r="G940" s="478"/>
      <c r="H940" s="477"/>
      <c r="I940" s="477"/>
      <c r="J940" s="477">
        <v>30761610</v>
      </c>
      <c r="K940" s="477">
        <v>3805560</v>
      </c>
      <c r="L940" s="477">
        <f t="shared" si="80"/>
        <v>34567170</v>
      </c>
      <c r="M940" s="477">
        <f t="shared" si="81"/>
        <v>34567170</v>
      </c>
      <c r="N940" s="542"/>
      <c r="O940" s="542"/>
      <c r="P940" s="542"/>
      <c r="Q940" s="517"/>
    </row>
    <row r="941" spans="1:17" ht="13" hidden="1" outlineLevel="1">
      <c r="A941" s="514">
        <f>IF(C941&lt;&gt;0,MAX($A$11:A940)+1,0)</f>
        <v>808</v>
      </c>
      <c r="B941" s="515" t="s">
        <v>976</v>
      </c>
      <c r="C941" s="516" t="s">
        <v>758</v>
      </c>
      <c r="D941" s="537">
        <v>2</v>
      </c>
      <c r="E941" s="537">
        <v>1</v>
      </c>
      <c r="F941" s="477">
        <f t="shared" si="79"/>
        <v>2</v>
      </c>
      <c r="G941" s="478"/>
      <c r="H941" s="477"/>
      <c r="I941" s="477"/>
      <c r="J941" s="477">
        <v>9382292</v>
      </c>
      <c r="K941" s="477">
        <v>1160696</v>
      </c>
      <c r="L941" s="477">
        <f t="shared" si="80"/>
        <v>10542988</v>
      </c>
      <c r="M941" s="477">
        <f t="shared" si="81"/>
        <v>21085976</v>
      </c>
      <c r="N941" s="542"/>
      <c r="O941" s="542"/>
      <c r="P941" s="542"/>
      <c r="Q941" s="517"/>
    </row>
    <row r="942" spans="1:17" ht="13" hidden="1" outlineLevel="1">
      <c r="A942" s="514">
        <f>IF(C942&lt;&gt;0,MAX($A$11:A941)+1,0)</f>
        <v>809</v>
      </c>
      <c r="B942" s="515" t="s">
        <v>977</v>
      </c>
      <c r="C942" s="516" t="s">
        <v>758</v>
      </c>
      <c r="D942" s="537">
        <v>1</v>
      </c>
      <c r="E942" s="537">
        <v>1</v>
      </c>
      <c r="F942" s="477">
        <f t="shared" si="79"/>
        <v>1</v>
      </c>
      <c r="G942" s="478"/>
      <c r="H942" s="477"/>
      <c r="I942" s="477"/>
      <c r="J942" s="477">
        <v>13079837</v>
      </c>
      <c r="K942" s="477">
        <v>1618124</v>
      </c>
      <c r="L942" s="477">
        <f t="shared" si="80"/>
        <v>14697961</v>
      </c>
      <c r="M942" s="477">
        <f t="shared" si="81"/>
        <v>14697961</v>
      </c>
      <c r="N942" s="542"/>
      <c r="O942" s="542"/>
      <c r="P942" s="542"/>
      <c r="Q942" s="517"/>
    </row>
    <row r="943" spans="1:17" ht="13" hidden="1" outlineLevel="1">
      <c r="A943" s="514">
        <f>IF(C943&lt;&gt;0,MAX($A$11:A942)+1,0)</f>
        <v>810</v>
      </c>
      <c r="B943" s="515" t="s">
        <v>978</v>
      </c>
      <c r="C943" s="516" t="s">
        <v>758</v>
      </c>
      <c r="D943" s="537">
        <v>290</v>
      </c>
      <c r="E943" s="537">
        <v>1</v>
      </c>
      <c r="F943" s="477">
        <f t="shared" si="79"/>
        <v>290</v>
      </c>
      <c r="G943" s="478"/>
      <c r="H943" s="477"/>
      <c r="I943" s="477"/>
      <c r="J943" s="477">
        <v>270702</v>
      </c>
      <c r="K943" s="477">
        <v>86260</v>
      </c>
      <c r="L943" s="477">
        <f t="shared" si="80"/>
        <v>356962</v>
      </c>
      <c r="M943" s="477">
        <f t="shared" si="81"/>
        <v>103518980</v>
      </c>
      <c r="N943" s="542"/>
      <c r="O943" s="542"/>
      <c r="P943" s="542"/>
      <c r="Q943" s="517"/>
    </row>
    <row r="944" spans="1:17" ht="13" hidden="1" outlineLevel="1">
      <c r="A944" s="514">
        <f>IF(C944&lt;&gt;0,MAX($A$11:A943)+1,0)</f>
        <v>811</v>
      </c>
      <c r="B944" s="515" t="s">
        <v>979</v>
      </c>
      <c r="C944" s="516" t="s">
        <v>758</v>
      </c>
      <c r="D944" s="537">
        <v>59</v>
      </c>
      <c r="E944" s="537">
        <v>1</v>
      </c>
      <c r="F944" s="477">
        <f t="shared" si="79"/>
        <v>59</v>
      </c>
      <c r="G944" s="478"/>
      <c r="H944" s="477"/>
      <c r="I944" s="477"/>
      <c r="J944" s="477">
        <v>492186</v>
      </c>
      <c r="K944" s="477">
        <v>96407</v>
      </c>
      <c r="L944" s="477">
        <f t="shared" si="80"/>
        <v>588593</v>
      </c>
      <c r="M944" s="477">
        <f t="shared" si="81"/>
        <v>34726987</v>
      </c>
      <c r="N944" s="542"/>
      <c r="O944" s="542"/>
      <c r="P944" s="542"/>
      <c r="Q944" s="517"/>
    </row>
    <row r="945" spans="1:17" ht="13" hidden="1" outlineLevel="1">
      <c r="A945" s="514">
        <f>IF(C945&lt;&gt;0,MAX($A$11:A944)+1,0)</f>
        <v>812</v>
      </c>
      <c r="B945" s="515" t="s">
        <v>980</v>
      </c>
      <c r="C945" s="516" t="s">
        <v>758</v>
      </c>
      <c r="D945" s="537">
        <v>23</v>
      </c>
      <c r="E945" s="537">
        <v>1</v>
      </c>
      <c r="F945" s="477">
        <f t="shared" si="79"/>
        <v>23</v>
      </c>
      <c r="G945" s="478"/>
      <c r="H945" s="477"/>
      <c r="I945" s="477"/>
      <c r="J945" s="477">
        <v>1082809</v>
      </c>
      <c r="K945" s="477">
        <v>121778</v>
      </c>
      <c r="L945" s="477">
        <f t="shared" si="80"/>
        <v>1204587</v>
      </c>
      <c r="M945" s="477">
        <f t="shared" si="81"/>
        <v>27705501</v>
      </c>
      <c r="N945" s="542"/>
      <c r="O945" s="542"/>
      <c r="P945" s="542"/>
      <c r="Q945" s="517"/>
    </row>
    <row r="946" spans="1:17" ht="30" customHeight="1" collapsed="1">
      <c r="A946" s="453" t="s">
        <v>983</v>
      </c>
      <c r="B946" s="454" t="s">
        <v>984</v>
      </c>
      <c r="C946" s="455"/>
      <c r="D946" s="456"/>
      <c r="E946" s="457"/>
      <c r="F946" s="527"/>
      <c r="G946" s="528"/>
      <c r="H946" s="527"/>
      <c r="I946" s="527"/>
      <c r="J946" s="529"/>
      <c r="K946" s="529"/>
      <c r="L946" s="529"/>
      <c r="M946" s="529">
        <f>SUBTOTAL(9,M947:M962)</f>
        <v>1788216401</v>
      </c>
      <c r="N946" s="529">
        <v>0</v>
      </c>
      <c r="O946" s="529">
        <f>SUBTOTAL(9,O947:O962)</f>
        <v>0</v>
      </c>
      <c r="P946" s="529">
        <f>SUBTOTAL(9,P947:P962)</f>
        <v>0</v>
      </c>
      <c r="Q946" s="497"/>
    </row>
    <row r="947" spans="1:17" ht="13" hidden="1" outlineLevel="1">
      <c r="A947" s="541"/>
      <c r="B947" s="553" t="s">
        <v>960</v>
      </c>
      <c r="C947" s="554"/>
      <c r="D947" s="561"/>
      <c r="E947" s="561"/>
      <c r="F947" s="562"/>
      <c r="G947" s="557"/>
      <c r="H947" s="562"/>
      <c r="I947" s="562"/>
      <c r="J947" s="562"/>
      <c r="K947" s="556"/>
      <c r="L947" s="484"/>
      <c r="M947" s="484"/>
      <c r="N947" s="467"/>
      <c r="O947" s="467"/>
      <c r="P947" s="467"/>
      <c r="Q947" s="558"/>
    </row>
    <row r="948" spans="1:17" ht="13" hidden="1" outlineLevel="1">
      <c r="A948" s="522">
        <f>IF(C948&lt;&gt;0,MAX($A$11:A947)+1,0)</f>
        <v>813</v>
      </c>
      <c r="B948" s="523" t="s">
        <v>985</v>
      </c>
      <c r="C948" s="524" t="s">
        <v>758</v>
      </c>
      <c r="D948" s="490">
        <v>1</v>
      </c>
      <c r="E948" s="490">
        <v>1</v>
      </c>
      <c r="F948" s="563">
        <f>D948*E948</f>
        <v>1</v>
      </c>
      <c r="G948" s="492"/>
      <c r="H948" s="563"/>
      <c r="I948" s="563"/>
      <c r="J948" s="492">
        <v>0</v>
      </c>
      <c r="K948" s="479">
        <v>0</v>
      </c>
      <c r="L948" s="477">
        <f t="shared" ref="L948:L1013" si="82">J948+K948</f>
        <v>0</v>
      </c>
      <c r="M948" s="477">
        <f t="shared" ref="M948:M1013" si="83">ROUND(F948*L948,0)</f>
        <v>0</v>
      </c>
      <c r="N948" s="542"/>
      <c r="O948" s="542"/>
      <c r="P948" s="542"/>
      <c r="Q948" s="1418"/>
    </row>
    <row r="949" spans="1:17" ht="13" hidden="1" outlineLevel="1">
      <c r="A949" s="522">
        <f>IF(C949&lt;&gt;0,MAX($A$11:A948)+1,0)</f>
        <v>814</v>
      </c>
      <c r="B949" s="523" t="s">
        <v>986</v>
      </c>
      <c r="C949" s="524" t="s">
        <v>758</v>
      </c>
      <c r="D949" s="490">
        <v>5</v>
      </c>
      <c r="E949" s="490">
        <v>1</v>
      </c>
      <c r="F949" s="563">
        <f t="shared" ref="F949:F962" si="84">D949*E949</f>
        <v>5</v>
      </c>
      <c r="G949" s="492"/>
      <c r="H949" s="563"/>
      <c r="I949" s="563"/>
      <c r="J949" s="492">
        <v>0</v>
      </c>
      <c r="K949" s="479">
        <v>0</v>
      </c>
      <c r="L949" s="477">
        <f t="shared" si="82"/>
        <v>0</v>
      </c>
      <c r="M949" s="477">
        <f t="shared" si="83"/>
        <v>0</v>
      </c>
      <c r="N949" s="542"/>
      <c r="O949" s="542"/>
      <c r="P949" s="542"/>
      <c r="Q949" s="1419"/>
    </row>
    <row r="950" spans="1:17" ht="13" hidden="1" outlineLevel="1">
      <c r="A950" s="522">
        <f>IF(C950&lt;&gt;0,MAX($A$11:A949)+1,0)</f>
        <v>815</v>
      </c>
      <c r="B950" s="523" t="s">
        <v>987</v>
      </c>
      <c r="C950" s="524" t="s">
        <v>758</v>
      </c>
      <c r="D950" s="490">
        <v>1</v>
      </c>
      <c r="E950" s="490">
        <v>1</v>
      </c>
      <c r="F950" s="563">
        <f t="shared" si="84"/>
        <v>1</v>
      </c>
      <c r="G950" s="492"/>
      <c r="H950" s="563"/>
      <c r="I950" s="563"/>
      <c r="J950" s="492">
        <v>0</v>
      </c>
      <c r="K950" s="479">
        <v>0</v>
      </c>
      <c r="L950" s="477">
        <f t="shared" si="82"/>
        <v>0</v>
      </c>
      <c r="M950" s="477">
        <f t="shared" si="83"/>
        <v>0</v>
      </c>
      <c r="N950" s="542"/>
      <c r="O950" s="542"/>
      <c r="P950" s="542"/>
      <c r="Q950" s="1419"/>
    </row>
    <row r="951" spans="1:17" ht="13" hidden="1" outlineLevel="1">
      <c r="A951" s="522">
        <f>IF(C951&lt;&gt;0,MAX($A$11:A950)+1,0)</f>
        <v>816</v>
      </c>
      <c r="B951" s="523" t="s">
        <v>988</v>
      </c>
      <c r="C951" s="524" t="s">
        <v>805</v>
      </c>
      <c r="D951" s="490">
        <v>2791</v>
      </c>
      <c r="E951" s="490">
        <v>1</v>
      </c>
      <c r="F951" s="563">
        <f t="shared" si="84"/>
        <v>2791</v>
      </c>
      <c r="G951" s="492"/>
      <c r="H951" s="563"/>
      <c r="I951" s="563"/>
      <c r="J951" s="492">
        <v>0</v>
      </c>
      <c r="K951" s="479">
        <v>0</v>
      </c>
      <c r="L951" s="477">
        <f t="shared" si="82"/>
        <v>0</v>
      </c>
      <c r="M951" s="477">
        <f t="shared" si="83"/>
        <v>0</v>
      </c>
      <c r="N951" s="542"/>
      <c r="O951" s="542"/>
      <c r="P951" s="542"/>
      <c r="Q951" s="1419"/>
    </row>
    <row r="952" spans="1:17" ht="13" hidden="1" outlineLevel="1">
      <c r="A952" s="514">
        <f>IF(C952&lt;&gt;0,MAX($A$11:A951)+1,0)</f>
        <v>817</v>
      </c>
      <c r="B952" s="515" t="s">
        <v>962</v>
      </c>
      <c r="C952" s="516" t="s">
        <v>805</v>
      </c>
      <c r="D952" s="475">
        <v>1791</v>
      </c>
      <c r="E952" s="475">
        <v>1</v>
      </c>
      <c r="F952" s="563">
        <f t="shared" si="84"/>
        <v>1791</v>
      </c>
      <c r="G952" s="492"/>
      <c r="H952" s="563"/>
      <c r="I952" s="563"/>
      <c r="J952" s="477">
        <v>10146</v>
      </c>
      <c r="K952" s="477">
        <v>17118</v>
      </c>
      <c r="L952" s="477">
        <f t="shared" si="82"/>
        <v>27264</v>
      </c>
      <c r="M952" s="477">
        <f t="shared" si="83"/>
        <v>48829824</v>
      </c>
      <c r="N952" s="542"/>
      <c r="O952" s="542"/>
      <c r="P952" s="542"/>
      <c r="Q952" s="517"/>
    </row>
    <row r="953" spans="1:17" s="439" customFormat="1" ht="26" hidden="1" outlineLevel="1">
      <c r="A953" s="545">
        <f>IF(C953&lt;&gt;0,MAX($A$11:A952)+1,0)</f>
        <v>818</v>
      </c>
      <c r="B953" s="487" t="s">
        <v>989</v>
      </c>
      <c r="C953" s="489" t="s">
        <v>805</v>
      </c>
      <c r="D953" s="489">
        <v>991</v>
      </c>
      <c r="E953" s="489">
        <v>1</v>
      </c>
      <c r="F953" s="563">
        <f t="shared" si="84"/>
        <v>991</v>
      </c>
      <c r="G953" s="492"/>
      <c r="H953" s="563"/>
      <c r="I953" s="563"/>
      <c r="J953" s="479">
        <v>203532</v>
      </c>
      <c r="K953" s="479">
        <v>75919</v>
      </c>
      <c r="L953" s="479">
        <f t="shared" si="82"/>
        <v>279451</v>
      </c>
      <c r="M953" s="479">
        <f t="shared" si="83"/>
        <v>276935941</v>
      </c>
      <c r="N953" s="479"/>
      <c r="O953" s="479"/>
      <c r="P953" s="479"/>
      <c r="Q953" s="493"/>
    </row>
    <row r="954" spans="1:17" s="439" customFormat="1" ht="26" hidden="1" outlineLevel="1">
      <c r="A954" s="545">
        <f>IF(C954&lt;&gt;0,MAX($A$11:A953)+1,0)</f>
        <v>819</v>
      </c>
      <c r="B954" s="487" t="s">
        <v>990</v>
      </c>
      <c r="C954" s="489" t="s">
        <v>805</v>
      </c>
      <c r="D954" s="489">
        <v>751</v>
      </c>
      <c r="E954" s="489">
        <v>1</v>
      </c>
      <c r="F954" s="563">
        <f t="shared" si="84"/>
        <v>751</v>
      </c>
      <c r="G954" s="492"/>
      <c r="H954" s="563"/>
      <c r="I954" s="563"/>
      <c r="J954" s="479">
        <v>245640</v>
      </c>
      <c r="K954" s="479">
        <v>91625</v>
      </c>
      <c r="L954" s="479">
        <f t="shared" si="82"/>
        <v>337265</v>
      </c>
      <c r="M954" s="479">
        <f t="shared" si="83"/>
        <v>253286015</v>
      </c>
      <c r="N954" s="479"/>
      <c r="O954" s="479"/>
      <c r="P954" s="479"/>
      <c r="Q954" s="493"/>
    </row>
    <row r="955" spans="1:17" s="439" customFormat="1" ht="26" hidden="1" outlineLevel="1">
      <c r="A955" s="545">
        <f>IF(C955&lt;&gt;0,MAX($A$11:A954)+1,0)</f>
        <v>820</v>
      </c>
      <c r="B955" s="487" t="s">
        <v>991</v>
      </c>
      <c r="C955" s="489" t="s">
        <v>805</v>
      </c>
      <c r="D955" s="489">
        <v>666</v>
      </c>
      <c r="E955" s="489">
        <v>1</v>
      </c>
      <c r="F955" s="563">
        <f t="shared" si="84"/>
        <v>666</v>
      </c>
      <c r="G955" s="492"/>
      <c r="H955" s="563"/>
      <c r="I955" s="563"/>
      <c r="J955" s="479">
        <v>329857</v>
      </c>
      <c r="K955" s="479">
        <v>123038</v>
      </c>
      <c r="L955" s="479">
        <f t="shared" si="82"/>
        <v>452895</v>
      </c>
      <c r="M955" s="479">
        <f t="shared" si="83"/>
        <v>301628070</v>
      </c>
      <c r="N955" s="479"/>
      <c r="O955" s="479"/>
      <c r="P955" s="479"/>
      <c r="Q955" s="493"/>
    </row>
    <row r="956" spans="1:17" s="439" customFormat="1" ht="26" hidden="1" outlineLevel="1">
      <c r="A956" s="545">
        <f>IF(C956&lt;&gt;0,MAX($A$11:A955)+1,0)</f>
        <v>821</v>
      </c>
      <c r="B956" s="487" t="s">
        <v>992</v>
      </c>
      <c r="C956" s="489" t="s">
        <v>805</v>
      </c>
      <c r="D956" s="489">
        <v>446</v>
      </c>
      <c r="E956" s="489">
        <v>1</v>
      </c>
      <c r="F956" s="563">
        <f t="shared" si="84"/>
        <v>446</v>
      </c>
      <c r="G956" s="492"/>
      <c r="H956" s="563"/>
      <c r="I956" s="563"/>
      <c r="J956" s="479">
        <v>588710</v>
      </c>
      <c r="K956" s="479">
        <v>235484</v>
      </c>
      <c r="L956" s="479">
        <f t="shared" si="82"/>
        <v>824194</v>
      </c>
      <c r="M956" s="479">
        <f t="shared" si="83"/>
        <v>367590524</v>
      </c>
      <c r="N956" s="479"/>
      <c r="O956" s="479"/>
      <c r="P956" s="479"/>
      <c r="Q956" s="493"/>
    </row>
    <row r="957" spans="1:17" s="439" customFormat="1" ht="26" hidden="1" outlineLevel="1">
      <c r="A957" s="545">
        <f>IF(C957&lt;&gt;0,MAX($A$11:A956)+1,0)</f>
        <v>822</v>
      </c>
      <c r="B957" s="487" t="s">
        <v>993</v>
      </c>
      <c r="C957" s="489" t="s">
        <v>805</v>
      </c>
      <c r="D957" s="489">
        <v>391</v>
      </c>
      <c r="E957" s="489">
        <v>1</v>
      </c>
      <c r="F957" s="563">
        <f t="shared" si="84"/>
        <v>391</v>
      </c>
      <c r="G957" s="492"/>
      <c r="H957" s="563"/>
      <c r="I957" s="563"/>
      <c r="J957" s="479">
        <v>203532</v>
      </c>
      <c r="K957" s="479">
        <v>75919</v>
      </c>
      <c r="L957" s="479">
        <f t="shared" si="82"/>
        <v>279451</v>
      </c>
      <c r="M957" s="479">
        <f t="shared" si="83"/>
        <v>109265341</v>
      </c>
      <c r="N957" s="479"/>
      <c r="O957" s="479"/>
      <c r="P957" s="479"/>
      <c r="Q957" s="493"/>
    </row>
    <row r="958" spans="1:17" s="439" customFormat="1" ht="26" hidden="1" outlineLevel="1">
      <c r="A958" s="545">
        <f>IF(C958&lt;&gt;0,MAX($A$11:A957)+1,0)</f>
        <v>823</v>
      </c>
      <c r="B958" s="487" t="s">
        <v>994</v>
      </c>
      <c r="C958" s="489" t="s">
        <v>805</v>
      </c>
      <c r="D958" s="489">
        <v>306</v>
      </c>
      <c r="E958" s="489">
        <v>1</v>
      </c>
      <c r="F958" s="563">
        <f t="shared" si="84"/>
        <v>306</v>
      </c>
      <c r="G958" s="492"/>
      <c r="H958" s="563"/>
      <c r="I958" s="563"/>
      <c r="J958" s="479">
        <v>245640</v>
      </c>
      <c r="K958" s="479">
        <v>91625</v>
      </c>
      <c r="L958" s="479">
        <f t="shared" si="82"/>
        <v>337265</v>
      </c>
      <c r="M958" s="479">
        <f t="shared" si="83"/>
        <v>103203090</v>
      </c>
      <c r="N958" s="479"/>
      <c r="O958" s="479"/>
      <c r="P958" s="479"/>
      <c r="Q958" s="493"/>
    </row>
    <row r="959" spans="1:17" s="439" customFormat="1" ht="26" hidden="1" outlineLevel="1">
      <c r="A959" s="545">
        <f>IF(C959&lt;&gt;0,MAX($A$11:A958)+1,0)</f>
        <v>824</v>
      </c>
      <c r="B959" s="487" t="s">
        <v>995</v>
      </c>
      <c r="C959" s="489" t="s">
        <v>805</v>
      </c>
      <c r="D959" s="489">
        <v>206</v>
      </c>
      <c r="E959" s="489">
        <v>1</v>
      </c>
      <c r="F959" s="563">
        <f t="shared" si="84"/>
        <v>206</v>
      </c>
      <c r="G959" s="492"/>
      <c r="H959" s="563"/>
      <c r="I959" s="563"/>
      <c r="J959" s="479">
        <v>329857</v>
      </c>
      <c r="K959" s="479">
        <v>123038</v>
      </c>
      <c r="L959" s="479">
        <f t="shared" si="82"/>
        <v>452895</v>
      </c>
      <c r="M959" s="479">
        <f t="shared" si="83"/>
        <v>93296370</v>
      </c>
      <c r="N959" s="479"/>
      <c r="O959" s="479"/>
      <c r="P959" s="479"/>
      <c r="Q959" s="493"/>
    </row>
    <row r="960" spans="1:17" s="439" customFormat="1" ht="26" hidden="1" outlineLevel="1">
      <c r="A960" s="545">
        <f>IF(C960&lt;&gt;0,MAX($A$11:A959)+1,0)</f>
        <v>825</v>
      </c>
      <c r="B960" s="487" t="s">
        <v>996</v>
      </c>
      <c r="C960" s="489" t="s">
        <v>805</v>
      </c>
      <c r="D960" s="489">
        <v>181</v>
      </c>
      <c r="E960" s="489">
        <v>1</v>
      </c>
      <c r="F960" s="563">
        <f t="shared" si="84"/>
        <v>181</v>
      </c>
      <c r="G960" s="492"/>
      <c r="H960" s="563"/>
      <c r="I960" s="563"/>
      <c r="J960" s="479">
        <v>329857</v>
      </c>
      <c r="K960" s="479">
        <v>123038</v>
      </c>
      <c r="L960" s="479">
        <f t="shared" si="82"/>
        <v>452895</v>
      </c>
      <c r="M960" s="479">
        <f t="shared" si="83"/>
        <v>81973995</v>
      </c>
      <c r="N960" s="479"/>
      <c r="O960" s="479"/>
      <c r="P960" s="479"/>
      <c r="Q960" s="493"/>
    </row>
    <row r="961" spans="1:17" s="439" customFormat="1" ht="26" hidden="1" outlineLevel="1">
      <c r="A961" s="545">
        <f>IF(C961&lt;&gt;0,MAX($A$11:A960)+1,0)</f>
        <v>826</v>
      </c>
      <c r="B961" s="487" t="s">
        <v>997</v>
      </c>
      <c r="C961" s="489" t="s">
        <v>805</v>
      </c>
      <c r="D961" s="489">
        <v>91</v>
      </c>
      <c r="E961" s="489">
        <v>1</v>
      </c>
      <c r="F961" s="563">
        <f t="shared" si="84"/>
        <v>91</v>
      </c>
      <c r="G961" s="492"/>
      <c r="H961" s="563"/>
      <c r="I961" s="563"/>
      <c r="J961" s="479">
        <v>245640</v>
      </c>
      <c r="K961" s="479">
        <v>91625</v>
      </c>
      <c r="L961" s="479">
        <f t="shared" si="82"/>
        <v>337265</v>
      </c>
      <c r="M961" s="479">
        <f t="shared" si="83"/>
        <v>30691115</v>
      </c>
      <c r="N961" s="479"/>
      <c r="O961" s="479"/>
      <c r="P961" s="479"/>
      <c r="Q961" s="493"/>
    </row>
    <row r="962" spans="1:17" ht="13" hidden="1" outlineLevel="1">
      <c r="A962" s="514">
        <f>IF(C962&lt;&gt;0,MAX($A$11:A961)+1,0)</f>
        <v>827</v>
      </c>
      <c r="B962" s="515" t="s">
        <v>998</v>
      </c>
      <c r="C962" s="516" t="s">
        <v>758</v>
      </c>
      <c r="D962" s="475">
        <v>1</v>
      </c>
      <c r="E962" s="475">
        <v>1</v>
      </c>
      <c r="F962" s="563">
        <f t="shared" si="84"/>
        <v>1</v>
      </c>
      <c r="G962" s="492"/>
      <c r="H962" s="563"/>
      <c r="I962" s="563"/>
      <c r="J962" s="479">
        <v>95648085</v>
      </c>
      <c r="K962" s="477">
        <v>25868031</v>
      </c>
      <c r="L962" s="477">
        <f t="shared" si="82"/>
        <v>121516116</v>
      </c>
      <c r="M962" s="477">
        <f t="shared" si="83"/>
        <v>121516116</v>
      </c>
      <c r="N962" s="542"/>
      <c r="O962" s="542"/>
      <c r="P962" s="542"/>
      <c r="Q962" s="517"/>
    </row>
    <row r="963" spans="1:17" ht="33" customHeight="1" collapsed="1">
      <c r="A963" s="453" t="s">
        <v>999</v>
      </c>
      <c r="B963" s="454" t="s">
        <v>1000</v>
      </c>
      <c r="C963" s="455"/>
      <c r="D963" s="456"/>
      <c r="E963" s="457"/>
      <c r="F963" s="527"/>
      <c r="G963" s="528"/>
      <c r="H963" s="527"/>
      <c r="I963" s="527"/>
      <c r="J963" s="529"/>
      <c r="K963" s="529"/>
      <c r="L963" s="529"/>
      <c r="M963" s="529">
        <f>SUBTOTAL(9,M964:M1127)</f>
        <v>3025513244</v>
      </c>
      <c r="N963" s="529">
        <v>1289458787</v>
      </c>
      <c r="O963" s="529">
        <f>SUBTOTAL(9,O964:O1127)</f>
        <v>443358102</v>
      </c>
      <c r="P963" s="529">
        <f>SUBTOTAL(9,P964:P1127)</f>
        <v>1732816889</v>
      </c>
      <c r="Q963" s="497"/>
    </row>
    <row r="964" spans="1:17" ht="19.5" hidden="1" customHeight="1" outlineLevel="1">
      <c r="A964" s="541"/>
      <c r="B964" s="564" t="s">
        <v>1001</v>
      </c>
      <c r="C964" s="464"/>
      <c r="D964" s="530">
        <v>1</v>
      </c>
      <c r="E964" s="466"/>
      <c r="F964" s="484"/>
      <c r="G964" s="485"/>
      <c r="H964" s="484"/>
      <c r="I964" s="484"/>
      <c r="J964" s="484"/>
      <c r="K964" s="484"/>
      <c r="L964" s="484"/>
      <c r="M964" s="484"/>
      <c r="N964" s="467"/>
      <c r="O964" s="467"/>
      <c r="P964" s="467"/>
      <c r="Q964" s="469"/>
    </row>
    <row r="965" spans="1:17" ht="13" hidden="1" outlineLevel="2">
      <c r="A965" s="522">
        <f>IF(C965&lt;&gt;0,MAX($A$11:A964)+1,0)</f>
        <v>828</v>
      </c>
      <c r="B965" s="523" t="s">
        <v>1002</v>
      </c>
      <c r="C965" s="524" t="s">
        <v>758</v>
      </c>
      <c r="D965" s="536">
        <v>36</v>
      </c>
      <c r="E965" s="536">
        <v>1</v>
      </c>
      <c r="F965" s="479">
        <f>D965*E965</f>
        <v>36</v>
      </c>
      <c r="G965" s="492"/>
      <c r="H965" s="479"/>
      <c r="I965" s="479"/>
      <c r="J965" s="479">
        <v>0</v>
      </c>
      <c r="K965" s="479">
        <v>0</v>
      </c>
      <c r="L965" s="477">
        <f t="shared" si="82"/>
        <v>0</v>
      </c>
      <c r="M965" s="477">
        <f t="shared" si="83"/>
        <v>0</v>
      </c>
      <c r="N965" s="542"/>
      <c r="O965" s="542"/>
      <c r="P965" s="542"/>
      <c r="Q965" s="1418"/>
    </row>
    <row r="966" spans="1:17" ht="13" hidden="1" outlineLevel="2">
      <c r="A966" s="522">
        <f>IF(C966&lt;&gt;0,MAX($A$11:A965)+1,0)</f>
        <v>829</v>
      </c>
      <c r="B966" s="523" t="s">
        <v>986</v>
      </c>
      <c r="C966" s="524" t="s">
        <v>758</v>
      </c>
      <c r="D966" s="536">
        <v>8</v>
      </c>
      <c r="E966" s="536">
        <v>1</v>
      </c>
      <c r="F966" s="479">
        <f t="shared" ref="F966:F1031" si="85">D966*E966</f>
        <v>8</v>
      </c>
      <c r="G966" s="492"/>
      <c r="H966" s="479"/>
      <c r="I966" s="479"/>
      <c r="J966" s="479">
        <v>0</v>
      </c>
      <c r="K966" s="479">
        <v>0</v>
      </c>
      <c r="L966" s="477">
        <f t="shared" si="82"/>
        <v>0</v>
      </c>
      <c r="M966" s="477">
        <f t="shared" si="83"/>
        <v>0</v>
      </c>
      <c r="N966" s="542"/>
      <c r="O966" s="542"/>
      <c r="P966" s="542"/>
      <c r="Q966" s="1419"/>
    </row>
    <row r="967" spans="1:17" ht="26" hidden="1" outlineLevel="2">
      <c r="A967" s="522">
        <f>IF(C967&lt;&gt;0,MAX($A$11:A966)+1,0)</f>
        <v>830</v>
      </c>
      <c r="B967" s="565" t="s">
        <v>1003</v>
      </c>
      <c r="C967" s="524" t="s">
        <v>805</v>
      </c>
      <c r="D967" s="536">
        <v>44500</v>
      </c>
      <c r="E967" s="536">
        <v>1</v>
      </c>
      <c r="F967" s="479">
        <f t="shared" si="85"/>
        <v>44500</v>
      </c>
      <c r="G967" s="492"/>
      <c r="H967" s="479"/>
      <c r="I967" s="479"/>
      <c r="J967" s="479">
        <v>0</v>
      </c>
      <c r="K967" s="479">
        <v>0</v>
      </c>
      <c r="L967" s="477">
        <f t="shared" si="82"/>
        <v>0</v>
      </c>
      <c r="M967" s="477">
        <f t="shared" si="83"/>
        <v>0</v>
      </c>
      <c r="N967" s="542"/>
      <c r="O967" s="542"/>
      <c r="P967" s="542"/>
      <c r="Q967" s="1419"/>
    </row>
    <row r="968" spans="1:17" ht="26" hidden="1" outlineLevel="2">
      <c r="A968" s="522">
        <f>IF(C968&lt;&gt;0,MAX($A$11:A967)+1,0)</f>
        <v>831</v>
      </c>
      <c r="B968" s="523" t="s">
        <v>1004</v>
      </c>
      <c r="C968" s="524" t="s">
        <v>805</v>
      </c>
      <c r="D968" s="536">
        <v>15500</v>
      </c>
      <c r="E968" s="536">
        <v>1</v>
      </c>
      <c r="F968" s="479">
        <f t="shared" si="85"/>
        <v>15500</v>
      </c>
      <c r="G968" s="492"/>
      <c r="H968" s="479"/>
      <c r="I968" s="479"/>
      <c r="J968" s="479">
        <v>0</v>
      </c>
      <c r="K968" s="479">
        <v>0</v>
      </c>
      <c r="L968" s="477">
        <f t="shared" si="82"/>
        <v>0</v>
      </c>
      <c r="M968" s="477">
        <f t="shared" si="83"/>
        <v>0</v>
      </c>
      <c r="N968" s="542"/>
      <c r="O968" s="542"/>
      <c r="P968" s="542"/>
      <c r="Q968" s="1419"/>
    </row>
    <row r="969" spans="1:17" ht="22.5" hidden="1" customHeight="1" outlineLevel="2">
      <c r="A969" s="506">
        <f>IF(C969&lt;&gt;0,MAX($A$11:A968)+1,0)</f>
        <v>832</v>
      </c>
      <c r="B969" s="473" t="s">
        <v>962</v>
      </c>
      <c r="C969" s="474" t="s">
        <v>805</v>
      </c>
      <c r="D969" s="532">
        <v>12400</v>
      </c>
      <c r="E969" s="532">
        <v>1</v>
      </c>
      <c r="F969" s="479">
        <f t="shared" si="85"/>
        <v>12400</v>
      </c>
      <c r="G969" s="478">
        <v>8266.67</v>
      </c>
      <c r="H969" s="494">
        <f>'[39]BANG KHOI LUONG 4'!H970</f>
        <v>3100</v>
      </c>
      <c r="I969" s="494">
        <f>ROUND(G969+H969,2)</f>
        <v>11366.67</v>
      </c>
      <c r="J969" s="477">
        <v>10146</v>
      </c>
      <c r="K969" s="477">
        <v>17118</v>
      </c>
      <c r="L969" s="477">
        <f t="shared" si="82"/>
        <v>27264</v>
      </c>
      <c r="M969" s="477">
        <f t="shared" si="83"/>
        <v>338073600</v>
      </c>
      <c r="N969" s="477">
        <v>225382491</v>
      </c>
      <c r="O969" s="477">
        <f>ROUND(L969*H969,0)</f>
        <v>84518400</v>
      </c>
      <c r="P969" s="477">
        <f>ROUND(L969*I969,0)</f>
        <v>309900891</v>
      </c>
      <c r="Q969" s="447">
        <f>'[39]BANG KHOI LUONG 4'!J970</f>
        <v>0.25</v>
      </c>
    </row>
    <row r="970" spans="1:17" ht="75.75" hidden="1" customHeight="1" outlineLevel="2">
      <c r="A970" s="506"/>
      <c r="B970" s="473" t="str">
        <f>'[39]BANG KHOI LUONG 4'!B971</f>
        <v>Ống điện PVC D20, dày 1,4÷1,8mm.
Tổng khối lượng thi công là 24 tầng ( tầng 1 đến tầng 24 ).
Đợt 1-3: Thi công 16 tầng ( tầng 3-18 )
Đợt này: Thi công 6 tầng ( tầng 19-24 )
6/24=25,00%</v>
      </c>
      <c r="C970" s="474"/>
      <c r="D970" s="532"/>
      <c r="E970" s="532"/>
      <c r="F970" s="479"/>
      <c r="G970" s="478"/>
      <c r="H970" s="494"/>
      <c r="I970" s="494"/>
      <c r="J970" s="477"/>
      <c r="K970" s="477"/>
      <c r="L970" s="477"/>
      <c r="M970" s="477"/>
      <c r="N970" s="477"/>
      <c r="O970" s="477"/>
      <c r="P970" s="477"/>
      <c r="Q970" s="447"/>
    </row>
    <row r="971" spans="1:17" s="439" customFormat="1" ht="22.5" hidden="1" customHeight="1" outlineLevel="2">
      <c r="A971" s="545">
        <f>IF(C971&lt;&gt;0,MAX($A$11:A969)+1,0)</f>
        <v>833</v>
      </c>
      <c r="B971" s="487" t="s">
        <v>1005</v>
      </c>
      <c r="C971" s="489" t="s">
        <v>805</v>
      </c>
      <c r="D971" s="546">
        <v>2200</v>
      </c>
      <c r="E971" s="546">
        <v>1</v>
      </c>
      <c r="F971" s="479">
        <f t="shared" si="85"/>
        <v>2200</v>
      </c>
      <c r="G971" s="478">
        <v>1320</v>
      </c>
      <c r="H971" s="494">
        <f>'[39]BANG KHOI LUONG 4'!H972</f>
        <v>495</v>
      </c>
      <c r="I971" s="494">
        <f>ROUND(G971+H971,2)</f>
        <v>1815</v>
      </c>
      <c r="J971" s="479">
        <v>194503</v>
      </c>
      <c r="K971" s="479">
        <v>80207</v>
      </c>
      <c r="L971" s="479">
        <f t="shared" si="82"/>
        <v>274710</v>
      </c>
      <c r="M971" s="479">
        <f t="shared" si="83"/>
        <v>604362000</v>
      </c>
      <c r="N971" s="477">
        <v>362617200</v>
      </c>
      <c r="O971" s="477">
        <f>ROUND(L971*H971,0)</f>
        <v>135981450</v>
      </c>
      <c r="P971" s="477">
        <f>ROUND(L971*I971,0)</f>
        <v>498598650</v>
      </c>
      <c r="Q971" s="447">
        <f>'[39]BANG KHOI LUONG 4'!J972</f>
        <v>0.22500000000000001</v>
      </c>
    </row>
    <row r="972" spans="1:17" s="439" customFormat="1" ht="88.5" hidden="1" customHeight="1" outlineLevel="2">
      <c r="A972" s="545"/>
      <c r="B972" s="487" t="str">
        <f>'[39]BANG KHOI LUONG 4'!B973</f>
        <v xml:space="preserve"> Máng cáp 150x50 tole dày 1,2mm.
Tổng khối lượng thi công là 24 tầng ( tầng 1 đến tầng 24 ).
Đợt 1-3: Thi công 16 tầng ( tầng 3-18 )
Đợt này: Thi công 6 tầng ( tầng 19-24 ).( Đang trong giai đoạn triển khai kết nối trục đứng đạt 90% mỗi tầng )
6/24*90%=22,50%</v>
      </c>
      <c r="C972" s="489"/>
      <c r="D972" s="546"/>
      <c r="E972" s="546"/>
      <c r="F972" s="479"/>
      <c r="G972" s="478"/>
      <c r="H972" s="494"/>
      <c r="I972" s="494"/>
      <c r="J972" s="479"/>
      <c r="K972" s="479"/>
      <c r="L972" s="479"/>
      <c r="M972" s="479"/>
      <c r="N972" s="477"/>
      <c r="O972" s="477"/>
      <c r="P972" s="477"/>
      <c r="Q972" s="447"/>
    </row>
    <row r="973" spans="1:17" ht="13" hidden="1" outlineLevel="2">
      <c r="A973" s="514">
        <f>IF(C973&lt;&gt;0,MAX($A$11:A971)+1,0)</f>
        <v>834</v>
      </c>
      <c r="B973" s="515" t="s">
        <v>998</v>
      </c>
      <c r="C973" s="516" t="s">
        <v>758</v>
      </c>
      <c r="D973" s="537">
        <v>1</v>
      </c>
      <c r="E973" s="537">
        <v>1</v>
      </c>
      <c r="F973" s="479">
        <f t="shared" si="85"/>
        <v>1</v>
      </c>
      <c r="G973" s="492"/>
      <c r="H973" s="479"/>
      <c r="I973" s="479"/>
      <c r="J973" s="479">
        <v>16839200</v>
      </c>
      <c r="K973" s="477">
        <v>5208000</v>
      </c>
      <c r="L973" s="477">
        <f t="shared" si="82"/>
        <v>22047200</v>
      </c>
      <c r="M973" s="477">
        <f t="shared" si="83"/>
        <v>22047200</v>
      </c>
      <c r="N973" s="542"/>
      <c r="O973" s="542"/>
      <c r="P973" s="542"/>
      <c r="Q973" s="517"/>
    </row>
    <row r="974" spans="1:17" ht="13" hidden="1" outlineLevel="1">
      <c r="A974" s="541"/>
      <c r="B974" s="564" t="s">
        <v>1006</v>
      </c>
      <c r="C974" s="464"/>
      <c r="D974" s="466"/>
      <c r="E974" s="466">
        <v>0</v>
      </c>
      <c r="F974" s="484">
        <f t="shared" si="85"/>
        <v>0</v>
      </c>
      <c r="G974" s="485"/>
      <c r="H974" s="484"/>
      <c r="I974" s="484"/>
      <c r="J974" s="484">
        <v>0</v>
      </c>
      <c r="K974" s="484">
        <v>0</v>
      </c>
      <c r="L974" s="484"/>
      <c r="M974" s="484"/>
      <c r="N974" s="467"/>
      <c r="O974" s="467"/>
      <c r="P974" s="467"/>
      <c r="Q974" s="469"/>
    </row>
    <row r="975" spans="1:17" ht="13" hidden="1" outlineLevel="2">
      <c r="A975" s="498"/>
      <c r="B975" s="463" t="s">
        <v>1007</v>
      </c>
      <c r="C975" s="499"/>
      <c r="D975" s="530">
        <v>4</v>
      </c>
      <c r="E975" s="466">
        <v>0</v>
      </c>
      <c r="F975" s="484">
        <f t="shared" si="85"/>
        <v>0</v>
      </c>
      <c r="G975" s="485"/>
      <c r="H975" s="484"/>
      <c r="I975" s="484"/>
      <c r="J975" s="484">
        <v>0</v>
      </c>
      <c r="K975" s="484">
        <v>0</v>
      </c>
      <c r="L975" s="484"/>
      <c r="M975" s="484"/>
      <c r="N975" s="467"/>
      <c r="O975" s="467"/>
      <c r="P975" s="467"/>
      <c r="Q975" s="505"/>
    </row>
    <row r="976" spans="1:17" ht="13" hidden="1" outlineLevel="2">
      <c r="A976" s="514">
        <f>IF(C976&lt;&gt;0,MAX($A$11:A975)+1,0)</f>
        <v>835</v>
      </c>
      <c r="B976" s="515" t="s">
        <v>1008</v>
      </c>
      <c r="C976" s="516" t="s">
        <v>758</v>
      </c>
      <c r="D976" s="537">
        <v>1</v>
      </c>
      <c r="E976" s="537">
        <v>4</v>
      </c>
      <c r="F976" s="479">
        <f t="shared" si="85"/>
        <v>4</v>
      </c>
      <c r="G976" s="492"/>
      <c r="H976" s="479"/>
      <c r="I976" s="479"/>
      <c r="J976" s="479">
        <v>64505</v>
      </c>
      <c r="K976" s="477">
        <v>25802</v>
      </c>
      <c r="L976" s="477">
        <f t="shared" si="82"/>
        <v>90307</v>
      </c>
      <c r="M976" s="477">
        <f t="shared" si="83"/>
        <v>361228</v>
      </c>
      <c r="N976" s="542"/>
      <c r="O976" s="542"/>
      <c r="P976" s="542"/>
      <c r="Q976" s="517"/>
    </row>
    <row r="977" spans="1:17" ht="13" hidden="1" outlineLevel="2">
      <c r="A977" s="514">
        <f>IF(C977&lt;&gt;0,MAX($A$11:A976)+1,0)</f>
        <v>836</v>
      </c>
      <c r="B977" s="515" t="s">
        <v>1009</v>
      </c>
      <c r="C977" s="516" t="s">
        <v>758</v>
      </c>
      <c r="D977" s="537">
        <v>1</v>
      </c>
      <c r="E977" s="537">
        <v>4</v>
      </c>
      <c r="F977" s="479">
        <f t="shared" si="85"/>
        <v>4</v>
      </c>
      <c r="G977" s="492"/>
      <c r="H977" s="479"/>
      <c r="I977" s="479"/>
      <c r="J977" s="479">
        <v>45700</v>
      </c>
      <c r="K977" s="477">
        <v>30800</v>
      </c>
      <c r="L977" s="477">
        <f t="shared" si="82"/>
        <v>76500</v>
      </c>
      <c r="M977" s="477">
        <f t="shared" si="83"/>
        <v>306000</v>
      </c>
      <c r="N977" s="542"/>
      <c r="O977" s="542"/>
      <c r="P977" s="542"/>
      <c r="Q977" s="517"/>
    </row>
    <row r="978" spans="1:17" ht="13" hidden="1" outlineLevel="2">
      <c r="A978" s="514">
        <f>IF(C978&lt;&gt;0,MAX($A$11:A977)+1,0)</f>
        <v>837</v>
      </c>
      <c r="B978" s="515" t="s">
        <v>1010</v>
      </c>
      <c r="C978" s="516" t="s">
        <v>758</v>
      </c>
      <c r="D978" s="537">
        <v>1</v>
      </c>
      <c r="E978" s="537">
        <v>4</v>
      </c>
      <c r="F978" s="479">
        <f t="shared" si="85"/>
        <v>4</v>
      </c>
      <c r="G978" s="492"/>
      <c r="H978" s="479"/>
      <c r="I978" s="479"/>
      <c r="J978" s="479">
        <v>45700</v>
      </c>
      <c r="K978" s="477">
        <v>30800</v>
      </c>
      <c r="L978" s="477">
        <f t="shared" si="82"/>
        <v>76500</v>
      </c>
      <c r="M978" s="477">
        <f t="shared" si="83"/>
        <v>306000</v>
      </c>
      <c r="N978" s="542"/>
      <c r="O978" s="542"/>
      <c r="P978" s="542"/>
      <c r="Q978" s="517"/>
    </row>
    <row r="979" spans="1:17" ht="13" hidden="1" outlineLevel="2">
      <c r="A979" s="514">
        <f>IF(C979&lt;&gt;0,MAX($A$11:A978)+1,0)</f>
        <v>838</v>
      </c>
      <c r="B979" s="515" t="s">
        <v>1011</v>
      </c>
      <c r="C979" s="516" t="s">
        <v>758</v>
      </c>
      <c r="D979" s="537">
        <v>1</v>
      </c>
      <c r="E979" s="537">
        <v>4</v>
      </c>
      <c r="F979" s="479">
        <f t="shared" si="85"/>
        <v>4</v>
      </c>
      <c r="G979" s="492"/>
      <c r="H979" s="479"/>
      <c r="I979" s="479"/>
      <c r="J979" s="479">
        <v>96642</v>
      </c>
      <c r="K979" s="477">
        <v>48240</v>
      </c>
      <c r="L979" s="477">
        <f t="shared" si="82"/>
        <v>144882</v>
      </c>
      <c r="M979" s="477">
        <f t="shared" si="83"/>
        <v>579528</v>
      </c>
      <c r="N979" s="542"/>
      <c r="O979" s="542"/>
      <c r="P979" s="542"/>
      <c r="Q979" s="517"/>
    </row>
    <row r="980" spans="1:17" ht="13" hidden="1" outlineLevel="2">
      <c r="A980" s="514">
        <f>IF(C980&lt;&gt;0,MAX($A$11:A979)+1,0)</f>
        <v>839</v>
      </c>
      <c r="B980" s="515" t="s">
        <v>1012</v>
      </c>
      <c r="C980" s="516" t="s">
        <v>805</v>
      </c>
      <c r="D980" s="537">
        <v>20</v>
      </c>
      <c r="E980" s="537">
        <v>4</v>
      </c>
      <c r="F980" s="479">
        <f t="shared" si="85"/>
        <v>80</v>
      </c>
      <c r="G980" s="492"/>
      <c r="H980" s="479"/>
      <c r="I980" s="479"/>
      <c r="J980" s="479">
        <v>7666</v>
      </c>
      <c r="K980" s="477">
        <v>4642</v>
      </c>
      <c r="L980" s="477">
        <f t="shared" si="82"/>
        <v>12308</v>
      </c>
      <c r="M980" s="477">
        <f t="shared" si="83"/>
        <v>984640</v>
      </c>
      <c r="N980" s="542"/>
      <c r="O980" s="542"/>
      <c r="P980" s="542"/>
      <c r="Q980" s="517"/>
    </row>
    <row r="981" spans="1:17" ht="13" hidden="1" outlineLevel="2">
      <c r="A981" s="514">
        <f>IF(C981&lt;&gt;0,MAX($A$11:A980)+1,0)</f>
        <v>840</v>
      </c>
      <c r="B981" s="515" t="s">
        <v>1013</v>
      </c>
      <c r="C981" s="516" t="s">
        <v>805</v>
      </c>
      <c r="D981" s="537">
        <v>16</v>
      </c>
      <c r="E981" s="537">
        <v>4</v>
      </c>
      <c r="F981" s="479">
        <f t="shared" si="85"/>
        <v>64</v>
      </c>
      <c r="G981" s="492"/>
      <c r="H981" s="479"/>
      <c r="I981" s="479"/>
      <c r="J981" s="479">
        <v>7785</v>
      </c>
      <c r="K981" s="477">
        <v>15352</v>
      </c>
      <c r="L981" s="477">
        <f t="shared" si="82"/>
        <v>23137</v>
      </c>
      <c r="M981" s="477">
        <f t="shared" si="83"/>
        <v>1480768</v>
      </c>
      <c r="N981" s="542"/>
      <c r="O981" s="542"/>
      <c r="P981" s="542"/>
      <c r="Q981" s="517"/>
    </row>
    <row r="982" spans="1:17" ht="13" hidden="1" outlineLevel="2">
      <c r="A982" s="498"/>
      <c r="B982" s="463" t="s">
        <v>1014</v>
      </c>
      <c r="C982" s="499"/>
      <c r="D982" s="530">
        <v>12</v>
      </c>
      <c r="E982" s="466">
        <v>0</v>
      </c>
      <c r="F982" s="484">
        <f t="shared" si="85"/>
        <v>0</v>
      </c>
      <c r="G982" s="485"/>
      <c r="H982" s="484"/>
      <c r="I982" s="484"/>
      <c r="J982" s="484">
        <v>0</v>
      </c>
      <c r="K982" s="484">
        <v>0</v>
      </c>
      <c r="L982" s="484"/>
      <c r="M982" s="484"/>
      <c r="N982" s="467"/>
      <c r="O982" s="467"/>
      <c r="P982" s="467"/>
      <c r="Q982" s="505"/>
    </row>
    <row r="983" spans="1:17" ht="13" hidden="1" outlineLevel="2">
      <c r="A983" s="514">
        <f>IF(C983&lt;&gt;0,MAX($A$11:A982)+1,0)</f>
        <v>841</v>
      </c>
      <c r="B983" s="515" t="s">
        <v>1008</v>
      </c>
      <c r="C983" s="516" t="s">
        <v>758</v>
      </c>
      <c r="D983" s="537">
        <v>1</v>
      </c>
      <c r="E983" s="537">
        <v>12</v>
      </c>
      <c r="F983" s="479">
        <f t="shared" si="85"/>
        <v>12</v>
      </c>
      <c r="G983" s="492"/>
      <c r="H983" s="479"/>
      <c r="I983" s="479"/>
      <c r="J983" s="479">
        <v>64505</v>
      </c>
      <c r="K983" s="477">
        <v>25802</v>
      </c>
      <c r="L983" s="477">
        <f t="shared" si="82"/>
        <v>90307</v>
      </c>
      <c r="M983" s="477">
        <f t="shared" si="83"/>
        <v>1083684</v>
      </c>
      <c r="N983" s="542"/>
      <c r="O983" s="542"/>
      <c r="P983" s="542"/>
      <c r="Q983" s="517"/>
    </row>
    <row r="984" spans="1:17" ht="13" hidden="1" outlineLevel="2">
      <c r="A984" s="514">
        <f>IF(C984&lt;&gt;0,MAX($A$11:A983)+1,0)</f>
        <v>842</v>
      </c>
      <c r="B984" s="515" t="s">
        <v>1009</v>
      </c>
      <c r="C984" s="516" t="s">
        <v>758</v>
      </c>
      <c r="D984" s="537">
        <v>1</v>
      </c>
      <c r="E984" s="537">
        <v>12</v>
      </c>
      <c r="F984" s="479">
        <f t="shared" si="85"/>
        <v>12</v>
      </c>
      <c r="G984" s="492"/>
      <c r="H984" s="479"/>
      <c r="I984" s="479"/>
      <c r="J984" s="479">
        <v>45700</v>
      </c>
      <c r="K984" s="477">
        <v>30800</v>
      </c>
      <c r="L984" s="477">
        <f t="shared" si="82"/>
        <v>76500</v>
      </c>
      <c r="M984" s="477">
        <f t="shared" si="83"/>
        <v>918000</v>
      </c>
      <c r="N984" s="542"/>
      <c r="O984" s="542"/>
      <c r="P984" s="542"/>
      <c r="Q984" s="517"/>
    </row>
    <row r="985" spans="1:17" ht="13" hidden="1" outlineLevel="2">
      <c r="A985" s="514">
        <f>IF(C985&lt;&gt;0,MAX($A$11:A984)+1,0)</f>
        <v>843</v>
      </c>
      <c r="B985" s="515" t="s">
        <v>1010</v>
      </c>
      <c r="C985" s="516" t="s">
        <v>758</v>
      </c>
      <c r="D985" s="537">
        <v>1</v>
      </c>
      <c r="E985" s="537">
        <v>12</v>
      </c>
      <c r="F985" s="479">
        <f t="shared" si="85"/>
        <v>12</v>
      </c>
      <c r="G985" s="492"/>
      <c r="H985" s="479"/>
      <c r="I985" s="479"/>
      <c r="J985" s="479">
        <v>45700</v>
      </c>
      <c r="K985" s="477">
        <v>30800</v>
      </c>
      <c r="L985" s="477">
        <f t="shared" si="82"/>
        <v>76500</v>
      </c>
      <c r="M985" s="477">
        <f t="shared" si="83"/>
        <v>918000</v>
      </c>
      <c r="N985" s="542"/>
      <c r="O985" s="542"/>
      <c r="P985" s="542"/>
      <c r="Q985" s="517"/>
    </row>
    <row r="986" spans="1:17" ht="13" hidden="1" outlineLevel="2">
      <c r="A986" s="514">
        <f>IF(C986&lt;&gt;0,MAX($A$11:A985)+1,0)</f>
        <v>844</v>
      </c>
      <c r="B986" s="515" t="s">
        <v>1011</v>
      </c>
      <c r="C986" s="516" t="s">
        <v>758</v>
      </c>
      <c r="D986" s="537">
        <v>1</v>
      </c>
      <c r="E986" s="537">
        <v>12</v>
      </c>
      <c r="F986" s="479">
        <f t="shared" si="85"/>
        <v>12</v>
      </c>
      <c r="G986" s="492"/>
      <c r="H986" s="479"/>
      <c r="I986" s="479"/>
      <c r="J986" s="479">
        <v>96642</v>
      </c>
      <c r="K986" s="477">
        <v>48240</v>
      </c>
      <c r="L986" s="477">
        <f t="shared" si="82"/>
        <v>144882</v>
      </c>
      <c r="M986" s="477">
        <f t="shared" si="83"/>
        <v>1738584</v>
      </c>
      <c r="N986" s="542"/>
      <c r="O986" s="542"/>
      <c r="P986" s="542"/>
      <c r="Q986" s="517"/>
    </row>
    <row r="987" spans="1:17" ht="13" hidden="1" outlineLevel="2">
      <c r="A987" s="514">
        <f>IF(C987&lt;&gt;0,MAX($A$11:A986)+1,0)</f>
        <v>845</v>
      </c>
      <c r="B987" s="515" t="s">
        <v>1012</v>
      </c>
      <c r="C987" s="516" t="s">
        <v>805</v>
      </c>
      <c r="D987" s="537">
        <v>20</v>
      </c>
      <c r="E987" s="537">
        <v>12</v>
      </c>
      <c r="F987" s="479">
        <f t="shared" si="85"/>
        <v>240</v>
      </c>
      <c r="G987" s="492"/>
      <c r="H987" s="479"/>
      <c r="I987" s="479"/>
      <c r="J987" s="479">
        <v>7666</v>
      </c>
      <c r="K987" s="477">
        <v>4642</v>
      </c>
      <c r="L987" s="477">
        <f t="shared" si="82"/>
        <v>12308</v>
      </c>
      <c r="M987" s="477">
        <f t="shared" si="83"/>
        <v>2953920</v>
      </c>
      <c r="N987" s="542"/>
      <c r="O987" s="542"/>
      <c r="P987" s="542"/>
      <c r="Q987" s="517"/>
    </row>
    <row r="988" spans="1:17" ht="13" hidden="1" outlineLevel="2">
      <c r="A988" s="514">
        <f>IF(C988&lt;&gt;0,MAX($A$11:A987)+1,0)</f>
        <v>846</v>
      </c>
      <c r="B988" s="515" t="s">
        <v>1013</v>
      </c>
      <c r="C988" s="516" t="s">
        <v>805</v>
      </c>
      <c r="D988" s="537">
        <v>16</v>
      </c>
      <c r="E988" s="537">
        <v>12</v>
      </c>
      <c r="F988" s="479">
        <f t="shared" si="85"/>
        <v>192</v>
      </c>
      <c r="G988" s="492"/>
      <c r="H988" s="479"/>
      <c r="I988" s="479"/>
      <c r="J988" s="479">
        <v>7785</v>
      </c>
      <c r="K988" s="477">
        <v>15352</v>
      </c>
      <c r="L988" s="477">
        <f t="shared" si="82"/>
        <v>23137</v>
      </c>
      <c r="M988" s="477">
        <f t="shared" si="83"/>
        <v>4442304</v>
      </c>
      <c r="N988" s="542"/>
      <c r="O988" s="542"/>
      <c r="P988" s="542"/>
      <c r="Q988" s="517"/>
    </row>
    <row r="989" spans="1:17" ht="13" hidden="1" outlineLevel="2">
      <c r="A989" s="498"/>
      <c r="B989" s="463" t="s">
        <v>1015</v>
      </c>
      <c r="C989" s="499"/>
      <c r="D989" s="530">
        <v>8</v>
      </c>
      <c r="E989" s="466">
        <v>0</v>
      </c>
      <c r="F989" s="484">
        <f t="shared" si="85"/>
        <v>0</v>
      </c>
      <c r="G989" s="485"/>
      <c r="H989" s="484"/>
      <c r="I989" s="484"/>
      <c r="J989" s="484">
        <v>0</v>
      </c>
      <c r="K989" s="484">
        <v>0</v>
      </c>
      <c r="L989" s="484"/>
      <c r="M989" s="484"/>
      <c r="N989" s="467"/>
      <c r="O989" s="467"/>
      <c r="P989" s="467"/>
      <c r="Q989" s="505"/>
    </row>
    <row r="990" spans="1:17" ht="13" hidden="1" outlineLevel="2">
      <c r="A990" s="514">
        <f>IF(C990&lt;&gt;0,MAX($A$11:A989)+1,0)</f>
        <v>847</v>
      </c>
      <c r="B990" s="515" t="s">
        <v>1008</v>
      </c>
      <c r="C990" s="516" t="s">
        <v>758</v>
      </c>
      <c r="D990" s="537">
        <v>1</v>
      </c>
      <c r="E990" s="537">
        <v>8</v>
      </c>
      <c r="F990" s="479">
        <f t="shared" si="85"/>
        <v>8</v>
      </c>
      <c r="G990" s="492"/>
      <c r="H990" s="479"/>
      <c r="I990" s="479"/>
      <c r="J990" s="479">
        <v>64505</v>
      </c>
      <c r="K990" s="477">
        <v>25802</v>
      </c>
      <c r="L990" s="477">
        <f t="shared" si="82"/>
        <v>90307</v>
      </c>
      <c r="M990" s="477">
        <f t="shared" si="83"/>
        <v>722456</v>
      </c>
      <c r="N990" s="542"/>
      <c r="O990" s="542"/>
      <c r="P990" s="542"/>
      <c r="Q990" s="517"/>
    </row>
    <row r="991" spans="1:17" ht="13" hidden="1" outlineLevel="2">
      <c r="A991" s="514">
        <f>IF(C991&lt;&gt;0,MAX($A$11:A990)+1,0)</f>
        <v>848</v>
      </c>
      <c r="B991" s="515" t="s">
        <v>1009</v>
      </c>
      <c r="C991" s="516" t="s">
        <v>758</v>
      </c>
      <c r="D991" s="537">
        <v>1</v>
      </c>
      <c r="E991" s="537">
        <v>8</v>
      </c>
      <c r="F991" s="479">
        <f t="shared" si="85"/>
        <v>8</v>
      </c>
      <c r="G991" s="492"/>
      <c r="H991" s="479"/>
      <c r="I991" s="479"/>
      <c r="J991" s="479">
        <v>45700</v>
      </c>
      <c r="K991" s="477">
        <v>30800</v>
      </c>
      <c r="L991" s="477">
        <f t="shared" si="82"/>
        <v>76500</v>
      </c>
      <c r="M991" s="477">
        <f t="shared" si="83"/>
        <v>612000</v>
      </c>
      <c r="N991" s="542"/>
      <c r="O991" s="542"/>
      <c r="P991" s="542"/>
      <c r="Q991" s="517"/>
    </row>
    <row r="992" spans="1:17" ht="13" hidden="1" outlineLevel="2">
      <c r="A992" s="514">
        <f>IF(C992&lt;&gt;0,MAX($A$11:A991)+1,0)</f>
        <v>849</v>
      </c>
      <c r="B992" s="515" t="s">
        <v>1010</v>
      </c>
      <c r="C992" s="516" t="s">
        <v>758</v>
      </c>
      <c r="D992" s="537">
        <v>1</v>
      </c>
      <c r="E992" s="537">
        <v>8</v>
      </c>
      <c r="F992" s="479">
        <f t="shared" si="85"/>
        <v>8</v>
      </c>
      <c r="G992" s="492"/>
      <c r="H992" s="479"/>
      <c r="I992" s="479"/>
      <c r="J992" s="479">
        <v>45700</v>
      </c>
      <c r="K992" s="477">
        <v>30800</v>
      </c>
      <c r="L992" s="477">
        <f t="shared" si="82"/>
        <v>76500</v>
      </c>
      <c r="M992" s="477">
        <f t="shared" si="83"/>
        <v>612000</v>
      </c>
      <c r="N992" s="542"/>
      <c r="O992" s="542"/>
      <c r="P992" s="542"/>
      <c r="Q992" s="517"/>
    </row>
    <row r="993" spans="1:17" ht="13" hidden="1" outlineLevel="2">
      <c r="A993" s="514">
        <f>IF(C993&lt;&gt;0,MAX($A$11:A992)+1,0)</f>
        <v>850</v>
      </c>
      <c r="B993" s="515" t="s">
        <v>1011</v>
      </c>
      <c r="C993" s="516" t="s">
        <v>758</v>
      </c>
      <c r="D993" s="537">
        <v>1</v>
      </c>
      <c r="E993" s="537">
        <v>8</v>
      </c>
      <c r="F993" s="479">
        <f t="shared" si="85"/>
        <v>8</v>
      </c>
      <c r="G993" s="492"/>
      <c r="H993" s="479"/>
      <c r="I993" s="479"/>
      <c r="J993" s="479">
        <v>96642</v>
      </c>
      <c r="K993" s="477">
        <v>48240</v>
      </c>
      <c r="L993" s="477">
        <f t="shared" si="82"/>
        <v>144882</v>
      </c>
      <c r="M993" s="477">
        <f t="shared" si="83"/>
        <v>1159056</v>
      </c>
      <c r="N993" s="542"/>
      <c r="O993" s="542"/>
      <c r="P993" s="542"/>
      <c r="Q993" s="517"/>
    </row>
    <row r="994" spans="1:17" ht="13" hidden="1" outlineLevel="2">
      <c r="A994" s="514">
        <f>IF(C994&lt;&gt;0,MAX($A$11:A993)+1,0)</f>
        <v>851</v>
      </c>
      <c r="B994" s="515" t="s">
        <v>1012</v>
      </c>
      <c r="C994" s="516" t="s">
        <v>805</v>
      </c>
      <c r="D994" s="537">
        <v>20</v>
      </c>
      <c r="E994" s="537">
        <v>8</v>
      </c>
      <c r="F994" s="479">
        <f t="shared" si="85"/>
        <v>160</v>
      </c>
      <c r="G994" s="492"/>
      <c r="H994" s="479"/>
      <c r="I994" s="479"/>
      <c r="J994" s="479">
        <v>7666</v>
      </c>
      <c r="K994" s="477">
        <v>4642</v>
      </c>
      <c r="L994" s="477">
        <f t="shared" si="82"/>
        <v>12308</v>
      </c>
      <c r="M994" s="477">
        <f t="shared" si="83"/>
        <v>1969280</v>
      </c>
      <c r="N994" s="542"/>
      <c r="O994" s="542"/>
      <c r="P994" s="542"/>
      <c r="Q994" s="517"/>
    </row>
    <row r="995" spans="1:17" ht="13" hidden="1" outlineLevel="2">
      <c r="A995" s="514">
        <f>IF(C995&lt;&gt;0,MAX($A$11:A994)+1,0)</f>
        <v>852</v>
      </c>
      <c r="B995" s="515" t="s">
        <v>1013</v>
      </c>
      <c r="C995" s="516" t="s">
        <v>805</v>
      </c>
      <c r="D995" s="537">
        <v>16</v>
      </c>
      <c r="E995" s="537">
        <v>8</v>
      </c>
      <c r="F995" s="479">
        <f t="shared" si="85"/>
        <v>128</v>
      </c>
      <c r="G995" s="492"/>
      <c r="H995" s="479"/>
      <c r="I995" s="479"/>
      <c r="J995" s="479">
        <v>7785</v>
      </c>
      <c r="K995" s="477">
        <v>15352</v>
      </c>
      <c r="L995" s="477">
        <f t="shared" si="82"/>
        <v>23137</v>
      </c>
      <c r="M995" s="477">
        <f t="shared" si="83"/>
        <v>2961536</v>
      </c>
      <c r="N995" s="542"/>
      <c r="O995" s="542"/>
      <c r="P995" s="542"/>
      <c r="Q995" s="517"/>
    </row>
    <row r="996" spans="1:17" ht="13" hidden="1" outlineLevel="2">
      <c r="A996" s="498"/>
      <c r="B996" s="463" t="s">
        <v>1016</v>
      </c>
      <c r="C996" s="499"/>
      <c r="D996" s="530">
        <v>4</v>
      </c>
      <c r="E996" s="466">
        <v>0</v>
      </c>
      <c r="F996" s="484">
        <f t="shared" si="85"/>
        <v>0</v>
      </c>
      <c r="G996" s="485"/>
      <c r="H996" s="484"/>
      <c r="I996" s="484"/>
      <c r="J996" s="484">
        <v>0</v>
      </c>
      <c r="K996" s="484">
        <v>0</v>
      </c>
      <c r="L996" s="484"/>
      <c r="M996" s="484"/>
      <c r="N996" s="467"/>
      <c r="O996" s="467"/>
      <c r="P996" s="467"/>
      <c r="Q996" s="505"/>
    </row>
    <row r="997" spans="1:17" ht="13" hidden="1" outlineLevel="2">
      <c r="A997" s="514">
        <f>IF(C997&lt;&gt;0,MAX($A$11:A996)+1,0)</f>
        <v>853</v>
      </c>
      <c r="B997" s="515" t="s">
        <v>1008</v>
      </c>
      <c r="C997" s="516" t="s">
        <v>758</v>
      </c>
      <c r="D997" s="537">
        <v>1</v>
      </c>
      <c r="E997" s="537">
        <v>4</v>
      </c>
      <c r="F997" s="479">
        <f t="shared" si="85"/>
        <v>4</v>
      </c>
      <c r="G997" s="492"/>
      <c r="H997" s="479"/>
      <c r="I997" s="479"/>
      <c r="J997" s="479">
        <v>64505</v>
      </c>
      <c r="K997" s="477">
        <v>25802</v>
      </c>
      <c r="L997" s="477">
        <f t="shared" si="82"/>
        <v>90307</v>
      </c>
      <c r="M997" s="477">
        <f t="shared" si="83"/>
        <v>361228</v>
      </c>
      <c r="N997" s="542"/>
      <c r="O997" s="542"/>
      <c r="P997" s="542"/>
      <c r="Q997" s="517"/>
    </row>
    <row r="998" spans="1:17" ht="13" hidden="1" outlineLevel="2">
      <c r="A998" s="514">
        <f>IF(C998&lt;&gt;0,MAX($A$11:A997)+1,0)</f>
        <v>854</v>
      </c>
      <c r="B998" s="515" t="s">
        <v>1009</v>
      </c>
      <c r="C998" s="516" t="s">
        <v>758</v>
      </c>
      <c r="D998" s="537">
        <v>1</v>
      </c>
      <c r="E998" s="537">
        <v>4</v>
      </c>
      <c r="F998" s="479">
        <f t="shared" si="85"/>
        <v>4</v>
      </c>
      <c r="G998" s="492"/>
      <c r="H998" s="479"/>
      <c r="I998" s="479"/>
      <c r="J998" s="479">
        <v>45700</v>
      </c>
      <c r="K998" s="477">
        <v>30800</v>
      </c>
      <c r="L998" s="477">
        <f t="shared" si="82"/>
        <v>76500</v>
      </c>
      <c r="M998" s="477">
        <f t="shared" si="83"/>
        <v>306000</v>
      </c>
      <c r="N998" s="542"/>
      <c r="O998" s="542"/>
      <c r="P998" s="542"/>
      <c r="Q998" s="517"/>
    </row>
    <row r="999" spans="1:17" ht="13" hidden="1" outlineLevel="2">
      <c r="A999" s="514">
        <f>IF(C999&lt;&gt;0,MAX($A$11:A998)+1,0)</f>
        <v>855</v>
      </c>
      <c r="B999" s="515" t="s">
        <v>1010</v>
      </c>
      <c r="C999" s="516" t="s">
        <v>758</v>
      </c>
      <c r="D999" s="537">
        <v>1</v>
      </c>
      <c r="E999" s="537">
        <v>4</v>
      </c>
      <c r="F999" s="479">
        <f t="shared" si="85"/>
        <v>4</v>
      </c>
      <c r="G999" s="492"/>
      <c r="H999" s="479"/>
      <c r="I999" s="479"/>
      <c r="J999" s="479">
        <v>45700</v>
      </c>
      <c r="K999" s="477">
        <v>30800</v>
      </c>
      <c r="L999" s="477">
        <f t="shared" si="82"/>
        <v>76500</v>
      </c>
      <c r="M999" s="477">
        <f t="shared" si="83"/>
        <v>306000</v>
      </c>
      <c r="N999" s="542"/>
      <c r="O999" s="542"/>
      <c r="P999" s="542"/>
      <c r="Q999" s="517"/>
    </row>
    <row r="1000" spans="1:17" ht="13" hidden="1" outlineLevel="2">
      <c r="A1000" s="514">
        <f>IF(C1000&lt;&gt;0,MAX($A$11:A999)+1,0)</f>
        <v>856</v>
      </c>
      <c r="B1000" s="515" t="s">
        <v>1011</v>
      </c>
      <c r="C1000" s="516" t="s">
        <v>758</v>
      </c>
      <c r="D1000" s="537">
        <v>1</v>
      </c>
      <c r="E1000" s="537">
        <v>4</v>
      </c>
      <c r="F1000" s="479">
        <f t="shared" si="85"/>
        <v>4</v>
      </c>
      <c r="G1000" s="492"/>
      <c r="H1000" s="479"/>
      <c r="I1000" s="479"/>
      <c r="J1000" s="479">
        <v>96642</v>
      </c>
      <c r="K1000" s="477">
        <v>48240</v>
      </c>
      <c r="L1000" s="477">
        <f t="shared" si="82"/>
        <v>144882</v>
      </c>
      <c r="M1000" s="477">
        <f t="shared" si="83"/>
        <v>579528</v>
      </c>
      <c r="N1000" s="542"/>
      <c r="O1000" s="542"/>
      <c r="P1000" s="542"/>
      <c r="Q1000" s="517"/>
    </row>
    <row r="1001" spans="1:17" ht="13" hidden="1" outlineLevel="2">
      <c r="A1001" s="514">
        <f>IF(C1001&lt;&gt;0,MAX($A$11:A1000)+1,0)</f>
        <v>857</v>
      </c>
      <c r="B1001" s="515" t="s">
        <v>1012</v>
      </c>
      <c r="C1001" s="516" t="s">
        <v>805</v>
      </c>
      <c r="D1001" s="537">
        <v>20</v>
      </c>
      <c r="E1001" s="537">
        <v>4</v>
      </c>
      <c r="F1001" s="479">
        <f t="shared" si="85"/>
        <v>80</v>
      </c>
      <c r="G1001" s="492"/>
      <c r="H1001" s="479"/>
      <c r="I1001" s="479"/>
      <c r="J1001" s="479">
        <v>7666</v>
      </c>
      <c r="K1001" s="477">
        <v>4642</v>
      </c>
      <c r="L1001" s="477">
        <f t="shared" si="82"/>
        <v>12308</v>
      </c>
      <c r="M1001" s="477">
        <f t="shared" si="83"/>
        <v>984640</v>
      </c>
      <c r="N1001" s="542"/>
      <c r="O1001" s="542"/>
      <c r="P1001" s="542"/>
      <c r="Q1001" s="517"/>
    </row>
    <row r="1002" spans="1:17" ht="13" hidden="1" outlineLevel="2">
      <c r="A1002" s="514">
        <f>IF(C1002&lt;&gt;0,MAX($A$11:A1001)+1,0)</f>
        <v>858</v>
      </c>
      <c r="B1002" s="515" t="s">
        <v>1013</v>
      </c>
      <c r="C1002" s="516" t="s">
        <v>805</v>
      </c>
      <c r="D1002" s="537">
        <v>16</v>
      </c>
      <c r="E1002" s="537">
        <v>4</v>
      </c>
      <c r="F1002" s="479">
        <f t="shared" si="85"/>
        <v>64</v>
      </c>
      <c r="G1002" s="492"/>
      <c r="H1002" s="479"/>
      <c r="I1002" s="479"/>
      <c r="J1002" s="479">
        <v>7785</v>
      </c>
      <c r="K1002" s="477">
        <v>15352</v>
      </c>
      <c r="L1002" s="477">
        <f t="shared" si="82"/>
        <v>23137</v>
      </c>
      <c r="M1002" s="477">
        <f t="shared" si="83"/>
        <v>1480768</v>
      </c>
      <c r="N1002" s="542"/>
      <c r="O1002" s="542"/>
      <c r="P1002" s="542"/>
      <c r="Q1002" s="517"/>
    </row>
    <row r="1003" spans="1:17" ht="13" hidden="1" outlineLevel="2">
      <c r="A1003" s="498"/>
      <c r="B1003" s="463" t="s">
        <v>1017</v>
      </c>
      <c r="C1003" s="499"/>
      <c r="D1003" s="530">
        <v>4</v>
      </c>
      <c r="E1003" s="466">
        <v>0</v>
      </c>
      <c r="F1003" s="484">
        <f t="shared" si="85"/>
        <v>0</v>
      </c>
      <c r="G1003" s="485"/>
      <c r="H1003" s="484"/>
      <c r="I1003" s="484"/>
      <c r="J1003" s="484">
        <v>0</v>
      </c>
      <c r="K1003" s="484">
        <v>0</v>
      </c>
      <c r="L1003" s="484"/>
      <c r="M1003" s="484"/>
      <c r="N1003" s="467"/>
      <c r="O1003" s="467"/>
      <c r="P1003" s="467"/>
      <c r="Q1003" s="505"/>
    </row>
    <row r="1004" spans="1:17" ht="13" hidden="1" outlineLevel="2">
      <c r="A1004" s="514">
        <f>IF(C1004&lt;&gt;0,MAX($A$11:A1003)+1,0)</f>
        <v>859</v>
      </c>
      <c r="B1004" s="515" t="s">
        <v>1008</v>
      </c>
      <c r="C1004" s="516" t="s">
        <v>758</v>
      </c>
      <c r="D1004" s="537">
        <v>1</v>
      </c>
      <c r="E1004" s="537">
        <v>4</v>
      </c>
      <c r="F1004" s="479">
        <f t="shared" si="85"/>
        <v>4</v>
      </c>
      <c r="G1004" s="492"/>
      <c r="H1004" s="479"/>
      <c r="I1004" s="479"/>
      <c r="J1004" s="479">
        <v>64505</v>
      </c>
      <c r="K1004" s="477">
        <v>25802</v>
      </c>
      <c r="L1004" s="477">
        <f t="shared" si="82"/>
        <v>90307</v>
      </c>
      <c r="M1004" s="477">
        <f t="shared" si="83"/>
        <v>361228</v>
      </c>
      <c r="N1004" s="542"/>
      <c r="O1004" s="542"/>
      <c r="P1004" s="542"/>
      <c r="Q1004" s="517"/>
    </row>
    <row r="1005" spans="1:17" ht="13" hidden="1" outlineLevel="2">
      <c r="A1005" s="514">
        <f>IF(C1005&lt;&gt;0,MAX($A$11:A1004)+1,0)</f>
        <v>860</v>
      </c>
      <c r="B1005" s="515" t="s">
        <v>1009</v>
      </c>
      <c r="C1005" s="516" t="s">
        <v>758</v>
      </c>
      <c r="D1005" s="537">
        <v>1</v>
      </c>
      <c r="E1005" s="537">
        <v>4</v>
      </c>
      <c r="F1005" s="479">
        <f t="shared" si="85"/>
        <v>4</v>
      </c>
      <c r="G1005" s="492"/>
      <c r="H1005" s="479"/>
      <c r="I1005" s="479"/>
      <c r="J1005" s="479">
        <v>45700</v>
      </c>
      <c r="K1005" s="477">
        <v>30800</v>
      </c>
      <c r="L1005" s="477">
        <f t="shared" si="82"/>
        <v>76500</v>
      </c>
      <c r="M1005" s="477">
        <f t="shared" si="83"/>
        <v>306000</v>
      </c>
      <c r="N1005" s="542"/>
      <c r="O1005" s="542"/>
      <c r="P1005" s="542"/>
      <c r="Q1005" s="517"/>
    </row>
    <row r="1006" spans="1:17" ht="13" hidden="1" outlineLevel="2">
      <c r="A1006" s="514">
        <f>IF(C1006&lt;&gt;0,MAX($A$11:A1005)+1,0)</f>
        <v>861</v>
      </c>
      <c r="B1006" s="515" t="s">
        <v>1010</v>
      </c>
      <c r="C1006" s="516" t="s">
        <v>758</v>
      </c>
      <c r="D1006" s="537">
        <v>1</v>
      </c>
      <c r="E1006" s="537">
        <v>4</v>
      </c>
      <c r="F1006" s="479">
        <f t="shared" si="85"/>
        <v>4</v>
      </c>
      <c r="G1006" s="492"/>
      <c r="H1006" s="479"/>
      <c r="I1006" s="479"/>
      <c r="J1006" s="479">
        <v>45700</v>
      </c>
      <c r="K1006" s="477">
        <v>30800</v>
      </c>
      <c r="L1006" s="477">
        <f t="shared" si="82"/>
        <v>76500</v>
      </c>
      <c r="M1006" s="477">
        <f t="shared" si="83"/>
        <v>306000</v>
      </c>
      <c r="N1006" s="542"/>
      <c r="O1006" s="542"/>
      <c r="P1006" s="542"/>
      <c r="Q1006" s="517"/>
    </row>
    <row r="1007" spans="1:17" ht="13" hidden="1" outlineLevel="2">
      <c r="A1007" s="514">
        <f>IF(C1007&lt;&gt;0,MAX($A$11:A1006)+1,0)</f>
        <v>862</v>
      </c>
      <c r="B1007" s="515" t="s">
        <v>1011</v>
      </c>
      <c r="C1007" s="516" t="s">
        <v>758</v>
      </c>
      <c r="D1007" s="537">
        <v>1</v>
      </c>
      <c r="E1007" s="537">
        <v>4</v>
      </c>
      <c r="F1007" s="479">
        <f t="shared" si="85"/>
        <v>4</v>
      </c>
      <c r="G1007" s="492"/>
      <c r="H1007" s="479"/>
      <c r="I1007" s="479"/>
      <c r="J1007" s="479">
        <v>96642</v>
      </c>
      <c r="K1007" s="477">
        <v>48240</v>
      </c>
      <c r="L1007" s="477">
        <f t="shared" si="82"/>
        <v>144882</v>
      </c>
      <c r="M1007" s="477">
        <f t="shared" si="83"/>
        <v>579528</v>
      </c>
      <c r="N1007" s="542"/>
      <c r="O1007" s="542"/>
      <c r="P1007" s="542"/>
      <c r="Q1007" s="517"/>
    </row>
    <row r="1008" spans="1:17" ht="13" hidden="1" outlineLevel="2">
      <c r="A1008" s="514">
        <f>IF(C1008&lt;&gt;0,MAX($A$11:A1007)+1,0)</f>
        <v>863</v>
      </c>
      <c r="B1008" s="515" t="s">
        <v>1012</v>
      </c>
      <c r="C1008" s="516" t="s">
        <v>805</v>
      </c>
      <c r="D1008" s="537">
        <v>20</v>
      </c>
      <c r="E1008" s="537">
        <v>4</v>
      </c>
      <c r="F1008" s="479">
        <f t="shared" si="85"/>
        <v>80</v>
      </c>
      <c r="G1008" s="492"/>
      <c r="H1008" s="479"/>
      <c r="I1008" s="479"/>
      <c r="J1008" s="479">
        <v>7666</v>
      </c>
      <c r="K1008" s="477">
        <v>4642</v>
      </c>
      <c r="L1008" s="477">
        <f t="shared" si="82"/>
        <v>12308</v>
      </c>
      <c r="M1008" s="477">
        <f t="shared" si="83"/>
        <v>984640</v>
      </c>
      <c r="N1008" s="542"/>
      <c r="O1008" s="542"/>
      <c r="P1008" s="542"/>
      <c r="Q1008" s="517"/>
    </row>
    <row r="1009" spans="1:17" ht="13" hidden="1" outlineLevel="2">
      <c r="A1009" s="514">
        <f>IF(C1009&lt;&gt;0,MAX($A$11:A1008)+1,0)</f>
        <v>864</v>
      </c>
      <c r="B1009" s="515" t="s">
        <v>1013</v>
      </c>
      <c r="C1009" s="516" t="s">
        <v>805</v>
      </c>
      <c r="D1009" s="537">
        <v>16</v>
      </c>
      <c r="E1009" s="537">
        <v>4</v>
      </c>
      <c r="F1009" s="479">
        <f t="shared" si="85"/>
        <v>64</v>
      </c>
      <c r="G1009" s="492"/>
      <c r="H1009" s="479"/>
      <c r="I1009" s="479"/>
      <c r="J1009" s="479">
        <v>7785</v>
      </c>
      <c r="K1009" s="477">
        <v>15352</v>
      </c>
      <c r="L1009" s="477">
        <f t="shared" si="82"/>
        <v>23137</v>
      </c>
      <c r="M1009" s="477">
        <f t="shared" si="83"/>
        <v>1480768</v>
      </c>
      <c r="N1009" s="542"/>
      <c r="O1009" s="542"/>
      <c r="P1009" s="542"/>
      <c r="Q1009" s="517"/>
    </row>
    <row r="1010" spans="1:17" ht="13" hidden="1" outlineLevel="2">
      <c r="A1010" s="498"/>
      <c r="B1010" s="463" t="s">
        <v>1018</v>
      </c>
      <c r="C1010" s="499"/>
      <c r="D1010" s="530">
        <v>4</v>
      </c>
      <c r="E1010" s="466">
        <v>0</v>
      </c>
      <c r="F1010" s="484">
        <f t="shared" si="85"/>
        <v>0</v>
      </c>
      <c r="G1010" s="485"/>
      <c r="H1010" s="484"/>
      <c r="I1010" s="484"/>
      <c r="J1010" s="484">
        <v>0</v>
      </c>
      <c r="K1010" s="484">
        <v>0</v>
      </c>
      <c r="L1010" s="484"/>
      <c r="M1010" s="484"/>
      <c r="N1010" s="467"/>
      <c r="O1010" s="467"/>
      <c r="P1010" s="467"/>
      <c r="Q1010" s="505"/>
    </row>
    <row r="1011" spans="1:17" ht="13" hidden="1" outlineLevel="2">
      <c r="A1011" s="514">
        <f>IF(C1011&lt;&gt;0,MAX($A$11:A1010)+1,0)</f>
        <v>865</v>
      </c>
      <c r="B1011" s="515" t="s">
        <v>1008</v>
      </c>
      <c r="C1011" s="516" t="s">
        <v>758</v>
      </c>
      <c r="D1011" s="537">
        <v>1</v>
      </c>
      <c r="E1011" s="537">
        <v>4</v>
      </c>
      <c r="F1011" s="479">
        <f t="shared" si="85"/>
        <v>4</v>
      </c>
      <c r="G1011" s="492"/>
      <c r="H1011" s="479"/>
      <c r="I1011" s="479"/>
      <c r="J1011" s="479">
        <v>64505</v>
      </c>
      <c r="K1011" s="477">
        <v>25802</v>
      </c>
      <c r="L1011" s="477">
        <f t="shared" si="82"/>
        <v>90307</v>
      </c>
      <c r="M1011" s="477">
        <f t="shared" si="83"/>
        <v>361228</v>
      </c>
      <c r="N1011" s="542"/>
      <c r="O1011" s="542"/>
      <c r="P1011" s="542"/>
      <c r="Q1011" s="517"/>
    </row>
    <row r="1012" spans="1:17" ht="13" hidden="1" outlineLevel="2">
      <c r="A1012" s="514">
        <f>IF(C1012&lt;&gt;0,MAX($A$11:A1011)+1,0)</f>
        <v>866</v>
      </c>
      <c r="B1012" s="515" t="s">
        <v>1009</v>
      </c>
      <c r="C1012" s="516" t="s">
        <v>758</v>
      </c>
      <c r="D1012" s="537">
        <v>1</v>
      </c>
      <c r="E1012" s="537">
        <v>4</v>
      </c>
      <c r="F1012" s="479">
        <f t="shared" si="85"/>
        <v>4</v>
      </c>
      <c r="G1012" s="492"/>
      <c r="H1012" s="479"/>
      <c r="I1012" s="479"/>
      <c r="J1012" s="479">
        <v>45700</v>
      </c>
      <c r="K1012" s="477">
        <v>30800</v>
      </c>
      <c r="L1012" s="477">
        <f t="shared" si="82"/>
        <v>76500</v>
      </c>
      <c r="M1012" s="477">
        <f t="shared" si="83"/>
        <v>306000</v>
      </c>
      <c r="N1012" s="542"/>
      <c r="O1012" s="542"/>
      <c r="P1012" s="542"/>
      <c r="Q1012" s="517"/>
    </row>
    <row r="1013" spans="1:17" ht="13" hidden="1" outlineLevel="2">
      <c r="A1013" s="514">
        <f>IF(C1013&lt;&gt;0,MAX($A$11:A1012)+1,0)</f>
        <v>867</v>
      </c>
      <c r="B1013" s="515" t="s">
        <v>1010</v>
      </c>
      <c r="C1013" s="516" t="s">
        <v>758</v>
      </c>
      <c r="D1013" s="537">
        <v>1</v>
      </c>
      <c r="E1013" s="537">
        <v>4</v>
      </c>
      <c r="F1013" s="479">
        <f t="shared" si="85"/>
        <v>4</v>
      </c>
      <c r="G1013" s="492"/>
      <c r="H1013" s="479"/>
      <c r="I1013" s="479"/>
      <c r="J1013" s="479">
        <v>45700</v>
      </c>
      <c r="K1013" s="477">
        <v>30800</v>
      </c>
      <c r="L1013" s="477">
        <f t="shared" si="82"/>
        <v>76500</v>
      </c>
      <c r="M1013" s="477">
        <f t="shared" si="83"/>
        <v>306000</v>
      </c>
      <c r="N1013" s="542"/>
      <c r="O1013" s="542"/>
      <c r="P1013" s="542"/>
      <c r="Q1013" s="517"/>
    </row>
    <row r="1014" spans="1:17" ht="13" hidden="1" outlineLevel="2">
      <c r="A1014" s="514">
        <f>IF(C1014&lt;&gt;0,MAX($A$11:A1013)+1,0)</f>
        <v>868</v>
      </c>
      <c r="B1014" s="515" t="s">
        <v>1011</v>
      </c>
      <c r="C1014" s="516" t="s">
        <v>758</v>
      </c>
      <c r="D1014" s="537">
        <v>1</v>
      </c>
      <c r="E1014" s="537">
        <v>4</v>
      </c>
      <c r="F1014" s="479">
        <f t="shared" si="85"/>
        <v>4</v>
      </c>
      <c r="G1014" s="492"/>
      <c r="H1014" s="479"/>
      <c r="I1014" s="479"/>
      <c r="J1014" s="479">
        <v>96642</v>
      </c>
      <c r="K1014" s="477">
        <v>48240</v>
      </c>
      <c r="L1014" s="477">
        <f t="shared" ref="L1014:L1077" si="86">J1014+K1014</f>
        <v>144882</v>
      </c>
      <c r="M1014" s="477">
        <f t="shared" ref="M1014:M1077" si="87">ROUND(F1014*L1014,0)</f>
        <v>579528</v>
      </c>
      <c r="N1014" s="542"/>
      <c r="O1014" s="542"/>
      <c r="P1014" s="542"/>
      <c r="Q1014" s="517"/>
    </row>
    <row r="1015" spans="1:17" ht="13" hidden="1" outlineLevel="2">
      <c r="A1015" s="514">
        <f>IF(C1015&lt;&gt;0,MAX($A$11:A1014)+1,0)</f>
        <v>869</v>
      </c>
      <c r="B1015" s="515" t="s">
        <v>1012</v>
      </c>
      <c r="C1015" s="516" t="s">
        <v>805</v>
      </c>
      <c r="D1015" s="537">
        <v>20</v>
      </c>
      <c r="E1015" s="537">
        <v>4</v>
      </c>
      <c r="F1015" s="479">
        <f t="shared" si="85"/>
        <v>80</v>
      </c>
      <c r="G1015" s="492"/>
      <c r="H1015" s="479"/>
      <c r="I1015" s="479"/>
      <c r="J1015" s="479">
        <v>7666</v>
      </c>
      <c r="K1015" s="477">
        <v>4642</v>
      </c>
      <c r="L1015" s="477">
        <f t="shared" si="86"/>
        <v>12308</v>
      </c>
      <c r="M1015" s="477">
        <f t="shared" si="87"/>
        <v>984640</v>
      </c>
      <c r="N1015" s="542"/>
      <c r="O1015" s="542"/>
      <c r="P1015" s="542"/>
      <c r="Q1015" s="517"/>
    </row>
    <row r="1016" spans="1:17" ht="13" hidden="1" outlineLevel="2">
      <c r="A1016" s="514">
        <f>IF(C1016&lt;&gt;0,MAX($A$11:A1015)+1,0)</f>
        <v>870</v>
      </c>
      <c r="B1016" s="515" t="s">
        <v>1013</v>
      </c>
      <c r="C1016" s="516" t="s">
        <v>805</v>
      </c>
      <c r="D1016" s="537">
        <v>16</v>
      </c>
      <c r="E1016" s="537">
        <v>4</v>
      </c>
      <c r="F1016" s="479">
        <f t="shared" si="85"/>
        <v>64</v>
      </c>
      <c r="G1016" s="492"/>
      <c r="H1016" s="479"/>
      <c r="I1016" s="479"/>
      <c r="J1016" s="479">
        <v>7785</v>
      </c>
      <c r="K1016" s="477">
        <v>15352</v>
      </c>
      <c r="L1016" s="477">
        <f t="shared" si="86"/>
        <v>23137</v>
      </c>
      <c r="M1016" s="477">
        <f t="shared" si="87"/>
        <v>1480768</v>
      </c>
      <c r="N1016" s="542"/>
      <c r="O1016" s="542"/>
      <c r="P1016" s="542"/>
      <c r="Q1016" s="517"/>
    </row>
    <row r="1017" spans="1:17" ht="13" hidden="1" outlineLevel="2">
      <c r="A1017" s="498"/>
      <c r="B1017" s="463" t="s">
        <v>1019</v>
      </c>
      <c r="C1017" s="499"/>
      <c r="D1017" s="530">
        <v>4</v>
      </c>
      <c r="E1017" s="466">
        <v>0</v>
      </c>
      <c r="F1017" s="484">
        <f t="shared" si="85"/>
        <v>0</v>
      </c>
      <c r="G1017" s="485"/>
      <c r="H1017" s="484"/>
      <c r="I1017" s="484"/>
      <c r="J1017" s="484">
        <v>0</v>
      </c>
      <c r="K1017" s="484">
        <v>0</v>
      </c>
      <c r="L1017" s="484"/>
      <c r="M1017" s="484"/>
      <c r="N1017" s="467"/>
      <c r="O1017" s="467"/>
      <c r="P1017" s="467"/>
      <c r="Q1017" s="505"/>
    </row>
    <row r="1018" spans="1:17" ht="13" hidden="1" outlineLevel="2">
      <c r="A1018" s="514">
        <f>IF(C1018&lt;&gt;0,MAX($A$11:A1017)+1,0)</f>
        <v>871</v>
      </c>
      <c r="B1018" s="515" t="s">
        <v>1008</v>
      </c>
      <c r="C1018" s="516" t="s">
        <v>758</v>
      </c>
      <c r="D1018" s="537">
        <v>1</v>
      </c>
      <c r="E1018" s="537">
        <v>4</v>
      </c>
      <c r="F1018" s="479">
        <f t="shared" si="85"/>
        <v>4</v>
      </c>
      <c r="G1018" s="492"/>
      <c r="H1018" s="479"/>
      <c r="I1018" s="479"/>
      <c r="J1018" s="479">
        <v>64505</v>
      </c>
      <c r="K1018" s="477">
        <v>25802</v>
      </c>
      <c r="L1018" s="477">
        <f t="shared" si="86"/>
        <v>90307</v>
      </c>
      <c r="M1018" s="477">
        <f t="shared" si="87"/>
        <v>361228</v>
      </c>
      <c r="N1018" s="542"/>
      <c r="O1018" s="542"/>
      <c r="P1018" s="542"/>
      <c r="Q1018" s="517"/>
    </row>
    <row r="1019" spans="1:17" ht="13" hidden="1" outlineLevel="2">
      <c r="A1019" s="514">
        <f>IF(C1019&lt;&gt;0,MAX($A$11:A1018)+1,0)</f>
        <v>872</v>
      </c>
      <c r="B1019" s="515" t="s">
        <v>1009</v>
      </c>
      <c r="C1019" s="516" t="s">
        <v>758</v>
      </c>
      <c r="D1019" s="537">
        <v>1</v>
      </c>
      <c r="E1019" s="537">
        <v>4</v>
      </c>
      <c r="F1019" s="479">
        <f t="shared" si="85"/>
        <v>4</v>
      </c>
      <c r="G1019" s="492"/>
      <c r="H1019" s="479"/>
      <c r="I1019" s="479"/>
      <c r="J1019" s="479">
        <v>45700</v>
      </c>
      <c r="K1019" s="477">
        <v>30800</v>
      </c>
      <c r="L1019" s="477">
        <f t="shared" si="86"/>
        <v>76500</v>
      </c>
      <c r="M1019" s="477">
        <f t="shared" si="87"/>
        <v>306000</v>
      </c>
      <c r="N1019" s="542"/>
      <c r="O1019" s="542"/>
      <c r="P1019" s="542"/>
      <c r="Q1019" s="517"/>
    </row>
    <row r="1020" spans="1:17" ht="13" hidden="1" outlineLevel="2">
      <c r="A1020" s="514">
        <f>IF(C1020&lt;&gt;0,MAX($A$11:A1019)+1,0)</f>
        <v>873</v>
      </c>
      <c r="B1020" s="515" t="s">
        <v>1010</v>
      </c>
      <c r="C1020" s="516" t="s">
        <v>758</v>
      </c>
      <c r="D1020" s="537">
        <v>1</v>
      </c>
      <c r="E1020" s="537">
        <v>4</v>
      </c>
      <c r="F1020" s="479">
        <f t="shared" si="85"/>
        <v>4</v>
      </c>
      <c r="G1020" s="492"/>
      <c r="H1020" s="479"/>
      <c r="I1020" s="479"/>
      <c r="J1020" s="479">
        <v>45700</v>
      </c>
      <c r="K1020" s="477">
        <v>30800</v>
      </c>
      <c r="L1020" s="477">
        <f t="shared" si="86"/>
        <v>76500</v>
      </c>
      <c r="M1020" s="477">
        <f t="shared" si="87"/>
        <v>306000</v>
      </c>
      <c r="N1020" s="542"/>
      <c r="O1020" s="542"/>
      <c r="P1020" s="542"/>
      <c r="Q1020" s="517"/>
    </row>
    <row r="1021" spans="1:17" ht="13" hidden="1" outlineLevel="2">
      <c r="A1021" s="514">
        <f>IF(C1021&lt;&gt;0,MAX($A$11:A1020)+1,0)</f>
        <v>874</v>
      </c>
      <c r="B1021" s="515" t="s">
        <v>1011</v>
      </c>
      <c r="C1021" s="516" t="s">
        <v>758</v>
      </c>
      <c r="D1021" s="537">
        <v>1</v>
      </c>
      <c r="E1021" s="537">
        <v>4</v>
      </c>
      <c r="F1021" s="479">
        <f t="shared" si="85"/>
        <v>4</v>
      </c>
      <c r="G1021" s="492"/>
      <c r="H1021" s="479"/>
      <c r="I1021" s="479"/>
      <c r="J1021" s="479">
        <v>96642</v>
      </c>
      <c r="K1021" s="477">
        <v>48240</v>
      </c>
      <c r="L1021" s="477">
        <f t="shared" si="86"/>
        <v>144882</v>
      </c>
      <c r="M1021" s="477">
        <f t="shared" si="87"/>
        <v>579528</v>
      </c>
      <c r="N1021" s="542"/>
      <c r="O1021" s="542"/>
      <c r="P1021" s="542"/>
      <c r="Q1021" s="517"/>
    </row>
    <row r="1022" spans="1:17" ht="13" hidden="1" outlineLevel="2">
      <c r="A1022" s="514">
        <f>IF(C1022&lt;&gt;0,MAX($A$11:A1021)+1,0)</f>
        <v>875</v>
      </c>
      <c r="B1022" s="515" t="s">
        <v>1012</v>
      </c>
      <c r="C1022" s="516" t="s">
        <v>805</v>
      </c>
      <c r="D1022" s="537">
        <v>20</v>
      </c>
      <c r="E1022" s="537">
        <v>4</v>
      </c>
      <c r="F1022" s="479">
        <f t="shared" si="85"/>
        <v>80</v>
      </c>
      <c r="G1022" s="492"/>
      <c r="H1022" s="479"/>
      <c r="I1022" s="479"/>
      <c r="J1022" s="479">
        <v>7666</v>
      </c>
      <c r="K1022" s="477">
        <v>4642</v>
      </c>
      <c r="L1022" s="477">
        <f t="shared" si="86"/>
        <v>12308</v>
      </c>
      <c r="M1022" s="477">
        <f t="shared" si="87"/>
        <v>984640</v>
      </c>
      <c r="N1022" s="542"/>
      <c r="O1022" s="542"/>
      <c r="P1022" s="542"/>
      <c r="Q1022" s="517"/>
    </row>
    <row r="1023" spans="1:17" ht="13" hidden="1" outlineLevel="2">
      <c r="A1023" s="514">
        <f>IF(C1023&lt;&gt;0,MAX($A$11:A1022)+1,0)</f>
        <v>876</v>
      </c>
      <c r="B1023" s="515" t="s">
        <v>1013</v>
      </c>
      <c r="C1023" s="516" t="s">
        <v>805</v>
      </c>
      <c r="D1023" s="537">
        <v>16</v>
      </c>
      <c r="E1023" s="537">
        <v>4</v>
      </c>
      <c r="F1023" s="479">
        <f t="shared" si="85"/>
        <v>64</v>
      </c>
      <c r="G1023" s="492"/>
      <c r="H1023" s="479"/>
      <c r="I1023" s="479"/>
      <c r="J1023" s="479">
        <v>7785</v>
      </c>
      <c r="K1023" s="477">
        <v>15352</v>
      </c>
      <c r="L1023" s="477">
        <f t="shared" si="86"/>
        <v>23137</v>
      </c>
      <c r="M1023" s="477">
        <f t="shared" si="87"/>
        <v>1480768</v>
      </c>
      <c r="N1023" s="542"/>
      <c r="O1023" s="542"/>
      <c r="P1023" s="542"/>
      <c r="Q1023" s="517"/>
    </row>
    <row r="1024" spans="1:17" ht="13" hidden="1" outlineLevel="2">
      <c r="A1024" s="498"/>
      <c r="B1024" s="463" t="s">
        <v>1020</v>
      </c>
      <c r="C1024" s="499"/>
      <c r="D1024" s="530">
        <v>2</v>
      </c>
      <c r="E1024" s="466">
        <v>0</v>
      </c>
      <c r="F1024" s="484">
        <f t="shared" si="85"/>
        <v>0</v>
      </c>
      <c r="G1024" s="485"/>
      <c r="H1024" s="484"/>
      <c r="I1024" s="484"/>
      <c r="J1024" s="484">
        <v>0</v>
      </c>
      <c r="K1024" s="484">
        <v>0</v>
      </c>
      <c r="L1024" s="484"/>
      <c r="M1024" s="484"/>
      <c r="N1024" s="467"/>
      <c r="O1024" s="467"/>
      <c r="P1024" s="467"/>
      <c r="Q1024" s="505"/>
    </row>
    <row r="1025" spans="1:17" ht="13" hidden="1" outlineLevel="2">
      <c r="A1025" s="514">
        <f>IF(C1025&lt;&gt;0,MAX($A$11:A1024)+1,0)</f>
        <v>877</v>
      </c>
      <c r="B1025" s="515" t="s">
        <v>1008</v>
      </c>
      <c r="C1025" s="516" t="s">
        <v>758</v>
      </c>
      <c r="D1025" s="537">
        <v>1</v>
      </c>
      <c r="E1025" s="537">
        <v>2</v>
      </c>
      <c r="F1025" s="479">
        <f t="shared" si="85"/>
        <v>2</v>
      </c>
      <c r="G1025" s="492"/>
      <c r="H1025" s="479"/>
      <c r="I1025" s="479"/>
      <c r="J1025" s="479">
        <v>64505</v>
      </c>
      <c r="K1025" s="477">
        <v>25802</v>
      </c>
      <c r="L1025" s="477">
        <f t="shared" si="86"/>
        <v>90307</v>
      </c>
      <c r="M1025" s="477">
        <f t="shared" si="87"/>
        <v>180614</v>
      </c>
      <c r="N1025" s="542"/>
      <c r="O1025" s="542"/>
      <c r="P1025" s="542"/>
      <c r="Q1025" s="517"/>
    </row>
    <row r="1026" spans="1:17" ht="13" hidden="1" outlineLevel="2">
      <c r="A1026" s="514">
        <f>IF(C1026&lt;&gt;0,MAX($A$11:A1025)+1,0)</f>
        <v>878</v>
      </c>
      <c r="B1026" s="515" t="s">
        <v>1009</v>
      </c>
      <c r="C1026" s="516" t="s">
        <v>758</v>
      </c>
      <c r="D1026" s="537">
        <v>1</v>
      </c>
      <c r="E1026" s="537">
        <v>2</v>
      </c>
      <c r="F1026" s="479">
        <f t="shared" si="85"/>
        <v>2</v>
      </c>
      <c r="G1026" s="492"/>
      <c r="H1026" s="479"/>
      <c r="I1026" s="479"/>
      <c r="J1026" s="479">
        <v>45700</v>
      </c>
      <c r="K1026" s="477">
        <v>30800</v>
      </c>
      <c r="L1026" s="477">
        <f t="shared" si="86"/>
        <v>76500</v>
      </c>
      <c r="M1026" s="477">
        <f t="shared" si="87"/>
        <v>153000</v>
      </c>
      <c r="N1026" s="542"/>
      <c r="O1026" s="542"/>
      <c r="P1026" s="542"/>
      <c r="Q1026" s="517"/>
    </row>
    <row r="1027" spans="1:17" ht="13" hidden="1" outlineLevel="2">
      <c r="A1027" s="514">
        <f>IF(C1027&lt;&gt;0,MAX($A$11:A1026)+1,0)</f>
        <v>879</v>
      </c>
      <c r="B1027" s="515" t="s">
        <v>1010</v>
      </c>
      <c r="C1027" s="516" t="s">
        <v>758</v>
      </c>
      <c r="D1027" s="537">
        <v>1</v>
      </c>
      <c r="E1027" s="537">
        <v>2</v>
      </c>
      <c r="F1027" s="479">
        <f t="shared" si="85"/>
        <v>2</v>
      </c>
      <c r="G1027" s="492"/>
      <c r="H1027" s="479"/>
      <c r="I1027" s="479"/>
      <c r="J1027" s="479">
        <v>45700</v>
      </c>
      <c r="K1027" s="477">
        <v>30800</v>
      </c>
      <c r="L1027" s="477">
        <f t="shared" si="86"/>
        <v>76500</v>
      </c>
      <c r="M1027" s="477">
        <f t="shared" si="87"/>
        <v>153000</v>
      </c>
      <c r="N1027" s="542"/>
      <c r="O1027" s="542"/>
      <c r="P1027" s="542"/>
      <c r="Q1027" s="517"/>
    </row>
    <row r="1028" spans="1:17" ht="13" hidden="1" outlineLevel="2">
      <c r="A1028" s="514">
        <f>IF(C1028&lt;&gt;0,MAX($A$11:A1027)+1,0)</f>
        <v>880</v>
      </c>
      <c r="B1028" s="515" t="s">
        <v>1011</v>
      </c>
      <c r="C1028" s="516" t="s">
        <v>758</v>
      </c>
      <c r="D1028" s="537">
        <v>1</v>
      </c>
      <c r="E1028" s="537">
        <v>2</v>
      </c>
      <c r="F1028" s="479">
        <f t="shared" si="85"/>
        <v>2</v>
      </c>
      <c r="G1028" s="492"/>
      <c r="H1028" s="479"/>
      <c r="I1028" s="479"/>
      <c r="J1028" s="479">
        <v>96642</v>
      </c>
      <c r="K1028" s="477">
        <v>48240</v>
      </c>
      <c r="L1028" s="477">
        <f t="shared" si="86"/>
        <v>144882</v>
      </c>
      <c r="M1028" s="477">
        <f t="shared" si="87"/>
        <v>289764</v>
      </c>
      <c r="N1028" s="542"/>
      <c r="O1028" s="542"/>
      <c r="P1028" s="542"/>
      <c r="Q1028" s="517"/>
    </row>
    <row r="1029" spans="1:17" ht="13" hidden="1" outlineLevel="2">
      <c r="A1029" s="514">
        <f>IF(C1029&lt;&gt;0,MAX($A$11:A1028)+1,0)</f>
        <v>881</v>
      </c>
      <c r="B1029" s="515" t="s">
        <v>1012</v>
      </c>
      <c r="C1029" s="516" t="s">
        <v>805</v>
      </c>
      <c r="D1029" s="537">
        <v>20</v>
      </c>
      <c r="E1029" s="537">
        <v>2</v>
      </c>
      <c r="F1029" s="479">
        <f t="shared" si="85"/>
        <v>40</v>
      </c>
      <c r="G1029" s="492"/>
      <c r="H1029" s="479"/>
      <c r="I1029" s="479"/>
      <c r="J1029" s="479">
        <v>7666</v>
      </c>
      <c r="K1029" s="477">
        <v>4642</v>
      </c>
      <c r="L1029" s="477">
        <f t="shared" si="86"/>
        <v>12308</v>
      </c>
      <c r="M1029" s="477">
        <f t="shared" si="87"/>
        <v>492320</v>
      </c>
      <c r="N1029" s="542"/>
      <c r="O1029" s="542"/>
      <c r="P1029" s="542"/>
      <c r="Q1029" s="517"/>
    </row>
    <row r="1030" spans="1:17" ht="13" hidden="1" outlineLevel="2">
      <c r="A1030" s="514">
        <f>IF(C1030&lt;&gt;0,MAX($A$11:A1029)+1,0)</f>
        <v>882</v>
      </c>
      <c r="B1030" s="515" t="s">
        <v>1013</v>
      </c>
      <c r="C1030" s="516" t="s">
        <v>805</v>
      </c>
      <c r="D1030" s="537">
        <v>16</v>
      </c>
      <c r="E1030" s="537">
        <v>2</v>
      </c>
      <c r="F1030" s="479">
        <f t="shared" si="85"/>
        <v>32</v>
      </c>
      <c r="G1030" s="492"/>
      <c r="H1030" s="479"/>
      <c r="I1030" s="479"/>
      <c r="J1030" s="479">
        <v>7785</v>
      </c>
      <c r="K1030" s="477">
        <v>15352</v>
      </c>
      <c r="L1030" s="477">
        <f t="shared" si="86"/>
        <v>23137</v>
      </c>
      <c r="M1030" s="477">
        <f t="shared" si="87"/>
        <v>740384</v>
      </c>
      <c r="N1030" s="542"/>
      <c r="O1030" s="542"/>
      <c r="P1030" s="542"/>
      <c r="Q1030" s="517"/>
    </row>
    <row r="1031" spans="1:17" ht="13" hidden="1" outlineLevel="2">
      <c r="A1031" s="498"/>
      <c r="B1031" s="463" t="s">
        <v>1021</v>
      </c>
      <c r="C1031" s="499"/>
      <c r="D1031" s="530">
        <v>2</v>
      </c>
      <c r="E1031" s="466">
        <v>0</v>
      </c>
      <c r="F1031" s="484">
        <f t="shared" si="85"/>
        <v>0</v>
      </c>
      <c r="G1031" s="485"/>
      <c r="H1031" s="484"/>
      <c r="I1031" s="484"/>
      <c r="J1031" s="484">
        <v>0</v>
      </c>
      <c r="K1031" s="484">
        <v>0</v>
      </c>
      <c r="L1031" s="484"/>
      <c r="M1031" s="484"/>
      <c r="N1031" s="467"/>
      <c r="O1031" s="467"/>
      <c r="P1031" s="467"/>
      <c r="Q1031" s="505"/>
    </row>
    <row r="1032" spans="1:17" ht="13" hidden="1" outlineLevel="2">
      <c r="A1032" s="514">
        <f>IF(C1032&lt;&gt;0,MAX($A$11:A1031)+1,0)</f>
        <v>883</v>
      </c>
      <c r="B1032" s="515" t="s">
        <v>1008</v>
      </c>
      <c r="C1032" s="516" t="s">
        <v>758</v>
      </c>
      <c r="D1032" s="537">
        <v>1</v>
      </c>
      <c r="E1032" s="537">
        <v>2</v>
      </c>
      <c r="F1032" s="479">
        <f t="shared" ref="F1032:F1096" si="88">D1032*E1032</f>
        <v>2</v>
      </c>
      <c r="G1032" s="492"/>
      <c r="H1032" s="479"/>
      <c r="I1032" s="479"/>
      <c r="J1032" s="479">
        <v>64505</v>
      </c>
      <c r="K1032" s="477">
        <v>25802</v>
      </c>
      <c r="L1032" s="477">
        <f t="shared" si="86"/>
        <v>90307</v>
      </c>
      <c r="M1032" s="477">
        <f t="shared" si="87"/>
        <v>180614</v>
      </c>
      <c r="N1032" s="542"/>
      <c r="O1032" s="542"/>
      <c r="P1032" s="542"/>
      <c r="Q1032" s="517"/>
    </row>
    <row r="1033" spans="1:17" ht="13" hidden="1" outlineLevel="2">
      <c r="A1033" s="514">
        <f>IF(C1033&lt;&gt;0,MAX($A$11:A1032)+1,0)</f>
        <v>884</v>
      </c>
      <c r="B1033" s="515" t="s">
        <v>1009</v>
      </c>
      <c r="C1033" s="516" t="s">
        <v>758</v>
      </c>
      <c r="D1033" s="537">
        <v>1</v>
      </c>
      <c r="E1033" s="537">
        <v>2</v>
      </c>
      <c r="F1033" s="479">
        <f t="shared" si="88"/>
        <v>2</v>
      </c>
      <c r="G1033" s="492"/>
      <c r="H1033" s="479"/>
      <c r="I1033" s="479"/>
      <c r="J1033" s="479">
        <v>45700</v>
      </c>
      <c r="K1033" s="477">
        <v>30800</v>
      </c>
      <c r="L1033" s="477">
        <f t="shared" si="86"/>
        <v>76500</v>
      </c>
      <c r="M1033" s="477">
        <f t="shared" si="87"/>
        <v>153000</v>
      </c>
      <c r="N1033" s="542"/>
      <c r="O1033" s="542"/>
      <c r="P1033" s="542"/>
      <c r="Q1033" s="517"/>
    </row>
    <row r="1034" spans="1:17" ht="13" hidden="1" outlineLevel="2">
      <c r="A1034" s="514">
        <f>IF(C1034&lt;&gt;0,MAX($A$11:A1033)+1,0)</f>
        <v>885</v>
      </c>
      <c r="B1034" s="515" t="s">
        <v>1010</v>
      </c>
      <c r="C1034" s="516" t="s">
        <v>758</v>
      </c>
      <c r="D1034" s="537">
        <v>1</v>
      </c>
      <c r="E1034" s="537">
        <v>2</v>
      </c>
      <c r="F1034" s="479">
        <f t="shared" si="88"/>
        <v>2</v>
      </c>
      <c r="G1034" s="492"/>
      <c r="H1034" s="479"/>
      <c r="I1034" s="479"/>
      <c r="J1034" s="479">
        <v>45700</v>
      </c>
      <c r="K1034" s="477">
        <v>30800</v>
      </c>
      <c r="L1034" s="477">
        <f t="shared" si="86"/>
        <v>76500</v>
      </c>
      <c r="M1034" s="477">
        <f t="shared" si="87"/>
        <v>153000</v>
      </c>
      <c r="N1034" s="542"/>
      <c r="O1034" s="542"/>
      <c r="P1034" s="542"/>
      <c r="Q1034" s="517"/>
    </row>
    <row r="1035" spans="1:17" ht="13" hidden="1" outlineLevel="2">
      <c r="A1035" s="514">
        <f>IF(C1035&lt;&gt;0,MAX($A$11:A1034)+1,0)</f>
        <v>886</v>
      </c>
      <c r="B1035" s="515" t="s">
        <v>1011</v>
      </c>
      <c r="C1035" s="516" t="s">
        <v>758</v>
      </c>
      <c r="D1035" s="537">
        <v>1</v>
      </c>
      <c r="E1035" s="537">
        <v>2</v>
      </c>
      <c r="F1035" s="479">
        <f t="shared" si="88"/>
        <v>2</v>
      </c>
      <c r="G1035" s="492"/>
      <c r="H1035" s="479"/>
      <c r="I1035" s="479"/>
      <c r="J1035" s="479">
        <v>96642</v>
      </c>
      <c r="K1035" s="477">
        <v>48240</v>
      </c>
      <c r="L1035" s="477">
        <f t="shared" si="86"/>
        <v>144882</v>
      </c>
      <c r="M1035" s="477">
        <f t="shared" si="87"/>
        <v>289764</v>
      </c>
      <c r="N1035" s="542"/>
      <c r="O1035" s="542"/>
      <c r="P1035" s="542"/>
      <c r="Q1035" s="517"/>
    </row>
    <row r="1036" spans="1:17" ht="13" hidden="1" outlineLevel="2">
      <c r="A1036" s="514">
        <f>IF(C1036&lt;&gt;0,MAX($A$11:A1035)+1,0)</f>
        <v>887</v>
      </c>
      <c r="B1036" s="515" t="s">
        <v>1012</v>
      </c>
      <c r="C1036" s="516" t="s">
        <v>805</v>
      </c>
      <c r="D1036" s="537">
        <v>30</v>
      </c>
      <c r="E1036" s="537">
        <v>2</v>
      </c>
      <c r="F1036" s="479">
        <f t="shared" si="88"/>
        <v>60</v>
      </c>
      <c r="G1036" s="492"/>
      <c r="H1036" s="479"/>
      <c r="I1036" s="479"/>
      <c r="J1036" s="479">
        <v>7666</v>
      </c>
      <c r="K1036" s="477">
        <v>4642</v>
      </c>
      <c r="L1036" s="477">
        <f t="shared" si="86"/>
        <v>12308</v>
      </c>
      <c r="M1036" s="477">
        <f t="shared" si="87"/>
        <v>738480</v>
      </c>
      <c r="N1036" s="542"/>
      <c r="O1036" s="542"/>
      <c r="P1036" s="542"/>
      <c r="Q1036" s="517"/>
    </row>
    <row r="1037" spans="1:17" ht="13" hidden="1" outlineLevel="2">
      <c r="A1037" s="514">
        <f>IF(C1037&lt;&gt;0,MAX($A$11:A1036)+1,0)</f>
        <v>888</v>
      </c>
      <c r="B1037" s="515" t="s">
        <v>1013</v>
      </c>
      <c r="C1037" s="516" t="s">
        <v>805</v>
      </c>
      <c r="D1037" s="537">
        <v>24</v>
      </c>
      <c r="E1037" s="537">
        <v>2</v>
      </c>
      <c r="F1037" s="479">
        <f t="shared" si="88"/>
        <v>48</v>
      </c>
      <c r="G1037" s="492"/>
      <c r="H1037" s="479"/>
      <c r="I1037" s="479"/>
      <c r="J1037" s="479">
        <v>7785</v>
      </c>
      <c r="K1037" s="477">
        <v>15352</v>
      </c>
      <c r="L1037" s="477">
        <f t="shared" si="86"/>
        <v>23137</v>
      </c>
      <c r="M1037" s="477">
        <f t="shared" si="87"/>
        <v>1110576</v>
      </c>
      <c r="N1037" s="542"/>
      <c r="O1037" s="542"/>
      <c r="P1037" s="542"/>
      <c r="Q1037" s="517"/>
    </row>
    <row r="1038" spans="1:17" ht="13" hidden="1" outlineLevel="2">
      <c r="A1038" s="498"/>
      <c r="B1038" s="463" t="s">
        <v>1022</v>
      </c>
      <c r="C1038" s="499"/>
      <c r="D1038" s="530">
        <v>1</v>
      </c>
      <c r="E1038" s="466">
        <v>0</v>
      </c>
      <c r="F1038" s="484">
        <f t="shared" si="88"/>
        <v>0</v>
      </c>
      <c r="G1038" s="485"/>
      <c r="H1038" s="484"/>
      <c r="I1038" s="484"/>
      <c r="J1038" s="484">
        <v>0</v>
      </c>
      <c r="K1038" s="484">
        <v>0</v>
      </c>
      <c r="L1038" s="484"/>
      <c r="M1038" s="484"/>
      <c r="N1038" s="467"/>
      <c r="O1038" s="467"/>
      <c r="P1038" s="467"/>
      <c r="Q1038" s="505"/>
    </row>
    <row r="1039" spans="1:17" ht="13" hidden="1" outlineLevel="2">
      <c r="A1039" s="514">
        <f>IF(C1039&lt;&gt;0,MAX($A$11:A1038)+1,0)</f>
        <v>889</v>
      </c>
      <c r="B1039" s="515" t="s">
        <v>1008</v>
      </c>
      <c r="C1039" s="516" t="s">
        <v>758</v>
      </c>
      <c r="D1039" s="537">
        <v>1</v>
      </c>
      <c r="E1039" s="537">
        <v>1</v>
      </c>
      <c r="F1039" s="479">
        <f t="shared" si="88"/>
        <v>1</v>
      </c>
      <c r="G1039" s="492"/>
      <c r="H1039" s="479"/>
      <c r="I1039" s="479"/>
      <c r="J1039" s="479">
        <v>64505</v>
      </c>
      <c r="K1039" s="477">
        <v>25802</v>
      </c>
      <c r="L1039" s="477">
        <f t="shared" si="86"/>
        <v>90307</v>
      </c>
      <c r="M1039" s="477">
        <f t="shared" si="87"/>
        <v>90307</v>
      </c>
      <c r="N1039" s="542"/>
      <c r="O1039" s="542"/>
      <c r="P1039" s="542"/>
      <c r="Q1039" s="517"/>
    </row>
    <row r="1040" spans="1:17" ht="13" hidden="1" outlineLevel="2">
      <c r="A1040" s="514">
        <f>IF(C1040&lt;&gt;0,MAX($A$11:A1039)+1,0)</f>
        <v>890</v>
      </c>
      <c r="B1040" s="515" t="s">
        <v>1009</v>
      </c>
      <c r="C1040" s="516" t="s">
        <v>758</v>
      </c>
      <c r="D1040" s="537">
        <v>1</v>
      </c>
      <c r="E1040" s="537">
        <v>1</v>
      </c>
      <c r="F1040" s="479">
        <f t="shared" si="88"/>
        <v>1</v>
      </c>
      <c r="G1040" s="492"/>
      <c r="H1040" s="479"/>
      <c r="I1040" s="479"/>
      <c r="J1040" s="479">
        <v>45700</v>
      </c>
      <c r="K1040" s="477">
        <v>30800</v>
      </c>
      <c r="L1040" s="477">
        <f t="shared" si="86"/>
        <v>76500</v>
      </c>
      <c r="M1040" s="477">
        <f t="shared" si="87"/>
        <v>76500</v>
      </c>
      <c r="N1040" s="542"/>
      <c r="O1040" s="542"/>
      <c r="P1040" s="542"/>
      <c r="Q1040" s="517"/>
    </row>
    <row r="1041" spans="1:17" ht="13" hidden="1" outlineLevel="2">
      <c r="A1041" s="514">
        <f>IF(C1041&lt;&gt;0,MAX($A$11:A1040)+1,0)</f>
        <v>891</v>
      </c>
      <c r="B1041" s="515" t="s">
        <v>1010</v>
      </c>
      <c r="C1041" s="516" t="s">
        <v>758</v>
      </c>
      <c r="D1041" s="537">
        <v>1</v>
      </c>
      <c r="E1041" s="537">
        <v>1</v>
      </c>
      <c r="F1041" s="479">
        <f t="shared" si="88"/>
        <v>1</v>
      </c>
      <c r="G1041" s="492"/>
      <c r="H1041" s="479"/>
      <c r="I1041" s="479"/>
      <c r="J1041" s="479">
        <v>45700</v>
      </c>
      <c r="K1041" s="477">
        <v>30800</v>
      </c>
      <c r="L1041" s="477">
        <f t="shared" si="86"/>
        <v>76500</v>
      </c>
      <c r="M1041" s="477">
        <f t="shared" si="87"/>
        <v>76500</v>
      </c>
      <c r="N1041" s="542"/>
      <c r="O1041" s="542"/>
      <c r="P1041" s="542"/>
      <c r="Q1041" s="517"/>
    </row>
    <row r="1042" spans="1:17" ht="13" hidden="1" outlineLevel="2">
      <c r="A1042" s="514">
        <f>IF(C1042&lt;&gt;0,MAX($A$11:A1041)+1,0)</f>
        <v>892</v>
      </c>
      <c r="B1042" s="515" t="s">
        <v>1011</v>
      </c>
      <c r="C1042" s="516" t="s">
        <v>758</v>
      </c>
      <c r="D1042" s="537">
        <v>1</v>
      </c>
      <c r="E1042" s="537">
        <v>1</v>
      </c>
      <c r="F1042" s="479">
        <f t="shared" si="88"/>
        <v>1</v>
      </c>
      <c r="G1042" s="492"/>
      <c r="H1042" s="479"/>
      <c r="I1042" s="479"/>
      <c r="J1042" s="479">
        <v>96642</v>
      </c>
      <c r="K1042" s="477">
        <v>48240</v>
      </c>
      <c r="L1042" s="477">
        <f t="shared" si="86"/>
        <v>144882</v>
      </c>
      <c r="M1042" s="477">
        <f t="shared" si="87"/>
        <v>144882</v>
      </c>
      <c r="N1042" s="542"/>
      <c r="O1042" s="542"/>
      <c r="P1042" s="542"/>
      <c r="Q1042" s="517"/>
    </row>
    <row r="1043" spans="1:17" ht="13" hidden="1" outlineLevel="2">
      <c r="A1043" s="514">
        <f>IF(C1043&lt;&gt;0,MAX($A$11:A1042)+1,0)</f>
        <v>893</v>
      </c>
      <c r="B1043" s="515" t="s">
        <v>1012</v>
      </c>
      <c r="C1043" s="516" t="s">
        <v>805</v>
      </c>
      <c r="D1043" s="537">
        <v>25</v>
      </c>
      <c r="E1043" s="537">
        <v>1</v>
      </c>
      <c r="F1043" s="479">
        <f t="shared" si="88"/>
        <v>25</v>
      </c>
      <c r="G1043" s="492"/>
      <c r="H1043" s="479"/>
      <c r="I1043" s="479"/>
      <c r="J1043" s="479">
        <v>7666</v>
      </c>
      <c r="K1043" s="477">
        <v>4642</v>
      </c>
      <c r="L1043" s="477">
        <f t="shared" si="86"/>
        <v>12308</v>
      </c>
      <c r="M1043" s="477">
        <f t="shared" si="87"/>
        <v>307700</v>
      </c>
      <c r="N1043" s="542"/>
      <c r="O1043" s="542"/>
      <c r="P1043" s="542"/>
      <c r="Q1043" s="517"/>
    </row>
    <row r="1044" spans="1:17" ht="13" hidden="1" outlineLevel="2">
      <c r="A1044" s="514">
        <f>IF(C1044&lt;&gt;0,MAX($A$11:A1043)+1,0)</f>
        <v>894</v>
      </c>
      <c r="B1044" s="515" t="s">
        <v>1013</v>
      </c>
      <c r="C1044" s="516" t="s">
        <v>805</v>
      </c>
      <c r="D1044" s="537">
        <v>20</v>
      </c>
      <c r="E1044" s="537">
        <v>1</v>
      </c>
      <c r="F1044" s="479">
        <f t="shared" si="88"/>
        <v>20</v>
      </c>
      <c r="G1044" s="492"/>
      <c r="H1044" s="479"/>
      <c r="I1044" s="479"/>
      <c r="J1044" s="479">
        <v>7785</v>
      </c>
      <c r="K1044" s="477">
        <v>15352</v>
      </c>
      <c r="L1044" s="477">
        <f t="shared" si="86"/>
        <v>23137</v>
      </c>
      <c r="M1044" s="477">
        <f t="shared" si="87"/>
        <v>462740</v>
      </c>
      <c r="N1044" s="542"/>
      <c r="O1044" s="542"/>
      <c r="P1044" s="542"/>
      <c r="Q1044" s="517"/>
    </row>
    <row r="1045" spans="1:17" ht="13" hidden="1" outlineLevel="2">
      <c r="A1045" s="498"/>
      <c r="B1045" s="463" t="s">
        <v>1023</v>
      </c>
      <c r="C1045" s="499"/>
      <c r="D1045" s="530">
        <v>1</v>
      </c>
      <c r="E1045" s="466">
        <v>0</v>
      </c>
      <c r="F1045" s="484">
        <f t="shared" si="88"/>
        <v>0</v>
      </c>
      <c r="G1045" s="485"/>
      <c r="H1045" s="484"/>
      <c r="I1045" s="484"/>
      <c r="J1045" s="484">
        <v>0</v>
      </c>
      <c r="K1045" s="484">
        <v>0</v>
      </c>
      <c r="L1045" s="484"/>
      <c r="M1045" s="484"/>
      <c r="N1045" s="467"/>
      <c r="O1045" s="467"/>
      <c r="P1045" s="467"/>
      <c r="Q1045" s="505"/>
    </row>
    <row r="1046" spans="1:17" ht="13" hidden="1" outlineLevel="2">
      <c r="A1046" s="514">
        <f>IF(C1046&lt;&gt;0,MAX($A$11:A1045)+1,0)</f>
        <v>895</v>
      </c>
      <c r="B1046" s="515" t="s">
        <v>1008</v>
      </c>
      <c r="C1046" s="516" t="s">
        <v>758</v>
      </c>
      <c r="D1046" s="537">
        <v>1</v>
      </c>
      <c r="E1046" s="537">
        <v>1</v>
      </c>
      <c r="F1046" s="479">
        <f t="shared" si="88"/>
        <v>1</v>
      </c>
      <c r="G1046" s="492"/>
      <c r="H1046" s="479"/>
      <c r="I1046" s="479"/>
      <c r="J1046" s="479">
        <v>64505</v>
      </c>
      <c r="K1046" s="477">
        <v>25802</v>
      </c>
      <c r="L1046" s="477">
        <f t="shared" si="86"/>
        <v>90307</v>
      </c>
      <c r="M1046" s="477">
        <f t="shared" si="87"/>
        <v>90307</v>
      </c>
      <c r="N1046" s="542"/>
      <c r="O1046" s="542"/>
      <c r="P1046" s="542"/>
      <c r="Q1046" s="517"/>
    </row>
    <row r="1047" spans="1:17" ht="13" hidden="1" outlineLevel="2">
      <c r="A1047" s="514">
        <f>IF(C1047&lt;&gt;0,MAX($A$11:A1046)+1,0)</f>
        <v>896</v>
      </c>
      <c r="B1047" s="515" t="s">
        <v>1009</v>
      </c>
      <c r="C1047" s="516" t="s">
        <v>758</v>
      </c>
      <c r="D1047" s="537">
        <v>1</v>
      </c>
      <c r="E1047" s="537">
        <v>1</v>
      </c>
      <c r="F1047" s="479">
        <f t="shared" si="88"/>
        <v>1</v>
      </c>
      <c r="G1047" s="492"/>
      <c r="H1047" s="479"/>
      <c r="I1047" s="479"/>
      <c r="J1047" s="479">
        <v>45700</v>
      </c>
      <c r="K1047" s="477">
        <v>30800</v>
      </c>
      <c r="L1047" s="477">
        <f t="shared" si="86"/>
        <v>76500</v>
      </c>
      <c r="M1047" s="477">
        <f t="shared" si="87"/>
        <v>76500</v>
      </c>
      <c r="N1047" s="542"/>
      <c r="O1047" s="542"/>
      <c r="P1047" s="542"/>
      <c r="Q1047" s="517"/>
    </row>
    <row r="1048" spans="1:17" ht="13" hidden="1" outlineLevel="2">
      <c r="A1048" s="514">
        <f>IF(C1048&lt;&gt;0,MAX($A$11:A1047)+1,0)</f>
        <v>897</v>
      </c>
      <c r="B1048" s="515" t="s">
        <v>1010</v>
      </c>
      <c r="C1048" s="516" t="s">
        <v>758</v>
      </c>
      <c r="D1048" s="537">
        <v>1</v>
      </c>
      <c r="E1048" s="537">
        <v>1</v>
      </c>
      <c r="F1048" s="479">
        <f t="shared" si="88"/>
        <v>1</v>
      </c>
      <c r="G1048" s="492"/>
      <c r="H1048" s="479"/>
      <c r="I1048" s="479"/>
      <c r="J1048" s="479">
        <v>45700</v>
      </c>
      <c r="K1048" s="477">
        <v>30800</v>
      </c>
      <c r="L1048" s="477">
        <f t="shared" si="86"/>
        <v>76500</v>
      </c>
      <c r="M1048" s="477">
        <f t="shared" si="87"/>
        <v>76500</v>
      </c>
      <c r="N1048" s="542"/>
      <c r="O1048" s="542"/>
      <c r="P1048" s="542"/>
      <c r="Q1048" s="517"/>
    </row>
    <row r="1049" spans="1:17" ht="13" hidden="1" outlineLevel="2">
      <c r="A1049" s="514">
        <f>IF(C1049&lt;&gt;0,MAX($A$11:A1048)+1,0)</f>
        <v>898</v>
      </c>
      <c r="B1049" s="515" t="s">
        <v>1011</v>
      </c>
      <c r="C1049" s="516" t="s">
        <v>758</v>
      </c>
      <c r="D1049" s="537">
        <v>1</v>
      </c>
      <c r="E1049" s="537">
        <v>1</v>
      </c>
      <c r="F1049" s="479">
        <f t="shared" si="88"/>
        <v>1</v>
      </c>
      <c r="G1049" s="492"/>
      <c r="H1049" s="479"/>
      <c r="I1049" s="479"/>
      <c r="J1049" s="479">
        <v>96642</v>
      </c>
      <c r="K1049" s="477">
        <v>48240</v>
      </c>
      <c r="L1049" s="477">
        <f t="shared" si="86"/>
        <v>144882</v>
      </c>
      <c r="M1049" s="477">
        <f t="shared" si="87"/>
        <v>144882</v>
      </c>
      <c r="N1049" s="542"/>
      <c r="O1049" s="542"/>
      <c r="P1049" s="542"/>
      <c r="Q1049" s="517"/>
    </row>
    <row r="1050" spans="1:17" ht="13" hidden="1" outlineLevel="2">
      <c r="A1050" s="514">
        <f>IF(C1050&lt;&gt;0,MAX($A$11:A1049)+1,0)</f>
        <v>899</v>
      </c>
      <c r="B1050" s="515" t="s">
        <v>1012</v>
      </c>
      <c r="C1050" s="516" t="s">
        <v>805</v>
      </c>
      <c r="D1050" s="537">
        <v>30</v>
      </c>
      <c r="E1050" s="537">
        <v>1</v>
      </c>
      <c r="F1050" s="479">
        <f t="shared" si="88"/>
        <v>30</v>
      </c>
      <c r="G1050" s="492"/>
      <c r="H1050" s="479"/>
      <c r="I1050" s="479"/>
      <c r="J1050" s="479">
        <v>7666</v>
      </c>
      <c r="K1050" s="477">
        <v>4642</v>
      </c>
      <c r="L1050" s="477">
        <f t="shared" si="86"/>
        <v>12308</v>
      </c>
      <c r="M1050" s="477">
        <f t="shared" si="87"/>
        <v>369240</v>
      </c>
      <c r="N1050" s="542"/>
      <c r="O1050" s="542"/>
      <c r="P1050" s="542"/>
      <c r="Q1050" s="517"/>
    </row>
    <row r="1051" spans="1:17" ht="13" hidden="1" outlineLevel="2">
      <c r="A1051" s="514">
        <f>IF(C1051&lt;&gt;0,MAX($A$11:A1050)+1,0)</f>
        <v>900</v>
      </c>
      <c r="B1051" s="515" t="s">
        <v>1013</v>
      </c>
      <c r="C1051" s="516" t="s">
        <v>805</v>
      </c>
      <c r="D1051" s="537">
        <v>24</v>
      </c>
      <c r="E1051" s="537">
        <v>1</v>
      </c>
      <c r="F1051" s="479">
        <f t="shared" si="88"/>
        <v>24</v>
      </c>
      <c r="G1051" s="492"/>
      <c r="H1051" s="479"/>
      <c r="I1051" s="479"/>
      <c r="J1051" s="479">
        <v>7785</v>
      </c>
      <c r="K1051" s="477">
        <v>15352</v>
      </c>
      <c r="L1051" s="477">
        <f t="shared" si="86"/>
        <v>23137</v>
      </c>
      <c r="M1051" s="477">
        <f t="shared" si="87"/>
        <v>555288</v>
      </c>
      <c r="N1051" s="542"/>
      <c r="O1051" s="542"/>
      <c r="P1051" s="542"/>
      <c r="Q1051" s="517"/>
    </row>
    <row r="1052" spans="1:17" ht="13" hidden="1" outlineLevel="2">
      <c r="A1052" s="498"/>
      <c r="B1052" s="463" t="s">
        <v>1024</v>
      </c>
      <c r="C1052" s="499"/>
      <c r="D1052" s="530">
        <v>4</v>
      </c>
      <c r="E1052" s="466">
        <v>0</v>
      </c>
      <c r="F1052" s="484">
        <f t="shared" si="88"/>
        <v>0</v>
      </c>
      <c r="G1052" s="485"/>
      <c r="H1052" s="484"/>
      <c r="I1052" s="484"/>
      <c r="J1052" s="484">
        <v>0</v>
      </c>
      <c r="K1052" s="484">
        <v>0</v>
      </c>
      <c r="L1052" s="484"/>
      <c r="M1052" s="484"/>
      <c r="N1052" s="467"/>
      <c r="O1052" s="467"/>
      <c r="P1052" s="467"/>
      <c r="Q1052" s="505"/>
    </row>
    <row r="1053" spans="1:17" ht="13" hidden="1" outlineLevel="2">
      <c r="A1053" s="514">
        <f>IF(C1053&lt;&gt;0,MAX($A$11:A1052)+1,0)</f>
        <v>901</v>
      </c>
      <c r="B1053" s="515" t="s">
        <v>1008</v>
      </c>
      <c r="C1053" s="516" t="s">
        <v>758</v>
      </c>
      <c r="D1053" s="537">
        <v>1</v>
      </c>
      <c r="E1053" s="537">
        <v>4</v>
      </c>
      <c r="F1053" s="479">
        <f t="shared" si="88"/>
        <v>4</v>
      </c>
      <c r="G1053" s="492"/>
      <c r="H1053" s="479"/>
      <c r="I1053" s="479"/>
      <c r="J1053" s="479">
        <v>64505</v>
      </c>
      <c r="K1053" s="477">
        <v>25802</v>
      </c>
      <c r="L1053" s="477">
        <f t="shared" si="86"/>
        <v>90307</v>
      </c>
      <c r="M1053" s="477">
        <f t="shared" si="87"/>
        <v>361228</v>
      </c>
      <c r="N1053" s="542"/>
      <c r="O1053" s="542"/>
      <c r="P1053" s="542"/>
      <c r="Q1053" s="517"/>
    </row>
    <row r="1054" spans="1:17" ht="13" hidden="1" outlineLevel="2">
      <c r="A1054" s="514">
        <f>IF(C1054&lt;&gt;0,MAX($A$11:A1053)+1,0)</f>
        <v>902</v>
      </c>
      <c r="B1054" s="515" t="s">
        <v>1009</v>
      </c>
      <c r="C1054" s="516" t="s">
        <v>758</v>
      </c>
      <c r="D1054" s="537">
        <v>2</v>
      </c>
      <c r="E1054" s="537">
        <v>4</v>
      </c>
      <c r="F1054" s="479">
        <f t="shared" si="88"/>
        <v>8</v>
      </c>
      <c r="G1054" s="492"/>
      <c r="H1054" s="479"/>
      <c r="I1054" s="479"/>
      <c r="J1054" s="479">
        <v>45700</v>
      </c>
      <c r="K1054" s="477">
        <v>30800</v>
      </c>
      <c r="L1054" s="477">
        <f t="shared" si="86"/>
        <v>76500</v>
      </c>
      <c r="M1054" s="477">
        <f t="shared" si="87"/>
        <v>612000</v>
      </c>
      <c r="N1054" s="542"/>
      <c r="O1054" s="542"/>
      <c r="P1054" s="542"/>
      <c r="Q1054" s="517"/>
    </row>
    <row r="1055" spans="1:17" ht="13" hidden="1" outlineLevel="2">
      <c r="A1055" s="514">
        <f>IF(C1055&lt;&gt;0,MAX($A$11:A1054)+1,0)</f>
        <v>903</v>
      </c>
      <c r="B1055" s="515" t="s">
        <v>1010</v>
      </c>
      <c r="C1055" s="516" t="s">
        <v>758</v>
      </c>
      <c r="D1055" s="537">
        <v>1</v>
      </c>
      <c r="E1055" s="537">
        <v>4</v>
      </c>
      <c r="F1055" s="479">
        <f t="shared" si="88"/>
        <v>4</v>
      </c>
      <c r="G1055" s="492"/>
      <c r="H1055" s="479"/>
      <c r="I1055" s="479"/>
      <c r="J1055" s="479">
        <v>45700</v>
      </c>
      <c r="K1055" s="477">
        <v>30800</v>
      </c>
      <c r="L1055" s="477">
        <f t="shared" si="86"/>
        <v>76500</v>
      </c>
      <c r="M1055" s="477">
        <f t="shared" si="87"/>
        <v>306000</v>
      </c>
      <c r="N1055" s="542"/>
      <c r="O1055" s="542"/>
      <c r="P1055" s="542"/>
      <c r="Q1055" s="517"/>
    </row>
    <row r="1056" spans="1:17" ht="13" hidden="1" outlineLevel="2">
      <c r="A1056" s="514">
        <f>IF(C1056&lt;&gt;0,MAX($A$11:A1055)+1,0)</f>
        <v>904</v>
      </c>
      <c r="B1056" s="515" t="s">
        <v>1011</v>
      </c>
      <c r="C1056" s="516" t="s">
        <v>758</v>
      </c>
      <c r="D1056" s="537">
        <v>1</v>
      </c>
      <c r="E1056" s="537">
        <v>4</v>
      </c>
      <c r="F1056" s="479">
        <f t="shared" si="88"/>
        <v>4</v>
      </c>
      <c r="G1056" s="492"/>
      <c r="H1056" s="479"/>
      <c r="I1056" s="479"/>
      <c r="J1056" s="479">
        <v>96642</v>
      </c>
      <c r="K1056" s="477">
        <v>48240</v>
      </c>
      <c r="L1056" s="477">
        <f t="shared" si="86"/>
        <v>144882</v>
      </c>
      <c r="M1056" s="477">
        <f t="shared" si="87"/>
        <v>579528</v>
      </c>
      <c r="N1056" s="542"/>
      <c r="O1056" s="542"/>
      <c r="P1056" s="542"/>
      <c r="Q1056" s="517"/>
    </row>
    <row r="1057" spans="1:17" ht="13" hidden="1" outlineLevel="2">
      <c r="A1057" s="514">
        <f>IF(C1057&lt;&gt;0,MAX($A$11:A1056)+1,0)</f>
        <v>905</v>
      </c>
      <c r="B1057" s="515" t="s">
        <v>1012</v>
      </c>
      <c r="C1057" s="516" t="s">
        <v>805</v>
      </c>
      <c r="D1057" s="537">
        <v>30</v>
      </c>
      <c r="E1057" s="537">
        <v>4</v>
      </c>
      <c r="F1057" s="479">
        <f t="shared" si="88"/>
        <v>120</v>
      </c>
      <c r="G1057" s="492"/>
      <c r="H1057" s="479"/>
      <c r="I1057" s="479"/>
      <c r="J1057" s="479">
        <v>7666</v>
      </c>
      <c r="K1057" s="477">
        <v>4642</v>
      </c>
      <c r="L1057" s="477">
        <f t="shared" si="86"/>
        <v>12308</v>
      </c>
      <c r="M1057" s="477">
        <f t="shared" si="87"/>
        <v>1476960</v>
      </c>
      <c r="N1057" s="542"/>
      <c r="O1057" s="542"/>
      <c r="P1057" s="542"/>
      <c r="Q1057" s="517"/>
    </row>
    <row r="1058" spans="1:17" ht="13" hidden="1" outlineLevel="2">
      <c r="A1058" s="514">
        <f>IF(C1058&lt;&gt;0,MAX($A$11:A1057)+1,0)</f>
        <v>906</v>
      </c>
      <c r="B1058" s="515" t="s">
        <v>1013</v>
      </c>
      <c r="C1058" s="516" t="s">
        <v>805</v>
      </c>
      <c r="D1058" s="537">
        <v>24</v>
      </c>
      <c r="E1058" s="537">
        <v>4</v>
      </c>
      <c r="F1058" s="479">
        <f t="shared" si="88"/>
        <v>96</v>
      </c>
      <c r="G1058" s="492"/>
      <c r="H1058" s="479"/>
      <c r="I1058" s="479"/>
      <c r="J1058" s="479">
        <v>7785</v>
      </c>
      <c r="K1058" s="477">
        <v>15352</v>
      </c>
      <c r="L1058" s="477">
        <f t="shared" si="86"/>
        <v>23137</v>
      </c>
      <c r="M1058" s="477">
        <f t="shared" si="87"/>
        <v>2221152</v>
      </c>
      <c r="N1058" s="542"/>
      <c r="O1058" s="542"/>
      <c r="P1058" s="542"/>
      <c r="Q1058" s="517"/>
    </row>
    <row r="1059" spans="1:17" ht="13" hidden="1" outlineLevel="2">
      <c r="A1059" s="498"/>
      <c r="B1059" s="463" t="s">
        <v>1025</v>
      </c>
      <c r="C1059" s="499"/>
      <c r="D1059" s="530">
        <v>8</v>
      </c>
      <c r="E1059" s="466">
        <v>0</v>
      </c>
      <c r="F1059" s="484">
        <f t="shared" si="88"/>
        <v>0</v>
      </c>
      <c r="G1059" s="485"/>
      <c r="H1059" s="484"/>
      <c r="I1059" s="484"/>
      <c r="J1059" s="484">
        <v>0</v>
      </c>
      <c r="K1059" s="484">
        <v>0</v>
      </c>
      <c r="L1059" s="484"/>
      <c r="M1059" s="484"/>
      <c r="N1059" s="467"/>
      <c r="O1059" s="467"/>
      <c r="P1059" s="467"/>
      <c r="Q1059" s="505"/>
    </row>
    <row r="1060" spans="1:17" ht="13" hidden="1" outlineLevel="2">
      <c r="A1060" s="514">
        <f>IF(C1060&lt;&gt;0,MAX($A$11:A1059)+1,0)</f>
        <v>907</v>
      </c>
      <c r="B1060" s="515" t="s">
        <v>1008</v>
      </c>
      <c r="C1060" s="516" t="s">
        <v>758</v>
      </c>
      <c r="D1060" s="537">
        <v>1</v>
      </c>
      <c r="E1060" s="537">
        <v>8</v>
      </c>
      <c r="F1060" s="479">
        <f t="shared" si="88"/>
        <v>8</v>
      </c>
      <c r="G1060" s="492"/>
      <c r="H1060" s="479"/>
      <c r="I1060" s="479"/>
      <c r="J1060" s="479">
        <v>64505</v>
      </c>
      <c r="K1060" s="477">
        <v>25802</v>
      </c>
      <c r="L1060" s="477">
        <f t="shared" si="86"/>
        <v>90307</v>
      </c>
      <c r="M1060" s="477">
        <f t="shared" si="87"/>
        <v>722456</v>
      </c>
      <c r="N1060" s="542"/>
      <c r="O1060" s="542"/>
      <c r="P1060" s="542"/>
      <c r="Q1060" s="517"/>
    </row>
    <row r="1061" spans="1:17" ht="13" hidden="1" outlineLevel="2">
      <c r="A1061" s="514">
        <f>IF(C1061&lt;&gt;0,MAX($A$11:A1060)+1,0)</f>
        <v>908</v>
      </c>
      <c r="B1061" s="515" t="s">
        <v>1009</v>
      </c>
      <c r="C1061" s="516" t="s">
        <v>758</v>
      </c>
      <c r="D1061" s="537">
        <v>1</v>
      </c>
      <c r="E1061" s="537">
        <v>8</v>
      </c>
      <c r="F1061" s="479">
        <f t="shared" si="88"/>
        <v>8</v>
      </c>
      <c r="G1061" s="492"/>
      <c r="H1061" s="479"/>
      <c r="I1061" s="479"/>
      <c r="J1061" s="479">
        <v>45700</v>
      </c>
      <c r="K1061" s="477">
        <v>30800</v>
      </c>
      <c r="L1061" s="477">
        <f t="shared" si="86"/>
        <v>76500</v>
      </c>
      <c r="M1061" s="477">
        <f t="shared" si="87"/>
        <v>612000</v>
      </c>
      <c r="N1061" s="542"/>
      <c r="O1061" s="542"/>
      <c r="P1061" s="542"/>
      <c r="Q1061" s="517"/>
    </row>
    <row r="1062" spans="1:17" ht="13" hidden="1" outlineLevel="2">
      <c r="A1062" s="514">
        <f>IF(C1062&lt;&gt;0,MAX($A$11:A1061)+1,0)</f>
        <v>909</v>
      </c>
      <c r="B1062" s="515" t="s">
        <v>1010</v>
      </c>
      <c r="C1062" s="516" t="s">
        <v>758</v>
      </c>
      <c r="D1062" s="537">
        <v>1</v>
      </c>
      <c r="E1062" s="537">
        <v>8</v>
      </c>
      <c r="F1062" s="479">
        <f t="shared" si="88"/>
        <v>8</v>
      </c>
      <c r="G1062" s="492"/>
      <c r="H1062" s="479"/>
      <c r="I1062" s="479"/>
      <c r="J1062" s="479">
        <v>45700</v>
      </c>
      <c r="K1062" s="477">
        <v>30800</v>
      </c>
      <c r="L1062" s="477">
        <f t="shared" si="86"/>
        <v>76500</v>
      </c>
      <c r="M1062" s="477">
        <f t="shared" si="87"/>
        <v>612000</v>
      </c>
      <c r="N1062" s="542"/>
      <c r="O1062" s="542"/>
      <c r="P1062" s="542"/>
      <c r="Q1062" s="517"/>
    </row>
    <row r="1063" spans="1:17" ht="13" hidden="1" outlineLevel="2">
      <c r="A1063" s="514">
        <f>IF(C1063&lt;&gt;0,MAX($A$11:A1062)+1,0)</f>
        <v>910</v>
      </c>
      <c r="B1063" s="515" t="s">
        <v>1011</v>
      </c>
      <c r="C1063" s="516" t="s">
        <v>758</v>
      </c>
      <c r="D1063" s="537">
        <v>1</v>
      </c>
      <c r="E1063" s="537">
        <v>8</v>
      </c>
      <c r="F1063" s="479">
        <f t="shared" si="88"/>
        <v>8</v>
      </c>
      <c r="G1063" s="492"/>
      <c r="H1063" s="479"/>
      <c r="I1063" s="479"/>
      <c r="J1063" s="479">
        <v>96642</v>
      </c>
      <c r="K1063" s="477">
        <v>48240</v>
      </c>
      <c r="L1063" s="477">
        <f t="shared" si="86"/>
        <v>144882</v>
      </c>
      <c r="M1063" s="477">
        <f t="shared" si="87"/>
        <v>1159056</v>
      </c>
      <c r="N1063" s="542"/>
      <c r="O1063" s="542"/>
      <c r="P1063" s="542"/>
      <c r="Q1063" s="517"/>
    </row>
    <row r="1064" spans="1:17" ht="13" hidden="1" outlineLevel="2">
      <c r="A1064" s="514">
        <f>IF(C1064&lt;&gt;0,MAX($A$11:A1063)+1,0)</f>
        <v>911</v>
      </c>
      <c r="B1064" s="515" t="s">
        <v>1012</v>
      </c>
      <c r="C1064" s="516" t="s">
        <v>805</v>
      </c>
      <c r="D1064" s="537">
        <v>30</v>
      </c>
      <c r="E1064" s="537">
        <v>8</v>
      </c>
      <c r="F1064" s="479">
        <f t="shared" si="88"/>
        <v>240</v>
      </c>
      <c r="G1064" s="492"/>
      <c r="H1064" s="479"/>
      <c r="I1064" s="479"/>
      <c r="J1064" s="479">
        <v>7666</v>
      </c>
      <c r="K1064" s="477">
        <v>4642</v>
      </c>
      <c r="L1064" s="477">
        <f t="shared" si="86"/>
        <v>12308</v>
      </c>
      <c r="M1064" s="477">
        <f t="shared" si="87"/>
        <v>2953920</v>
      </c>
      <c r="N1064" s="542"/>
      <c r="O1064" s="542"/>
      <c r="P1064" s="542"/>
      <c r="Q1064" s="517"/>
    </row>
    <row r="1065" spans="1:17" ht="13" hidden="1" outlineLevel="2">
      <c r="A1065" s="514">
        <f>IF(C1065&lt;&gt;0,MAX($A$11:A1064)+1,0)</f>
        <v>912</v>
      </c>
      <c r="B1065" s="515" t="s">
        <v>1013</v>
      </c>
      <c r="C1065" s="516" t="s">
        <v>805</v>
      </c>
      <c r="D1065" s="537">
        <v>24</v>
      </c>
      <c r="E1065" s="537">
        <v>8</v>
      </c>
      <c r="F1065" s="479">
        <f t="shared" si="88"/>
        <v>192</v>
      </c>
      <c r="G1065" s="492"/>
      <c r="H1065" s="479"/>
      <c r="I1065" s="479"/>
      <c r="J1065" s="479">
        <v>7785</v>
      </c>
      <c r="K1065" s="477">
        <v>15352</v>
      </c>
      <c r="L1065" s="477">
        <f t="shared" si="86"/>
        <v>23137</v>
      </c>
      <c r="M1065" s="477">
        <f t="shared" si="87"/>
        <v>4442304</v>
      </c>
      <c r="N1065" s="542"/>
      <c r="O1065" s="542"/>
      <c r="P1065" s="542"/>
      <c r="Q1065" s="517"/>
    </row>
    <row r="1066" spans="1:17" ht="13" hidden="1" outlineLevel="2">
      <c r="A1066" s="498"/>
      <c r="B1066" s="463" t="s">
        <v>1026</v>
      </c>
      <c r="C1066" s="499"/>
      <c r="D1066" s="530">
        <v>42</v>
      </c>
      <c r="E1066" s="466">
        <v>0</v>
      </c>
      <c r="F1066" s="484">
        <f t="shared" si="88"/>
        <v>0</v>
      </c>
      <c r="G1066" s="485"/>
      <c r="H1066" s="484"/>
      <c r="I1066" s="484"/>
      <c r="J1066" s="484">
        <v>0</v>
      </c>
      <c r="K1066" s="484">
        <v>0</v>
      </c>
      <c r="L1066" s="484"/>
      <c r="M1066" s="484"/>
      <c r="N1066" s="467"/>
      <c r="O1066" s="467"/>
      <c r="P1066" s="467"/>
      <c r="Q1066" s="505"/>
    </row>
    <row r="1067" spans="1:17" ht="13" hidden="1" outlineLevel="2">
      <c r="A1067" s="514">
        <f>IF(C1067&lt;&gt;0,MAX($A$11:A1066)+1,0)</f>
        <v>913</v>
      </c>
      <c r="B1067" s="515" t="s">
        <v>1008</v>
      </c>
      <c r="C1067" s="516" t="s">
        <v>758</v>
      </c>
      <c r="D1067" s="537">
        <v>1</v>
      </c>
      <c r="E1067" s="537">
        <v>42</v>
      </c>
      <c r="F1067" s="479">
        <f t="shared" si="88"/>
        <v>42</v>
      </c>
      <c r="G1067" s="492"/>
      <c r="H1067" s="479"/>
      <c r="I1067" s="479"/>
      <c r="J1067" s="479">
        <v>64505</v>
      </c>
      <c r="K1067" s="477">
        <v>25802</v>
      </c>
      <c r="L1067" s="477">
        <f t="shared" si="86"/>
        <v>90307</v>
      </c>
      <c r="M1067" s="477">
        <f t="shared" si="87"/>
        <v>3792894</v>
      </c>
      <c r="N1067" s="542"/>
      <c r="O1067" s="542"/>
      <c r="P1067" s="542"/>
      <c r="Q1067" s="517"/>
    </row>
    <row r="1068" spans="1:17" ht="13" hidden="1" outlineLevel="2">
      <c r="A1068" s="514">
        <f>IF(C1068&lt;&gt;0,MAX($A$11:A1067)+1,0)</f>
        <v>914</v>
      </c>
      <c r="B1068" s="515" t="s">
        <v>1009</v>
      </c>
      <c r="C1068" s="516" t="s">
        <v>758</v>
      </c>
      <c r="D1068" s="537">
        <v>1</v>
      </c>
      <c r="E1068" s="537">
        <v>42</v>
      </c>
      <c r="F1068" s="479">
        <f t="shared" si="88"/>
        <v>42</v>
      </c>
      <c r="G1068" s="492"/>
      <c r="H1068" s="479"/>
      <c r="I1068" s="479"/>
      <c r="J1068" s="479">
        <v>45700</v>
      </c>
      <c r="K1068" s="477">
        <v>30800</v>
      </c>
      <c r="L1068" s="477">
        <f t="shared" si="86"/>
        <v>76500</v>
      </c>
      <c r="M1068" s="477">
        <f t="shared" si="87"/>
        <v>3213000</v>
      </c>
      <c r="N1068" s="542"/>
      <c r="O1068" s="542"/>
      <c r="P1068" s="542"/>
      <c r="Q1068" s="517"/>
    </row>
    <row r="1069" spans="1:17" ht="13" hidden="1" outlineLevel="2">
      <c r="A1069" s="514">
        <f>IF(C1069&lt;&gt;0,MAX($A$11:A1068)+1,0)</f>
        <v>915</v>
      </c>
      <c r="B1069" s="515" t="s">
        <v>1010</v>
      </c>
      <c r="C1069" s="516" t="s">
        <v>758</v>
      </c>
      <c r="D1069" s="537">
        <v>1</v>
      </c>
      <c r="E1069" s="537">
        <v>42</v>
      </c>
      <c r="F1069" s="479">
        <f t="shared" si="88"/>
        <v>42</v>
      </c>
      <c r="G1069" s="492"/>
      <c r="H1069" s="479"/>
      <c r="I1069" s="479"/>
      <c r="J1069" s="479">
        <v>45700</v>
      </c>
      <c r="K1069" s="477">
        <v>30800</v>
      </c>
      <c r="L1069" s="477">
        <f t="shared" si="86"/>
        <v>76500</v>
      </c>
      <c r="M1069" s="477">
        <f t="shared" si="87"/>
        <v>3213000</v>
      </c>
      <c r="N1069" s="542"/>
      <c r="O1069" s="542"/>
      <c r="P1069" s="542"/>
      <c r="Q1069" s="517"/>
    </row>
    <row r="1070" spans="1:17" ht="13" hidden="1" outlineLevel="2">
      <c r="A1070" s="514">
        <f>IF(C1070&lt;&gt;0,MAX($A$11:A1069)+1,0)</f>
        <v>916</v>
      </c>
      <c r="B1070" s="515" t="s">
        <v>1011</v>
      </c>
      <c r="C1070" s="516" t="s">
        <v>758</v>
      </c>
      <c r="D1070" s="537">
        <v>1</v>
      </c>
      <c r="E1070" s="537">
        <v>42</v>
      </c>
      <c r="F1070" s="479">
        <f t="shared" si="88"/>
        <v>42</v>
      </c>
      <c r="G1070" s="492"/>
      <c r="H1070" s="479"/>
      <c r="I1070" s="479"/>
      <c r="J1070" s="479">
        <v>96642</v>
      </c>
      <c r="K1070" s="477">
        <v>48240</v>
      </c>
      <c r="L1070" s="477">
        <f t="shared" si="86"/>
        <v>144882</v>
      </c>
      <c r="M1070" s="477">
        <f t="shared" si="87"/>
        <v>6085044</v>
      </c>
      <c r="N1070" s="542"/>
      <c r="O1070" s="542"/>
      <c r="P1070" s="542"/>
      <c r="Q1070" s="517"/>
    </row>
    <row r="1071" spans="1:17" ht="13" hidden="1" outlineLevel="2">
      <c r="A1071" s="514">
        <f>IF(C1071&lt;&gt;0,MAX($A$11:A1070)+1,0)</f>
        <v>917</v>
      </c>
      <c r="B1071" s="515" t="s">
        <v>1012</v>
      </c>
      <c r="C1071" s="516" t="s">
        <v>805</v>
      </c>
      <c r="D1071" s="537">
        <v>35</v>
      </c>
      <c r="E1071" s="537">
        <v>42</v>
      </c>
      <c r="F1071" s="479">
        <f t="shared" si="88"/>
        <v>1470</v>
      </c>
      <c r="G1071" s="492"/>
      <c r="H1071" s="479"/>
      <c r="I1071" s="479"/>
      <c r="J1071" s="479">
        <v>7666</v>
      </c>
      <c r="K1071" s="477">
        <v>4642</v>
      </c>
      <c r="L1071" s="477">
        <f t="shared" si="86"/>
        <v>12308</v>
      </c>
      <c r="M1071" s="477">
        <f t="shared" si="87"/>
        <v>18092760</v>
      </c>
      <c r="N1071" s="542"/>
      <c r="O1071" s="542"/>
      <c r="P1071" s="542"/>
      <c r="Q1071" s="517"/>
    </row>
    <row r="1072" spans="1:17" ht="13" hidden="1" outlineLevel="2">
      <c r="A1072" s="514">
        <f>IF(C1072&lt;&gt;0,MAX($A$11:A1071)+1,0)</f>
        <v>918</v>
      </c>
      <c r="B1072" s="515" t="s">
        <v>1013</v>
      </c>
      <c r="C1072" s="516" t="s">
        <v>805</v>
      </c>
      <c r="D1072" s="537">
        <v>28</v>
      </c>
      <c r="E1072" s="537">
        <v>42</v>
      </c>
      <c r="F1072" s="479">
        <f t="shared" si="88"/>
        <v>1176</v>
      </c>
      <c r="G1072" s="492"/>
      <c r="H1072" s="479"/>
      <c r="I1072" s="479"/>
      <c r="J1072" s="479">
        <v>7785</v>
      </c>
      <c r="K1072" s="477">
        <v>15352</v>
      </c>
      <c r="L1072" s="477">
        <f t="shared" si="86"/>
        <v>23137</v>
      </c>
      <c r="M1072" s="477">
        <f t="shared" si="87"/>
        <v>27209112</v>
      </c>
      <c r="N1072" s="542"/>
      <c r="O1072" s="542"/>
      <c r="P1072" s="542"/>
      <c r="Q1072" s="517"/>
    </row>
    <row r="1073" spans="1:18" ht="13" hidden="1" outlineLevel="2">
      <c r="A1073" s="498"/>
      <c r="B1073" s="463" t="s">
        <v>1027</v>
      </c>
      <c r="C1073" s="499"/>
      <c r="D1073" s="530">
        <v>8</v>
      </c>
      <c r="E1073" s="466">
        <v>0</v>
      </c>
      <c r="F1073" s="484">
        <f t="shared" si="88"/>
        <v>0</v>
      </c>
      <c r="G1073" s="485"/>
      <c r="H1073" s="484"/>
      <c r="I1073" s="484"/>
      <c r="J1073" s="484">
        <v>0</v>
      </c>
      <c r="K1073" s="484">
        <v>0</v>
      </c>
      <c r="L1073" s="484"/>
      <c r="M1073" s="484"/>
      <c r="N1073" s="467"/>
      <c r="O1073" s="467"/>
      <c r="P1073" s="467"/>
      <c r="Q1073" s="505"/>
    </row>
    <row r="1074" spans="1:18" ht="13" hidden="1" outlineLevel="2">
      <c r="A1074" s="514">
        <f>IF(C1074&lt;&gt;0,MAX($A$11:A1073)+1,0)</f>
        <v>919</v>
      </c>
      <c r="B1074" s="515" t="s">
        <v>1008</v>
      </c>
      <c r="C1074" s="516" t="s">
        <v>758</v>
      </c>
      <c r="D1074" s="537">
        <v>1</v>
      </c>
      <c r="E1074" s="537">
        <v>8</v>
      </c>
      <c r="F1074" s="479">
        <f t="shared" si="88"/>
        <v>8</v>
      </c>
      <c r="G1074" s="492"/>
      <c r="H1074" s="479"/>
      <c r="I1074" s="479"/>
      <c r="J1074" s="479">
        <v>64505</v>
      </c>
      <c r="K1074" s="477">
        <v>25802</v>
      </c>
      <c r="L1074" s="477">
        <f t="shared" si="86"/>
        <v>90307</v>
      </c>
      <c r="M1074" s="477">
        <f t="shared" si="87"/>
        <v>722456</v>
      </c>
      <c r="N1074" s="542"/>
      <c r="O1074" s="542"/>
      <c r="P1074" s="542"/>
      <c r="Q1074" s="517"/>
    </row>
    <row r="1075" spans="1:18" ht="13" hidden="1" outlineLevel="2">
      <c r="A1075" s="514">
        <f>IF(C1075&lt;&gt;0,MAX($A$11:A1074)+1,0)</f>
        <v>920</v>
      </c>
      <c r="B1075" s="515" t="s">
        <v>1009</v>
      </c>
      <c r="C1075" s="516" t="s">
        <v>758</v>
      </c>
      <c r="D1075" s="537">
        <v>1</v>
      </c>
      <c r="E1075" s="537">
        <v>8</v>
      </c>
      <c r="F1075" s="479">
        <f t="shared" si="88"/>
        <v>8</v>
      </c>
      <c r="G1075" s="492"/>
      <c r="H1075" s="479"/>
      <c r="I1075" s="479"/>
      <c r="J1075" s="479">
        <v>45700</v>
      </c>
      <c r="K1075" s="477">
        <v>30800</v>
      </c>
      <c r="L1075" s="477">
        <f t="shared" si="86"/>
        <v>76500</v>
      </c>
      <c r="M1075" s="477">
        <f t="shared" si="87"/>
        <v>612000</v>
      </c>
      <c r="N1075" s="542"/>
      <c r="O1075" s="542"/>
      <c r="P1075" s="542"/>
      <c r="Q1075" s="517"/>
    </row>
    <row r="1076" spans="1:18" ht="13" hidden="1" outlineLevel="2">
      <c r="A1076" s="514">
        <f>IF(C1076&lt;&gt;0,MAX($A$11:A1075)+1,0)</f>
        <v>921</v>
      </c>
      <c r="B1076" s="515" t="s">
        <v>1010</v>
      </c>
      <c r="C1076" s="516" t="s">
        <v>758</v>
      </c>
      <c r="D1076" s="537">
        <v>1</v>
      </c>
      <c r="E1076" s="537">
        <v>8</v>
      </c>
      <c r="F1076" s="479">
        <f t="shared" si="88"/>
        <v>8</v>
      </c>
      <c r="G1076" s="492"/>
      <c r="H1076" s="479"/>
      <c r="I1076" s="479"/>
      <c r="J1076" s="479">
        <v>45700</v>
      </c>
      <c r="K1076" s="477">
        <v>30800</v>
      </c>
      <c r="L1076" s="477">
        <f t="shared" si="86"/>
        <v>76500</v>
      </c>
      <c r="M1076" s="477">
        <f t="shared" si="87"/>
        <v>612000</v>
      </c>
      <c r="N1076" s="542"/>
      <c r="O1076" s="542"/>
      <c r="P1076" s="542"/>
      <c r="Q1076" s="517"/>
    </row>
    <row r="1077" spans="1:18" ht="13" hidden="1" outlineLevel="2">
      <c r="A1077" s="514">
        <f>IF(C1077&lt;&gt;0,MAX($A$11:A1076)+1,0)</f>
        <v>922</v>
      </c>
      <c r="B1077" s="515" t="s">
        <v>1011</v>
      </c>
      <c r="C1077" s="516" t="s">
        <v>758</v>
      </c>
      <c r="D1077" s="537">
        <v>1</v>
      </c>
      <c r="E1077" s="537">
        <v>8</v>
      </c>
      <c r="F1077" s="479">
        <f t="shared" si="88"/>
        <v>8</v>
      </c>
      <c r="G1077" s="492"/>
      <c r="H1077" s="479"/>
      <c r="I1077" s="479"/>
      <c r="J1077" s="479">
        <v>96642</v>
      </c>
      <c r="K1077" s="477">
        <v>48240</v>
      </c>
      <c r="L1077" s="477">
        <f t="shared" si="86"/>
        <v>144882</v>
      </c>
      <c r="M1077" s="477">
        <f t="shared" si="87"/>
        <v>1159056</v>
      </c>
      <c r="N1077" s="542"/>
      <c r="O1077" s="542"/>
      <c r="P1077" s="542"/>
      <c r="Q1077" s="517"/>
    </row>
    <row r="1078" spans="1:18" ht="13" hidden="1" outlineLevel="2">
      <c r="A1078" s="514">
        <f>IF(C1078&lt;&gt;0,MAX($A$11:A1077)+1,0)</f>
        <v>923</v>
      </c>
      <c r="B1078" s="515" t="s">
        <v>1012</v>
      </c>
      <c r="C1078" s="516" t="s">
        <v>805</v>
      </c>
      <c r="D1078" s="537">
        <v>35</v>
      </c>
      <c r="E1078" s="537">
        <v>8</v>
      </c>
      <c r="F1078" s="479">
        <f t="shared" si="88"/>
        <v>280</v>
      </c>
      <c r="G1078" s="492"/>
      <c r="H1078" s="479"/>
      <c r="I1078" s="479"/>
      <c r="J1078" s="479">
        <v>7666</v>
      </c>
      <c r="K1078" s="477">
        <v>4642</v>
      </c>
      <c r="L1078" s="477">
        <f t="shared" ref="L1078:L1147" si="89">J1078+K1078</f>
        <v>12308</v>
      </c>
      <c r="M1078" s="477">
        <f t="shared" ref="M1078:M1147" si="90">ROUND(F1078*L1078,0)</f>
        <v>3446240</v>
      </c>
      <c r="N1078" s="542"/>
      <c r="O1078" s="542"/>
      <c r="P1078" s="542"/>
      <c r="Q1078" s="517"/>
    </row>
    <row r="1079" spans="1:18" ht="13" hidden="1" outlineLevel="2">
      <c r="A1079" s="514">
        <f>IF(C1079&lt;&gt;0,MAX($A$11:A1078)+1,0)</f>
        <v>924</v>
      </c>
      <c r="B1079" s="515" t="s">
        <v>1013</v>
      </c>
      <c r="C1079" s="516" t="s">
        <v>805</v>
      </c>
      <c r="D1079" s="537">
        <v>28</v>
      </c>
      <c r="E1079" s="537">
        <v>8</v>
      </c>
      <c r="F1079" s="479">
        <f t="shared" si="88"/>
        <v>224</v>
      </c>
      <c r="G1079" s="492"/>
      <c r="H1079" s="479"/>
      <c r="I1079" s="479"/>
      <c r="J1079" s="479">
        <v>7785</v>
      </c>
      <c r="K1079" s="477">
        <v>15352</v>
      </c>
      <c r="L1079" s="477">
        <f t="shared" si="89"/>
        <v>23137</v>
      </c>
      <c r="M1079" s="477">
        <f t="shared" si="90"/>
        <v>5182688</v>
      </c>
      <c r="N1079" s="542"/>
      <c r="O1079" s="542"/>
      <c r="P1079" s="542"/>
      <c r="Q1079" s="517"/>
    </row>
    <row r="1080" spans="1:18" ht="13" hidden="1" outlineLevel="1">
      <c r="A1080" s="541"/>
      <c r="B1080" s="564" t="s">
        <v>1028</v>
      </c>
      <c r="C1080" s="464"/>
      <c r="D1080" s="466"/>
      <c r="E1080" s="466">
        <v>0</v>
      </c>
      <c r="F1080" s="484">
        <f t="shared" si="88"/>
        <v>0</v>
      </c>
      <c r="G1080" s="485"/>
      <c r="H1080" s="484"/>
      <c r="I1080" s="484"/>
      <c r="J1080" s="484">
        <v>0</v>
      </c>
      <c r="K1080" s="484">
        <v>0</v>
      </c>
      <c r="L1080" s="484"/>
      <c r="M1080" s="484"/>
      <c r="N1080" s="467"/>
      <c r="O1080" s="467"/>
      <c r="P1080" s="467"/>
      <c r="Q1080" s="469"/>
    </row>
    <row r="1081" spans="1:18" ht="26.25" hidden="1" customHeight="1" outlineLevel="1">
      <c r="A1081" s="498"/>
      <c r="B1081" s="463" t="s">
        <v>1029</v>
      </c>
      <c r="C1081" s="499"/>
      <c r="D1081" s="530">
        <v>80</v>
      </c>
      <c r="E1081" s="466">
        <v>0</v>
      </c>
      <c r="F1081" s="484">
        <f t="shared" si="88"/>
        <v>0</v>
      </c>
      <c r="G1081" s="485"/>
      <c r="H1081" s="484"/>
      <c r="I1081" s="484"/>
      <c r="J1081" s="484">
        <v>0</v>
      </c>
      <c r="K1081" s="484">
        <v>0</v>
      </c>
      <c r="L1081" s="484"/>
      <c r="M1081" s="484"/>
      <c r="N1081" s="467"/>
      <c r="O1081" s="467"/>
      <c r="P1081" s="467"/>
      <c r="Q1081" s="505"/>
      <c r="R1081" s="531"/>
    </row>
    <row r="1082" spans="1:18" ht="13" hidden="1" outlineLevel="1">
      <c r="A1082" s="506">
        <f>IF(C1082&lt;&gt;0,MAX($A$11:A1081)+1,0)</f>
        <v>925</v>
      </c>
      <c r="B1082" s="473" t="s">
        <v>1008</v>
      </c>
      <c r="C1082" s="474" t="s">
        <v>758</v>
      </c>
      <c r="D1082" s="532">
        <v>1</v>
      </c>
      <c r="E1082" s="532">
        <v>80</v>
      </c>
      <c r="F1082" s="479">
        <f t="shared" si="88"/>
        <v>80</v>
      </c>
      <c r="G1082" s="494">
        <v>80</v>
      </c>
      <c r="H1082" s="494">
        <f>'[39]BANG KHOI LUONG 4'!H1084</f>
        <v>0</v>
      </c>
      <c r="I1082" s="494">
        <f>ROUND(G1082+H1082,0)</f>
        <v>80</v>
      </c>
      <c r="J1082" s="479">
        <v>64505</v>
      </c>
      <c r="K1082" s="477">
        <v>25802</v>
      </c>
      <c r="L1082" s="477">
        <f t="shared" si="89"/>
        <v>90307</v>
      </c>
      <c r="M1082" s="477">
        <f t="shared" si="90"/>
        <v>7224560</v>
      </c>
      <c r="N1082" s="477">
        <v>7224560</v>
      </c>
      <c r="O1082" s="477">
        <f>ROUND(L1082*H1082,0)</f>
        <v>0</v>
      </c>
      <c r="P1082" s="477">
        <f>ROUND(L1082*I1082,0)</f>
        <v>7224560</v>
      </c>
      <c r="Q1082" s="447">
        <f>'[39]BANG KHOI LUONG 4'!J1084</f>
        <v>0</v>
      </c>
    </row>
    <row r="1083" spans="1:18" ht="13" hidden="1" outlineLevel="1">
      <c r="A1083" s="506">
        <f>IF(C1083&lt;&gt;0,MAX($A$11:A1082)+1,0)</f>
        <v>926</v>
      </c>
      <c r="B1083" s="473" t="s">
        <v>1009</v>
      </c>
      <c r="C1083" s="474" t="s">
        <v>758</v>
      </c>
      <c r="D1083" s="532">
        <v>4</v>
      </c>
      <c r="E1083" s="532">
        <v>80</v>
      </c>
      <c r="F1083" s="479">
        <f t="shared" si="88"/>
        <v>320</v>
      </c>
      <c r="G1083" s="492"/>
      <c r="H1083" s="479"/>
      <c r="I1083" s="479"/>
      <c r="J1083" s="479">
        <v>45700</v>
      </c>
      <c r="K1083" s="477">
        <v>30800</v>
      </c>
      <c r="L1083" s="477">
        <f t="shared" si="89"/>
        <v>76500</v>
      </c>
      <c r="M1083" s="477">
        <f t="shared" si="90"/>
        <v>24480000</v>
      </c>
      <c r="N1083" s="477"/>
      <c r="O1083" s="477"/>
      <c r="P1083" s="477"/>
      <c r="Q1083" s="447"/>
    </row>
    <row r="1084" spans="1:18" ht="13" hidden="1" outlineLevel="1">
      <c r="A1084" s="506">
        <f>IF(C1084&lt;&gt;0,MAX($A$11:A1083)+1,0)</f>
        <v>927</v>
      </c>
      <c r="B1084" s="473" t="s">
        <v>1010</v>
      </c>
      <c r="C1084" s="474" t="s">
        <v>758</v>
      </c>
      <c r="D1084" s="532">
        <v>1</v>
      </c>
      <c r="E1084" s="532">
        <v>80</v>
      </c>
      <c r="F1084" s="479">
        <f t="shared" si="88"/>
        <v>80</v>
      </c>
      <c r="G1084" s="492"/>
      <c r="H1084" s="479"/>
      <c r="I1084" s="479"/>
      <c r="J1084" s="479">
        <v>45700</v>
      </c>
      <c r="K1084" s="477">
        <v>30800</v>
      </c>
      <c r="L1084" s="477">
        <f t="shared" si="89"/>
        <v>76500</v>
      </c>
      <c r="M1084" s="477">
        <f t="shared" si="90"/>
        <v>6120000</v>
      </c>
      <c r="N1084" s="477"/>
      <c r="O1084" s="477"/>
      <c r="P1084" s="477"/>
      <c r="Q1084" s="447"/>
    </row>
    <row r="1085" spans="1:18" ht="13" hidden="1" outlineLevel="1">
      <c r="A1085" s="506">
        <f>IF(C1085&lt;&gt;0,MAX($A$11:A1084)+1,0)</f>
        <v>928</v>
      </c>
      <c r="B1085" s="473" t="s">
        <v>1011</v>
      </c>
      <c r="C1085" s="474" t="s">
        <v>758</v>
      </c>
      <c r="D1085" s="532">
        <v>1</v>
      </c>
      <c r="E1085" s="532">
        <v>80</v>
      </c>
      <c r="F1085" s="479">
        <f t="shared" si="88"/>
        <v>80</v>
      </c>
      <c r="G1085" s="492"/>
      <c r="H1085" s="479"/>
      <c r="I1085" s="479"/>
      <c r="J1085" s="479">
        <v>96642</v>
      </c>
      <c r="K1085" s="477">
        <v>48240</v>
      </c>
      <c r="L1085" s="477">
        <f t="shared" si="89"/>
        <v>144882</v>
      </c>
      <c r="M1085" s="477">
        <f t="shared" si="90"/>
        <v>11590560</v>
      </c>
      <c r="N1085" s="477"/>
      <c r="O1085" s="477"/>
      <c r="P1085" s="477"/>
      <c r="Q1085" s="447"/>
    </row>
    <row r="1086" spans="1:18" ht="13" hidden="1" outlineLevel="1">
      <c r="A1086" s="506">
        <f>IF(C1086&lt;&gt;0,MAX($A$11:A1085)+1,0)</f>
        <v>929</v>
      </c>
      <c r="B1086" s="473" t="s">
        <v>1012</v>
      </c>
      <c r="C1086" s="474" t="s">
        <v>805</v>
      </c>
      <c r="D1086" s="532">
        <v>70</v>
      </c>
      <c r="E1086" s="532">
        <v>80</v>
      </c>
      <c r="F1086" s="479">
        <f t="shared" si="88"/>
        <v>5600</v>
      </c>
      <c r="G1086" s="492"/>
      <c r="H1086" s="479"/>
      <c r="I1086" s="479"/>
      <c r="J1086" s="479">
        <v>7666</v>
      </c>
      <c r="K1086" s="477">
        <v>4642</v>
      </c>
      <c r="L1086" s="477">
        <f t="shared" si="89"/>
        <v>12308</v>
      </c>
      <c r="M1086" s="477">
        <f t="shared" si="90"/>
        <v>68924800</v>
      </c>
      <c r="N1086" s="477"/>
      <c r="O1086" s="477"/>
      <c r="P1086" s="477"/>
      <c r="Q1086" s="447"/>
    </row>
    <row r="1087" spans="1:18" ht="13" hidden="1" outlineLevel="1">
      <c r="A1087" s="506">
        <f>IF(C1087&lt;&gt;0,MAX($A$11:A1086)+1,0)</f>
        <v>930</v>
      </c>
      <c r="B1087" s="473" t="s">
        <v>1013</v>
      </c>
      <c r="C1087" s="474" t="s">
        <v>805</v>
      </c>
      <c r="D1087" s="532">
        <v>56</v>
      </c>
      <c r="E1087" s="532">
        <v>80</v>
      </c>
      <c r="F1087" s="479">
        <f t="shared" si="88"/>
        <v>4480</v>
      </c>
      <c r="G1087" s="494">
        <v>4480</v>
      </c>
      <c r="H1087" s="494">
        <f>'[39]BANG KHOI LUONG 4'!H1089</f>
        <v>0</v>
      </c>
      <c r="I1087" s="494">
        <f>ROUND(G1087+H1087,2)</f>
        <v>4480</v>
      </c>
      <c r="J1087" s="479">
        <v>7785</v>
      </c>
      <c r="K1087" s="477">
        <v>15352</v>
      </c>
      <c r="L1087" s="477">
        <f t="shared" si="89"/>
        <v>23137</v>
      </c>
      <c r="M1087" s="477">
        <f t="shared" si="90"/>
        <v>103653760</v>
      </c>
      <c r="N1087" s="477">
        <v>103653760</v>
      </c>
      <c r="O1087" s="477">
        <f>ROUND(L1087*H1087,0)</f>
        <v>0</v>
      </c>
      <c r="P1087" s="477">
        <f>ROUND(L1087*I1087,0)</f>
        <v>103653760</v>
      </c>
      <c r="Q1087" s="447">
        <f>'[39]BANG KHOI LUONG 4'!J1089</f>
        <v>0</v>
      </c>
    </row>
    <row r="1088" spans="1:18" ht="22.5" hidden="1" customHeight="1" outlineLevel="1">
      <c r="A1088" s="498"/>
      <c r="B1088" s="463" t="s">
        <v>1030</v>
      </c>
      <c r="C1088" s="499"/>
      <c r="D1088" s="530">
        <v>72</v>
      </c>
      <c r="E1088" s="466">
        <v>0</v>
      </c>
      <c r="F1088" s="484">
        <f t="shared" si="88"/>
        <v>0</v>
      </c>
      <c r="G1088" s="485"/>
      <c r="H1088" s="484"/>
      <c r="I1088" s="484"/>
      <c r="J1088" s="484">
        <v>0</v>
      </c>
      <c r="K1088" s="484">
        <v>0</v>
      </c>
      <c r="L1088" s="484"/>
      <c r="M1088" s="484"/>
      <c r="N1088" s="467"/>
      <c r="O1088" s="467"/>
      <c r="P1088" s="467"/>
      <c r="Q1088" s="505"/>
    </row>
    <row r="1089" spans="1:18" s="439" customFormat="1" ht="101.25" hidden="1" customHeight="1" outlineLevel="1">
      <c r="A1089" s="533"/>
      <c r="B1089" s="487" t="str">
        <f>'[39]BANG KHOI LUONG 4'!B1091</f>
        <v>Tháp A tổng cộng 72 căn A1 ( thi công tầng 13 đến tầng 24 )
Đơt 1-3: Thi công hộp chờ, ống điện tầng 13 đến 18. Tổng 48 căn
Đợt này: Thi công hộp chờ, ống điện tầng 19 đến 24. 
 Mỗi tầng 4 căn . Tổng 24 căn
(6*4)/72= 33,33%</v>
      </c>
      <c r="C1089" s="534"/>
      <c r="D1089" s="535"/>
      <c r="E1089" s="536"/>
      <c r="F1089" s="479"/>
      <c r="G1089" s="492"/>
      <c r="H1089" s="479"/>
      <c r="I1089" s="479"/>
      <c r="J1089" s="479"/>
      <c r="K1089" s="479"/>
      <c r="L1089" s="479"/>
      <c r="M1089" s="479"/>
      <c r="N1089" s="543"/>
      <c r="O1089" s="543"/>
      <c r="P1089" s="543"/>
      <c r="Q1089" s="539"/>
    </row>
    <row r="1090" spans="1:18" ht="13" hidden="1" outlineLevel="1">
      <c r="A1090" s="514">
        <f>IF(C1090&lt;&gt;0,MAX($A$11:A1088)+1,0)</f>
        <v>931</v>
      </c>
      <c r="B1090" s="515" t="s">
        <v>1008</v>
      </c>
      <c r="C1090" s="516" t="s">
        <v>758</v>
      </c>
      <c r="D1090" s="532">
        <v>1</v>
      </c>
      <c r="E1090" s="532">
        <v>72</v>
      </c>
      <c r="F1090" s="479">
        <f t="shared" si="88"/>
        <v>72</v>
      </c>
      <c r="G1090" s="492">
        <v>48</v>
      </c>
      <c r="H1090" s="494">
        <f>'[39]BANG KHOI LUONG 4'!H1092</f>
        <v>24</v>
      </c>
      <c r="I1090" s="494">
        <f>ROUND(G1090+H1090,0)</f>
        <v>72</v>
      </c>
      <c r="J1090" s="479">
        <v>64505</v>
      </c>
      <c r="K1090" s="477">
        <v>25802</v>
      </c>
      <c r="L1090" s="477">
        <f t="shared" si="89"/>
        <v>90307</v>
      </c>
      <c r="M1090" s="477">
        <f t="shared" si="90"/>
        <v>6502104</v>
      </c>
      <c r="N1090" s="477">
        <v>4334736</v>
      </c>
      <c r="O1090" s="477">
        <f t="shared" ref="O1090:O1095" si="91">ROUND(L1090*H1090,0)</f>
        <v>2167368</v>
      </c>
      <c r="P1090" s="477">
        <f t="shared" ref="P1090:P1095" si="92">ROUND(L1090*I1090,0)</f>
        <v>6502104</v>
      </c>
      <c r="Q1090" s="447">
        <f>'[39]BANG KHOI LUONG 4'!J1092</f>
        <v>0.33333333333333331</v>
      </c>
    </row>
    <row r="1091" spans="1:18" ht="13" hidden="1" outlineLevel="1">
      <c r="A1091" s="514">
        <f>IF(C1091&lt;&gt;0,MAX($A$11:A1090)+1,0)</f>
        <v>932</v>
      </c>
      <c r="B1091" s="515" t="s">
        <v>1009</v>
      </c>
      <c r="C1091" s="516" t="s">
        <v>758</v>
      </c>
      <c r="D1091" s="532">
        <v>3</v>
      </c>
      <c r="E1091" s="532">
        <v>72</v>
      </c>
      <c r="F1091" s="479">
        <f t="shared" si="88"/>
        <v>216</v>
      </c>
      <c r="G1091" s="492">
        <v>0</v>
      </c>
      <c r="H1091" s="494"/>
      <c r="I1091" s="494">
        <f>ROUND(G1091+H1091,0)</f>
        <v>0</v>
      </c>
      <c r="J1091" s="479">
        <v>45700</v>
      </c>
      <c r="K1091" s="477">
        <v>30800</v>
      </c>
      <c r="L1091" s="477">
        <f t="shared" si="89"/>
        <v>76500</v>
      </c>
      <c r="M1091" s="477">
        <f t="shared" si="90"/>
        <v>16524000</v>
      </c>
      <c r="N1091" s="542">
        <v>0</v>
      </c>
      <c r="O1091" s="477">
        <f t="shared" si="91"/>
        <v>0</v>
      </c>
      <c r="P1091" s="477">
        <f t="shared" si="92"/>
        <v>0</v>
      </c>
      <c r="Q1091" s="517"/>
    </row>
    <row r="1092" spans="1:18" ht="13" hidden="1" outlineLevel="1">
      <c r="A1092" s="514">
        <f>IF(C1092&lt;&gt;0,MAX($A$11:A1091)+1,0)</f>
        <v>933</v>
      </c>
      <c r="B1092" s="515" t="s">
        <v>1010</v>
      </c>
      <c r="C1092" s="516" t="s">
        <v>758</v>
      </c>
      <c r="D1092" s="532">
        <v>1</v>
      </c>
      <c r="E1092" s="532">
        <v>72</v>
      </c>
      <c r="F1092" s="479">
        <f t="shared" si="88"/>
        <v>72</v>
      </c>
      <c r="G1092" s="492">
        <v>0</v>
      </c>
      <c r="H1092" s="494"/>
      <c r="I1092" s="494">
        <f>ROUND(G1092+H1092,0)</f>
        <v>0</v>
      </c>
      <c r="J1092" s="479">
        <v>45700</v>
      </c>
      <c r="K1092" s="477">
        <v>30800</v>
      </c>
      <c r="L1092" s="477">
        <f t="shared" si="89"/>
        <v>76500</v>
      </c>
      <c r="M1092" s="477">
        <f t="shared" si="90"/>
        <v>5508000</v>
      </c>
      <c r="N1092" s="542">
        <v>0</v>
      </c>
      <c r="O1092" s="477">
        <f t="shared" si="91"/>
        <v>0</v>
      </c>
      <c r="P1092" s="477">
        <f t="shared" si="92"/>
        <v>0</v>
      </c>
      <c r="Q1092" s="517"/>
    </row>
    <row r="1093" spans="1:18" ht="13" hidden="1" outlineLevel="1">
      <c r="A1093" s="514">
        <f>IF(C1093&lt;&gt;0,MAX($A$11:A1092)+1,0)</f>
        <v>934</v>
      </c>
      <c r="B1093" s="515" t="s">
        <v>1011</v>
      </c>
      <c r="C1093" s="516" t="s">
        <v>758</v>
      </c>
      <c r="D1093" s="532">
        <v>1</v>
      </c>
      <c r="E1093" s="532">
        <v>72</v>
      </c>
      <c r="F1093" s="479">
        <f t="shared" si="88"/>
        <v>72</v>
      </c>
      <c r="G1093" s="492">
        <v>0</v>
      </c>
      <c r="H1093" s="494"/>
      <c r="I1093" s="494">
        <f>ROUND(G1093+H1093,0)</f>
        <v>0</v>
      </c>
      <c r="J1093" s="479">
        <v>96642</v>
      </c>
      <c r="K1093" s="477">
        <v>48240</v>
      </c>
      <c r="L1093" s="477">
        <f t="shared" si="89"/>
        <v>144882</v>
      </c>
      <c r="M1093" s="477">
        <f t="shared" si="90"/>
        <v>10431504</v>
      </c>
      <c r="N1093" s="542">
        <v>0</v>
      </c>
      <c r="O1093" s="477">
        <f t="shared" si="91"/>
        <v>0</v>
      </c>
      <c r="P1093" s="477">
        <f t="shared" si="92"/>
        <v>0</v>
      </c>
      <c r="Q1093" s="517"/>
    </row>
    <row r="1094" spans="1:18" ht="13" hidden="1" outlineLevel="1">
      <c r="A1094" s="514">
        <f>IF(C1094&lt;&gt;0,MAX($A$11:A1093)+1,0)</f>
        <v>935</v>
      </c>
      <c r="B1094" s="515" t="s">
        <v>1012</v>
      </c>
      <c r="C1094" s="516" t="s">
        <v>805</v>
      </c>
      <c r="D1094" s="532">
        <v>65</v>
      </c>
      <c r="E1094" s="532">
        <v>72</v>
      </c>
      <c r="F1094" s="479">
        <f t="shared" si="88"/>
        <v>4680</v>
      </c>
      <c r="G1094" s="492">
        <v>0</v>
      </c>
      <c r="H1094" s="494"/>
      <c r="I1094" s="494">
        <f>ROUND(G1094+H1094,0)</f>
        <v>0</v>
      </c>
      <c r="J1094" s="479">
        <v>7666</v>
      </c>
      <c r="K1094" s="477">
        <v>4642</v>
      </c>
      <c r="L1094" s="477">
        <f t="shared" si="89"/>
        <v>12308</v>
      </c>
      <c r="M1094" s="477">
        <f t="shared" si="90"/>
        <v>57601440</v>
      </c>
      <c r="N1094" s="542">
        <v>0</v>
      </c>
      <c r="O1094" s="477">
        <f t="shared" si="91"/>
        <v>0</v>
      </c>
      <c r="P1094" s="477">
        <f t="shared" si="92"/>
        <v>0</v>
      </c>
      <c r="Q1094" s="517"/>
    </row>
    <row r="1095" spans="1:18" ht="19.5" hidden="1" customHeight="1" outlineLevel="1">
      <c r="A1095" s="514">
        <f>IF(C1095&lt;&gt;0,MAX($A$11:A1094)+1,0)</f>
        <v>936</v>
      </c>
      <c r="B1095" s="515" t="s">
        <v>1013</v>
      </c>
      <c r="C1095" s="516" t="s">
        <v>805</v>
      </c>
      <c r="D1095" s="532">
        <v>52</v>
      </c>
      <c r="E1095" s="532">
        <v>72</v>
      </c>
      <c r="F1095" s="479">
        <f t="shared" si="88"/>
        <v>3744</v>
      </c>
      <c r="G1095" s="492">
        <v>2496</v>
      </c>
      <c r="H1095" s="494">
        <f>'[39]BANG KHOI LUONG 4'!H1097</f>
        <v>1248</v>
      </c>
      <c r="I1095" s="494">
        <f>ROUND(G1095+H1095,2)</f>
        <v>3744</v>
      </c>
      <c r="J1095" s="479">
        <v>7785</v>
      </c>
      <c r="K1095" s="477">
        <v>15352</v>
      </c>
      <c r="L1095" s="477">
        <f t="shared" si="89"/>
        <v>23137</v>
      </c>
      <c r="M1095" s="477">
        <f t="shared" si="90"/>
        <v>86624928</v>
      </c>
      <c r="N1095" s="477">
        <v>57749952</v>
      </c>
      <c r="O1095" s="477">
        <f t="shared" si="91"/>
        <v>28874976</v>
      </c>
      <c r="P1095" s="477">
        <f t="shared" si="92"/>
        <v>86624928</v>
      </c>
      <c r="Q1095" s="447">
        <f>'[39]BANG KHOI LUONG 4'!J1097</f>
        <v>0.33333333333333331</v>
      </c>
    </row>
    <row r="1096" spans="1:18" ht="23.25" hidden="1" customHeight="1" outlineLevel="1">
      <c r="A1096" s="498"/>
      <c r="B1096" s="463" t="s">
        <v>1031</v>
      </c>
      <c r="C1096" s="499"/>
      <c r="D1096" s="530">
        <v>72</v>
      </c>
      <c r="E1096" s="466">
        <v>0</v>
      </c>
      <c r="F1096" s="484">
        <f t="shared" si="88"/>
        <v>0</v>
      </c>
      <c r="G1096" s="485"/>
      <c r="H1096" s="484"/>
      <c r="I1096" s="484"/>
      <c r="J1096" s="484">
        <v>0</v>
      </c>
      <c r="K1096" s="484">
        <v>0</v>
      </c>
      <c r="L1096" s="484"/>
      <c r="M1096" s="484"/>
      <c r="N1096" s="467"/>
      <c r="O1096" s="467"/>
      <c r="P1096" s="467"/>
      <c r="Q1096" s="505"/>
    </row>
    <row r="1097" spans="1:18" s="439" customFormat="1" ht="100.5" hidden="1" customHeight="1" outlineLevel="1">
      <c r="A1097" s="533"/>
      <c r="B1097" s="487" t="str">
        <f>'[39]BANG KHOI LUONG 4'!B1099</f>
        <v>Tháp A tổng cộng 72 căn B ( thi công tầng 3 đến tầng 20)
Đơt 1-3: Thi công hộp chờ, ống điện tầng 3-18 Tổng 64 căn
Đơt này: Thi công hộp chờ, ống điện tầng 19-20
 Mỗi tầng 4 căn . Tổng 8 căn
(2*4)/72= 11,11%</v>
      </c>
      <c r="C1097" s="534"/>
      <c r="D1097" s="535"/>
      <c r="E1097" s="536"/>
      <c r="F1097" s="479"/>
      <c r="G1097" s="492"/>
      <c r="H1097" s="479"/>
      <c r="I1097" s="479"/>
      <c r="J1097" s="479"/>
      <c r="K1097" s="479"/>
      <c r="L1097" s="479"/>
      <c r="M1097" s="479"/>
      <c r="N1097" s="543"/>
      <c r="O1097" s="543"/>
      <c r="P1097" s="543"/>
      <c r="Q1097" s="539"/>
      <c r="R1097" s="538" t="s">
        <v>1032</v>
      </c>
    </row>
    <row r="1098" spans="1:18" ht="13" hidden="1" outlineLevel="1">
      <c r="A1098" s="506">
        <f>IF(C1098&lt;&gt;0,MAX($A$11:A1096)+1,0)</f>
        <v>937</v>
      </c>
      <c r="B1098" s="473" t="s">
        <v>1008</v>
      </c>
      <c r="C1098" s="474" t="s">
        <v>758</v>
      </c>
      <c r="D1098" s="532">
        <v>1</v>
      </c>
      <c r="E1098" s="532">
        <v>72</v>
      </c>
      <c r="F1098" s="479">
        <f t="shared" ref="F1098:F1127" si="93">D1098*E1098</f>
        <v>72</v>
      </c>
      <c r="G1098" s="494">
        <v>64</v>
      </c>
      <c r="H1098" s="494">
        <f>'[39]BANG KHOI LUONG 4'!H1100</f>
        <v>8</v>
      </c>
      <c r="I1098" s="494">
        <f>ROUND(G1098+H1098,0)</f>
        <v>72</v>
      </c>
      <c r="J1098" s="479">
        <v>64505</v>
      </c>
      <c r="K1098" s="477">
        <v>25802</v>
      </c>
      <c r="L1098" s="477">
        <f t="shared" si="89"/>
        <v>90307</v>
      </c>
      <c r="M1098" s="477">
        <f t="shared" si="90"/>
        <v>6502104</v>
      </c>
      <c r="N1098" s="477">
        <v>5779648</v>
      </c>
      <c r="O1098" s="477">
        <f>ROUND(L1098*H1098,0)</f>
        <v>722456</v>
      </c>
      <c r="P1098" s="477">
        <f>ROUND(L1098*I1098,0)</f>
        <v>6502104</v>
      </c>
      <c r="Q1098" s="447">
        <f>'[39]BANG KHOI LUONG 4'!J1100</f>
        <v>0.1111111111111111</v>
      </c>
    </row>
    <row r="1099" spans="1:18" ht="13" hidden="1" outlineLevel="1">
      <c r="A1099" s="506">
        <f>IF(C1099&lt;&gt;0,MAX($A$11:A1098)+1,0)</f>
        <v>938</v>
      </c>
      <c r="B1099" s="473" t="s">
        <v>1009</v>
      </c>
      <c r="C1099" s="474" t="s">
        <v>758</v>
      </c>
      <c r="D1099" s="532">
        <v>3</v>
      </c>
      <c r="E1099" s="532">
        <v>72</v>
      </c>
      <c r="F1099" s="479">
        <f t="shared" si="93"/>
        <v>216</v>
      </c>
      <c r="G1099" s="492"/>
      <c r="H1099" s="479"/>
      <c r="I1099" s="479"/>
      <c r="J1099" s="479">
        <v>45700</v>
      </c>
      <c r="K1099" s="477">
        <v>30800</v>
      </c>
      <c r="L1099" s="477">
        <f t="shared" si="89"/>
        <v>76500</v>
      </c>
      <c r="M1099" s="477">
        <f t="shared" si="90"/>
        <v>16524000</v>
      </c>
      <c r="N1099" s="477"/>
      <c r="O1099" s="477"/>
      <c r="P1099" s="477"/>
      <c r="Q1099" s="447"/>
    </row>
    <row r="1100" spans="1:18" ht="13" hidden="1" outlineLevel="1">
      <c r="A1100" s="506">
        <f>IF(C1100&lt;&gt;0,MAX($A$11:A1099)+1,0)</f>
        <v>939</v>
      </c>
      <c r="B1100" s="473" t="s">
        <v>1010</v>
      </c>
      <c r="C1100" s="474" t="s">
        <v>758</v>
      </c>
      <c r="D1100" s="532">
        <v>1</v>
      </c>
      <c r="E1100" s="532">
        <v>72</v>
      </c>
      <c r="F1100" s="479">
        <f t="shared" si="93"/>
        <v>72</v>
      </c>
      <c r="G1100" s="492"/>
      <c r="H1100" s="479"/>
      <c r="I1100" s="479"/>
      <c r="J1100" s="479">
        <v>45700</v>
      </c>
      <c r="K1100" s="477">
        <v>30800</v>
      </c>
      <c r="L1100" s="477">
        <f t="shared" si="89"/>
        <v>76500</v>
      </c>
      <c r="M1100" s="477">
        <f t="shared" si="90"/>
        <v>5508000</v>
      </c>
      <c r="N1100" s="477"/>
      <c r="O1100" s="477"/>
      <c r="P1100" s="477"/>
      <c r="Q1100" s="447"/>
    </row>
    <row r="1101" spans="1:18" ht="13" hidden="1" outlineLevel="1">
      <c r="A1101" s="506">
        <f>IF(C1101&lt;&gt;0,MAX($A$11:A1100)+1,0)</f>
        <v>940</v>
      </c>
      <c r="B1101" s="473" t="s">
        <v>1011</v>
      </c>
      <c r="C1101" s="474" t="s">
        <v>758</v>
      </c>
      <c r="D1101" s="532">
        <v>1</v>
      </c>
      <c r="E1101" s="532">
        <v>72</v>
      </c>
      <c r="F1101" s="479">
        <f t="shared" si="93"/>
        <v>72</v>
      </c>
      <c r="G1101" s="492"/>
      <c r="H1101" s="479"/>
      <c r="I1101" s="479"/>
      <c r="J1101" s="479">
        <v>96642</v>
      </c>
      <c r="K1101" s="477">
        <v>48240</v>
      </c>
      <c r="L1101" s="477">
        <f t="shared" si="89"/>
        <v>144882</v>
      </c>
      <c r="M1101" s="477">
        <f t="shared" si="90"/>
        <v>10431504</v>
      </c>
      <c r="N1101" s="477"/>
      <c r="O1101" s="477"/>
      <c r="P1101" s="477"/>
      <c r="Q1101" s="447"/>
    </row>
    <row r="1102" spans="1:18" ht="13" hidden="1" outlineLevel="1">
      <c r="A1102" s="506">
        <f>IF(C1102&lt;&gt;0,MAX($A$11:A1101)+1,0)</f>
        <v>941</v>
      </c>
      <c r="B1102" s="473" t="s">
        <v>1012</v>
      </c>
      <c r="C1102" s="474" t="s">
        <v>805</v>
      </c>
      <c r="D1102" s="532">
        <v>65</v>
      </c>
      <c r="E1102" s="532">
        <v>72</v>
      </c>
      <c r="F1102" s="479">
        <f t="shared" si="93"/>
        <v>4680</v>
      </c>
      <c r="G1102" s="492"/>
      <c r="H1102" s="479"/>
      <c r="I1102" s="479"/>
      <c r="J1102" s="479">
        <v>7666</v>
      </c>
      <c r="K1102" s="477">
        <v>4642</v>
      </c>
      <c r="L1102" s="477">
        <f t="shared" si="89"/>
        <v>12308</v>
      </c>
      <c r="M1102" s="477">
        <f t="shared" si="90"/>
        <v>57601440</v>
      </c>
      <c r="N1102" s="477"/>
      <c r="O1102" s="477"/>
      <c r="P1102" s="477"/>
      <c r="Q1102" s="447"/>
    </row>
    <row r="1103" spans="1:18" ht="13" hidden="1" outlineLevel="1">
      <c r="A1103" s="506">
        <f>IF(C1103&lt;&gt;0,MAX($A$11:A1102)+1,0)</f>
        <v>942</v>
      </c>
      <c r="B1103" s="473" t="s">
        <v>1013</v>
      </c>
      <c r="C1103" s="474" t="s">
        <v>805</v>
      </c>
      <c r="D1103" s="532">
        <v>52</v>
      </c>
      <c r="E1103" s="532">
        <v>72</v>
      </c>
      <c r="F1103" s="479">
        <f t="shared" si="93"/>
        <v>3744</v>
      </c>
      <c r="G1103" s="494">
        <v>3328</v>
      </c>
      <c r="H1103" s="494">
        <f>'[39]BANG KHOI LUONG 4'!H1105</f>
        <v>416</v>
      </c>
      <c r="I1103" s="494">
        <f>ROUND(G1103+H1103,2)</f>
        <v>3744</v>
      </c>
      <c r="J1103" s="479">
        <v>7785</v>
      </c>
      <c r="K1103" s="477">
        <v>15352</v>
      </c>
      <c r="L1103" s="477">
        <f t="shared" si="89"/>
        <v>23137</v>
      </c>
      <c r="M1103" s="477">
        <f t="shared" si="90"/>
        <v>86624928</v>
      </c>
      <c r="N1103" s="477">
        <v>76999936</v>
      </c>
      <c r="O1103" s="477">
        <f>ROUND(L1103*H1103,0)</f>
        <v>9624992</v>
      </c>
      <c r="P1103" s="477">
        <f>ROUND(L1103*I1103,0)</f>
        <v>86624928</v>
      </c>
      <c r="Q1103" s="447">
        <f>'[39]BANG KHOI LUONG 4'!J1105</f>
        <v>0.1111111111111111</v>
      </c>
    </row>
    <row r="1104" spans="1:18" ht="19.5" hidden="1" customHeight="1" outlineLevel="1">
      <c r="A1104" s="498"/>
      <c r="B1104" s="463" t="s">
        <v>1033</v>
      </c>
      <c r="C1104" s="499"/>
      <c r="D1104" s="530">
        <v>176</v>
      </c>
      <c r="E1104" s="466">
        <v>0</v>
      </c>
      <c r="F1104" s="484">
        <f t="shared" si="93"/>
        <v>0</v>
      </c>
      <c r="G1104" s="485"/>
      <c r="H1104" s="484"/>
      <c r="I1104" s="484"/>
      <c r="J1104" s="484">
        <v>0</v>
      </c>
      <c r="K1104" s="484">
        <v>0</v>
      </c>
      <c r="L1104" s="484"/>
      <c r="M1104" s="484"/>
      <c r="N1104" s="467"/>
      <c r="O1104" s="467"/>
      <c r="P1104" s="467"/>
      <c r="Q1104" s="505"/>
    </row>
    <row r="1105" spans="1:18" s="439" customFormat="1" ht="111.75" hidden="1" customHeight="1" outlineLevel="1">
      <c r="A1105" s="533"/>
      <c r="B1105" s="487" t="str">
        <f>'[39]BANG KHOI LUONG 4'!B1107</f>
        <v>Tháp A tổng cộng 176 căn C( thi công tầng 3 đến tầng 24)
Đơt 1-3: Thi công hộp chờ, ống điện tầng 3-18. Tổng 96 căn
Đơt này:Thi công hộp chờ, ống điện  tầng 19 đến 24 
Mỗi tầng 8 căn ( trong đó khấu trừ 2 căn Hoist chưa thi công ).
Tổng 36 căn
(6*6)/176=20,45%</v>
      </c>
      <c r="C1105" s="534"/>
      <c r="D1105" s="535"/>
      <c r="E1105" s="536"/>
      <c r="F1105" s="479"/>
      <c r="G1105" s="492"/>
      <c r="H1105" s="479"/>
      <c r="I1105" s="479"/>
      <c r="J1105" s="479"/>
      <c r="K1105" s="479"/>
      <c r="L1105" s="479"/>
      <c r="M1105" s="479"/>
      <c r="N1105" s="543"/>
      <c r="O1105" s="543"/>
      <c r="P1105" s="543"/>
      <c r="Q1105" s="539"/>
      <c r="R1105" s="538" t="s">
        <v>1034</v>
      </c>
    </row>
    <row r="1106" spans="1:18" ht="13" hidden="1" outlineLevel="1">
      <c r="A1106" s="506">
        <f>IF(C1106&lt;&gt;0,MAX($A$11:A1104)+1,0)</f>
        <v>943</v>
      </c>
      <c r="B1106" s="473" t="s">
        <v>1008</v>
      </c>
      <c r="C1106" s="474" t="s">
        <v>758</v>
      </c>
      <c r="D1106" s="532">
        <v>1</v>
      </c>
      <c r="E1106" s="532">
        <v>176</v>
      </c>
      <c r="F1106" s="479">
        <f t="shared" si="93"/>
        <v>176</v>
      </c>
      <c r="G1106" s="494">
        <v>96</v>
      </c>
      <c r="H1106" s="494">
        <f>'[39]BANG KHOI LUONG 4'!H1108</f>
        <v>36</v>
      </c>
      <c r="I1106" s="494">
        <f>ROUND(G1106+H1106,0)</f>
        <v>132</v>
      </c>
      <c r="J1106" s="479">
        <v>64505</v>
      </c>
      <c r="K1106" s="477">
        <v>25802</v>
      </c>
      <c r="L1106" s="477">
        <f t="shared" si="89"/>
        <v>90307</v>
      </c>
      <c r="M1106" s="477">
        <f t="shared" si="90"/>
        <v>15894032</v>
      </c>
      <c r="N1106" s="477">
        <v>8669472</v>
      </c>
      <c r="O1106" s="477">
        <f>ROUND(L1106*H1106,0)</f>
        <v>3251052</v>
      </c>
      <c r="P1106" s="477">
        <f>ROUND(L1106*I1106,0)</f>
        <v>11920524</v>
      </c>
      <c r="Q1106" s="447">
        <f>'[39]BANG KHOI LUONG 4'!J1108</f>
        <v>0.20454545454545456</v>
      </c>
    </row>
    <row r="1107" spans="1:18" ht="13" hidden="1" outlineLevel="1">
      <c r="A1107" s="506">
        <f>IF(C1107&lt;&gt;0,MAX($A$11:A1106)+1,0)</f>
        <v>944</v>
      </c>
      <c r="B1107" s="473" t="s">
        <v>1009</v>
      </c>
      <c r="C1107" s="474" t="s">
        <v>758</v>
      </c>
      <c r="D1107" s="532">
        <v>3</v>
      </c>
      <c r="E1107" s="532">
        <v>176</v>
      </c>
      <c r="F1107" s="479">
        <f t="shared" si="93"/>
        <v>528</v>
      </c>
      <c r="G1107" s="492"/>
      <c r="H1107" s="479"/>
      <c r="I1107" s="479"/>
      <c r="J1107" s="479">
        <v>45700</v>
      </c>
      <c r="K1107" s="477">
        <v>30800</v>
      </c>
      <c r="L1107" s="477">
        <f t="shared" si="89"/>
        <v>76500</v>
      </c>
      <c r="M1107" s="477">
        <f t="shared" si="90"/>
        <v>40392000</v>
      </c>
      <c r="N1107" s="477"/>
      <c r="O1107" s="477"/>
      <c r="P1107" s="477"/>
      <c r="Q1107" s="447"/>
    </row>
    <row r="1108" spans="1:18" ht="13" hidden="1" outlineLevel="1">
      <c r="A1108" s="506">
        <f>IF(C1108&lt;&gt;0,MAX($A$11:A1107)+1,0)</f>
        <v>945</v>
      </c>
      <c r="B1108" s="473" t="s">
        <v>1010</v>
      </c>
      <c r="C1108" s="474" t="s">
        <v>758</v>
      </c>
      <c r="D1108" s="532">
        <v>1</v>
      </c>
      <c r="E1108" s="532">
        <v>176</v>
      </c>
      <c r="F1108" s="479">
        <f t="shared" si="93"/>
        <v>176</v>
      </c>
      <c r="G1108" s="492"/>
      <c r="H1108" s="479"/>
      <c r="I1108" s="479"/>
      <c r="J1108" s="479">
        <v>45700</v>
      </c>
      <c r="K1108" s="477">
        <v>30800</v>
      </c>
      <c r="L1108" s="477">
        <f t="shared" si="89"/>
        <v>76500</v>
      </c>
      <c r="M1108" s="477">
        <f t="shared" si="90"/>
        <v>13464000</v>
      </c>
      <c r="N1108" s="477"/>
      <c r="O1108" s="477"/>
      <c r="P1108" s="477"/>
      <c r="Q1108" s="447"/>
    </row>
    <row r="1109" spans="1:18" ht="13" hidden="1" outlineLevel="1">
      <c r="A1109" s="506">
        <f>IF(C1109&lt;&gt;0,MAX($A$11:A1108)+1,0)</f>
        <v>946</v>
      </c>
      <c r="B1109" s="473" t="s">
        <v>1011</v>
      </c>
      <c r="C1109" s="474" t="s">
        <v>758</v>
      </c>
      <c r="D1109" s="532">
        <v>1</v>
      </c>
      <c r="E1109" s="532">
        <v>176</v>
      </c>
      <c r="F1109" s="479">
        <f t="shared" si="93"/>
        <v>176</v>
      </c>
      <c r="G1109" s="492"/>
      <c r="H1109" s="479"/>
      <c r="I1109" s="479"/>
      <c r="J1109" s="479">
        <v>96642</v>
      </c>
      <c r="K1109" s="477">
        <v>48240</v>
      </c>
      <c r="L1109" s="477">
        <f t="shared" si="89"/>
        <v>144882</v>
      </c>
      <c r="M1109" s="477">
        <f t="shared" si="90"/>
        <v>25499232</v>
      </c>
      <c r="N1109" s="477"/>
      <c r="O1109" s="477"/>
      <c r="P1109" s="477"/>
      <c r="Q1109" s="447"/>
    </row>
    <row r="1110" spans="1:18" ht="13" hidden="1" outlineLevel="1">
      <c r="A1110" s="506">
        <f>IF(C1110&lt;&gt;0,MAX($A$11:A1109)+1,0)</f>
        <v>947</v>
      </c>
      <c r="B1110" s="473" t="s">
        <v>1012</v>
      </c>
      <c r="C1110" s="474" t="s">
        <v>805</v>
      </c>
      <c r="D1110" s="532">
        <v>65</v>
      </c>
      <c r="E1110" s="532">
        <v>176</v>
      </c>
      <c r="F1110" s="479">
        <f t="shared" si="93"/>
        <v>11440</v>
      </c>
      <c r="G1110" s="492"/>
      <c r="H1110" s="479"/>
      <c r="I1110" s="479"/>
      <c r="J1110" s="479">
        <v>7666</v>
      </c>
      <c r="K1110" s="477">
        <v>4642</v>
      </c>
      <c r="L1110" s="477">
        <f t="shared" si="89"/>
        <v>12308</v>
      </c>
      <c r="M1110" s="477">
        <f t="shared" si="90"/>
        <v>140803520</v>
      </c>
      <c r="N1110" s="477"/>
      <c r="O1110" s="477"/>
      <c r="P1110" s="477"/>
      <c r="Q1110" s="447"/>
    </row>
    <row r="1111" spans="1:18" ht="13" hidden="1" outlineLevel="1">
      <c r="A1111" s="506">
        <f>IF(C1111&lt;&gt;0,MAX($A$11:A1110)+1,0)</f>
        <v>948</v>
      </c>
      <c r="B1111" s="473" t="s">
        <v>1013</v>
      </c>
      <c r="C1111" s="474" t="s">
        <v>805</v>
      </c>
      <c r="D1111" s="532">
        <v>52</v>
      </c>
      <c r="E1111" s="532">
        <v>176</v>
      </c>
      <c r="F1111" s="479">
        <f t="shared" si="93"/>
        <v>9152</v>
      </c>
      <c r="G1111" s="494">
        <v>4992</v>
      </c>
      <c r="H1111" s="494">
        <f>'[39]BANG KHOI LUONG 4'!H1113</f>
        <v>1872.0000000000002</v>
      </c>
      <c r="I1111" s="494">
        <f>ROUND(G1111+H1111,2)</f>
        <v>6864</v>
      </c>
      <c r="J1111" s="479">
        <v>7785</v>
      </c>
      <c r="K1111" s="477">
        <v>15352</v>
      </c>
      <c r="L1111" s="477">
        <f t="shared" si="89"/>
        <v>23137</v>
      </c>
      <c r="M1111" s="477">
        <f t="shared" si="90"/>
        <v>211749824</v>
      </c>
      <c r="N1111" s="477">
        <v>115499904</v>
      </c>
      <c r="O1111" s="477">
        <f>ROUND(L1111*H1111,0)</f>
        <v>43312464</v>
      </c>
      <c r="P1111" s="477">
        <f>ROUND(L1111*I1111,0)</f>
        <v>158812368</v>
      </c>
      <c r="Q1111" s="447">
        <f>'[39]BANG KHOI LUONG 4'!J1113</f>
        <v>0.20454545454545456</v>
      </c>
    </row>
    <row r="1112" spans="1:18" ht="22.5" hidden="1" customHeight="1" outlineLevel="1">
      <c r="A1112" s="498"/>
      <c r="B1112" s="463" t="s">
        <v>1035</v>
      </c>
      <c r="C1112" s="499"/>
      <c r="D1112" s="530">
        <v>308</v>
      </c>
      <c r="E1112" s="466">
        <v>0</v>
      </c>
      <c r="F1112" s="484">
        <f t="shared" si="93"/>
        <v>0</v>
      </c>
      <c r="G1112" s="485"/>
      <c r="H1112" s="484"/>
      <c r="I1112" s="484"/>
      <c r="J1112" s="484">
        <v>0</v>
      </c>
      <c r="K1112" s="484">
        <v>0</v>
      </c>
      <c r="L1112" s="484"/>
      <c r="M1112" s="484"/>
      <c r="N1112" s="467"/>
      <c r="O1112" s="467"/>
      <c r="P1112" s="467"/>
      <c r="Q1112" s="505"/>
    </row>
    <row r="1113" spans="1:18" s="439" customFormat="1" ht="86.25" hidden="1" customHeight="1" outlineLevel="1">
      <c r="A1113" s="533"/>
      <c r="B1113" s="487" t="str">
        <f>'[39]BANG KHOI LUONG 4'!B1115</f>
        <v>Tháp A tổng cộng 308 căn D ( thi công tầng 3 đến tầng 24)
Đơt 1-3: Thi công hộp chờ, ống điện tầng 3-18. Tổng 232 căn
Đơt này:Thi công hộp chờ, ống điện tầng 19 đến 24 (Tầng 19 : 16 căn; tàng 20-24 mỗi tầng 12 căn). Tổng 76 căn 
(1*16)/308+(5*12)/308=24,68%</v>
      </c>
      <c r="C1113" s="534"/>
      <c r="D1113" s="535"/>
      <c r="E1113" s="536"/>
      <c r="F1113" s="479"/>
      <c r="G1113" s="492"/>
      <c r="H1113" s="479"/>
      <c r="I1113" s="479"/>
      <c r="J1113" s="479"/>
      <c r="K1113" s="479"/>
      <c r="L1113" s="479"/>
      <c r="M1113" s="479"/>
      <c r="N1113" s="543"/>
      <c r="O1113" s="543"/>
      <c r="P1113" s="543"/>
      <c r="Q1113" s="539"/>
      <c r="R1113" s="538" t="s">
        <v>1036</v>
      </c>
    </row>
    <row r="1114" spans="1:18" ht="13" hidden="1" outlineLevel="1">
      <c r="A1114" s="506">
        <f>IF(C1114&lt;&gt;0,MAX($A$11:A1112)+1,0)</f>
        <v>949</v>
      </c>
      <c r="B1114" s="473" t="s">
        <v>1008</v>
      </c>
      <c r="C1114" s="474" t="s">
        <v>758</v>
      </c>
      <c r="D1114" s="532">
        <v>1</v>
      </c>
      <c r="E1114" s="532">
        <v>308</v>
      </c>
      <c r="F1114" s="479">
        <f t="shared" si="93"/>
        <v>308</v>
      </c>
      <c r="G1114" s="494">
        <v>232</v>
      </c>
      <c r="H1114" s="494">
        <f>'[39]BANG KHOI LUONG 4'!H1116</f>
        <v>76.000000000000014</v>
      </c>
      <c r="I1114" s="494">
        <f>ROUND(G1114+H1114,0)</f>
        <v>308</v>
      </c>
      <c r="J1114" s="479">
        <v>64505</v>
      </c>
      <c r="K1114" s="477">
        <v>25802</v>
      </c>
      <c r="L1114" s="477">
        <f t="shared" si="89"/>
        <v>90307</v>
      </c>
      <c r="M1114" s="477">
        <f t="shared" si="90"/>
        <v>27814556</v>
      </c>
      <c r="N1114" s="477">
        <v>20951224</v>
      </c>
      <c r="O1114" s="477">
        <f>ROUND(L1114*H1114,0)</f>
        <v>6863332</v>
      </c>
      <c r="P1114" s="477">
        <f>ROUND(L1114*I1114,0)</f>
        <v>27814556</v>
      </c>
      <c r="Q1114" s="447">
        <f>'[39]BANG KHOI LUONG 4'!J1116</f>
        <v>0.24675324675324678</v>
      </c>
    </row>
    <row r="1115" spans="1:18" ht="13" hidden="1" outlineLevel="1">
      <c r="A1115" s="506">
        <f>IF(C1115&lt;&gt;0,MAX($A$11:A1114)+1,0)</f>
        <v>950</v>
      </c>
      <c r="B1115" s="473" t="s">
        <v>1009</v>
      </c>
      <c r="C1115" s="474" t="s">
        <v>758</v>
      </c>
      <c r="D1115" s="532">
        <v>3</v>
      </c>
      <c r="E1115" s="532">
        <v>308</v>
      </c>
      <c r="F1115" s="479">
        <f t="shared" si="93"/>
        <v>924</v>
      </c>
      <c r="G1115" s="492"/>
      <c r="H1115" s="479"/>
      <c r="I1115" s="479"/>
      <c r="J1115" s="479">
        <v>45700</v>
      </c>
      <c r="K1115" s="477">
        <v>30800</v>
      </c>
      <c r="L1115" s="477">
        <f t="shared" si="89"/>
        <v>76500</v>
      </c>
      <c r="M1115" s="477">
        <f t="shared" si="90"/>
        <v>70686000</v>
      </c>
      <c r="N1115" s="477"/>
      <c r="O1115" s="477"/>
      <c r="P1115" s="477"/>
      <c r="Q1115" s="447"/>
    </row>
    <row r="1116" spans="1:18" ht="13" hidden="1" outlineLevel="1">
      <c r="A1116" s="506">
        <f>IF(C1116&lt;&gt;0,MAX($A$11:A1115)+1,0)</f>
        <v>951</v>
      </c>
      <c r="B1116" s="473" t="s">
        <v>1010</v>
      </c>
      <c r="C1116" s="474" t="s">
        <v>758</v>
      </c>
      <c r="D1116" s="532">
        <v>1</v>
      </c>
      <c r="E1116" s="532">
        <v>308</v>
      </c>
      <c r="F1116" s="479">
        <f t="shared" si="93"/>
        <v>308</v>
      </c>
      <c r="G1116" s="492"/>
      <c r="H1116" s="479"/>
      <c r="I1116" s="479"/>
      <c r="J1116" s="479">
        <v>45700</v>
      </c>
      <c r="K1116" s="477">
        <v>30800</v>
      </c>
      <c r="L1116" s="477">
        <f t="shared" si="89"/>
        <v>76500</v>
      </c>
      <c r="M1116" s="477">
        <f t="shared" si="90"/>
        <v>23562000</v>
      </c>
      <c r="N1116" s="477"/>
      <c r="O1116" s="477"/>
      <c r="P1116" s="477"/>
      <c r="Q1116" s="447"/>
    </row>
    <row r="1117" spans="1:18" ht="13" hidden="1" outlineLevel="1">
      <c r="A1117" s="506">
        <f>IF(C1117&lt;&gt;0,MAX($A$11:A1116)+1,0)</f>
        <v>952</v>
      </c>
      <c r="B1117" s="473" t="s">
        <v>1011</v>
      </c>
      <c r="C1117" s="474" t="s">
        <v>758</v>
      </c>
      <c r="D1117" s="532">
        <v>1</v>
      </c>
      <c r="E1117" s="532">
        <v>308</v>
      </c>
      <c r="F1117" s="479">
        <f t="shared" si="93"/>
        <v>308</v>
      </c>
      <c r="G1117" s="492"/>
      <c r="H1117" s="479"/>
      <c r="I1117" s="479"/>
      <c r="J1117" s="479">
        <v>96642</v>
      </c>
      <c r="K1117" s="477">
        <v>48240</v>
      </c>
      <c r="L1117" s="477">
        <f t="shared" si="89"/>
        <v>144882</v>
      </c>
      <c r="M1117" s="477">
        <f t="shared" si="90"/>
        <v>44623656</v>
      </c>
      <c r="N1117" s="477"/>
      <c r="O1117" s="477"/>
      <c r="P1117" s="477"/>
      <c r="Q1117" s="447"/>
    </row>
    <row r="1118" spans="1:18" ht="13" hidden="1" outlineLevel="1">
      <c r="A1118" s="506">
        <f>IF(C1118&lt;&gt;0,MAX($A$11:A1117)+1,0)</f>
        <v>953</v>
      </c>
      <c r="B1118" s="473" t="s">
        <v>1012</v>
      </c>
      <c r="C1118" s="474" t="s">
        <v>805</v>
      </c>
      <c r="D1118" s="532">
        <v>70</v>
      </c>
      <c r="E1118" s="532">
        <v>308</v>
      </c>
      <c r="F1118" s="479">
        <f t="shared" si="93"/>
        <v>21560</v>
      </c>
      <c r="G1118" s="492"/>
      <c r="H1118" s="479"/>
      <c r="I1118" s="479"/>
      <c r="J1118" s="479">
        <v>7666</v>
      </c>
      <c r="K1118" s="477">
        <v>4642</v>
      </c>
      <c r="L1118" s="477">
        <f t="shared" si="89"/>
        <v>12308</v>
      </c>
      <c r="M1118" s="477">
        <f t="shared" si="90"/>
        <v>265360480</v>
      </c>
      <c r="N1118" s="477"/>
      <c r="O1118" s="477"/>
      <c r="P1118" s="477"/>
      <c r="Q1118" s="447"/>
    </row>
    <row r="1119" spans="1:18" ht="13" hidden="1" outlineLevel="1">
      <c r="A1119" s="506">
        <f>IF(C1119&lt;&gt;0,MAX($A$11:A1118)+1,0)</f>
        <v>954</v>
      </c>
      <c r="B1119" s="473" t="s">
        <v>1013</v>
      </c>
      <c r="C1119" s="474" t="s">
        <v>805</v>
      </c>
      <c r="D1119" s="532">
        <v>56</v>
      </c>
      <c r="E1119" s="532">
        <v>308</v>
      </c>
      <c r="F1119" s="479">
        <f t="shared" si="93"/>
        <v>17248</v>
      </c>
      <c r="G1119" s="494">
        <v>12992</v>
      </c>
      <c r="H1119" s="494">
        <f>'[39]BANG KHOI LUONG 4'!H1121</f>
        <v>4256.0000000000009</v>
      </c>
      <c r="I1119" s="494">
        <f>ROUND(G1119+H1119,2)</f>
        <v>17248</v>
      </c>
      <c r="J1119" s="479">
        <v>7785</v>
      </c>
      <c r="K1119" s="477">
        <v>15352</v>
      </c>
      <c r="L1119" s="477">
        <f t="shared" si="89"/>
        <v>23137</v>
      </c>
      <c r="M1119" s="477">
        <f t="shared" si="90"/>
        <v>399066976</v>
      </c>
      <c r="N1119" s="477">
        <v>300595904</v>
      </c>
      <c r="O1119" s="477">
        <f>ROUND(L1119*H1119,0)</f>
        <v>98471072</v>
      </c>
      <c r="P1119" s="477">
        <f>ROUND(L1119*I1119,0)</f>
        <v>399066976</v>
      </c>
      <c r="Q1119" s="447">
        <f>'[39]BANG KHOI LUONG 4'!J1121</f>
        <v>0.24675324675324678</v>
      </c>
    </row>
    <row r="1120" spans="1:18" ht="13" hidden="1" outlineLevel="1">
      <c r="A1120" s="498"/>
      <c r="B1120" s="463" t="s">
        <v>1037</v>
      </c>
      <c r="C1120" s="499"/>
      <c r="D1120" s="530">
        <v>20</v>
      </c>
      <c r="E1120" s="466">
        <v>0</v>
      </c>
      <c r="F1120" s="484">
        <f t="shared" si="93"/>
        <v>0</v>
      </c>
      <c r="G1120" s="485"/>
      <c r="H1120" s="484"/>
      <c r="I1120" s="484"/>
      <c r="J1120" s="484">
        <v>0</v>
      </c>
      <c r="K1120" s="484">
        <v>0</v>
      </c>
      <c r="L1120" s="484"/>
      <c r="M1120" s="484"/>
      <c r="N1120" s="467"/>
      <c r="O1120" s="467"/>
      <c r="P1120" s="467"/>
      <c r="Q1120" s="505"/>
    </row>
    <row r="1121" spans="1:17" s="439" customFormat="1" ht="78.75" hidden="1" customHeight="1" outlineLevel="1">
      <c r="A1121" s="533"/>
      <c r="B1121" s="487" t="str">
        <f>'[39]BANG KHOI LUONG 4'!B1123</f>
        <v>Tháp A tổng cộng 20 căn D1( thi công tầng 20 đến tầng 24 )
Đơt này: Thi công hộp chờ, ống điện  tầng 20 đến 24 mỗi tầng 4 căn 
(5*4)/20=100,00%</v>
      </c>
      <c r="C1121" s="534"/>
      <c r="D1121" s="535"/>
      <c r="E1121" s="536"/>
      <c r="F1121" s="479"/>
      <c r="G1121" s="492"/>
      <c r="H1121" s="479"/>
      <c r="I1121" s="479"/>
      <c r="J1121" s="479"/>
      <c r="K1121" s="479"/>
      <c r="L1121" s="479"/>
      <c r="M1121" s="479"/>
      <c r="N1121" s="543"/>
      <c r="O1121" s="543"/>
      <c r="P1121" s="543"/>
      <c r="Q1121" s="539"/>
    </row>
    <row r="1122" spans="1:17" ht="13" hidden="1" outlineLevel="1">
      <c r="A1122" s="514">
        <f>IF(C1122&lt;&gt;0,MAX($A$11:A1120)+1,0)</f>
        <v>955</v>
      </c>
      <c r="B1122" s="515" t="s">
        <v>1008</v>
      </c>
      <c r="C1122" s="516" t="s">
        <v>758</v>
      </c>
      <c r="D1122" s="532">
        <v>1</v>
      </c>
      <c r="E1122" s="532">
        <v>20</v>
      </c>
      <c r="F1122" s="479">
        <f t="shared" si="93"/>
        <v>20</v>
      </c>
      <c r="G1122" s="492">
        <v>0</v>
      </c>
      <c r="H1122" s="494">
        <f>'[39]BANG KHOI LUONG 4'!H1124</f>
        <v>20</v>
      </c>
      <c r="I1122" s="494">
        <f>ROUND(G1122+H1122,2)</f>
        <v>20</v>
      </c>
      <c r="J1122" s="479">
        <v>64505</v>
      </c>
      <c r="K1122" s="477">
        <v>25802</v>
      </c>
      <c r="L1122" s="477">
        <f t="shared" si="89"/>
        <v>90307</v>
      </c>
      <c r="M1122" s="477">
        <f t="shared" si="90"/>
        <v>1806140</v>
      </c>
      <c r="N1122" s="542">
        <v>0</v>
      </c>
      <c r="O1122" s="477">
        <f>ROUND(L1122*H1122,0)</f>
        <v>1806140</v>
      </c>
      <c r="P1122" s="477">
        <f>ROUND(L1122*I1122,0)</f>
        <v>1806140</v>
      </c>
      <c r="Q1122" s="447">
        <f>'[39]BANG KHOI LUONG 4'!J1124</f>
        <v>1</v>
      </c>
    </row>
    <row r="1123" spans="1:17" ht="13" hidden="1" outlineLevel="1">
      <c r="A1123" s="514">
        <f>IF(C1123&lt;&gt;0,MAX($A$11:A1122)+1,0)</f>
        <v>956</v>
      </c>
      <c r="B1123" s="515" t="s">
        <v>1009</v>
      </c>
      <c r="C1123" s="516" t="s">
        <v>758</v>
      </c>
      <c r="D1123" s="532">
        <v>3</v>
      </c>
      <c r="E1123" s="532">
        <v>20</v>
      </c>
      <c r="F1123" s="479">
        <f t="shared" si="93"/>
        <v>60</v>
      </c>
      <c r="G1123" s="492"/>
      <c r="H1123" s="479"/>
      <c r="I1123" s="479"/>
      <c r="J1123" s="479">
        <v>45700</v>
      </c>
      <c r="K1123" s="477">
        <v>30800</v>
      </c>
      <c r="L1123" s="477">
        <f t="shared" si="89"/>
        <v>76500</v>
      </c>
      <c r="M1123" s="477">
        <f t="shared" si="90"/>
        <v>4590000</v>
      </c>
      <c r="N1123" s="542"/>
      <c r="O1123" s="542"/>
      <c r="P1123" s="542"/>
      <c r="Q1123" s="447"/>
    </row>
    <row r="1124" spans="1:17" ht="13" hidden="1" outlineLevel="1">
      <c r="A1124" s="514">
        <f>IF(C1124&lt;&gt;0,MAX($A$11:A1123)+1,0)</f>
        <v>957</v>
      </c>
      <c r="B1124" s="515" t="s">
        <v>1010</v>
      </c>
      <c r="C1124" s="516" t="s">
        <v>758</v>
      </c>
      <c r="D1124" s="532">
        <v>1</v>
      </c>
      <c r="E1124" s="532">
        <v>20</v>
      </c>
      <c r="F1124" s="479">
        <f t="shared" si="93"/>
        <v>20</v>
      </c>
      <c r="G1124" s="492"/>
      <c r="H1124" s="479"/>
      <c r="I1124" s="479"/>
      <c r="J1124" s="479">
        <v>45700</v>
      </c>
      <c r="K1124" s="477">
        <v>30800</v>
      </c>
      <c r="L1124" s="477">
        <f t="shared" si="89"/>
        <v>76500</v>
      </c>
      <c r="M1124" s="477">
        <f t="shared" si="90"/>
        <v>1530000</v>
      </c>
      <c r="N1124" s="542"/>
      <c r="O1124" s="542"/>
      <c r="P1124" s="542"/>
      <c r="Q1124" s="447"/>
    </row>
    <row r="1125" spans="1:17" ht="13" hidden="1" outlineLevel="1">
      <c r="A1125" s="514">
        <f>IF(C1125&lt;&gt;0,MAX($A$11:A1124)+1,0)</f>
        <v>958</v>
      </c>
      <c r="B1125" s="515" t="s">
        <v>1011</v>
      </c>
      <c r="C1125" s="516" t="s">
        <v>758</v>
      </c>
      <c r="D1125" s="532">
        <v>1</v>
      </c>
      <c r="E1125" s="532">
        <v>20</v>
      </c>
      <c r="F1125" s="479">
        <f t="shared" si="93"/>
        <v>20</v>
      </c>
      <c r="G1125" s="492"/>
      <c r="H1125" s="479"/>
      <c r="I1125" s="479"/>
      <c r="J1125" s="479">
        <v>96642</v>
      </c>
      <c r="K1125" s="477">
        <v>48240</v>
      </c>
      <c r="L1125" s="477">
        <f t="shared" si="89"/>
        <v>144882</v>
      </c>
      <c r="M1125" s="477">
        <f t="shared" si="90"/>
        <v>2897640</v>
      </c>
      <c r="N1125" s="542"/>
      <c r="O1125" s="542"/>
      <c r="P1125" s="542"/>
      <c r="Q1125" s="447"/>
    </row>
    <row r="1126" spans="1:17" ht="13" hidden="1" outlineLevel="1">
      <c r="A1126" s="514">
        <f>IF(C1126&lt;&gt;0,MAX($A$11:A1125)+1,0)</f>
        <v>959</v>
      </c>
      <c r="B1126" s="515" t="s">
        <v>1012</v>
      </c>
      <c r="C1126" s="516" t="s">
        <v>805</v>
      </c>
      <c r="D1126" s="532">
        <v>75</v>
      </c>
      <c r="E1126" s="532">
        <v>20</v>
      </c>
      <c r="F1126" s="479">
        <f t="shared" si="93"/>
        <v>1500</v>
      </c>
      <c r="G1126" s="492"/>
      <c r="H1126" s="479"/>
      <c r="I1126" s="479"/>
      <c r="J1126" s="479">
        <v>7666</v>
      </c>
      <c r="K1126" s="477">
        <v>4642</v>
      </c>
      <c r="L1126" s="477">
        <f t="shared" si="89"/>
        <v>12308</v>
      </c>
      <c r="M1126" s="477">
        <f t="shared" si="90"/>
        <v>18462000</v>
      </c>
      <c r="N1126" s="542"/>
      <c r="O1126" s="542"/>
      <c r="P1126" s="542"/>
      <c r="Q1126" s="447"/>
    </row>
    <row r="1127" spans="1:17" ht="13" hidden="1" outlineLevel="1">
      <c r="A1127" s="514">
        <f>IF(C1127&lt;&gt;0,MAX($A$11:A1126)+1,0)</f>
        <v>960</v>
      </c>
      <c r="B1127" s="515" t="s">
        <v>1013</v>
      </c>
      <c r="C1127" s="516" t="s">
        <v>805</v>
      </c>
      <c r="D1127" s="532">
        <v>60</v>
      </c>
      <c r="E1127" s="532">
        <v>20</v>
      </c>
      <c r="F1127" s="479">
        <f t="shared" si="93"/>
        <v>1200</v>
      </c>
      <c r="G1127" s="492">
        <v>0</v>
      </c>
      <c r="H1127" s="494">
        <f>'[39]BANG KHOI LUONG 4'!H1129</f>
        <v>1200</v>
      </c>
      <c r="I1127" s="494">
        <f>ROUND(G1127+H1127,2)</f>
        <v>1200</v>
      </c>
      <c r="J1127" s="479">
        <v>7785</v>
      </c>
      <c r="K1127" s="477">
        <v>15352</v>
      </c>
      <c r="L1127" s="477">
        <f t="shared" si="89"/>
        <v>23137</v>
      </c>
      <c r="M1127" s="477">
        <f t="shared" si="90"/>
        <v>27764400</v>
      </c>
      <c r="N1127" s="542">
        <v>0</v>
      </c>
      <c r="O1127" s="477">
        <f>ROUND(L1127*H1127,0)</f>
        <v>27764400</v>
      </c>
      <c r="P1127" s="477">
        <f>ROUND(L1127*I1127,0)</f>
        <v>27764400</v>
      </c>
      <c r="Q1127" s="447">
        <f>'[39]BANG KHOI LUONG 4'!J1129</f>
        <v>1</v>
      </c>
    </row>
    <row r="1128" spans="1:17" ht="26.25" customHeight="1" collapsed="1">
      <c r="A1128" s="453" t="s">
        <v>1038</v>
      </c>
      <c r="B1128" s="454" t="s">
        <v>1039</v>
      </c>
      <c r="C1128" s="455"/>
      <c r="D1128" s="456"/>
      <c r="E1128" s="457"/>
      <c r="F1128" s="527"/>
      <c r="G1128" s="528"/>
      <c r="H1128" s="527"/>
      <c r="I1128" s="527"/>
      <c r="J1128" s="529"/>
      <c r="K1128" s="529"/>
      <c r="L1128" s="529"/>
      <c r="M1128" s="529">
        <f>SUBTOTAL(9,M1129:M1286)</f>
        <v>3025513244</v>
      </c>
      <c r="N1128" s="529">
        <v>90654300</v>
      </c>
      <c r="O1128" s="529">
        <f>SUBTOTAL(9,O1129:O1286)</f>
        <v>271962900</v>
      </c>
      <c r="P1128" s="529">
        <f>SUBTOTAL(9,P1129:P1286)</f>
        <v>362617200</v>
      </c>
      <c r="Q1128" s="497"/>
    </row>
    <row r="1129" spans="1:17" ht="23.25" hidden="1" customHeight="1" outlineLevel="1">
      <c r="A1129" s="541"/>
      <c r="B1129" s="564" t="s">
        <v>1040</v>
      </c>
      <c r="C1129" s="464"/>
      <c r="D1129" s="530">
        <v>1</v>
      </c>
      <c r="E1129" s="466"/>
      <c r="F1129" s="484">
        <f>D1129*E1129</f>
        <v>0</v>
      </c>
      <c r="G1129" s="485"/>
      <c r="H1129" s="484"/>
      <c r="I1129" s="484"/>
      <c r="J1129" s="484"/>
      <c r="K1129" s="484"/>
      <c r="L1129" s="484"/>
      <c r="M1129" s="484"/>
      <c r="N1129" s="467"/>
      <c r="O1129" s="467"/>
      <c r="P1129" s="467"/>
      <c r="Q1129" s="469"/>
    </row>
    <row r="1130" spans="1:17" ht="13" hidden="1" outlineLevel="1">
      <c r="A1130" s="522">
        <f>IF(C1130&lt;&gt;0,MAX($A$11:A1129)+1,0)</f>
        <v>961</v>
      </c>
      <c r="B1130" s="523" t="s">
        <v>1041</v>
      </c>
      <c r="C1130" s="524" t="s">
        <v>758</v>
      </c>
      <c r="D1130" s="536">
        <v>36</v>
      </c>
      <c r="E1130" s="536">
        <v>1</v>
      </c>
      <c r="F1130" s="477">
        <f t="shared" ref="F1130:F1194" si="94">D1130*E1130</f>
        <v>36</v>
      </c>
      <c r="G1130" s="478"/>
      <c r="H1130" s="477"/>
      <c r="I1130" s="477"/>
      <c r="J1130" s="477"/>
      <c r="K1130" s="479">
        <v>0</v>
      </c>
      <c r="L1130" s="477">
        <f t="shared" si="89"/>
        <v>0</v>
      </c>
      <c r="M1130" s="477">
        <f t="shared" si="90"/>
        <v>0</v>
      </c>
      <c r="N1130" s="542"/>
      <c r="O1130" s="542"/>
      <c r="P1130" s="542"/>
      <c r="Q1130" s="1418"/>
    </row>
    <row r="1131" spans="1:17" ht="13" hidden="1" outlineLevel="1">
      <c r="A1131" s="522">
        <f>IF(C1131&lt;&gt;0,MAX($A$11:A1130)+1,0)</f>
        <v>962</v>
      </c>
      <c r="B1131" s="523" t="s">
        <v>1042</v>
      </c>
      <c r="C1131" s="524" t="s">
        <v>758</v>
      </c>
      <c r="D1131" s="536">
        <v>8</v>
      </c>
      <c r="E1131" s="536">
        <v>1</v>
      </c>
      <c r="F1131" s="477">
        <f t="shared" si="94"/>
        <v>8</v>
      </c>
      <c r="G1131" s="478"/>
      <c r="H1131" s="477"/>
      <c r="I1131" s="477"/>
      <c r="J1131" s="477"/>
      <c r="K1131" s="479">
        <v>0</v>
      </c>
      <c r="L1131" s="477">
        <f t="shared" si="89"/>
        <v>0</v>
      </c>
      <c r="M1131" s="477">
        <f t="shared" si="90"/>
        <v>0</v>
      </c>
      <c r="N1131" s="542"/>
      <c r="O1131" s="542"/>
      <c r="P1131" s="542"/>
      <c r="Q1131" s="1419"/>
    </row>
    <row r="1132" spans="1:17" ht="26" hidden="1" outlineLevel="1">
      <c r="A1132" s="522">
        <f>IF(C1132&lt;&gt;0,MAX($A$11:A1131)+1,0)</f>
        <v>963</v>
      </c>
      <c r="B1132" s="523" t="s">
        <v>1003</v>
      </c>
      <c r="C1132" s="524" t="s">
        <v>805</v>
      </c>
      <c r="D1132" s="536">
        <v>43500</v>
      </c>
      <c r="E1132" s="536">
        <v>1</v>
      </c>
      <c r="F1132" s="477">
        <f t="shared" si="94"/>
        <v>43500</v>
      </c>
      <c r="G1132" s="478"/>
      <c r="H1132" s="477"/>
      <c r="I1132" s="477"/>
      <c r="J1132" s="477"/>
      <c r="K1132" s="479">
        <v>0</v>
      </c>
      <c r="L1132" s="477">
        <f t="shared" si="89"/>
        <v>0</v>
      </c>
      <c r="M1132" s="477">
        <f t="shared" si="90"/>
        <v>0</v>
      </c>
      <c r="N1132" s="542"/>
      <c r="O1132" s="542"/>
      <c r="P1132" s="542"/>
      <c r="Q1132" s="1419"/>
    </row>
    <row r="1133" spans="1:17" ht="26" hidden="1" outlineLevel="1">
      <c r="A1133" s="522">
        <f>IF(C1133&lt;&gt;0,MAX($A$11:A1132)+1,0)</f>
        <v>964</v>
      </c>
      <c r="B1133" s="523" t="s">
        <v>1004</v>
      </c>
      <c r="C1133" s="524" t="s">
        <v>805</v>
      </c>
      <c r="D1133" s="536">
        <v>15500</v>
      </c>
      <c r="E1133" s="536">
        <v>1</v>
      </c>
      <c r="F1133" s="477">
        <f t="shared" si="94"/>
        <v>15500</v>
      </c>
      <c r="G1133" s="478"/>
      <c r="H1133" s="477"/>
      <c r="I1133" s="477"/>
      <c r="J1133" s="477"/>
      <c r="K1133" s="479">
        <v>0</v>
      </c>
      <c r="L1133" s="477">
        <f t="shared" si="89"/>
        <v>0</v>
      </c>
      <c r="M1133" s="477">
        <f t="shared" si="90"/>
        <v>0</v>
      </c>
      <c r="N1133" s="542"/>
      <c r="O1133" s="542"/>
      <c r="P1133" s="542"/>
      <c r="Q1133" s="1419"/>
    </row>
    <row r="1134" spans="1:17" ht="21" hidden="1" customHeight="1" outlineLevel="1">
      <c r="A1134" s="522">
        <f>IF(C1134&lt;&gt;0,MAX($A$11:A1133)+1,0)</f>
        <v>965</v>
      </c>
      <c r="B1134" s="523" t="s">
        <v>962</v>
      </c>
      <c r="C1134" s="524" t="s">
        <v>805</v>
      </c>
      <c r="D1134" s="536">
        <v>12400</v>
      </c>
      <c r="E1134" s="536">
        <v>1</v>
      </c>
      <c r="F1134" s="477">
        <f t="shared" si="94"/>
        <v>12400</v>
      </c>
      <c r="G1134" s="478"/>
      <c r="H1134" s="477"/>
      <c r="I1134" s="477"/>
      <c r="J1134" s="477">
        <v>10146</v>
      </c>
      <c r="K1134" s="477">
        <v>17118</v>
      </c>
      <c r="L1134" s="477">
        <f t="shared" si="89"/>
        <v>27264</v>
      </c>
      <c r="M1134" s="477">
        <f t="shared" si="90"/>
        <v>338073600</v>
      </c>
      <c r="N1134" s="542"/>
      <c r="O1134" s="542"/>
      <c r="P1134" s="542"/>
      <c r="Q1134" s="549"/>
    </row>
    <row r="1135" spans="1:17" ht="21" hidden="1" customHeight="1" outlineLevel="1">
      <c r="A1135" s="514">
        <f>IF(C1135&lt;&gt;0,MAX($A$11:A1134)+1,0)</f>
        <v>966</v>
      </c>
      <c r="B1135" s="523" t="s">
        <v>1005</v>
      </c>
      <c r="C1135" s="516" t="s">
        <v>805</v>
      </c>
      <c r="D1135" s="537">
        <v>2200</v>
      </c>
      <c r="E1135" s="537">
        <v>1</v>
      </c>
      <c r="F1135" s="477">
        <f t="shared" si="94"/>
        <v>2200</v>
      </c>
      <c r="G1135" s="478">
        <v>330</v>
      </c>
      <c r="H1135" s="494">
        <f>'[39]BANG KHOI LUONG 4'!H1137</f>
        <v>990</v>
      </c>
      <c r="I1135" s="494">
        <f>ROUND(G1135+H1135,2)</f>
        <v>1320</v>
      </c>
      <c r="J1135" s="477">
        <v>194503</v>
      </c>
      <c r="K1135" s="477">
        <v>80207</v>
      </c>
      <c r="L1135" s="477">
        <f t="shared" si="89"/>
        <v>274710</v>
      </c>
      <c r="M1135" s="477">
        <f t="shared" si="90"/>
        <v>604362000</v>
      </c>
      <c r="N1135" s="477">
        <v>90654300</v>
      </c>
      <c r="O1135" s="477">
        <f>ROUND(L1135*H1135,0)</f>
        <v>271962900</v>
      </c>
      <c r="P1135" s="477">
        <f>ROUND(L1135*I1135,0)</f>
        <v>362617200</v>
      </c>
      <c r="Q1135" s="447">
        <f>'[39]BANG KHOI LUONG 4'!J1137</f>
        <v>0.45</v>
      </c>
    </row>
    <row r="1136" spans="1:17" ht="94.5" hidden="1" customHeight="1" outlineLevel="1">
      <c r="A1136" s="514"/>
      <c r="B1136" s="487" t="str">
        <f>'[39]BANG KHOI LUONG 4'!B1138</f>
        <v>Tổng khối lượng thi công là 24 tầng ( tầng 1 đến tầng 24 ).
Đợt 1-3: Thi công máng cáp tầng 3 đến tầng 6. Tổng 4 tầng
Đợt này: Thi công máng cáp tầng 7 đến tầng 18. ( Đang trong giai đoạn triển khai kết nối trục đứng đạt 90% mỗi tầng ).Tổng 12 tầng
12/24*90%=45,00%</v>
      </c>
      <c r="C1136" s="516"/>
      <c r="D1136" s="537"/>
      <c r="E1136" s="537"/>
      <c r="F1136" s="477"/>
      <c r="G1136" s="478"/>
      <c r="H1136" s="494"/>
      <c r="I1136" s="494"/>
      <c r="J1136" s="477"/>
      <c r="K1136" s="477"/>
      <c r="L1136" s="477"/>
      <c r="M1136" s="477"/>
      <c r="N1136" s="477"/>
      <c r="O1136" s="477"/>
      <c r="P1136" s="477"/>
      <c r="Q1136" s="447"/>
    </row>
    <row r="1137" spans="1:17" ht="13" hidden="1" outlineLevel="1">
      <c r="A1137" s="514">
        <f>IF(C1137&lt;&gt;0,MAX($A$11:A1135)+1,0)</f>
        <v>967</v>
      </c>
      <c r="B1137" s="515" t="s">
        <v>998</v>
      </c>
      <c r="C1137" s="516" t="s">
        <v>758</v>
      </c>
      <c r="D1137" s="537">
        <v>1</v>
      </c>
      <c r="E1137" s="537">
        <v>1</v>
      </c>
      <c r="F1137" s="477">
        <f t="shared" si="94"/>
        <v>1</v>
      </c>
      <c r="G1137" s="478"/>
      <c r="H1137" s="477"/>
      <c r="I1137" s="477"/>
      <c r="J1137" s="477">
        <v>16839200</v>
      </c>
      <c r="K1137" s="477">
        <v>5208000</v>
      </c>
      <c r="L1137" s="477">
        <f t="shared" si="89"/>
        <v>22047200</v>
      </c>
      <c r="M1137" s="477">
        <f t="shared" si="90"/>
        <v>22047200</v>
      </c>
      <c r="N1137" s="542"/>
      <c r="O1137" s="542"/>
      <c r="P1137" s="542"/>
      <c r="Q1137" s="517"/>
    </row>
    <row r="1138" spans="1:17" ht="13" hidden="1" outlineLevel="1">
      <c r="A1138" s="541"/>
      <c r="B1138" s="564" t="s">
        <v>1043</v>
      </c>
      <c r="C1138" s="464"/>
      <c r="D1138" s="466"/>
      <c r="E1138" s="466">
        <v>0</v>
      </c>
      <c r="F1138" s="484">
        <f t="shared" si="94"/>
        <v>0</v>
      </c>
      <c r="G1138" s="485"/>
      <c r="H1138" s="484"/>
      <c r="I1138" s="484"/>
      <c r="J1138" s="484">
        <v>0</v>
      </c>
      <c r="K1138" s="484">
        <v>0</v>
      </c>
      <c r="L1138" s="484"/>
      <c r="M1138" s="484"/>
      <c r="N1138" s="467"/>
      <c r="O1138" s="467"/>
      <c r="P1138" s="467"/>
      <c r="Q1138" s="469"/>
    </row>
    <row r="1139" spans="1:17" ht="13" hidden="1" outlineLevel="1">
      <c r="A1139" s="498"/>
      <c r="B1139" s="463" t="s">
        <v>1007</v>
      </c>
      <c r="C1139" s="499"/>
      <c r="D1139" s="530">
        <v>4</v>
      </c>
      <c r="E1139" s="466">
        <v>0</v>
      </c>
      <c r="F1139" s="484">
        <f t="shared" si="94"/>
        <v>0</v>
      </c>
      <c r="G1139" s="485"/>
      <c r="H1139" s="484"/>
      <c r="I1139" s="484"/>
      <c r="J1139" s="484">
        <v>0</v>
      </c>
      <c r="K1139" s="484">
        <v>0</v>
      </c>
      <c r="L1139" s="484"/>
      <c r="M1139" s="484"/>
      <c r="N1139" s="467"/>
      <c r="O1139" s="467"/>
      <c r="P1139" s="467"/>
      <c r="Q1139" s="505"/>
    </row>
    <row r="1140" spans="1:17" ht="13" hidden="1" outlineLevel="1">
      <c r="A1140" s="514">
        <f>IF(C1140&lt;&gt;0,MAX($A$11:A1139)+1,0)</f>
        <v>968</v>
      </c>
      <c r="B1140" s="515" t="s">
        <v>1008</v>
      </c>
      <c r="C1140" s="516" t="s">
        <v>758</v>
      </c>
      <c r="D1140" s="537">
        <v>1</v>
      </c>
      <c r="E1140" s="537">
        <v>4</v>
      </c>
      <c r="F1140" s="477">
        <f t="shared" si="94"/>
        <v>4</v>
      </c>
      <c r="G1140" s="478"/>
      <c r="H1140" s="477"/>
      <c r="I1140" s="477"/>
      <c r="J1140" s="479">
        <v>64505</v>
      </c>
      <c r="K1140" s="477">
        <v>25802</v>
      </c>
      <c r="L1140" s="477">
        <f t="shared" si="89"/>
        <v>90307</v>
      </c>
      <c r="M1140" s="477">
        <f t="shared" si="90"/>
        <v>361228</v>
      </c>
      <c r="N1140" s="542"/>
      <c r="O1140" s="542"/>
      <c r="P1140" s="542"/>
      <c r="Q1140" s="517"/>
    </row>
    <row r="1141" spans="1:17" ht="13" hidden="1" outlineLevel="1">
      <c r="A1141" s="514">
        <f>IF(C1141&lt;&gt;0,MAX($A$11:A1140)+1,0)</f>
        <v>969</v>
      </c>
      <c r="B1141" s="515" t="s">
        <v>1009</v>
      </c>
      <c r="C1141" s="516" t="s">
        <v>758</v>
      </c>
      <c r="D1141" s="537">
        <v>1</v>
      </c>
      <c r="E1141" s="537">
        <v>4</v>
      </c>
      <c r="F1141" s="477">
        <f t="shared" si="94"/>
        <v>4</v>
      </c>
      <c r="G1141" s="478"/>
      <c r="H1141" s="477"/>
      <c r="I1141" s="477"/>
      <c r="J1141" s="479">
        <v>45700</v>
      </c>
      <c r="K1141" s="477">
        <v>30800</v>
      </c>
      <c r="L1141" s="477">
        <f t="shared" si="89"/>
        <v>76500</v>
      </c>
      <c r="M1141" s="477">
        <f t="shared" si="90"/>
        <v>306000</v>
      </c>
      <c r="N1141" s="542"/>
      <c r="O1141" s="542"/>
      <c r="P1141" s="542"/>
      <c r="Q1141" s="517"/>
    </row>
    <row r="1142" spans="1:17" ht="13" hidden="1" outlineLevel="1">
      <c r="A1142" s="514">
        <f>IF(C1142&lt;&gt;0,MAX($A$11:A1141)+1,0)</f>
        <v>970</v>
      </c>
      <c r="B1142" s="515" t="s">
        <v>1010</v>
      </c>
      <c r="C1142" s="516" t="s">
        <v>758</v>
      </c>
      <c r="D1142" s="537">
        <v>1</v>
      </c>
      <c r="E1142" s="537">
        <v>4</v>
      </c>
      <c r="F1142" s="477">
        <f t="shared" si="94"/>
        <v>4</v>
      </c>
      <c r="G1142" s="478"/>
      <c r="H1142" s="477"/>
      <c r="I1142" s="477"/>
      <c r="J1142" s="479">
        <v>45700</v>
      </c>
      <c r="K1142" s="477">
        <v>30800</v>
      </c>
      <c r="L1142" s="477">
        <f t="shared" si="89"/>
        <v>76500</v>
      </c>
      <c r="M1142" s="477">
        <f t="shared" si="90"/>
        <v>306000</v>
      </c>
      <c r="N1142" s="542"/>
      <c r="O1142" s="542"/>
      <c r="P1142" s="542"/>
      <c r="Q1142" s="517"/>
    </row>
    <row r="1143" spans="1:17" ht="13" hidden="1" outlineLevel="1">
      <c r="A1143" s="514">
        <f>IF(C1143&lt;&gt;0,MAX($A$11:A1142)+1,0)</f>
        <v>971</v>
      </c>
      <c r="B1143" s="515" t="s">
        <v>1011</v>
      </c>
      <c r="C1143" s="516" t="s">
        <v>758</v>
      </c>
      <c r="D1143" s="537">
        <v>1</v>
      </c>
      <c r="E1143" s="537">
        <v>4</v>
      </c>
      <c r="F1143" s="477">
        <f t="shared" si="94"/>
        <v>4</v>
      </c>
      <c r="G1143" s="478"/>
      <c r="H1143" s="477"/>
      <c r="I1143" s="477"/>
      <c r="J1143" s="479">
        <v>96642</v>
      </c>
      <c r="K1143" s="477">
        <v>48240</v>
      </c>
      <c r="L1143" s="477">
        <f t="shared" si="89"/>
        <v>144882</v>
      </c>
      <c r="M1143" s="477">
        <f t="shared" si="90"/>
        <v>579528</v>
      </c>
      <c r="N1143" s="542"/>
      <c r="O1143" s="542"/>
      <c r="P1143" s="542"/>
      <c r="Q1143" s="517"/>
    </row>
    <row r="1144" spans="1:17" ht="13" hidden="1" outlineLevel="1">
      <c r="A1144" s="514">
        <f>IF(C1144&lt;&gt;0,MAX($A$11:A1143)+1,0)</f>
        <v>972</v>
      </c>
      <c r="B1144" s="515" t="s">
        <v>1012</v>
      </c>
      <c r="C1144" s="516" t="s">
        <v>805</v>
      </c>
      <c r="D1144" s="537">
        <v>20</v>
      </c>
      <c r="E1144" s="537">
        <v>4</v>
      </c>
      <c r="F1144" s="477">
        <f t="shared" si="94"/>
        <v>80</v>
      </c>
      <c r="G1144" s="478"/>
      <c r="H1144" s="477"/>
      <c r="I1144" s="477"/>
      <c r="J1144" s="479">
        <v>7666</v>
      </c>
      <c r="K1144" s="477">
        <v>4642</v>
      </c>
      <c r="L1144" s="477">
        <f t="shared" si="89"/>
        <v>12308</v>
      </c>
      <c r="M1144" s="477">
        <f t="shared" si="90"/>
        <v>984640</v>
      </c>
      <c r="N1144" s="542"/>
      <c r="O1144" s="542"/>
      <c r="P1144" s="542"/>
      <c r="Q1144" s="517"/>
    </row>
    <row r="1145" spans="1:17" ht="13" hidden="1" outlineLevel="1">
      <c r="A1145" s="514">
        <f>IF(C1145&lt;&gt;0,MAX($A$11:A1144)+1,0)</f>
        <v>973</v>
      </c>
      <c r="B1145" s="515" t="s">
        <v>1013</v>
      </c>
      <c r="C1145" s="516" t="s">
        <v>805</v>
      </c>
      <c r="D1145" s="537">
        <v>16</v>
      </c>
      <c r="E1145" s="537">
        <v>4</v>
      </c>
      <c r="F1145" s="477">
        <f t="shared" si="94"/>
        <v>64</v>
      </c>
      <c r="G1145" s="478"/>
      <c r="H1145" s="477"/>
      <c r="I1145" s="477"/>
      <c r="J1145" s="479">
        <v>7785</v>
      </c>
      <c r="K1145" s="477">
        <v>15352</v>
      </c>
      <c r="L1145" s="477">
        <f t="shared" si="89"/>
        <v>23137</v>
      </c>
      <c r="M1145" s="477">
        <f t="shared" si="90"/>
        <v>1480768</v>
      </c>
      <c r="N1145" s="542"/>
      <c r="O1145" s="542"/>
      <c r="P1145" s="542"/>
      <c r="Q1145" s="517"/>
    </row>
    <row r="1146" spans="1:17" ht="13" hidden="1" outlineLevel="1">
      <c r="A1146" s="498"/>
      <c r="B1146" s="463" t="s">
        <v>1014</v>
      </c>
      <c r="C1146" s="499"/>
      <c r="D1146" s="530">
        <v>12</v>
      </c>
      <c r="E1146" s="466">
        <v>0</v>
      </c>
      <c r="F1146" s="484">
        <f t="shared" si="94"/>
        <v>0</v>
      </c>
      <c r="G1146" s="485"/>
      <c r="H1146" s="484"/>
      <c r="I1146" s="484"/>
      <c r="J1146" s="484">
        <v>0</v>
      </c>
      <c r="K1146" s="484">
        <v>0</v>
      </c>
      <c r="L1146" s="484"/>
      <c r="M1146" s="484"/>
      <c r="N1146" s="467"/>
      <c r="O1146" s="467"/>
      <c r="P1146" s="467"/>
      <c r="Q1146" s="505"/>
    </row>
    <row r="1147" spans="1:17" ht="13" hidden="1" outlineLevel="1">
      <c r="A1147" s="514">
        <f>IF(C1147&lt;&gt;0,MAX($A$11:A1146)+1,0)</f>
        <v>974</v>
      </c>
      <c r="B1147" s="515" t="s">
        <v>1008</v>
      </c>
      <c r="C1147" s="516" t="s">
        <v>758</v>
      </c>
      <c r="D1147" s="537">
        <v>1</v>
      </c>
      <c r="E1147" s="537">
        <v>12</v>
      </c>
      <c r="F1147" s="477">
        <f t="shared" si="94"/>
        <v>12</v>
      </c>
      <c r="G1147" s="478"/>
      <c r="H1147" s="477"/>
      <c r="I1147" s="477"/>
      <c r="J1147" s="479">
        <v>64505</v>
      </c>
      <c r="K1147" s="477">
        <v>25802</v>
      </c>
      <c r="L1147" s="477">
        <f t="shared" si="89"/>
        <v>90307</v>
      </c>
      <c r="M1147" s="477">
        <f t="shared" si="90"/>
        <v>1083684</v>
      </c>
      <c r="N1147" s="542"/>
      <c r="O1147" s="542"/>
      <c r="P1147" s="542"/>
      <c r="Q1147" s="517"/>
    </row>
    <row r="1148" spans="1:17" ht="13" hidden="1" outlineLevel="1">
      <c r="A1148" s="514">
        <f>IF(C1148&lt;&gt;0,MAX($A$11:A1147)+1,0)</f>
        <v>975</v>
      </c>
      <c r="B1148" s="515" t="s">
        <v>1009</v>
      </c>
      <c r="C1148" s="516" t="s">
        <v>758</v>
      </c>
      <c r="D1148" s="537">
        <v>1</v>
      </c>
      <c r="E1148" s="537">
        <v>12</v>
      </c>
      <c r="F1148" s="477">
        <f t="shared" si="94"/>
        <v>12</v>
      </c>
      <c r="G1148" s="478"/>
      <c r="H1148" s="477"/>
      <c r="I1148" s="477"/>
      <c r="J1148" s="479">
        <v>45700</v>
      </c>
      <c r="K1148" s="477">
        <v>30800</v>
      </c>
      <c r="L1148" s="477">
        <f t="shared" ref="L1148:L1211" si="95">J1148+K1148</f>
        <v>76500</v>
      </c>
      <c r="M1148" s="477">
        <f t="shared" ref="M1148:M1211" si="96">ROUND(F1148*L1148,0)</f>
        <v>918000</v>
      </c>
      <c r="N1148" s="542"/>
      <c r="O1148" s="542"/>
      <c r="P1148" s="542"/>
      <c r="Q1148" s="517"/>
    </row>
    <row r="1149" spans="1:17" ht="13" hidden="1" outlineLevel="1">
      <c r="A1149" s="514">
        <f>IF(C1149&lt;&gt;0,MAX($A$11:A1148)+1,0)</f>
        <v>976</v>
      </c>
      <c r="B1149" s="515" t="s">
        <v>1010</v>
      </c>
      <c r="C1149" s="516" t="s">
        <v>758</v>
      </c>
      <c r="D1149" s="537">
        <v>1</v>
      </c>
      <c r="E1149" s="537">
        <v>12</v>
      </c>
      <c r="F1149" s="477">
        <f t="shared" si="94"/>
        <v>12</v>
      </c>
      <c r="G1149" s="478"/>
      <c r="H1149" s="477"/>
      <c r="I1149" s="477"/>
      <c r="J1149" s="479">
        <v>45700</v>
      </c>
      <c r="K1149" s="477">
        <v>30800</v>
      </c>
      <c r="L1149" s="477">
        <f t="shared" si="95"/>
        <v>76500</v>
      </c>
      <c r="M1149" s="477">
        <f t="shared" si="96"/>
        <v>918000</v>
      </c>
      <c r="N1149" s="542"/>
      <c r="O1149" s="542"/>
      <c r="P1149" s="542"/>
      <c r="Q1149" s="517"/>
    </row>
    <row r="1150" spans="1:17" ht="13" hidden="1" outlineLevel="1">
      <c r="A1150" s="514">
        <f>IF(C1150&lt;&gt;0,MAX($A$11:A1149)+1,0)</f>
        <v>977</v>
      </c>
      <c r="B1150" s="515" t="s">
        <v>1011</v>
      </c>
      <c r="C1150" s="516" t="s">
        <v>758</v>
      </c>
      <c r="D1150" s="537">
        <v>1</v>
      </c>
      <c r="E1150" s="537">
        <v>12</v>
      </c>
      <c r="F1150" s="477">
        <f t="shared" si="94"/>
        <v>12</v>
      </c>
      <c r="G1150" s="478"/>
      <c r="H1150" s="477"/>
      <c r="I1150" s="477"/>
      <c r="J1150" s="479">
        <v>96642</v>
      </c>
      <c r="K1150" s="477">
        <v>48240</v>
      </c>
      <c r="L1150" s="477">
        <f t="shared" si="95"/>
        <v>144882</v>
      </c>
      <c r="M1150" s="477">
        <f t="shared" si="96"/>
        <v>1738584</v>
      </c>
      <c r="N1150" s="542"/>
      <c r="O1150" s="542"/>
      <c r="P1150" s="542"/>
      <c r="Q1150" s="517"/>
    </row>
    <row r="1151" spans="1:17" ht="13" hidden="1" outlineLevel="1">
      <c r="A1151" s="514">
        <f>IF(C1151&lt;&gt;0,MAX($A$11:A1150)+1,0)</f>
        <v>978</v>
      </c>
      <c r="B1151" s="515" t="s">
        <v>1012</v>
      </c>
      <c r="C1151" s="516" t="s">
        <v>805</v>
      </c>
      <c r="D1151" s="537">
        <v>20</v>
      </c>
      <c r="E1151" s="537">
        <v>12</v>
      </c>
      <c r="F1151" s="477">
        <f t="shared" si="94"/>
        <v>240</v>
      </c>
      <c r="G1151" s="478"/>
      <c r="H1151" s="477"/>
      <c r="I1151" s="477"/>
      <c r="J1151" s="479">
        <v>7666</v>
      </c>
      <c r="K1151" s="477">
        <v>4642</v>
      </c>
      <c r="L1151" s="477">
        <f t="shared" si="95"/>
        <v>12308</v>
      </c>
      <c r="M1151" s="477">
        <f t="shared" si="96"/>
        <v>2953920</v>
      </c>
      <c r="N1151" s="542"/>
      <c r="O1151" s="542"/>
      <c r="P1151" s="542"/>
      <c r="Q1151" s="517"/>
    </row>
    <row r="1152" spans="1:17" ht="13" hidden="1" outlineLevel="1">
      <c r="A1152" s="514">
        <f>IF(C1152&lt;&gt;0,MAX($A$11:A1151)+1,0)</f>
        <v>979</v>
      </c>
      <c r="B1152" s="515" t="s">
        <v>1013</v>
      </c>
      <c r="C1152" s="516" t="s">
        <v>805</v>
      </c>
      <c r="D1152" s="537">
        <v>16</v>
      </c>
      <c r="E1152" s="537">
        <v>12</v>
      </c>
      <c r="F1152" s="477">
        <f t="shared" si="94"/>
        <v>192</v>
      </c>
      <c r="G1152" s="478"/>
      <c r="H1152" s="477"/>
      <c r="I1152" s="477"/>
      <c r="J1152" s="479">
        <v>7785</v>
      </c>
      <c r="K1152" s="477">
        <v>15352</v>
      </c>
      <c r="L1152" s="477">
        <f t="shared" si="95"/>
        <v>23137</v>
      </c>
      <c r="M1152" s="477">
        <f t="shared" si="96"/>
        <v>4442304</v>
      </c>
      <c r="N1152" s="542"/>
      <c r="O1152" s="542"/>
      <c r="P1152" s="542"/>
      <c r="Q1152" s="517"/>
    </row>
    <row r="1153" spans="1:17" ht="13" hidden="1" outlineLevel="1">
      <c r="A1153" s="498"/>
      <c r="B1153" s="463" t="s">
        <v>1015</v>
      </c>
      <c r="C1153" s="499"/>
      <c r="D1153" s="530">
        <v>8</v>
      </c>
      <c r="E1153" s="466">
        <v>0</v>
      </c>
      <c r="F1153" s="484">
        <f t="shared" si="94"/>
        <v>0</v>
      </c>
      <c r="G1153" s="485"/>
      <c r="H1153" s="484"/>
      <c r="I1153" s="484"/>
      <c r="J1153" s="484">
        <v>0</v>
      </c>
      <c r="K1153" s="484">
        <v>0</v>
      </c>
      <c r="L1153" s="484"/>
      <c r="M1153" s="484"/>
      <c r="N1153" s="467"/>
      <c r="O1153" s="467"/>
      <c r="P1153" s="467"/>
      <c r="Q1153" s="505"/>
    </row>
    <row r="1154" spans="1:17" ht="13" hidden="1" outlineLevel="1">
      <c r="A1154" s="514">
        <f>IF(C1154&lt;&gt;0,MAX($A$11:A1153)+1,0)</f>
        <v>980</v>
      </c>
      <c r="B1154" s="515" t="s">
        <v>1008</v>
      </c>
      <c r="C1154" s="516" t="s">
        <v>758</v>
      </c>
      <c r="D1154" s="537">
        <v>1</v>
      </c>
      <c r="E1154" s="537">
        <v>8</v>
      </c>
      <c r="F1154" s="477">
        <f t="shared" si="94"/>
        <v>8</v>
      </c>
      <c r="G1154" s="478"/>
      <c r="H1154" s="477"/>
      <c r="I1154" s="477"/>
      <c r="J1154" s="479">
        <v>64505</v>
      </c>
      <c r="K1154" s="477">
        <v>25802</v>
      </c>
      <c r="L1154" s="477">
        <f t="shared" si="95"/>
        <v>90307</v>
      </c>
      <c r="M1154" s="477">
        <f t="shared" si="96"/>
        <v>722456</v>
      </c>
      <c r="N1154" s="542"/>
      <c r="O1154" s="542"/>
      <c r="P1154" s="542"/>
      <c r="Q1154" s="517"/>
    </row>
    <row r="1155" spans="1:17" ht="13" hidden="1" outlineLevel="1">
      <c r="A1155" s="514">
        <f>IF(C1155&lt;&gt;0,MAX($A$11:A1154)+1,0)</f>
        <v>981</v>
      </c>
      <c r="B1155" s="515" t="s">
        <v>1009</v>
      </c>
      <c r="C1155" s="516" t="s">
        <v>758</v>
      </c>
      <c r="D1155" s="537">
        <v>1</v>
      </c>
      <c r="E1155" s="537">
        <v>8</v>
      </c>
      <c r="F1155" s="477">
        <f t="shared" si="94"/>
        <v>8</v>
      </c>
      <c r="G1155" s="478"/>
      <c r="H1155" s="477"/>
      <c r="I1155" s="477"/>
      <c r="J1155" s="479">
        <v>45700</v>
      </c>
      <c r="K1155" s="477">
        <v>30800</v>
      </c>
      <c r="L1155" s="477">
        <f t="shared" si="95"/>
        <v>76500</v>
      </c>
      <c r="M1155" s="477">
        <f t="shared" si="96"/>
        <v>612000</v>
      </c>
      <c r="N1155" s="542"/>
      <c r="O1155" s="542"/>
      <c r="P1155" s="542"/>
      <c r="Q1155" s="517"/>
    </row>
    <row r="1156" spans="1:17" ht="13" hidden="1" outlineLevel="1">
      <c r="A1156" s="514">
        <f>IF(C1156&lt;&gt;0,MAX($A$11:A1155)+1,0)</f>
        <v>982</v>
      </c>
      <c r="B1156" s="515" t="s">
        <v>1010</v>
      </c>
      <c r="C1156" s="516" t="s">
        <v>758</v>
      </c>
      <c r="D1156" s="537">
        <v>1</v>
      </c>
      <c r="E1156" s="537">
        <v>8</v>
      </c>
      <c r="F1156" s="477">
        <f t="shared" si="94"/>
        <v>8</v>
      </c>
      <c r="G1156" s="478"/>
      <c r="H1156" s="477"/>
      <c r="I1156" s="477"/>
      <c r="J1156" s="479">
        <v>45700</v>
      </c>
      <c r="K1156" s="477">
        <v>30800</v>
      </c>
      <c r="L1156" s="477">
        <f t="shared" si="95"/>
        <v>76500</v>
      </c>
      <c r="M1156" s="477">
        <f t="shared" si="96"/>
        <v>612000</v>
      </c>
      <c r="N1156" s="542"/>
      <c r="O1156" s="542"/>
      <c r="P1156" s="542"/>
      <c r="Q1156" s="517"/>
    </row>
    <row r="1157" spans="1:17" ht="13" hidden="1" outlineLevel="1">
      <c r="A1157" s="514">
        <f>IF(C1157&lt;&gt;0,MAX($A$11:A1156)+1,0)</f>
        <v>983</v>
      </c>
      <c r="B1157" s="515" t="s">
        <v>1011</v>
      </c>
      <c r="C1157" s="516" t="s">
        <v>758</v>
      </c>
      <c r="D1157" s="537">
        <v>1</v>
      </c>
      <c r="E1157" s="537">
        <v>8</v>
      </c>
      <c r="F1157" s="477">
        <f t="shared" si="94"/>
        <v>8</v>
      </c>
      <c r="G1157" s="478"/>
      <c r="H1157" s="477"/>
      <c r="I1157" s="477"/>
      <c r="J1157" s="479">
        <v>96642</v>
      </c>
      <c r="K1157" s="477">
        <v>48240</v>
      </c>
      <c r="L1157" s="477">
        <f t="shared" si="95"/>
        <v>144882</v>
      </c>
      <c r="M1157" s="477">
        <f t="shared" si="96"/>
        <v>1159056</v>
      </c>
      <c r="N1157" s="542"/>
      <c r="O1157" s="542"/>
      <c r="P1157" s="542"/>
      <c r="Q1157" s="517"/>
    </row>
    <row r="1158" spans="1:17" ht="13" hidden="1" outlineLevel="1">
      <c r="A1158" s="514">
        <f>IF(C1158&lt;&gt;0,MAX($A$11:A1157)+1,0)</f>
        <v>984</v>
      </c>
      <c r="B1158" s="515" t="s">
        <v>1012</v>
      </c>
      <c r="C1158" s="516" t="s">
        <v>805</v>
      </c>
      <c r="D1158" s="537">
        <v>20</v>
      </c>
      <c r="E1158" s="537">
        <v>8</v>
      </c>
      <c r="F1158" s="477">
        <f t="shared" si="94"/>
        <v>160</v>
      </c>
      <c r="G1158" s="478"/>
      <c r="H1158" s="477"/>
      <c r="I1158" s="477"/>
      <c r="J1158" s="479">
        <v>7666</v>
      </c>
      <c r="K1158" s="477">
        <v>4642</v>
      </c>
      <c r="L1158" s="477">
        <f t="shared" si="95"/>
        <v>12308</v>
      </c>
      <c r="M1158" s="477">
        <f t="shared" si="96"/>
        <v>1969280</v>
      </c>
      <c r="N1158" s="542"/>
      <c r="O1158" s="542"/>
      <c r="P1158" s="542"/>
      <c r="Q1158" s="517"/>
    </row>
    <row r="1159" spans="1:17" ht="13" hidden="1" outlineLevel="1">
      <c r="A1159" s="514">
        <f>IF(C1159&lt;&gt;0,MAX($A$11:A1158)+1,0)</f>
        <v>985</v>
      </c>
      <c r="B1159" s="515" t="s">
        <v>1013</v>
      </c>
      <c r="C1159" s="516" t="s">
        <v>805</v>
      </c>
      <c r="D1159" s="537">
        <v>16</v>
      </c>
      <c r="E1159" s="537">
        <v>8</v>
      </c>
      <c r="F1159" s="477">
        <f t="shared" si="94"/>
        <v>128</v>
      </c>
      <c r="G1159" s="478"/>
      <c r="H1159" s="477"/>
      <c r="I1159" s="477"/>
      <c r="J1159" s="479">
        <v>7785</v>
      </c>
      <c r="K1159" s="477">
        <v>15352</v>
      </c>
      <c r="L1159" s="477">
        <f t="shared" si="95"/>
        <v>23137</v>
      </c>
      <c r="M1159" s="477">
        <f t="shared" si="96"/>
        <v>2961536</v>
      </c>
      <c r="N1159" s="542"/>
      <c r="O1159" s="542"/>
      <c r="P1159" s="542"/>
      <c r="Q1159" s="517"/>
    </row>
    <row r="1160" spans="1:17" ht="13" hidden="1" outlineLevel="1">
      <c r="A1160" s="498"/>
      <c r="B1160" s="463" t="s">
        <v>1016</v>
      </c>
      <c r="C1160" s="499"/>
      <c r="D1160" s="530">
        <v>4</v>
      </c>
      <c r="E1160" s="466">
        <v>0</v>
      </c>
      <c r="F1160" s="484">
        <f t="shared" si="94"/>
        <v>0</v>
      </c>
      <c r="G1160" s="485"/>
      <c r="H1160" s="484"/>
      <c r="I1160" s="484"/>
      <c r="J1160" s="484">
        <v>0</v>
      </c>
      <c r="K1160" s="484">
        <v>0</v>
      </c>
      <c r="L1160" s="484"/>
      <c r="M1160" s="484"/>
      <c r="N1160" s="467"/>
      <c r="O1160" s="467"/>
      <c r="P1160" s="467"/>
      <c r="Q1160" s="505"/>
    </row>
    <row r="1161" spans="1:17" ht="13" hidden="1" outlineLevel="1">
      <c r="A1161" s="514">
        <f>IF(C1161&lt;&gt;0,MAX($A$11:A1160)+1,0)</f>
        <v>986</v>
      </c>
      <c r="B1161" s="515" t="s">
        <v>1008</v>
      </c>
      <c r="C1161" s="516" t="s">
        <v>758</v>
      </c>
      <c r="D1161" s="537">
        <v>1</v>
      </c>
      <c r="E1161" s="537">
        <v>4</v>
      </c>
      <c r="F1161" s="477">
        <f t="shared" si="94"/>
        <v>4</v>
      </c>
      <c r="G1161" s="478"/>
      <c r="H1161" s="477"/>
      <c r="I1161" s="477"/>
      <c r="J1161" s="479">
        <v>64505</v>
      </c>
      <c r="K1161" s="477">
        <v>25802</v>
      </c>
      <c r="L1161" s="477">
        <f t="shared" si="95"/>
        <v>90307</v>
      </c>
      <c r="M1161" s="477">
        <f t="shared" si="96"/>
        <v>361228</v>
      </c>
      <c r="N1161" s="542"/>
      <c r="O1161" s="542"/>
      <c r="P1161" s="542"/>
      <c r="Q1161" s="517"/>
    </row>
    <row r="1162" spans="1:17" ht="13" hidden="1" outlineLevel="1">
      <c r="A1162" s="514">
        <f>IF(C1162&lt;&gt;0,MAX($A$11:A1161)+1,0)</f>
        <v>987</v>
      </c>
      <c r="B1162" s="515" t="s">
        <v>1009</v>
      </c>
      <c r="C1162" s="516" t="s">
        <v>758</v>
      </c>
      <c r="D1162" s="537">
        <v>1</v>
      </c>
      <c r="E1162" s="537">
        <v>4</v>
      </c>
      <c r="F1162" s="477">
        <f t="shared" si="94"/>
        <v>4</v>
      </c>
      <c r="G1162" s="478"/>
      <c r="H1162" s="477"/>
      <c r="I1162" s="477"/>
      <c r="J1162" s="479">
        <v>45700</v>
      </c>
      <c r="K1162" s="477">
        <v>30800</v>
      </c>
      <c r="L1162" s="477">
        <f t="shared" si="95"/>
        <v>76500</v>
      </c>
      <c r="M1162" s="477">
        <f t="shared" si="96"/>
        <v>306000</v>
      </c>
      <c r="N1162" s="542"/>
      <c r="O1162" s="542"/>
      <c r="P1162" s="542"/>
      <c r="Q1162" s="517"/>
    </row>
    <row r="1163" spans="1:17" ht="13" hidden="1" outlineLevel="1">
      <c r="A1163" s="514">
        <f>IF(C1163&lt;&gt;0,MAX($A$11:A1162)+1,0)</f>
        <v>988</v>
      </c>
      <c r="B1163" s="515" t="s">
        <v>1010</v>
      </c>
      <c r="C1163" s="516" t="s">
        <v>758</v>
      </c>
      <c r="D1163" s="537">
        <v>1</v>
      </c>
      <c r="E1163" s="537">
        <v>4</v>
      </c>
      <c r="F1163" s="477">
        <f t="shared" si="94"/>
        <v>4</v>
      </c>
      <c r="G1163" s="478"/>
      <c r="H1163" s="477"/>
      <c r="I1163" s="477"/>
      <c r="J1163" s="479">
        <v>45700</v>
      </c>
      <c r="K1163" s="477">
        <v>30800</v>
      </c>
      <c r="L1163" s="477">
        <f t="shared" si="95"/>
        <v>76500</v>
      </c>
      <c r="M1163" s="477">
        <f t="shared" si="96"/>
        <v>306000</v>
      </c>
      <c r="N1163" s="542"/>
      <c r="O1163" s="542"/>
      <c r="P1163" s="542"/>
      <c r="Q1163" s="517"/>
    </row>
    <row r="1164" spans="1:17" ht="13" hidden="1" outlineLevel="1">
      <c r="A1164" s="514">
        <f>IF(C1164&lt;&gt;0,MAX($A$11:A1163)+1,0)</f>
        <v>989</v>
      </c>
      <c r="B1164" s="515" t="s">
        <v>1011</v>
      </c>
      <c r="C1164" s="516" t="s">
        <v>758</v>
      </c>
      <c r="D1164" s="537">
        <v>1</v>
      </c>
      <c r="E1164" s="537">
        <v>4</v>
      </c>
      <c r="F1164" s="477">
        <f t="shared" si="94"/>
        <v>4</v>
      </c>
      <c r="G1164" s="478"/>
      <c r="H1164" s="477"/>
      <c r="I1164" s="477"/>
      <c r="J1164" s="479">
        <v>96642</v>
      </c>
      <c r="K1164" s="477">
        <v>48240</v>
      </c>
      <c r="L1164" s="477">
        <f t="shared" si="95"/>
        <v>144882</v>
      </c>
      <c r="M1164" s="477">
        <f t="shared" si="96"/>
        <v>579528</v>
      </c>
      <c r="N1164" s="542"/>
      <c r="O1164" s="542"/>
      <c r="P1164" s="542"/>
      <c r="Q1164" s="517"/>
    </row>
    <row r="1165" spans="1:17" ht="13" hidden="1" outlineLevel="1">
      <c r="A1165" s="514">
        <f>IF(C1165&lt;&gt;0,MAX($A$11:A1164)+1,0)</f>
        <v>990</v>
      </c>
      <c r="B1165" s="515" t="s">
        <v>1012</v>
      </c>
      <c r="C1165" s="516" t="s">
        <v>805</v>
      </c>
      <c r="D1165" s="537">
        <v>20</v>
      </c>
      <c r="E1165" s="537">
        <v>4</v>
      </c>
      <c r="F1165" s="477">
        <f t="shared" si="94"/>
        <v>80</v>
      </c>
      <c r="G1165" s="478"/>
      <c r="H1165" s="477"/>
      <c r="I1165" s="477"/>
      <c r="J1165" s="479">
        <v>7666</v>
      </c>
      <c r="K1165" s="477">
        <v>4642</v>
      </c>
      <c r="L1165" s="477">
        <f t="shared" si="95"/>
        <v>12308</v>
      </c>
      <c r="M1165" s="477">
        <f t="shared" si="96"/>
        <v>984640</v>
      </c>
      <c r="N1165" s="542"/>
      <c r="O1165" s="542"/>
      <c r="P1165" s="542"/>
      <c r="Q1165" s="517"/>
    </row>
    <row r="1166" spans="1:17" ht="13" hidden="1" outlineLevel="1">
      <c r="A1166" s="514">
        <f>IF(C1166&lt;&gt;0,MAX($A$11:A1165)+1,0)</f>
        <v>991</v>
      </c>
      <c r="B1166" s="515" t="s">
        <v>1013</v>
      </c>
      <c r="C1166" s="516" t="s">
        <v>805</v>
      </c>
      <c r="D1166" s="537">
        <v>16</v>
      </c>
      <c r="E1166" s="537">
        <v>4</v>
      </c>
      <c r="F1166" s="477">
        <f t="shared" si="94"/>
        <v>64</v>
      </c>
      <c r="G1166" s="478"/>
      <c r="H1166" s="477"/>
      <c r="I1166" s="477"/>
      <c r="J1166" s="479">
        <v>7785</v>
      </c>
      <c r="K1166" s="477">
        <v>15352</v>
      </c>
      <c r="L1166" s="477">
        <f t="shared" si="95"/>
        <v>23137</v>
      </c>
      <c r="M1166" s="477">
        <f t="shared" si="96"/>
        <v>1480768</v>
      </c>
      <c r="N1166" s="542"/>
      <c r="O1166" s="542"/>
      <c r="P1166" s="542"/>
      <c r="Q1166" s="517"/>
    </row>
    <row r="1167" spans="1:17" ht="13" hidden="1" outlineLevel="1">
      <c r="A1167" s="498"/>
      <c r="B1167" s="463" t="s">
        <v>1017</v>
      </c>
      <c r="C1167" s="499"/>
      <c r="D1167" s="530">
        <v>4</v>
      </c>
      <c r="E1167" s="466">
        <v>0</v>
      </c>
      <c r="F1167" s="484">
        <f t="shared" si="94"/>
        <v>0</v>
      </c>
      <c r="G1167" s="485"/>
      <c r="H1167" s="484"/>
      <c r="I1167" s="484"/>
      <c r="J1167" s="484">
        <v>0</v>
      </c>
      <c r="K1167" s="484">
        <v>0</v>
      </c>
      <c r="L1167" s="484"/>
      <c r="M1167" s="484"/>
      <c r="N1167" s="467"/>
      <c r="O1167" s="467"/>
      <c r="P1167" s="467"/>
      <c r="Q1167" s="505"/>
    </row>
    <row r="1168" spans="1:17" ht="13" hidden="1" outlineLevel="1">
      <c r="A1168" s="514">
        <f>IF(C1168&lt;&gt;0,MAX($A$11:A1167)+1,0)</f>
        <v>992</v>
      </c>
      <c r="B1168" s="515" t="s">
        <v>1008</v>
      </c>
      <c r="C1168" s="516" t="s">
        <v>758</v>
      </c>
      <c r="D1168" s="537">
        <v>1</v>
      </c>
      <c r="E1168" s="537">
        <v>4</v>
      </c>
      <c r="F1168" s="477">
        <f t="shared" si="94"/>
        <v>4</v>
      </c>
      <c r="G1168" s="478"/>
      <c r="H1168" s="477"/>
      <c r="I1168" s="477"/>
      <c r="J1168" s="479">
        <v>64505</v>
      </c>
      <c r="K1168" s="477">
        <v>25802</v>
      </c>
      <c r="L1168" s="477">
        <f t="shared" si="95"/>
        <v>90307</v>
      </c>
      <c r="M1168" s="477">
        <f t="shared" si="96"/>
        <v>361228</v>
      </c>
      <c r="N1168" s="542"/>
      <c r="O1168" s="542"/>
      <c r="P1168" s="542"/>
      <c r="Q1168" s="517"/>
    </row>
    <row r="1169" spans="1:17" ht="13" hidden="1" outlineLevel="1">
      <c r="A1169" s="514">
        <f>IF(C1169&lt;&gt;0,MAX($A$11:A1168)+1,0)</f>
        <v>993</v>
      </c>
      <c r="B1169" s="515" t="s">
        <v>1009</v>
      </c>
      <c r="C1169" s="516" t="s">
        <v>758</v>
      </c>
      <c r="D1169" s="537">
        <v>1</v>
      </c>
      <c r="E1169" s="537">
        <v>4</v>
      </c>
      <c r="F1169" s="477">
        <f t="shared" si="94"/>
        <v>4</v>
      </c>
      <c r="G1169" s="478"/>
      <c r="H1169" s="477"/>
      <c r="I1169" s="477"/>
      <c r="J1169" s="479">
        <v>45700</v>
      </c>
      <c r="K1169" s="477">
        <v>30800</v>
      </c>
      <c r="L1169" s="477">
        <f t="shared" si="95"/>
        <v>76500</v>
      </c>
      <c r="M1169" s="477">
        <f t="shared" si="96"/>
        <v>306000</v>
      </c>
      <c r="N1169" s="542"/>
      <c r="O1169" s="542"/>
      <c r="P1169" s="542"/>
      <c r="Q1169" s="517"/>
    </row>
    <row r="1170" spans="1:17" ht="13" hidden="1" outlineLevel="1">
      <c r="A1170" s="514">
        <f>IF(C1170&lt;&gt;0,MAX($A$11:A1169)+1,0)</f>
        <v>994</v>
      </c>
      <c r="B1170" s="515" t="s">
        <v>1010</v>
      </c>
      <c r="C1170" s="516" t="s">
        <v>758</v>
      </c>
      <c r="D1170" s="537">
        <v>1</v>
      </c>
      <c r="E1170" s="537">
        <v>4</v>
      </c>
      <c r="F1170" s="477">
        <f t="shared" si="94"/>
        <v>4</v>
      </c>
      <c r="G1170" s="478"/>
      <c r="H1170" s="477"/>
      <c r="I1170" s="477"/>
      <c r="J1170" s="479">
        <v>45700</v>
      </c>
      <c r="K1170" s="477">
        <v>30800</v>
      </c>
      <c r="L1170" s="477">
        <f t="shared" si="95"/>
        <v>76500</v>
      </c>
      <c r="M1170" s="477">
        <f t="shared" si="96"/>
        <v>306000</v>
      </c>
      <c r="N1170" s="542"/>
      <c r="O1170" s="542"/>
      <c r="P1170" s="542"/>
      <c r="Q1170" s="517"/>
    </row>
    <row r="1171" spans="1:17" ht="13" hidden="1" outlineLevel="1">
      <c r="A1171" s="514">
        <f>IF(C1171&lt;&gt;0,MAX($A$11:A1170)+1,0)</f>
        <v>995</v>
      </c>
      <c r="B1171" s="515" t="s">
        <v>1011</v>
      </c>
      <c r="C1171" s="516" t="s">
        <v>758</v>
      </c>
      <c r="D1171" s="537">
        <v>1</v>
      </c>
      <c r="E1171" s="537">
        <v>4</v>
      </c>
      <c r="F1171" s="477">
        <f t="shared" si="94"/>
        <v>4</v>
      </c>
      <c r="G1171" s="478"/>
      <c r="H1171" s="477"/>
      <c r="I1171" s="477"/>
      <c r="J1171" s="479">
        <v>96642</v>
      </c>
      <c r="K1171" s="477">
        <v>48240</v>
      </c>
      <c r="L1171" s="477">
        <f t="shared" si="95"/>
        <v>144882</v>
      </c>
      <c r="M1171" s="477">
        <f t="shared" si="96"/>
        <v>579528</v>
      </c>
      <c r="N1171" s="542"/>
      <c r="O1171" s="542"/>
      <c r="P1171" s="542"/>
      <c r="Q1171" s="517"/>
    </row>
    <row r="1172" spans="1:17" ht="13" hidden="1" outlineLevel="1">
      <c r="A1172" s="514">
        <f>IF(C1172&lt;&gt;0,MAX($A$11:A1171)+1,0)</f>
        <v>996</v>
      </c>
      <c r="B1172" s="515" t="s">
        <v>1012</v>
      </c>
      <c r="C1172" s="516" t="s">
        <v>805</v>
      </c>
      <c r="D1172" s="537">
        <v>20</v>
      </c>
      <c r="E1172" s="537">
        <v>4</v>
      </c>
      <c r="F1172" s="477">
        <f t="shared" si="94"/>
        <v>80</v>
      </c>
      <c r="G1172" s="478"/>
      <c r="H1172" s="477"/>
      <c r="I1172" s="477"/>
      <c r="J1172" s="479">
        <v>7666</v>
      </c>
      <c r="K1172" s="477">
        <v>4642</v>
      </c>
      <c r="L1172" s="477">
        <f t="shared" si="95"/>
        <v>12308</v>
      </c>
      <c r="M1172" s="477">
        <f t="shared" si="96"/>
        <v>984640</v>
      </c>
      <c r="N1172" s="542"/>
      <c r="O1172" s="542"/>
      <c r="P1172" s="542"/>
      <c r="Q1172" s="517"/>
    </row>
    <row r="1173" spans="1:17" ht="13" hidden="1" outlineLevel="1">
      <c r="A1173" s="514">
        <f>IF(C1173&lt;&gt;0,MAX($A$11:A1172)+1,0)</f>
        <v>997</v>
      </c>
      <c r="B1173" s="515" t="s">
        <v>1013</v>
      </c>
      <c r="C1173" s="516" t="s">
        <v>805</v>
      </c>
      <c r="D1173" s="537">
        <v>16</v>
      </c>
      <c r="E1173" s="537">
        <v>4</v>
      </c>
      <c r="F1173" s="477">
        <f t="shared" si="94"/>
        <v>64</v>
      </c>
      <c r="G1173" s="478"/>
      <c r="H1173" s="477"/>
      <c r="I1173" s="477"/>
      <c r="J1173" s="479">
        <v>7785</v>
      </c>
      <c r="K1173" s="477">
        <v>15352</v>
      </c>
      <c r="L1173" s="477">
        <f t="shared" si="95"/>
        <v>23137</v>
      </c>
      <c r="M1173" s="477">
        <f t="shared" si="96"/>
        <v>1480768</v>
      </c>
      <c r="N1173" s="542"/>
      <c r="O1173" s="542"/>
      <c r="P1173" s="542"/>
      <c r="Q1173" s="517"/>
    </row>
    <row r="1174" spans="1:17" ht="13" hidden="1" outlineLevel="1">
      <c r="A1174" s="498"/>
      <c r="B1174" s="463" t="s">
        <v>1018</v>
      </c>
      <c r="C1174" s="499"/>
      <c r="D1174" s="530">
        <v>4</v>
      </c>
      <c r="E1174" s="466">
        <v>0</v>
      </c>
      <c r="F1174" s="484">
        <f t="shared" si="94"/>
        <v>0</v>
      </c>
      <c r="G1174" s="485"/>
      <c r="H1174" s="484"/>
      <c r="I1174" s="484"/>
      <c r="J1174" s="484">
        <v>0</v>
      </c>
      <c r="K1174" s="484">
        <v>0</v>
      </c>
      <c r="L1174" s="484"/>
      <c r="M1174" s="484"/>
      <c r="N1174" s="467"/>
      <c r="O1174" s="467"/>
      <c r="P1174" s="467"/>
      <c r="Q1174" s="505"/>
    </row>
    <row r="1175" spans="1:17" ht="13" hidden="1" outlineLevel="1">
      <c r="A1175" s="514">
        <f>IF(C1175&lt;&gt;0,MAX($A$11:A1174)+1,0)</f>
        <v>998</v>
      </c>
      <c r="B1175" s="515" t="s">
        <v>1008</v>
      </c>
      <c r="C1175" s="516" t="s">
        <v>758</v>
      </c>
      <c r="D1175" s="537">
        <v>1</v>
      </c>
      <c r="E1175" s="537">
        <v>4</v>
      </c>
      <c r="F1175" s="477">
        <f t="shared" si="94"/>
        <v>4</v>
      </c>
      <c r="G1175" s="478"/>
      <c r="H1175" s="477"/>
      <c r="I1175" s="477"/>
      <c r="J1175" s="479">
        <v>64505</v>
      </c>
      <c r="K1175" s="477">
        <v>25802</v>
      </c>
      <c r="L1175" s="477">
        <f t="shared" si="95"/>
        <v>90307</v>
      </c>
      <c r="M1175" s="477">
        <f t="shared" si="96"/>
        <v>361228</v>
      </c>
      <c r="N1175" s="542"/>
      <c r="O1175" s="542"/>
      <c r="P1175" s="542"/>
      <c r="Q1175" s="517"/>
    </row>
    <row r="1176" spans="1:17" ht="13" hidden="1" outlineLevel="1">
      <c r="A1176" s="514">
        <f>IF(C1176&lt;&gt;0,MAX($A$11:A1175)+1,0)</f>
        <v>999</v>
      </c>
      <c r="B1176" s="515" t="s">
        <v>1009</v>
      </c>
      <c r="C1176" s="516" t="s">
        <v>758</v>
      </c>
      <c r="D1176" s="537">
        <v>1</v>
      </c>
      <c r="E1176" s="537">
        <v>4</v>
      </c>
      <c r="F1176" s="477">
        <f t="shared" si="94"/>
        <v>4</v>
      </c>
      <c r="G1176" s="478"/>
      <c r="H1176" s="477"/>
      <c r="I1176" s="477"/>
      <c r="J1176" s="479">
        <v>45700</v>
      </c>
      <c r="K1176" s="477">
        <v>30800</v>
      </c>
      <c r="L1176" s="477">
        <f t="shared" si="95"/>
        <v>76500</v>
      </c>
      <c r="M1176" s="477">
        <f t="shared" si="96"/>
        <v>306000</v>
      </c>
      <c r="N1176" s="542"/>
      <c r="O1176" s="542"/>
      <c r="P1176" s="542"/>
      <c r="Q1176" s="517"/>
    </row>
    <row r="1177" spans="1:17" ht="13" hidden="1" outlineLevel="1">
      <c r="A1177" s="514">
        <f>IF(C1177&lt;&gt;0,MAX($A$11:A1176)+1,0)</f>
        <v>1000</v>
      </c>
      <c r="B1177" s="515" t="s">
        <v>1010</v>
      </c>
      <c r="C1177" s="516" t="s">
        <v>758</v>
      </c>
      <c r="D1177" s="537">
        <v>1</v>
      </c>
      <c r="E1177" s="537">
        <v>4</v>
      </c>
      <c r="F1177" s="477">
        <f t="shared" si="94"/>
        <v>4</v>
      </c>
      <c r="G1177" s="478"/>
      <c r="H1177" s="477"/>
      <c r="I1177" s="477"/>
      <c r="J1177" s="479">
        <v>45700</v>
      </c>
      <c r="K1177" s="477">
        <v>30800</v>
      </c>
      <c r="L1177" s="477">
        <f t="shared" si="95"/>
        <v>76500</v>
      </c>
      <c r="M1177" s="477">
        <f t="shared" si="96"/>
        <v>306000</v>
      </c>
      <c r="N1177" s="542"/>
      <c r="O1177" s="542"/>
      <c r="P1177" s="542"/>
      <c r="Q1177" s="517"/>
    </row>
    <row r="1178" spans="1:17" ht="13" hidden="1" outlineLevel="1">
      <c r="A1178" s="514">
        <f>IF(C1178&lt;&gt;0,MAX($A$11:A1177)+1,0)</f>
        <v>1001</v>
      </c>
      <c r="B1178" s="515" t="s">
        <v>1011</v>
      </c>
      <c r="C1178" s="516" t="s">
        <v>758</v>
      </c>
      <c r="D1178" s="537">
        <v>1</v>
      </c>
      <c r="E1178" s="537">
        <v>4</v>
      </c>
      <c r="F1178" s="477">
        <f t="shared" si="94"/>
        <v>4</v>
      </c>
      <c r="G1178" s="478"/>
      <c r="H1178" s="477"/>
      <c r="I1178" s="477"/>
      <c r="J1178" s="479">
        <v>96642</v>
      </c>
      <c r="K1178" s="477">
        <v>48240</v>
      </c>
      <c r="L1178" s="477">
        <f t="shared" si="95"/>
        <v>144882</v>
      </c>
      <c r="M1178" s="477">
        <f t="shared" si="96"/>
        <v>579528</v>
      </c>
      <c r="N1178" s="542"/>
      <c r="O1178" s="542"/>
      <c r="P1178" s="542"/>
      <c r="Q1178" s="517"/>
    </row>
    <row r="1179" spans="1:17" ht="13" hidden="1" outlineLevel="1">
      <c r="A1179" s="514">
        <f>IF(C1179&lt;&gt;0,MAX($A$11:A1178)+1,0)</f>
        <v>1002</v>
      </c>
      <c r="B1179" s="515" t="s">
        <v>1012</v>
      </c>
      <c r="C1179" s="516" t="s">
        <v>805</v>
      </c>
      <c r="D1179" s="537">
        <v>20</v>
      </c>
      <c r="E1179" s="537">
        <v>4</v>
      </c>
      <c r="F1179" s="477">
        <f t="shared" si="94"/>
        <v>80</v>
      </c>
      <c r="G1179" s="478"/>
      <c r="H1179" s="477"/>
      <c r="I1179" s="477"/>
      <c r="J1179" s="479">
        <v>7666</v>
      </c>
      <c r="K1179" s="477">
        <v>4642</v>
      </c>
      <c r="L1179" s="477">
        <f t="shared" si="95"/>
        <v>12308</v>
      </c>
      <c r="M1179" s="477">
        <f t="shared" si="96"/>
        <v>984640</v>
      </c>
      <c r="N1179" s="542"/>
      <c r="O1179" s="542"/>
      <c r="P1179" s="542"/>
      <c r="Q1179" s="517"/>
    </row>
    <row r="1180" spans="1:17" ht="13" hidden="1" outlineLevel="1">
      <c r="A1180" s="514">
        <f>IF(C1180&lt;&gt;0,MAX($A$11:A1179)+1,0)</f>
        <v>1003</v>
      </c>
      <c r="B1180" s="515" t="s">
        <v>1013</v>
      </c>
      <c r="C1180" s="516" t="s">
        <v>805</v>
      </c>
      <c r="D1180" s="537">
        <v>16</v>
      </c>
      <c r="E1180" s="537">
        <v>4</v>
      </c>
      <c r="F1180" s="477">
        <f t="shared" si="94"/>
        <v>64</v>
      </c>
      <c r="G1180" s="478"/>
      <c r="H1180" s="477"/>
      <c r="I1180" s="477"/>
      <c r="J1180" s="479">
        <v>7785</v>
      </c>
      <c r="K1180" s="477">
        <v>15352</v>
      </c>
      <c r="L1180" s="477">
        <f t="shared" si="95"/>
        <v>23137</v>
      </c>
      <c r="M1180" s="477">
        <f t="shared" si="96"/>
        <v>1480768</v>
      </c>
      <c r="N1180" s="542"/>
      <c r="O1180" s="542"/>
      <c r="P1180" s="542"/>
      <c r="Q1180" s="517"/>
    </row>
    <row r="1181" spans="1:17" ht="13" hidden="1" outlineLevel="1">
      <c r="A1181" s="498"/>
      <c r="B1181" s="463" t="s">
        <v>1019</v>
      </c>
      <c r="C1181" s="499"/>
      <c r="D1181" s="530">
        <v>4</v>
      </c>
      <c r="E1181" s="466">
        <v>0</v>
      </c>
      <c r="F1181" s="484">
        <f t="shared" si="94"/>
        <v>0</v>
      </c>
      <c r="G1181" s="485"/>
      <c r="H1181" s="484"/>
      <c r="I1181" s="484"/>
      <c r="J1181" s="484">
        <v>0</v>
      </c>
      <c r="K1181" s="484">
        <v>0</v>
      </c>
      <c r="L1181" s="484"/>
      <c r="M1181" s="484"/>
      <c r="N1181" s="467"/>
      <c r="O1181" s="467"/>
      <c r="P1181" s="467"/>
      <c r="Q1181" s="505"/>
    </row>
    <row r="1182" spans="1:17" ht="13" hidden="1" outlineLevel="1">
      <c r="A1182" s="514">
        <f>IF(C1182&lt;&gt;0,MAX($A$11:A1181)+1,0)</f>
        <v>1004</v>
      </c>
      <c r="B1182" s="515" t="s">
        <v>1008</v>
      </c>
      <c r="C1182" s="516" t="s">
        <v>758</v>
      </c>
      <c r="D1182" s="537">
        <v>1</v>
      </c>
      <c r="E1182" s="537">
        <v>4</v>
      </c>
      <c r="F1182" s="477">
        <f t="shared" si="94"/>
        <v>4</v>
      </c>
      <c r="G1182" s="478"/>
      <c r="H1182" s="477"/>
      <c r="I1182" s="477"/>
      <c r="J1182" s="479">
        <v>64505</v>
      </c>
      <c r="K1182" s="477">
        <v>25802</v>
      </c>
      <c r="L1182" s="477">
        <f t="shared" si="95"/>
        <v>90307</v>
      </c>
      <c r="M1182" s="477">
        <f t="shared" si="96"/>
        <v>361228</v>
      </c>
      <c r="N1182" s="542"/>
      <c r="O1182" s="542"/>
      <c r="P1182" s="542"/>
      <c r="Q1182" s="517"/>
    </row>
    <row r="1183" spans="1:17" ht="13" hidden="1" outlineLevel="1">
      <c r="A1183" s="514">
        <f>IF(C1183&lt;&gt;0,MAX($A$11:A1182)+1,0)</f>
        <v>1005</v>
      </c>
      <c r="B1183" s="515" t="s">
        <v>1009</v>
      </c>
      <c r="C1183" s="516" t="s">
        <v>758</v>
      </c>
      <c r="D1183" s="537">
        <v>1</v>
      </c>
      <c r="E1183" s="537">
        <v>4</v>
      </c>
      <c r="F1183" s="477">
        <f t="shared" si="94"/>
        <v>4</v>
      </c>
      <c r="G1183" s="478"/>
      <c r="H1183" s="477"/>
      <c r="I1183" s="477"/>
      <c r="J1183" s="479">
        <v>45700</v>
      </c>
      <c r="K1183" s="477">
        <v>30800</v>
      </c>
      <c r="L1183" s="477">
        <f t="shared" si="95"/>
        <v>76500</v>
      </c>
      <c r="M1183" s="477">
        <f t="shared" si="96"/>
        <v>306000</v>
      </c>
      <c r="N1183" s="542"/>
      <c r="O1183" s="542"/>
      <c r="P1183" s="542"/>
      <c r="Q1183" s="517"/>
    </row>
    <row r="1184" spans="1:17" ht="13" hidden="1" outlineLevel="1">
      <c r="A1184" s="514">
        <f>IF(C1184&lt;&gt;0,MAX($A$11:A1183)+1,0)</f>
        <v>1006</v>
      </c>
      <c r="B1184" s="515" t="s">
        <v>1010</v>
      </c>
      <c r="C1184" s="516" t="s">
        <v>758</v>
      </c>
      <c r="D1184" s="537">
        <v>1</v>
      </c>
      <c r="E1184" s="537">
        <v>4</v>
      </c>
      <c r="F1184" s="477">
        <f t="shared" si="94"/>
        <v>4</v>
      </c>
      <c r="G1184" s="478"/>
      <c r="H1184" s="477"/>
      <c r="I1184" s="477"/>
      <c r="J1184" s="479">
        <v>45700</v>
      </c>
      <c r="K1184" s="477">
        <v>30800</v>
      </c>
      <c r="L1184" s="477">
        <f t="shared" si="95"/>
        <v>76500</v>
      </c>
      <c r="M1184" s="477">
        <f t="shared" si="96"/>
        <v>306000</v>
      </c>
      <c r="N1184" s="542"/>
      <c r="O1184" s="542"/>
      <c r="P1184" s="542"/>
      <c r="Q1184" s="517"/>
    </row>
    <row r="1185" spans="1:17" ht="13" hidden="1" outlineLevel="1">
      <c r="A1185" s="514">
        <f>IF(C1185&lt;&gt;0,MAX($A$11:A1184)+1,0)</f>
        <v>1007</v>
      </c>
      <c r="B1185" s="515" t="s">
        <v>1011</v>
      </c>
      <c r="C1185" s="516" t="s">
        <v>758</v>
      </c>
      <c r="D1185" s="537">
        <v>1</v>
      </c>
      <c r="E1185" s="537">
        <v>4</v>
      </c>
      <c r="F1185" s="477">
        <f t="shared" si="94"/>
        <v>4</v>
      </c>
      <c r="G1185" s="478"/>
      <c r="H1185" s="477"/>
      <c r="I1185" s="477"/>
      <c r="J1185" s="479">
        <v>96642</v>
      </c>
      <c r="K1185" s="477">
        <v>48240</v>
      </c>
      <c r="L1185" s="477">
        <f t="shared" si="95"/>
        <v>144882</v>
      </c>
      <c r="M1185" s="477">
        <f t="shared" si="96"/>
        <v>579528</v>
      </c>
      <c r="N1185" s="542"/>
      <c r="O1185" s="542"/>
      <c r="P1185" s="542"/>
      <c r="Q1185" s="517"/>
    </row>
    <row r="1186" spans="1:17" ht="13" hidden="1" outlineLevel="1">
      <c r="A1186" s="514">
        <f>IF(C1186&lt;&gt;0,MAX($A$11:A1185)+1,0)</f>
        <v>1008</v>
      </c>
      <c r="B1186" s="515" t="s">
        <v>1012</v>
      </c>
      <c r="C1186" s="516" t="s">
        <v>805</v>
      </c>
      <c r="D1186" s="537">
        <v>20</v>
      </c>
      <c r="E1186" s="537">
        <v>4</v>
      </c>
      <c r="F1186" s="477">
        <f t="shared" si="94"/>
        <v>80</v>
      </c>
      <c r="G1186" s="478"/>
      <c r="H1186" s="477"/>
      <c r="I1186" s="477"/>
      <c r="J1186" s="479">
        <v>7666</v>
      </c>
      <c r="K1186" s="477">
        <v>4642</v>
      </c>
      <c r="L1186" s="477">
        <f t="shared" si="95"/>
        <v>12308</v>
      </c>
      <c r="M1186" s="477">
        <f t="shared" si="96"/>
        <v>984640</v>
      </c>
      <c r="N1186" s="542"/>
      <c r="O1186" s="542"/>
      <c r="P1186" s="542"/>
      <c r="Q1186" s="517"/>
    </row>
    <row r="1187" spans="1:17" ht="13" hidden="1" outlineLevel="1">
      <c r="A1187" s="514">
        <f>IF(C1187&lt;&gt;0,MAX($A$11:A1186)+1,0)</f>
        <v>1009</v>
      </c>
      <c r="B1187" s="515" t="s">
        <v>1013</v>
      </c>
      <c r="C1187" s="516" t="s">
        <v>805</v>
      </c>
      <c r="D1187" s="537">
        <v>16</v>
      </c>
      <c r="E1187" s="537">
        <v>4</v>
      </c>
      <c r="F1187" s="477">
        <f t="shared" si="94"/>
        <v>64</v>
      </c>
      <c r="G1187" s="478"/>
      <c r="H1187" s="477"/>
      <c r="I1187" s="477"/>
      <c r="J1187" s="479">
        <v>7785</v>
      </c>
      <c r="K1187" s="477">
        <v>15352</v>
      </c>
      <c r="L1187" s="477">
        <f t="shared" si="95"/>
        <v>23137</v>
      </c>
      <c r="M1187" s="477">
        <f t="shared" si="96"/>
        <v>1480768</v>
      </c>
      <c r="N1187" s="542"/>
      <c r="O1187" s="542"/>
      <c r="P1187" s="542"/>
      <c r="Q1187" s="517"/>
    </row>
    <row r="1188" spans="1:17" ht="13" hidden="1" outlineLevel="1">
      <c r="A1188" s="498"/>
      <c r="B1188" s="463" t="s">
        <v>1020</v>
      </c>
      <c r="C1188" s="499"/>
      <c r="D1188" s="530">
        <v>2</v>
      </c>
      <c r="E1188" s="466">
        <v>0</v>
      </c>
      <c r="F1188" s="484">
        <f t="shared" si="94"/>
        <v>0</v>
      </c>
      <c r="G1188" s="485"/>
      <c r="H1188" s="484"/>
      <c r="I1188" s="484"/>
      <c r="J1188" s="484">
        <v>0</v>
      </c>
      <c r="K1188" s="484">
        <v>0</v>
      </c>
      <c r="L1188" s="484"/>
      <c r="M1188" s="484"/>
      <c r="N1188" s="467"/>
      <c r="O1188" s="467"/>
      <c r="P1188" s="467"/>
      <c r="Q1188" s="505"/>
    </row>
    <row r="1189" spans="1:17" ht="13" hidden="1" outlineLevel="1">
      <c r="A1189" s="514">
        <f>IF(C1189&lt;&gt;0,MAX($A$11:A1188)+1,0)</f>
        <v>1010</v>
      </c>
      <c r="B1189" s="515" t="s">
        <v>1008</v>
      </c>
      <c r="C1189" s="516" t="s">
        <v>758</v>
      </c>
      <c r="D1189" s="537">
        <v>1</v>
      </c>
      <c r="E1189" s="537">
        <v>2</v>
      </c>
      <c r="F1189" s="477">
        <f t="shared" si="94"/>
        <v>2</v>
      </c>
      <c r="G1189" s="478"/>
      <c r="H1189" s="477"/>
      <c r="I1189" s="477"/>
      <c r="J1189" s="479">
        <v>64505</v>
      </c>
      <c r="K1189" s="477">
        <v>25802</v>
      </c>
      <c r="L1189" s="477">
        <f t="shared" si="95"/>
        <v>90307</v>
      </c>
      <c r="M1189" s="477">
        <f t="shared" si="96"/>
        <v>180614</v>
      </c>
      <c r="N1189" s="542"/>
      <c r="O1189" s="542"/>
      <c r="P1189" s="542"/>
      <c r="Q1189" s="517"/>
    </row>
    <row r="1190" spans="1:17" ht="13" hidden="1" outlineLevel="1">
      <c r="A1190" s="514">
        <f>IF(C1190&lt;&gt;0,MAX($A$11:A1189)+1,0)</f>
        <v>1011</v>
      </c>
      <c r="B1190" s="515" t="s">
        <v>1009</v>
      </c>
      <c r="C1190" s="516" t="s">
        <v>758</v>
      </c>
      <c r="D1190" s="537">
        <v>1</v>
      </c>
      <c r="E1190" s="537">
        <v>2</v>
      </c>
      <c r="F1190" s="477">
        <f t="shared" si="94"/>
        <v>2</v>
      </c>
      <c r="G1190" s="478"/>
      <c r="H1190" s="477"/>
      <c r="I1190" s="477"/>
      <c r="J1190" s="479">
        <v>45700</v>
      </c>
      <c r="K1190" s="477">
        <v>30800</v>
      </c>
      <c r="L1190" s="477">
        <f t="shared" si="95"/>
        <v>76500</v>
      </c>
      <c r="M1190" s="477">
        <f t="shared" si="96"/>
        <v>153000</v>
      </c>
      <c r="N1190" s="542"/>
      <c r="O1190" s="542"/>
      <c r="P1190" s="542"/>
      <c r="Q1190" s="517"/>
    </row>
    <row r="1191" spans="1:17" ht="13" hidden="1" outlineLevel="1">
      <c r="A1191" s="514">
        <f>IF(C1191&lt;&gt;0,MAX($A$11:A1190)+1,0)</f>
        <v>1012</v>
      </c>
      <c r="B1191" s="515" t="s">
        <v>1010</v>
      </c>
      <c r="C1191" s="516" t="s">
        <v>758</v>
      </c>
      <c r="D1191" s="537">
        <v>1</v>
      </c>
      <c r="E1191" s="537">
        <v>2</v>
      </c>
      <c r="F1191" s="477">
        <f t="shared" si="94"/>
        <v>2</v>
      </c>
      <c r="G1191" s="478"/>
      <c r="H1191" s="477"/>
      <c r="I1191" s="477"/>
      <c r="J1191" s="479">
        <v>45700</v>
      </c>
      <c r="K1191" s="477">
        <v>30800</v>
      </c>
      <c r="L1191" s="477">
        <f t="shared" si="95"/>
        <v>76500</v>
      </c>
      <c r="M1191" s="477">
        <f t="shared" si="96"/>
        <v>153000</v>
      </c>
      <c r="N1191" s="542"/>
      <c r="O1191" s="542"/>
      <c r="P1191" s="542"/>
      <c r="Q1191" s="517"/>
    </row>
    <row r="1192" spans="1:17" ht="13" hidden="1" outlineLevel="1">
      <c r="A1192" s="514">
        <f>IF(C1192&lt;&gt;0,MAX($A$11:A1191)+1,0)</f>
        <v>1013</v>
      </c>
      <c r="B1192" s="515" t="s">
        <v>1011</v>
      </c>
      <c r="C1192" s="516" t="s">
        <v>758</v>
      </c>
      <c r="D1192" s="537">
        <v>1</v>
      </c>
      <c r="E1192" s="537">
        <v>2</v>
      </c>
      <c r="F1192" s="477">
        <f t="shared" si="94"/>
        <v>2</v>
      </c>
      <c r="G1192" s="478"/>
      <c r="H1192" s="477"/>
      <c r="I1192" s="477"/>
      <c r="J1192" s="479">
        <v>96642</v>
      </c>
      <c r="K1192" s="477">
        <v>48240</v>
      </c>
      <c r="L1192" s="477">
        <f t="shared" si="95"/>
        <v>144882</v>
      </c>
      <c r="M1192" s="477">
        <f t="shared" si="96"/>
        <v>289764</v>
      </c>
      <c r="N1192" s="542"/>
      <c r="O1192" s="542"/>
      <c r="P1192" s="542"/>
      <c r="Q1192" s="517"/>
    </row>
    <row r="1193" spans="1:17" ht="13" hidden="1" outlineLevel="1">
      <c r="A1193" s="514">
        <f>IF(C1193&lt;&gt;0,MAX($A$11:A1192)+1,0)</f>
        <v>1014</v>
      </c>
      <c r="B1193" s="515" t="s">
        <v>1012</v>
      </c>
      <c r="C1193" s="516" t="s">
        <v>805</v>
      </c>
      <c r="D1193" s="537">
        <v>20</v>
      </c>
      <c r="E1193" s="537">
        <v>2</v>
      </c>
      <c r="F1193" s="477">
        <f t="shared" si="94"/>
        <v>40</v>
      </c>
      <c r="G1193" s="478"/>
      <c r="H1193" s="477"/>
      <c r="I1193" s="477"/>
      <c r="J1193" s="479">
        <v>7666</v>
      </c>
      <c r="K1193" s="477">
        <v>4642</v>
      </c>
      <c r="L1193" s="477">
        <f t="shared" si="95"/>
        <v>12308</v>
      </c>
      <c r="M1193" s="477">
        <f t="shared" si="96"/>
        <v>492320</v>
      </c>
      <c r="N1193" s="542"/>
      <c r="O1193" s="542"/>
      <c r="P1193" s="542"/>
      <c r="Q1193" s="517"/>
    </row>
    <row r="1194" spans="1:17" ht="13" hidden="1" outlineLevel="1">
      <c r="A1194" s="514">
        <f>IF(C1194&lt;&gt;0,MAX($A$11:A1193)+1,0)</f>
        <v>1015</v>
      </c>
      <c r="B1194" s="515" t="s">
        <v>1013</v>
      </c>
      <c r="C1194" s="516" t="s">
        <v>805</v>
      </c>
      <c r="D1194" s="537">
        <v>16</v>
      </c>
      <c r="E1194" s="537">
        <v>2</v>
      </c>
      <c r="F1194" s="477">
        <f t="shared" si="94"/>
        <v>32</v>
      </c>
      <c r="G1194" s="478"/>
      <c r="H1194" s="477"/>
      <c r="I1194" s="477"/>
      <c r="J1194" s="479">
        <v>7785</v>
      </c>
      <c r="K1194" s="477">
        <v>15352</v>
      </c>
      <c r="L1194" s="477">
        <f t="shared" si="95"/>
        <v>23137</v>
      </c>
      <c r="M1194" s="477">
        <f t="shared" si="96"/>
        <v>740384</v>
      </c>
      <c r="N1194" s="542"/>
      <c r="O1194" s="542"/>
      <c r="P1194" s="542"/>
      <c r="Q1194" s="517"/>
    </row>
    <row r="1195" spans="1:17" ht="13" hidden="1" outlineLevel="1">
      <c r="A1195" s="498"/>
      <c r="B1195" s="463" t="s">
        <v>1021</v>
      </c>
      <c r="C1195" s="499"/>
      <c r="D1195" s="530">
        <v>2</v>
      </c>
      <c r="E1195" s="466">
        <v>0</v>
      </c>
      <c r="F1195" s="484">
        <f t="shared" ref="F1195:F1258" si="97">D1195*E1195</f>
        <v>0</v>
      </c>
      <c r="G1195" s="485"/>
      <c r="H1195" s="484"/>
      <c r="I1195" s="484"/>
      <c r="J1195" s="484">
        <v>0</v>
      </c>
      <c r="K1195" s="484">
        <v>0</v>
      </c>
      <c r="L1195" s="484"/>
      <c r="M1195" s="484"/>
      <c r="N1195" s="467"/>
      <c r="O1195" s="467"/>
      <c r="P1195" s="467"/>
      <c r="Q1195" s="505"/>
    </row>
    <row r="1196" spans="1:17" ht="13" hidden="1" outlineLevel="1">
      <c r="A1196" s="514">
        <f>IF(C1196&lt;&gt;0,MAX($A$11:A1195)+1,0)</f>
        <v>1016</v>
      </c>
      <c r="B1196" s="515" t="s">
        <v>1008</v>
      </c>
      <c r="C1196" s="516" t="s">
        <v>758</v>
      </c>
      <c r="D1196" s="537">
        <v>1</v>
      </c>
      <c r="E1196" s="537">
        <v>2</v>
      </c>
      <c r="F1196" s="477">
        <f t="shared" si="97"/>
        <v>2</v>
      </c>
      <c r="G1196" s="478"/>
      <c r="H1196" s="477"/>
      <c r="I1196" s="477"/>
      <c r="J1196" s="479">
        <v>64505</v>
      </c>
      <c r="K1196" s="477">
        <v>25802</v>
      </c>
      <c r="L1196" s="477">
        <f t="shared" si="95"/>
        <v>90307</v>
      </c>
      <c r="M1196" s="477">
        <f t="shared" si="96"/>
        <v>180614</v>
      </c>
      <c r="N1196" s="542"/>
      <c r="O1196" s="542"/>
      <c r="P1196" s="542"/>
      <c r="Q1196" s="517"/>
    </row>
    <row r="1197" spans="1:17" ht="13" hidden="1" outlineLevel="1">
      <c r="A1197" s="514">
        <f>IF(C1197&lt;&gt;0,MAX($A$11:A1196)+1,0)</f>
        <v>1017</v>
      </c>
      <c r="B1197" s="515" t="s">
        <v>1009</v>
      </c>
      <c r="C1197" s="516" t="s">
        <v>758</v>
      </c>
      <c r="D1197" s="537">
        <v>1</v>
      </c>
      <c r="E1197" s="537">
        <v>2</v>
      </c>
      <c r="F1197" s="477">
        <f t="shared" si="97"/>
        <v>2</v>
      </c>
      <c r="G1197" s="478"/>
      <c r="H1197" s="477"/>
      <c r="I1197" s="477"/>
      <c r="J1197" s="479">
        <v>45700</v>
      </c>
      <c r="K1197" s="477">
        <v>30800</v>
      </c>
      <c r="L1197" s="477">
        <f t="shared" si="95"/>
        <v>76500</v>
      </c>
      <c r="M1197" s="477">
        <f t="shared" si="96"/>
        <v>153000</v>
      </c>
      <c r="N1197" s="542"/>
      <c r="O1197" s="542"/>
      <c r="P1197" s="542"/>
      <c r="Q1197" s="517"/>
    </row>
    <row r="1198" spans="1:17" ht="13" hidden="1" outlineLevel="1">
      <c r="A1198" s="514">
        <f>IF(C1198&lt;&gt;0,MAX($A$11:A1197)+1,0)</f>
        <v>1018</v>
      </c>
      <c r="B1198" s="515" t="s">
        <v>1010</v>
      </c>
      <c r="C1198" s="516" t="s">
        <v>758</v>
      </c>
      <c r="D1198" s="537">
        <v>1</v>
      </c>
      <c r="E1198" s="537">
        <v>2</v>
      </c>
      <c r="F1198" s="477">
        <f t="shared" si="97"/>
        <v>2</v>
      </c>
      <c r="G1198" s="478"/>
      <c r="H1198" s="477"/>
      <c r="I1198" s="477"/>
      <c r="J1198" s="479">
        <v>45700</v>
      </c>
      <c r="K1198" s="477">
        <v>30800</v>
      </c>
      <c r="L1198" s="477">
        <f t="shared" si="95"/>
        <v>76500</v>
      </c>
      <c r="M1198" s="477">
        <f t="shared" si="96"/>
        <v>153000</v>
      </c>
      <c r="N1198" s="542"/>
      <c r="O1198" s="542"/>
      <c r="P1198" s="542"/>
      <c r="Q1198" s="517"/>
    </row>
    <row r="1199" spans="1:17" ht="13" hidden="1" outlineLevel="1">
      <c r="A1199" s="514">
        <f>IF(C1199&lt;&gt;0,MAX($A$11:A1198)+1,0)</f>
        <v>1019</v>
      </c>
      <c r="B1199" s="515" t="s">
        <v>1011</v>
      </c>
      <c r="C1199" s="516" t="s">
        <v>758</v>
      </c>
      <c r="D1199" s="537">
        <v>1</v>
      </c>
      <c r="E1199" s="537">
        <v>2</v>
      </c>
      <c r="F1199" s="477">
        <f t="shared" si="97"/>
        <v>2</v>
      </c>
      <c r="G1199" s="478"/>
      <c r="H1199" s="477"/>
      <c r="I1199" s="477"/>
      <c r="J1199" s="479">
        <v>96642</v>
      </c>
      <c r="K1199" s="477">
        <v>48240</v>
      </c>
      <c r="L1199" s="477">
        <f t="shared" si="95"/>
        <v>144882</v>
      </c>
      <c r="M1199" s="477">
        <f t="shared" si="96"/>
        <v>289764</v>
      </c>
      <c r="N1199" s="542"/>
      <c r="O1199" s="542"/>
      <c r="P1199" s="542"/>
      <c r="Q1199" s="517"/>
    </row>
    <row r="1200" spans="1:17" ht="13" hidden="1" outlineLevel="1">
      <c r="A1200" s="514">
        <f>IF(C1200&lt;&gt;0,MAX($A$11:A1199)+1,0)</f>
        <v>1020</v>
      </c>
      <c r="B1200" s="515" t="s">
        <v>1012</v>
      </c>
      <c r="C1200" s="516" t="s">
        <v>805</v>
      </c>
      <c r="D1200" s="537">
        <v>30</v>
      </c>
      <c r="E1200" s="537">
        <v>2</v>
      </c>
      <c r="F1200" s="477">
        <f t="shared" si="97"/>
        <v>60</v>
      </c>
      <c r="G1200" s="478"/>
      <c r="H1200" s="477"/>
      <c r="I1200" s="477"/>
      <c r="J1200" s="479">
        <v>7666</v>
      </c>
      <c r="K1200" s="477">
        <v>4642</v>
      </c>
      <c r="L1200" s="477">
        <f t="shared" si="95"/>
        <v>12308</v>
      </c>
      <c r="M1200" s="477">
        <f t="shared" si="96"/>
        <v>738480</v>
      </c>
      <c r="N1200" s="542"/>
      <c r="O1200" s="542"/>
      <c r="P1200" s="542"/>
      <c r="Q1200" s="517"/>
    </row>
    <row r="1201" spans="1:17" ht="13" hidden="1" outlineLevel="1">
      <c r="A1201" s="514">
        <f>IF(C1201&lt;&gt;0,MAX($A$11:A1200)+1,0)</f>
        <v>1021</v>
      </c>
      <c r="B1201" s="515" t="s">
        <v>1013</v>
      </c>
      <c r="C1201" s="516" t="s">
        <v>805</v>
      </c>
      <c r="D1201" s="537">
        <v>24</v>
      </c>
      <c r="E1201" s="537">
        <v>2</v>
      </c>
      <c r="F1201" s="477">
        <f t="shared" si="97"/>
        <v>48</v>
      </c>
      <c r="G1201" s="478"/>
      <c r="H1201" s="477"/>
      <c r="I1201" s="477"/>
      <c r="J1201" s="479">
        <v>7785</v>
      </c>
      <c r="K1201" s="477">
        <v>15352</v>
      </c>
      <c r="L1201" s="477">
        <f t="shared" si="95"/>
        <v>23137</v>
      </c>
      <c r="M1201" s="477">
        <f t="shared" si="96"/>
        <v>1110576</v>
      </c>
      <c r="N1201" s="542"/>
      <c r="O1201" s="542"/>
      <c r="P1201" s="542"/>
      <c r="Q1201" s="517"/>
    </row>
    <row r="1202" spans="1:17" ht="13" hidden="1" outlineLevel="1">
      <c r="A1202" s="498"/>
      <c r="B1202" s="463" t="s">
        <v>1022</v>
      </c>
      <c r="C1202" s="499"/>
      <c r="D1202" s="530">
        <v>1</v>
      </c>
      <c r="E1202" s="466">
        <v>0</v>
      </c>
      <c r="F1202" s="484">
        <f t="shared" si="97"/>
        <v>0</v>
      </c>
      <c r="G1202" s="485"/>
      <c r="H1202" s="484"/>
      <c r="I1202" s="484"/>
      <c r="J1202" s="484">
        <v>0</v>
      </c>
      <c r="K1202" s="484">
        <v>0</v>
      </c>
      <c r="L1202" s="484"/>
      <c r="M1202" s="484"/>
      <c r="N1202" s="467"/>
      <c r="O1202" s="467"/>
      <c r="P1202" s="467"/>
      <c r="Q1202" s="505"/>
    </row>
    <row r="1203" spans="1:17" ht="13" hidden="1" outlineLevel="1">
      <c r="A1203" s="514">
        <f>IF(C1203&lt;&gt;0,MAX($A$11:A1202)+1,0)</f>
        <v>1022</v>
      </c>
      <c r="B1203" s="515" t="s">
        <v>1008</v>
      </c>
      <c r="C1203" s="516" t="s">
        <v>758</v>
      </c>
      <c r="D1203" s="537">
        <v>1</v>
      </c>
      <c r="E1203" s="537">
        <v>1</v>
      </c>
      <c r="F1203" s="477">
        <f t="shared" si="97"/>
        <v>1</v>
      </c>
      <c r="G1203" s="478"/>
      <c r="H1203" s="477"/>
      <c r="I1203" s="477"/>
      <c r="J1203" s="479">
        <v>64505</v>
      </c>
      <c r="K1203" s="477">
        <v>25802</v>
      </c>
      <c r="L1203" s="477">
        <f t="shared" si="95"/>
        <v>90307</v>
      </c>
      <c r="M1203" s="477">
        <f t="shared" si="96"/>
        <v>90307</v>
      </c>
      <c r="N1203" s="542"/>
      <c r="O1203" s="542"/>
      <c r="P1203" s="542"/>
      <c r="Q1203" s="517"/>
    </row>
    <row r="1204" spans="1:17" ht="13" hidden="1" outlineLevel="1">
      <c r="A1204" s="514">
        <f>IF(C1204&lt;&gt;0,MAX($A$11:A1203)+1,0)</f>
        <v>1023</v>
      </c>
      <c r="B1204" s="515" t="s">
        <v>1009</v>
      </c>
      <c r="C1204" s="516" t="s">
        <v>758</v>
      </c>
      <c r="D1204" s="537">
        <v>1</v>
      </c>
      <c r="E1204" s="537">
        <v>1</v>
      </c>
      <c r="F1204" s="477">
        <f t="shared" si="97"/>
        <v>1</v>
      </c>
      <c r="G1204" s="478"/>
      <c r="H1204" s="477"/>
      <c r="I1204" s="477"/>
      <c r="J1204" s="479">
        <v>45700</v>
      </c>
      <c r="K1204" s="477">
        <v>30800</v>
      </c>
      <c r="L1204" s="477">
        <f t="shared" si="95"/>
        <v>76500</v>
      </c>
      <c r="M1204" s="477">
        <f t="shared" si="96"/>
        <v>76500</v>
      </c>
      <c r="N1204" s="542"/>
      <c r="O1204" s="542"/>
      <c r="P1204" s="542"/>
      <c r="Q1204" s="517"/>
    </row>
    <row r="1205" spans="1:17" ht="13" hidden="1" outlineLevel="1">
      <c r="A1205" s="514">
        <f>IF(C1205&lt;&gt;0,MAX($A$11:A1204)+1,0)</f>
        <v>1024</v>
      </c>
      <c r="B1205" s="515" t="s">
        <v>1010</v>
      </c>
      <c r="C1205" s="516" t="s">
        <v>758</v>
      </c>
      <c r="D1205" s="537">
        <v>1</v>
      </c>
      <c r="E1205" s="537">
        <v>1</v>
      </c>
      <c r="F1205" s="477">
        <f t="shared" si="97"/>
        <v>1</v>
      </c>
      <c r="G1205" s="478"/>
      <c r="H1205" s="477"/>
      <c r="I1205" s="477"/>
      <c r="J1205" s="479">
        <v>45700</v>
      </c>
      <c r="K1205" s="477">
        <v>30800</v>
      </c>
      <c r="L1205" s="477">
        <f t="shared" si="95"/>
        <v>76500</v>
      </c>
      <c r="M1205" s="477">
        <f t="shared" si="96"/>
        <v>76500</v>
      </c>
      <c r="N1205" s="542"/>
      <c r="O1205" s="542"/>
      <c r="P1205" s="542"/>
      <c r="Q1205" s="517"/>
    </row>
    <row r="1206" spans="1:17" ht="13" hidden="1" outlineLevel="1">
      <c r="A1206" s="514">
        <f>IF(C1206&lt;&gt;0,MAX($A$11:A1205)+1,0)</f>
        <v>1025</v>
      </c>
      <c r="B1206" s="515" t="s">
        <v>1011</v>
      </c>
      <c r="C1206" s="516" t="s">
        <v>758</v>
      </c>
      <c r="D1206" s="537">
        <v>1</v>
      </c>
      <c r="E1206" s="537">
        <v>1</v>
      </c>
      <c r="F1206" s="477">
        <f t="shared" si="97"/>
        <v>1</v>
      </c>
      <c r="G1206" s="478"/>
      <c r="H1206" s="477"/>
      <c r="I1206" s="477"/>
      <c r="J1206" s="479">
        <v>96642</v>
      </c>
      <c r="K1206" s="477">
        <v>48240</v>
      </c>
      <c r="L1206" s="477">
        <f t="shared" si="95"/>
        <v>144882</v>
      </c>
      <c r="M1206" s="477">
        <f t="shared" si="96"/>
        <v>144882</v>
      </c>
      <c r="N1206" s="542"/>
      <c r="O1206" s="542"/>
      <c r="P1206" s="542"/>
      <c r="Q1206" s="517"/>
    </row>
    <row r="1207" spans="1:17" ht="13" hidden="1" outlineLevel="1">
      <c r="A1207" s="514">
        <f>IF(C1207&lt;&gt;0,MAX($A$11:A1206)+1,0)</f>
        <v>1026</v>
      </c>
      <c r="B1207" s="515" t="s">
        <v>1012</v>
      </c>
      <c r="C1207" s="516" t="s">
        <v>805</v>
      </c>
      <c r="D1207" s="537">
        <v>25</v>
      </c>
      <c r="E1207" s="537">
        <v>1</v>
      </c>
      <c r="F1207" s="477">
        <f t="shared" si="97"/>
        <v>25</v>
      </c>
      <c r="G1207" s="478"/>
      <c r="H1207" s="477"/>
      <c r="I1207" s="477"/>
      <c r="J1207" s="479">
        <v>7666</v>
      </c>
      <c r="K1207" s="477">
        <v>4642</v>
      </c>
      <c r="L1207" s="477">
        <f t="shared" si="95"/>
        <v>12308</v>
      </c>
      <c r="M1207" s="477">
        <f t="shared" si="96"/>
        <v>307700</v>
      </c>
      <c r="N1207" s="542"/>
      <c r="O1207" s="542"/>
      <c r="P1207" s="542"/>
      <c r="Q1207" s="517"/>
    </row>
    <row r="1208" spans="1:17" ht="13" hidden="1" outlineLevel="1">
      <c r="A1208" s="514">
        <f>IF(C1208&lt;&gt;0,MAX($A$11:A1207)+1,0)</f>
        <v>1027</v>
      </c>
      <c r="B1208" s="515" t="s">
        <v>1013</v>
      </c>
      <c r="C1208" s="516" t="s">
        <v>805</v>
      </c>
      <c r="D1208" s="537">
        <v>20</v>
      </c>
      <c r="E1208" s="537">
        <v>1</v>
      </c>
      <c r="F1208" s="477">
        <f t="shared" si="97"/>
        <v>20</v>
      </c>
      <c r="G1208" s="478"/>
      <c r="H1208" s="477"/>
      <c r="I1208" s="477"/>
      <c r="J1208" s="479">
        <v>7785</v>
      </c>
      <c r="K1208" s="477">
        <v>15352</v>
      </c>
      <c r="L1208" s="477">
        <f t="shared" si="95"/>
        <v>23137</v>
      </c>
      <c r="M1208" s="477">
        <f t="shared" si="96"/>
        <v>462740</v>
      </c>
      <c r="N1208" s="542"/>
      <c r="O1208" s="542"/>
      <c r="P1208" s="542"/>
      <c r="Q1208" s="517"/>
    </row>
    <row r="1209" spans="1:17" ht="13" hidden="1" outlineLevel="1">
      <c r="A1209" s="498"/>
      <c r="B1209" s="463" t="s">
        <v>1023</v>
      </c>
      <c r="C1209" s="499"/>
      <c r="D1209" s="530">
        <v>1</v>
      </c>
      <c r="E1209" s="466">
        <v>0</v>
      </c>
      <c r="F1209" s="484">
        <f t="shared" si="97"/>
        <v>0</v>
      </c>
      <c r="G1209" s="485"/>
      <c r="H1209" s="484"/>
      <c r="I1209" s="484"/>
      <c r="J1209" s="484">
        <v>0</v>
      </c>
      <c r="K1209" s="484">
        <v>0</v>
      </c>
      <c r="L1209" s="484"/>
      <c r="M1209" s="484"/>
      <c r="N1209" s="467"/>
      <c r="O1209" s="467"/>
      <c r="P1209" s="467"/>
      <c r="Q1209" s="505"/>
    </row>
    <row r="1210" spans="1:17" ht="13" hidden="1" outlineLevel="1">
      <c r="A1210" s="514">
        <f>IF(C1210&lt;&gt;0,MAX($A$11:A1209)+1,0)</f>
        <v>1028</v>
      </c>
      <c r="B1210" s="515" t="s">
        <v>1008</v>
      </c>
      <c r="C1210" s="516" t="s">
        <v>758</v>
      </c>
      <c r="D1210" s="537">
        <v>1</v>
      </c>
      <c r="E1210" s="537">
        <v>1</v>
      </c>
      <c r="F1210" s="477">
        <f t="shared" si="97"/>
        <v>1</v>
      </c>
      <c r="G1210" s="478"/>
      <c r="H1210" s="477"/>
      <c r="I1210" s="477"/>
      <c r="J1210" s="479">
        <v>64505</v>
      </c>
      <c r="K1210" s="477">
        <v>25802</v>
      </c>
      <c r="L1210" s="477">
        <f t="shared" si="95"/>
        <v>90307</v>
      </c>
      <c r="M1210" s="477">
        <f t="shared" si="96"/>
        <v>90307</v>
      </c>
      <c r="N1210" s="542"/>
      <c r="O1210" s="542"/>
      <c r="P1210" s="542"/>
      <c r="Q1210" s="517"/>
    </row>
    <row r="1211" spans="1:17" ht="13" hidden="1" outlineLevel="1">
      <c r="A1211" s="514">
        <f>IF(C1211&lt;&gt;0,MAX($A$11:A1210)+1,0)</f>
        <v>1029</v>
      </c>
      <c r="B1211" s="515" t="s">
        <v>1009</v>
      </c>
      <c r="C1211" s="516" t="s">
        <v>758</v>
      </c>
      <c r="D1211" s="537">
        <v>1</v>
      </c>
      <c r="E1211" s="537">
        <v>1</v>
      </c>
      <c r="F1211" s="477">
        <f t="shared" si="97"/>
        <v>1</v>
      </c>
      <c r="G1211" s="478"/>
      <c r="H1211" s="477"/>
      <c r="I1211" s="477"/>
      <c r="J1211" s="479">
        <v>45700</v>
      </c>
      <c r="K1211" s="477">
        <v>30800</v>
      </c>
      <c r="L1211" s="477">
        <f t="shared" si="95"/>
        <v>76500</v>
      </c>
      <c r="M1211" s="477">
        <f t="shared" si="96"/>
        <v>76500</v>
      </c>
      <c r="N1211" s="542"/>
      <c r="O1211" s="542"/>
      <c r="P1211" s="542"/>
      <c r="Q1211" s="517"/>
    </row>
    <row r="1212" spans="1:17" ht="13" hidden="1" outlineLevel="1">
      <c r="A1212" s="514">
        <f>IF(C1212&lt;&gt;0,MAX($A$11:A1211)+1,0)</f>
        <v>1030</v>
      </c>
      <c r="B1212" s="515" t="s">
        <v>1010</v>
      </c>
      <c r="C1212" s="516" t="s">
        <v>758</v>
      </c>
      <c r="D1212" s="537">
        <v>1</v>
      </c>
      <c r="E1212" s="537">
        <v>1</v>
      </c>
      <c r="F1212" s="477">
        <f t="shared" si="97"/>
        <v>1</v>
      </c>
      <c r="G1212" s="478"/>
      <c r="H1212" s="477"/>
      <c r="I1212" s="477"/>
      <c r="J1212" s="479">
        <v>45700</v>
      </c>
      <c r="K1212" s="477">
        <v>30800</v>
      </c>
      <c r="L1212" s="477">
        <f t="shared" ref="L1212:L1275" si="98">J1212+K1212</f>
        <v>76500</v>
      </c>
      <c r="M1212" s="477">
        <f t="shared" ref="M1212:M1275" si="99">ROUND(F1212*L1212,0)</f>
        <v>76500</v>
      </c>
      <c r="N1212" s="542"/>
      <c r="O1212" s="542"/>
      <c r="P1212" s="542"/>
      <c r="Q1212" s="517"/>
    </row>
    <row r="1213" spans="1:17" ht="13" hidden="1" outlineLevel="1">
      <c r="A1213" s="514">
        <f>IF(C1213&lt;&gt;0,MAX($A$11:A1212)+1,0)</f>
        <v>1031</v>
      </c>
      <c r="B1213" s="515" t="s">
        <v>1011</v>
      </c>
      <c r="C1213" s="516" t="s">
        <v>758</v>
      </c>
      <c r="D1213" s="537">
        <v>1</v>
      </c>
      <c r="E1213" s="537">
        <v>1</v>
      </c>
      <c r="F1213" s="477">
        <f t="shared" si="97"/>
        <v>1</v>
      </c>
      <c r="G1213" s="478"/>
      <c r="H1213" s="477"/>
      <c r="I1213" s="477"/>
      <c r="J1213" s="479">
        <v>96642</v>
      </c>
      <c r="K1213" s="477">
        <v>48240</v>
      </c>
      <c r="L1213" s="477">
        <f t="shared" si="98"/>
        <v>144882</v>
      </c>
      <c r="M1213" s="477">
        <f t="shared" si="99"/>
        <v>144882</v>
      </c>
      <c r="N1213" s="542"/>
      <c r="O1213" s="542"/>
      <c r="P1213" s="542"/>
      <c r="Q1213" s="517"/>
    </row>
    <row r="1214" spans="1:17" ht="13" hidden="1" outlineLevel="1">
      <c r="A1214" s="514">
        <f>IF(C1214&lt;&gt;0,MAX($A$11:A1213)+1,0)</f>
        <v>1032</v>
      </c>
      <c r="B1214" s="515" t="s">
        <v>1012</v>
      </c>
      <c r="C1214" s="516" t="s">
        <v>805</v>
      </c>
      <c r="D1214" s="537">
        <v>30</v>
      </c>
      <c r="E1214" s="537">
        <v>1</v>
      </c>
      <c r="F1214" s="477">
        <f t="shared" si="97"/>
        <v>30</v>
      </c>
      <c r="G1214" s="478"/>
      <c r="H1214" s="477"/>
      <c r="I1214" s="477"/>
      <c r="J1214" s="479">
        <v>7666</v>
      </c>
      <c r="K1214" s="477">
        <v>4642</v>
      </c>
      <c r="L1214" s="477">
        <f t="shared" si="98"/>
        <v>12308</v>
      </c>
      <c r="M1214" s="477">
        <f t="shared" si="99"/>
        <v>369240</v>
      </c>
      <c r="N1214" s="542"/>
      <c r="O1214" s="542"/>
      <c r="P1214" s="542"/>
      <c r="Q1214" s="517"/>
    </row>
    <row r="1215" spans="1:17" ht="13" hidden="1" outlineLevel="1">
      <c r="A1215" s="514">
        <f>IF(C1215&lt;&gt;0,MAX($A$11:A1214)+1,0)</f>
        <v>1033</v>
      </c>
      <c r="B1215" s="515" t="s">
        <v>1013</v>
      </c>
      <c r="C1215" s="516" t="s">
        <v>805</v>
      </c>
      <c r="D1215" s="537">
        <v>24</v>
      </c>
      <c r="E1215" s="537">
        <v>1</v>
      </c>
      <c r="F1215" s="477">
        <f t="shared" si="97"/>
        <v>24</v>
      </c>
      <c r="G1215" s="478"/>
      <c r="H1215" s="477"/>
      <c r="I1215" s="477"/>
      <c r="J1215" s="479">
        <v>7785</v>
      </c>
      <c r="K1215" s="477">
        <v>15352</v>
      </c>
      <c r="L1215" s="477">
        <f t="shared" si="98"/>
        <v>23137</v>
      </c>
      <c r="M1215" s="477">
        <f t="shared" si="99"/>
        <v>555288</v>
      </c>
      <c r="N1215" s="542"/>
      <c r="O1215" s="542"/>
      <c r="P1215" s="542"/>
      <c r="Q1215" s="517"/>
    </row>
    <row r="1216" spans="1:17" ht="13" hidden="1" outlineLevel="1">
      <c r="A1216" s="498"/>
      <c r="B1216" s="463" t="s">
        <v>1024</v>
      </c>
      <c r="C1216" s="499"/>
      <c r="D1216" s="530">
        <v>4</v>
      </c>
      <c r="E1216" s="466">
        <v>0</v>
      </c>
      <c r="F1216" s="484">
        <f t="shared" si="97"/>
        <v>0</v>
      </c>
      <c r="G1216" s="485"/>
      <c r="H1216" s="484"/>
      <c r="I1216" s="484"/>
      <c r="J1216" s="484">
        <v>0</v>
      </c>
      <c r="K1216" s="484">
        <v>0</v>
      </c>
      <c r="L1216" s="484"/>
      <c r="M1216" s="484"/>
      <c r="N1216" s="467"/>
      <c r="O1216" s="467"/>
      <c r="P1216" s="467"/>
      <c r="Q1216" s="505"/>
    </row>
    <row r="1217" spans="1:17" ht="13" hidden="1" outlineLevel="1">
      <c r="A1217" s="514">
        <f>IF(C1217&lt;&gt;0,MAX($A$11:A1216)+1,0)</f>
        <v>1034</v>
      </c>
      <c r="B1217" s="515" t="s">
        <v>1008</v>
      </c>
      <c r="C1217" s="516" t="s">
        <v>758</v>
      </c>
      <c r="D1217" s="537">
        <v>1</v>
      </c>
      <c r="E1217" s="537">
        <v>4</v>
      </c>
      <c r="F1217" s="477">
        <f t="shared" si="97"/>
        <v>4</v>
      </c>
      <c r="G1217" s="478"/>
      <c r="H1217" s="477"/>
      <c r="I1217" s="477"/>
      <c r="J1217" s="479">
        <v>64505</v>
      </c>
      <c r="K1217" s="477">
        <v>25802</v>
      </c>
      <c r="L1217" s="477">
        <f t="shared" si="98"/>
        <v>90307</v>
      </c>
      <c r="M1217" s="477">
        <f t="shared" si="99"/>
        <v>361228</v>
      </c>
      <c r="N1217" s="542"/>
      <c r="O1217" s="542"/>
      <c r="P1217" s="542"/>
      <c r="Q1217" s="517"/>
    </row>
    <row r="1218" spans="1:17" ht="13" hidden="1" outlineLevel="1">
      <c r="A1218" s="514">
        <f>IF(C1218&lt;&gt;0,MAX($A$11:A1217)+1,0)</f>
        <v>1035</v>
      </c>
      <c r="B1218" s="515" t="s">
        <v>1009</v>
      </c>
      <c r="C1218" s="516" t="s">
        <v>758</v>
      </c>
      <c r="D1218" s="537">
        <v>2</v>
      </c>
      <c r="E1218" s="537">
        <v>4</v>
      </c>
      <c r="F1218" s="477">
        <f t="shared" si="97"/>
        <v>8</v>
      </c>
      <c r="G1218" s="478"/>
      <c r="H1218" s="477"/>
      <c r="I1218" s="477"/>
      <c r="J1218" s="479">
        <v>45700</v>
      </c>
      <c r="K1218" s="477">
        <v>30800</v>
      </c>
      <c r="L1218" s="477">
        <f t="shared" si="98"/>
        <v>76500</v>
      </c>
      <c r="M1218" s="477">
        <f t="shared" si="99"/>
        <v>612000</v>
      </c>
      <c r="N1218" s="542"/>
      <c r="O1218" s="542"/>
      <c r="P1218" s="542"/>
      <c r="Q1218" s="517"/>
    </row>
    <row r="1219" spans="1:17" ht="13" hidden="1" outlineLevel="1">
      <c r="A1219" s="514">
        <f>IF(C1219&lt;&gt;0,MAX($A$11:A1218)+1,0)</f>
        <v>1036</v>
      </c>
      <c r="B1219" s="515" t="s">
        <v>1010</v>
      </c>
      <c r="C1219" s="516" t="s">
        <v>758</v>
      </c>
      <c r="D1219" s="537">
        <v>1</v>
      </c>
      <c r="E1219" s="537">
        <v>4</v>
      </c>
      <c r="F1219" s="477">
        <f t="shared" si="97"/>
        <v>4</v>
      </c>
      <c r="G1219" s="478"/>
      <c r="H1219" s="477"/>
      <c r="I1219" s="477"/>
      <c r="J1219" s="479">
        <v>45700</v>
      </c>
      <c r="K1219" s="477">
        <v>30800</v>
      </c>
      <c r="L1219" s="477">
        <f t="shared" si="98"/>
        <v>76500</v>
      </c>
      <c r="M1219" s="477">
        <f t="shared" si="99"/>
        <v>306000</v>
      </c>
      <c r="N1219" s="542"/>
      <c r="O1219" s="542"/>
      <c r="P1219" s="542"/>
      <c r="Q1219" s="517"/>
    </row>
    <row r="1220" spans="1:17" ht="13" hidden="1" outlineLevel="1">
      <c r="A1220" s="514">
        <f>IF(C1220&lt;&gt;0,MAX($A$11:A1219)+1,0)</f>
        <v>1037</v>
      </c>
      <c r="B1220" s="515" t="s">
        <v>1011</v>
      </c>
      <c r="C1220" s="516" t="s">
        <v>758</v>
      </c>
      <c r="D1220" s="537">
        <v>1</v>
      </c>
      <c r="E1220" s="537">
        <v>4</v>
      </c>
      <c r="F1220" s="477">
        <f t="shared" si="97"/>
        <v>4</v>
      </c>
      <c r="G1220" s="478"/>
      <c r="H1220" s="477"/>
      <c r="I1220" s="477"/>
      <c r="J1220" s="479">
        <v>96642</v>
      </c>
      <c r="K1220" s="477">
        <v>48240</v>
      </c>
      <c r="L1220" s="477">
        <f t="shared" si="98"/>
        <v>144882</v>
      </c>
      <c r="M1220" s="477">
        <f t="shared" si="99"/>
        <v>579528</v>
      </c>
      <c r="N1220" s="542"/>
      <c r="O1220" s="542"/>
      <c r="P1220" s="542"/>
      <c r="Q1220" s="517"/>
    </row>
    <row r="1221" spans="1:17" ht="13" hidden="1" outlineLevel="1">
      <c r="A1221" s="514">
        <f>IF(C1221&lt;&gt;0,MAX($A$11:A1220)+1,0)</f>
        <v>1038</v>
      </c>
      <c r="B1221" s="515" t="s">
        <v>1012</v>
      </c>
      <c r="C1221" s="516" t="s">
        <v>805</v>
      </c>
      <c r="D1221" s="537">
        <v>30</v>
      </c>
      <c r="E1221" s="537">
        <v>4</v>
      </c>
      <c r="F1221" s="477">
        <f t="shared" si="97"/>
        <v>120</v>
      </c>
      <c r="G1221" s="478"/>
      <c r="H1221" s="477"/>
      <c r="I1221" s="477"/>
      <c r="J1221" s="479">
        <v>7666</v>
      </c>
      <c r="K1221" s="477">
        <v>4642</v>
      </c>
      <c r="L1221" s="477">
        <f t="shared" si="98"/>
        <v>12308</v>
      </c>
      <c r="M1221" s="477">
        <f t="shared" si="99"/>
        <v>1476960</v>
      </c>
      <c r="N1221" s="542"/>
      <c r="O1221" s="542"/>
      <c r="P1221" s="542"/>
      <c r="Q1221" s="517"/>
    </row>
    <row r="1222" spans="1:17" ht="13" hidden="1" outlineLevel="1">
      <c r="A1222" s="514">
        <f>IF(C1222&lt;&gt;0,MAX($A$11:A1221)+1,0)</f>
        <v>1039</v>
      </c>
      <c r="B1222" s="515" t="s">
        <v>1013</v>
      </c>
      <c r="C1222" s="516" t="s">
        <v>805</v>
      </c>
      <c r="D1222" s="537">
        <v>24</v>
      </c>
      <c r="E1222" s="537">
        <v>4</v>
      </c>
      <c r="F1222" s="477">
        <f t="shared" si="97"/>
        <v>96</v>
      </c>
      <c r="G1222" s="478"/>
      <c r="H1222" s="477"/>
      <c r="I1222" s="477"/>
      <c r="J1222" s="479">
        <v>7785</v>
      </c>
      <c r="K1222" s="477">
        <v>15352</v>
      </c>
      <c r="L1222" s="477">
        <f t="shared" si="98"/>
        <v>23137</v>
      </c>
      <c r="M1222" s="477">
        <f t="shared" si="99"/>
        <v>2221152</v>
      </c>
      <c r="N1222" s="542"/>
      <c r="O1222" s="542"/>
      <c r="P1222" s="542"/>
      <c r="Q1222" s="517"/>
    </row>
    <row r="1223" spans="1:17" ht="13" hidden="1" outlineLevel="1">
      <c r="A1223" s="498"/>
      <c r="B1223" s="463" t="s">
        <v>1025</v>
      </c>
      <c r="C1223" s="499"/>
      <c r="D1223" s="530">
        <v>8</v>
      </c>
      <c r="E1223" s="466">
        <v>0</v>
      </c>
      <c r="F1223" s="484">
        <f t="shared" si="97"/>
        <v>0</v>
      </c>
      <c r="G1223" s="485"/>
      <c r="H1223" s="484"/>
      <c r="I1223" s="484"/>
      <c r="J1223" s="484">
        <v>0</v>
      </c>
      <c r="K1223" s="484">
        <v>0</v>
      </c>
      <c r="L1223" s="484"/>
      <c r="M1223" s="484"/>
      <c r="N1223" s="467"/>
      <c r="O1223" s="467"/>
      <c r="P1223" s="467"/>
      <c r="Q1223" s="505"/>
    </row>
    <row r="1224" spans="1:17" ht="13" hidden="1" outlineLevel="1">
      <c r="A1224" s="514">
        <f>IF(C1224&lt;&gt;0,MAX($A$11:A1223)+1,0)</f>
        <v>1040</v>
      </c>
      <c r="B1224" s="515" t="s">
        <v>1008</v>
      </c>
      <c r="C1224" s="516" t="s">
        <v>758</v>
      </c>
      <c r="D1224" s="537">
        <v>1</v>
      </c>
      <c r="E1224" s="537">
        <v>8</v>
      </c>
      <c r="F1224" s="477">
        <f t="shared" si="97"/>
        <v>8</v>
      </c>
      <c r="G1224" s="478"/>
      <c r="H1224" s="477"/>
      <c r="I1224" s="477"/>
      <c r="J1224" s="479">
        <v>64505</v>
      </c>
      <c r="K1224" s="477">
        <v>25802</v>
      </c>
      <c r="L1224" s="477">
        <f t="shared" si="98"/>
        <v>90307</v>
      </c>
      <c r="M1224" s="477">
        <f t="shared" si="99"/>
        <v>722456</v>
      </c>
      <c r="N1224" s="542"/>
      <c r="O1224" s="542"/>
      <c r="P1224" s="542"/>
      <c r="Q1224" s="517"/>
    </row>
    <row r="1225" spans="1:17" ht="13" hidden="1" outlineLevel="1">
      <c r="A1225" s="514">
        <f>IF(C1225&lt;&gt;0,MAX($A$11:A1224)+1,0)</f>
        <v>1041</v>
      </c>
      <c r="B1225" s="515" t="s">
        <v>1009</v>
      </c>
      <c r="C1225" s="516" t="s">
        <v>758</v>
      </c>
      <c r="D1225" s="537">
        <v>1</v>
      </c>
      <c r="E1225" s="537">
        <v>8</v>
      </c>
      <c r="F1225" s="477">
        <f t="shared" si="97"/>
        <v>8</v>
      </c>
      <c r="G1225" s="478"/>
      <c r="H1225" s="477"/>
      <c r="I1225" s="477"/>
      <c r="J1225" s="479">
        <v>45700</v>
      </c>
      <c r="K1225" s="477">
        <v>30800</v>
      </c>
      <c r="L1225" s="477">
        <f t="shared" si="98"/>
        <v>76500</v>
      </c>
      <c r="M1225" s="477">
        <f t="shared" si="99"/>
        <v>612000</v>
      </c>
      <c r="N1225" s="542"/>
      <c r="O1225" s="542"/>
      <c r="P1225" s="542"/>
      <c r="Q1225" s="517"/>
    </row>
    <row r="1226" spans="1:17" ht="13" hidden="1" outlineLevel="1">
      <c r="A1226" s="514">
        <f>IF(C1226&lt;&gt;0,MAX($A$11:A1225)+1,0)</f>
        <v>1042</v>
      </c>
      <c r="B1226" s="515" t="s">
        <v>1010</v>
      </c>
      <c r="C1226" s="516" t="s">
        <v>758</v>
      </c>
      <c r="D1226" s="537">
        <v>1</v>
      </c>
      <c r="E1226" s="537">
        <v>8</v>
      </c>
      <c r="F1226" s="477">
        <f t="shared" si="97"/>
        <v>8</v>
      </c>
      <c r="G1226" s="478"/>
      <c r="H1226" s="477"/>
      <c r="I1226" s="477"/>
      <c r="J1226" s="479">
        <v>45700</v>
      </c>
      <c r="K1226" s="477">
        <v>30800</v>
      </c>
      <c r="L1226" s="477">
        <f t="shared" si="98"/>
        <v>76500</v>
      </c>
      <c r="M1226" s="477">
        <f t="shared" si="99"/>
        <v>612000</v>
      </c>
      <c r="N1226" s="542"/>
      <c r="O1226" s="542"/>
      <c r="P1226" s="542"/>
      <c r="Q1226" s="517"/>
    </row>
    <row r="1227" spans="1:17" ht="13" hidden="1" outlineLevel="1">
      <c r="A1227" s="514">
        <f>IF(C1227&lt;&gt;0,MAX($A$11:A1226)+1,0)</f>
        <v>1043</v>
      </c>
      <c r="B1227" s="515" t="s">
        <v>1011</v>
      </c>
      <c r="C1227" s="516" t="s">
        <v>758</v>
      </c>
      <c r="D1227" s="537">
        <v>1</v>
      </c>
      <c r="E1227" s="537">
        <v>8</v>
      </c>
      <c r="F1227" s="477">
        <f t="shared" si="97"/>
        <v>8</v>
      </c>
      <c r="G1227" s="478"/>
      <c r="H1227" s="477"/>
      <c r="I1227" s="477"/>
      <c r="J1227" s="479">
        <v>96642</v>
      </c>
      <c r="K1227" s="477">
        <v>48240</v>
      </c>
      <c r="L1227" s="477">
        <f t="shared" si="98"/>
        <v>144882</v>
      </c>
      <c r="M1227" s="477">
        <f t="shared" si="99"/>
        <v>1159056</v>
      </c>
      <c r="N1227" s="542"/>
      <c r="O1227" s="542"/>
      <c r="P1227" s="542"/>
      <c r="Q1227" s="517"/>
    </row>
    <row r="1228" spans="1:17" ht="13" hidden="1" outlineLevel="1">
      <c r="A1228" s="514">
        <f>IF(C1228&lt;&gt;0,MAX($A$11:A1227)+1,0)</f>
        <v>1044</v>
      </c>
      <c r="B1228" s="515" t="s">
        <v>1012</v>
      </c>
      <c r="C1228" s="516" t="s">
        <v>805</v>
      </c>
      <c r="D1228" s="537">
        <v>30</v>
      </c>
      <c r="E1228" s="537">
        <v>8</v>
      </c>
      <c r="F1228" s="477">
        <f t="shared" si="97"/>
        <v>240</v>
      </c>
      <c r="G1228" s="478"/>
      <c r="H1228" s="477"/>
      <c r="I1228" s="477"/>
      <c r="J1228" s="479">
        <v>7666</v>
      </c>
      <c r="K1228" s="477">
        <v>4642</v>
      </c>
      <c r="L1228" s="477">
        <f t="shared" si="98"/>
        <v>12308</v>
      </c>
      <c r="M1228" s="477">
        <f t="shared" si="99"/>
        <v>2953920</v>
      </c>
      <c r="N1228" s="542"/>
      <c r="O1228" s="542"/>
      <c r="P1228" s="542"/>
      <c r="Q1228" s="517"/>
    </row>
    <row r="1229" spans="1:17" ht="13" hidden="1" outlineLevel="1">
      <c r="A1229" s="514">
        <f>IF(C1229&lt;&gt;0,MAX($A$11:A1228)+1,0)</f>
        <v>1045</v>
      </c>
      <c r="B1229" s="515" t="s">
        <v>1013</v>
      </c>
      <c r="C1229" s="516" t="s">
        <v>805</v>
      </c>
      <c r="D1229" s="537">
        <v>24</v>
      </c>
      <c r="E1229" s="537">
        <v>8</v>
      </c>
      <c r="F1229" s="477">
        <f t="shared" si="97"/>
        <v>192</v>
      </c>
      <c r="G1229" s="478"/>
      <c r="H1229" s="477"/>
      <c r="I1229" s="477"/>
      <c r="J1229" s="479">
        <v>7785</v>
      </c>
      <c r="K1229" s="477">
        <v>15352</v>
      </c>
      <c r="L1229" s="477">
        <f t="shared" si="98"/>
        <v>23137</v>
      </c>
      <c r="M1229" s="477">
        <f t="shared" si="99"/>
        <v>4442304</v>
      </c>
      <c r="N1229" s="542"/>
      <c r="O1229" s="542"/>
      <c r="P1229" s="542"/>
      <c r="Q1229" s="517"/>
    </row>
    <row r="1230" spans="1:17" ht="13" hidden="1" outlineLevel="1">
      <c r="A1230" s="498"/>
      <c r="B1230" s="463" t="s">
        <v>1026</v>
      </c>
      <c r="C1230" s="499"/>
      <c r="D1230" s="530">
        <v>42</v>
      </c>
      <c r="E1230" s="466">
        <v>0</v>
      </c>
      <c r="F1230" s="484">
        <f t="shared" si="97"/>
        <v>0</v>
      </c>
      <c r="G1230" s="485"/>
      <c r="H1230" s="484"/>
      <c r="I1230" s="484"/>
      <c r="J1230" s="484">
        <v>0</v>
      </c>
      <c r="K1230" s="484">
        <v>0</v>
      </c>
      <c r="L1230" s="484"/>
      <c r="M1230" s="484"/>
      <c r="N1230" s="467"/>
      <c r="O1230" s="467"/>
      <c r="P1230" s="467"/>
      <c r="Q1230" s="505"/>
    </row>
    <row r="1231" spans="1:17" ht="13" hidden="1" outlineLevel="1">
      <c r="A1231" s="514">
        <f>IF(C1231&lt;&gt;0,MAX($A$11:A1230)+1,0)</f>
        <v>1046</v>
      </c>
      <c r="B1231" s="515" t="s">
        <v>1008</v>
      </c>
      <c r="C1231" s="516" t="s">
        <v>758</v>
      </c>
      <c r="D1231" s="537">
        <v>1</v>
      </c>
      <c r="E1231" s="537">
        <v>42</v>
      </c>
      <c r="F1231" s="477">
        <f t="shared" si="97"/>
        <v>42</v>
      </c>
      <c r="G1231" s="478"/>
      <c r="H1231" s="477"/>
      <c r="I1231" s="477"/>
      <c r="J1231" s="479">
        <v>64505</v>
      </c>
      <c r="K1231" s="477">
        <v>25802</v>
      </c>
      <c r="L1231" s="477">
        <f t="shared" si="98"/>
        <v>90307</v>
      </c>
      <c r="M1231" s="477">
        <f t="shared" si="99"/>
        <v>3792894</v>
      </c>
      <c r="N1231" s="542"/>
      <c r="O1231" s="542"/>
      <c r="P1231" s="542"/>
      <c r="Q1231" s="517"/>
    </row>
    <row r="1232" spans="1:17" ht="13" hidden="1" outlineLevel="1">
      <c r="A1232" s="514">
        <f>IF(C1232&lt;&gt;0,MAX($A$11:A1231)+1,0)</f>
        <v>1047</v>
      </c>
      <c r="B1232" s="515" t="s">
        <v>1009</v>
      </c>
      <c r="C1232" s="516" t="s">
        <v>758</v>
      </c>
      <c r="D1232" s="537">
        <v>1</v>
      </c>
      <c r="E1232" s="537">
        <v>42</v>
      </c>
      <c r="F1232" s="477">
        <f t="shared" si="97"/>
        <v>42</v>
      </c>
      <c r="G1232" s="478"/>
      <c r="H1232" s="477"/>
      <c r="I1232" s="477"/>
      <c r="J1232" s="479">
        <v>45700</v>
      </c>
      <c r="K1232" s="477">
        <v>30800</v>
      </c>
      <c r="L1232" s="477">
        <f t="shared" si="98"/>
        <v>76500</v>
      </c>
      <c r="M1232" s="477">
        <f t="shared" si="99"/>
        <v>3213000</v>
      </c>
      <c r="N1232" s="542"/>
      <c r="O1232" s="542"/>
      <c r="P1232" s="542"/>
      <c r="Q1232" s="517"/>
    </row>
    <row r="1233" spans="1:17" ht="13" hidden="1" outlineLevel="1">
      <c r="A1233" s="514">
        <f>IF(C1233&lt;&gt;0,MAX($A$11:A1232)+1,0)</f>
        <v>1048</v>
      </c>
      <c r="B1233" s="515" t="s">
        <v>1010</v>
      </c>
      <c r="C1233" s="516" t="s">
        <v>758</v>
      </c>
      <c r="D1233" s="537">
        <v>1</v>
      </c>
      <c r="E1233" s="537">
        <v>42</v>
      </c>
      <c r="F1233" s="477">
        <f t="shared" si="97"/>
        <v>42</v>
      </c>
      <c r="G1233" s="478"/>
      <c r="H1233" s="477"/>
      <c r="I1233" s="477"/>
      <c r="J1233" s="479">
        <v>45700</v>
      </c>
      <c r="K1233" s="477">
        <v>30800</v>
      </c>
      <c r="L1233" s="477">
        <f t="shared" si="98"/>
        <v>76500</v>
      </c>
      <c r="M1233" s="477">
        <f t="shared" si="99"/>
        <v>3213000</v>
      </c>
      <c r="N1233" s="542"/>
      <c r="O1233" s="542"/>
      <c r="P1233" s="542"/>
      <c r="Q1233" s="517"/>
    </row>
    <row r="1234" spans="1:17" ht="13" hidden="1" outlineLevel="1">
      <c r="A1234" s="514">
        <f>IF(C1234&lt;&gt;0,MAX($A$11:A1233)+1,0)</f>
        <v>1049</v>
      </c>
      <c r="B1234" s="515" t="s">
        <v>1011</v>
      </c>
      <c r="C1234" s="516" t="s">
        <v>758</v>
      </c>
      <c r="D1234" s="537">
        <v>1</v>
      </c>
      <c r="E1234" s="537">
        <v>42</v>
      </c>
      <c r="F1234" s="477">
        <f t="shared" si="97"/>
        <v>42</v>
      </c>
      <c r="G1234" s="478"/>
      <c r="H1234" s="477"/>
      <c r="I1234" s="477"/>
      <c r="J1234" s="479">
        <v>96642</v>
      </c>
      <c r="K1234" s="477">
        <v>48240</v>
      </c>
      <c r="L1234" s="477">
        <f t="shared" si="98"/>
        <v>144882</v>
      </c>
      <c r="M1234" s="477">
        <f t="shared" si="99"/>
        <v>6085044</v>
      </c>
      <c r="N1234" s="542"/>
      <c r="O1234" s="542"/>
      <c r="P1234" s="542"/>
      <c r="Q1234" s="517"/>
    </row>
    <row r="1235" spans="1:17" ht="13" hidden="1" outlineLevel="1">
      <c r="A1235" s="514">
        <f>IF(C1235&lt;&gt;0,MAX($A$11:A1234)+1,0)</f>
        <v>1050</v>
      </c>
      <c r="B1235" s="515" t="s">
        <v>1012</v>
      </c>
      <c r="C1235" s="516" t="s">
        <v>805</v>
      </c>
      <c r="D1235" s="537">
        <v>35</v>
      </c>
      <c r="E1235" s="537">
        <v>42</v>
      </c>
      <c r="F1235" s="477">
        <f t="shared" si="97"/>
        <v>1470</v>
      </c>
      <c r="G1235" s="478"/>
      <c r="H1235" s="477"/>
      <c r="I1235" s="477"/>
      <c r="J1235" s="479">
        <v>7666</v>
      </c>
      <c r="K1235" s="477">
        <v>4642</v>
      </c>
      <c r="L1235" s="477">
        <f t="shared" si="98"/>
        <v>12308</v>
      </c>
      <c r="M1235" s="477">
        <f t="shared" si="99"/>
        <v>18092760</v>
      </c>
      <c r="N1235" s="542"/>
      <c r="O1235" s="542"/>
      <c r="P1235" s="542"/>
      <c r="Q1235" s="517"/>
    </row>
    <row r="1236" spans="1:17" ht="13" hidden="1" outlineLevel="1">
      <c r="A1236" s="514">
        <f>IF(C1236&lt;&gt;0,MAX($A$11:A1235)+1,0)</f>
        <v>1051</v>
      </c>
      <c r="B1236" s="515" t="s">
        <v>1013</v>
      </c>
      <c r="C1236" s="516" t="s">
        <v>805</v>
      </c>
      <c r="D1236" s="537">
        <v>28</v>
      </c>
      <c r="E1236" s="537">
        <v>42</v>
      </c>
      <c r="F1236" s="477">
        <f t="shared" si="97"/>
        <v>1176</v>
      </c>
      <c r="G1236" s="478"/>
      <c r="H1236" s="477"/>
      <c r="I1236" s="477"/>
      <c r="J1236" s="479">
        <v>7785</v>
      </c>
      <c r="K1236" s="477">
        <v>15352</v>
      </c>
      <c r="L1236" s="477">
        <f t="shared" si="98"/>
        <v>23137</v>
      </c>
      <c r="M1236" s="477">
        <f t="shared" si="99"/>
        <v>27209112</v>
      </c>
      <c r="N1236" s="542"/>
      <c r="O1236" s="542"/>
      <c r="P1236" s="542"/>
      <c r="Q1236" s="517"/>
    </row>
    <row r="1237" spans="1:17" ht="13" hidden="1" outlineLevel="1">
      <c r="A1237" s="498"/>
      <c r="B1237" s="463" t="s">
        <v>1027</v>
      </c>
      <c r="C1237" s="499"/>
      <c r="D1237" s="530">
        <v>8</v>
      </c>
      <c r="E1237" s="466">
        <v>0</v>
      </c>
      <c r="F1237" s="484">
        <f t="shared" si="97"/>
        <v>0</v>
      </c>
      <c r="G1237" s="485"/>
      <c r="H1237" s="484"/>
      <c r="I1237" s="484"/>
      <c r="J1237" s="484">
        <v>0</v>
      </c>
      <c r="K1237" s="484">
        <v>0</v>
      </c>
      <c r="L1237" s="484"/>
      <c r="M1237" s="484"/>
      <c r="N1237" s="467"/>
      <c r="O1237" s="467"/>
      <c r="P1237" s="467"/>
      <c r="Q1237" s="505"/>
    </row>
    <row r="1238" spans="1:17" ht="13" hidden="1" outlineLevel="1">
      <c r="A1238" s="514">
        <f>IF(C1238&lt;&gt;0,MAX($A$11:A1237)+1,0)</f>
        <v>1052</v>
      </c>
      <c r="B1238" s="515" t="s">
        <v>1008</v>
      </c>
      <c r="C1238" s="516" t="s">
        <v>758</v>
      </c>
      <c r="D1238" s="537">
        <v>1</v>
      </c>
      <c r="E1238" s="537">
        <v>8</v>
      </c>
      <c r="F1238" s="477">
        <f t="shared" si="97"/>
        <v>8</v>
      </c>
      <c r="G1238" s="478"/>
      <c r="H1238" s="477"/>
      <c r="I1238" s="477"/>
      <c r="J1238" s="479">
        <v>64505</v>
      </c>
      <c r="K1238" s="477">
        <v>25802</v>
      </c>
      <c r="L1238" s="477">
        <f t="shared" si="98"/>
        <v>90307</v>
      </c>
      <c r="M1238" s="477">
        <f t="shared" si="99"/>
        <v>722456</v>
      </c>
      <c r="N1238" s="542"/>
      <c r="O1238" s="542"/>
      <c r="P1238" s="542"/>
      <c r="Q1238" s="517"/>
    </row>
    <row r="1239" spans="1:17" ht="13" hidden="1" outlineLevel="1">
      <c r="A1239" s="514">
        <f>IF(C1239&lt;&gt;0,MAX($A$11:A1238)+1,0)</f>
        <v>1053</v>
      </c>
      <c r="B1239" s="515" t="s">
        <v>1009</v>
      </c>
      <c r="C1239" s="516" t="s">
        <v>758</v>
      </c>
      <c r="D1239" s="537">
        <v>1</v>
      </c>
      <c r="E1239" s="537">
        <v>8</v>
      </c>
      <c r="F1239" s="477">
        <f t="shared" si="97"/>
        <v>8</v>
      </c>
      <c r="G1239" s="478"/>
      <c r="H1239" s="477"/>
      <c r="I1239" s="477"/>
      <c r="J1239" s="479">
        <v>45700</v>
      </c>
      <c r="K1239" s="477">
        <v>30800</v>
      </c>
      <c r="L1239" s="477">
        <f t="shared" si="98"/>
        <v>76500</v>
      </c>
      <c r="M1239" s="477">
        <f t="shared" si="99"/>
        <v>612000</v>
      </c>
      <c r="N1239" s="542"/>
      <c r="O1239" s="542"/>
      <c r="P1239" s="542"/>
      <c r="Q1239" s="517"/>
    </row>
    <row r="1240" spans="1:17" ht="13" hidden="1" outlineLevel="1">
      <c r="A1240" s="514">
        <f>IF(C1240&lt;&gt;0,MAX($A$11:A1239)+1,0)</f>
        <v>1054</v>
      </c>
      <c r="B1240" s="515" t="s">
        <v>1010</v>
      </c>
      <c r="C1240" s="516" t="s">
        <v>758</v>
      </c>
      <c r="D1240" s="537">
        <v>1</v>
      </c>
      <c r="E1240" s="537">
        <v>8</v>
      </c>
      <c r="F1240" s="477">
        <f t="shared" si="97"/>
        <v>8</v>
      </c>
      <c r="G1240" s="478"/>
      <c r="H1240" s="477"/>
      <c r="I1240" s="477"/>
      <c r="J1240" s="479">
        <v>45700</v>
      </c>
      <c r="K1240" s="477">
        <v>30800</v>
      </c>
      <c r="L1240" s="477">
        <f t="shared" si="98"/>
        <v>76500</v>
      </c>
      <c r="M1240" s="477">
        <f t="shared" si="99"/>
        <v>612000</v>
      </c>
      <c r="N1240" s="542"/>
      <c r="O1240" s="542"/>
      <c r="P1240" s="542"/>
      <c r="Q1240" s="517"/>
    </row>
    <row r="1241" spans="1:17" ht="13" hidden="1" outlineLevel="1">
      <c r="A1241" s="514">
        <f>IF(C1241&lt;&gt;0,MAX($A$11:A1240)+1,0)</f>
        <v>1055</v>
      </c>
      <c r="B1241" s="515" t="s">
        <v>1011</v>
      </c>
      <c r="C1241" s="516" t="s">
        <v>758</v>
      </c>
      <c r="D1241" s="537">
        <v>1</v>
      </c>
      <c r="E1241" s="537">
        <v>8</v>
      </c>
      <c r="F1241" s="477">
        <f t="shared" si="97"/>
        <v>8</v>
      </c>
      <c r="G1241" s="478"/>
      <c r="H1241" s="477"/>
      <c r="I1241" s="477"/>
      <c r="J1241" s="479">
        <v>96642</v>
      </c>
      <c r="K1241" s="477">
        <v>48240</v>
      </c>
      <c r="L1241" s="477">
        <f t="shared" si="98"/>
        <v>144882</v>
      </c>
      <c r="M1241" s="477">
        <f t="shared" si="99"/>
        <v>1159056</v>
      </c>
      <c r="N1241" s="542"/>
      <c r="O1241" s="542"/>
      <c r="P1241" s="542"/>
      <c r="Q1241" s="517"/>
    </row>
    <row r="1242" spans="1:17" ht="13" hidden="1" outlineLevel="1">
      <c r="A1242" s="514">
        <f>IF(C1242&lt;&gt;0,MAX($A$11:A1241)+1,0)</f>
        <v>1056</v>
      </c>
      <c r="B1242" s="515" t="s">
        <v>1012</v>
      </c>
      <c r="C1242" s="516" t="s">
        <v>805</v>
      </c>
      <c r="D1242" s="537">
        <v>35</v>
      </c>
      <c r="E1242" s="537">
        <v>8</v>
      </c>
      <c r="F1242" s="477">
        <f t="shared" si="97"/>
        <v>280</v>
      </c>
      <c r="G1242" s="478"/>
      <c r="H1242" s="477"/>
      <c r="I1242" s="477"/>
      <c r="J1242" s="479">
        <v>7666</v>
      </c>
      <c r="K1242" s="477">
        <v>4642</v>
      </c>
      <c r="L1242" s="477">
        <f t="shared" si="98"/>
        <v>12308</v>
      </c>
      <c r="M1242" s="477">
        <f t="shared" si="99"/>
        <v>3446240</v>
      </c>
      <c r="N1242" s="542"/>
      <c r="O1242" s="542"/>
      <c r="P1242" s="542"/>
      <c r="Q1242" s="517"/>
    </row>
    <row r="1243" spans="1:17" ht="13" hidden="1" outlineLevel="1">
      <c r="A1243" s="514">
        <f>IF(C1243&lt;&gt;0,MAX($A$11:A1242)+1,0)</f>
        <v>1057</v>
      </c>
      <c r="B1243" s="515" t="s">
        <v>1013</v>
      </c>
      <c r="C1243" s="516" t="s">
        <v>805</v>
      </c>
      <c r="D1243" s="537">
        <v>28</v>
      </c>
      <c r="E1243" s="537">
        <v>8</v>
      </c>
      <c r="F1243" s="477">
        <f t="shared" si="97"/>
        <v>224</v>
      </c>
      <c r="G1243" s="478"/>
      <c r="H1243" s="477"/>
      <c r="I1243" s="477"/>
      <c r="J1243" s="479">
        <v>7785</v>
      </c>
      <c r="K1243" s="477">
        <v>15352</v>
      </c>
      <c r="L1243" s="477">
        <f t="shared" si="98"/>
        <v>23137</v>
      </c>
      <c r="M1243" s="477">
        <f t="shared" si="99"/>
        <v>5182688</v>
      </c>
      <c r="N1243" s="542"/>
      <c r="O1243" s="542"/>
      <c r="P1243" s="542"/>
      <c r="Q1243" s="517"/>
    </row>
    <row r="1244" spans="1:17" ht="13" hidden="1" outlineLevel="1">
      <c r="A1244" s="541"/>
      <c r="B1244" s="564" t="s">
        <v>1044</v>
      </c>
      <c r="C1244" s="464"/>
      <c r="D1244" s="466"/>
      <c r="E1244" s="466">
        <v>0</v>
      </c>
      <c r="F1244" s="484">
        <f t="shared" si="97"/>
        <v>0</v>
      </c>
      <c r="G1244" s="485"/>
      <c r="H1244" s="484"/>
      <c r="I1244" s="484"/>
      <c r="J1244" s="484">
        <v>0</v>
      </c>
      <c r="K1244" s="484">
        <v>0</v>
      </c>
      <c r="L1244" s="484"/>
      <c r="M1244" s="484"/>
      <c r="N1244" s="467"/>
      <c r="O1244" s="467"/>
      <c r="P1244" s="467"/>
      <c r="Q1244" s="469"/>
    </row>
    <row r="1245" spans="1:17" ht="13" hidden="1" outlineLevel="1">
      <c r="A1245" s="498"/>
      <c r="B1245" s="463" t="s">
        <v>1029</v>
      </c>
      <c r="C1245" s="499"/>
      <c r="D1245" s="530">
        <v>80</v>
      </c>
      <c r="E1245" s="466">
        <v>0</v>
      </c>
      <c r="F1245" s="484">
        <f t="shared" si="97"/>
        <v>0</v>
      </c>
      <c r="G1245" s="485"/>
      <c r="H1245" s="484"/>
      <c r="I1245" s="484"/>
      <c r="J1245" s="484">
        <v>0</v>
      </c>
      <c r="K1245" s="484">
        <v>0</v>
      </c>
      <c r="L1245" s="484"/>
      <c r="M1245" s="484"/>
      <c r="N1245" s="467"/>
      <c r="O1245" s="467"/>
      <c r="P1245" s="467"/>
      <c r="Q1245" s="505"/>
    </row>
    <row r="1246" spans="1:17" ht="13" hidden="1" outlineLevel="1">
      <c r="A1246" s="514">
        <f>IF(C1246&lt;&gt;0,MAX($A$11:A1245)+1,0)</f>
        <v>1058</v>
      </c>
      <c r="B1246" s="515" t="s">
        <v>1008</v>
      </c>
      <c r="C1246" s="516" t="s">
        <v>758</v>
      </c>
      <c r="D1246" s="537">
        <v>1</v>
      </c>
      <c r="E1246" s="537">
        <v>80</v>
      </c>
      <c r="F1246" s="477">
        <f t="shared" si="97"/>
        <v>80</v>
      </c>
      <c r="G1246" s="478"/>
      <c r="H1246" s="477"/>
      <c r="I1246" s="477"/>
      <c r="J1246" s="479">
        <v>64505</v>
      </c>
      <c r="K1246" s="477">
        <v>25802</v>
      </c>
      <c r="L1246" s="477">
        <f t="shared" si="98"/>
        <v>90307</v>
      </c>
      <c r="M1246" s="477">
        <f t="shared" si="99"/>
        <v>7224560</v>
      </c>
      <c r="N1246" s="542"/>
      <c r="O1246" s="542"/>
      <c r="P1246" s="542"/>
      <c r="Q1246" s="517"/>
    </row>
    <row r="1247" spans="1:17" ht="13" hidden="1" outlineLevel="1">
      <c r="A1247" s="514">
        <f>IF(C1247&lt;&gt;0,MAX($A$11:A1246)+1,0)</f>
        <v>1059</v>
      </c>
      <c r="B1247" s="515" t="s">
        <v>1009</v>
      </c>
      <c r="C1247" s="516" t="s">
        <v>758</v>
      </c>
      <c r="D1247" s="537">
        <v>4</v>
      </c>
      <c r="E1247" s="537">
        <v>80</v>
      </c>
      <c r="F1247" s="477">
        <f t="shared" si="97"/>
        <v>320</v>
      </c>
      <c r="G1247" s="478"/>
      <c r="H1247" s="477"/>
      <c r="I1247" s="477"/>
      <c r="J1247" s="479">
        <v>45700</v>
      </c>
      <c r="K1247" s="477">
        <v>30800</v>
      </c>
      <c r="L1247" s="477">
        <f t="shared" si="98"/>
        <v>76500</v>
      </c>
      <c r="M1247" s="477">
        <f t="shared" si="99"/>
        <v>24480000</v>
      </c>
      <c r="N1247" s="542"/>
      <c r="O1247" s="542"/>
      <c r="P1247" s="542"/>
      <c r="Q1247" s="517"/>
    </row>
    <row r="1248" spans="1:17" ht="13" hidden="1" outlineLevel="1">
      <c r="A1248" s="514">
        <f>IF(C1248&lt;&gt;0,MAX($A$11:A1247)+1,0)</f>
        <v>1060</v>
      </c>
      <c r="B1248" s="515" t="s">
        <v>1010</v>
      </c>
      <c r="C1248" s="516" t="s">
        <v>758</v>
      </c>
      <c r="D1248" s="537">
        <v>1</v>
      </c>
      <c r="E1248" s="537">
        <v>80</v>
      </c>
      <c r="F1248" s="477">
        <f t="shared" si="97"/>
        <v>80</v>
      </c>
      <c r="G1248" s="478"/>
      <c r="H1248" s="477"/>
      <c r="I1248" s="477"/>
      <c r="J1248" s="479">
        <v>45700</v>
      </c>
      <c r="K1248" s="477">
        <v>30800</v>
      </c>
      <c r="L1248" s="477">
        <f t="shared" si="98"/>
        <v>76500</v>
      </c>
      <c r="M1248" s="477">
        <f t="shared" si="99"/>
        <v>6120000</v>
      </c>
      <c r="N1248" s="542"/>
      <c r="O1248" s="542"/>
      <c r="P1248" s="542"/>
      <c r="Q1248" s="517"/>
    </row>
    <row r="1249" spans="1:17" ht="13" hidden="1" outlineLevel="1">
      <c r="A1249" s="514">
        <f>IF(C1249&lt;&gt;0,MAX($A$11:A1248)+1,0)</f>
        <v>1061</v>
      </c>
      <c r="B1249" s="515" t="s">
        <v>1011</v>
      </c>
      <c r="C1249" s="516" t="s">
        <v>758</v>
      </c>
      <c r="D1249" s="537">
        <v>1</v>
      </c>
      <c r="E1249" s="537">
        <v>80</v>
      </c>
      <c r="F1249" s="477">
        <f t="shared" si="97"/>
        <v>80</v>
      </c>
      <c r="G1249" s="478"/>
      <c r="H1249" s="477"/>
      <c r="I1249" s="477"/>
      <c r="J1249" s="479">
        <v>96642</v>
      </c>
      <c r="K1249" s="477">
        <v>48240</v>
      </c>
      <c r="L1249" s="477">
        <f t="shared" si="98"/>
        <v>144882</v>
      </c>
      <c r="M1249" s="477">
        <f t="shared" si="99"/>
        <v>11590560</v>
      </c>
      <c r="N1249" s="542"/>
      <c r="O1249" s="542"/>
      <c r="P1249" s="542"/>
      <c r="Q1249" s="517"/>
    </row>
    <row r="1250" spans="1:17" ht="13" hidden="1" outlineLevel="1">
      <c r="A1250" s="514">
        <f>IF(C1250&lt;&gt;0,MAX($A$11:A1249)+1,0)</f>
        <v>1062</v>
      </c>
      <c r="B1250" s="515" t="s">
        <v>1012</v>
      </c>
      <c r="C1250" s="516" t="s">
        <v>805</v>
      </c>
      <c r="D1250" s="537">
        <v>70</v>
      </c>
      <c r="E1250" s="537">
        <v>80</v>
      </c>
      <c r="F1250" s="477">
        <f t="shared" si="97"/>
        <v>5600</v>
      </c>
      <c r="G1250" s="478"/>
      <c r="H1250" s="477"/>
      <c r="I1250" s="477"/>
      <c r="J1250" s="479">
        <v>7666</v>
      </c>
      <c r="K1250" s="477">
        <v>4642</v>
      </c>
      <c r="L1250" s="477">
        <f t="shared" si="98"/>
        <v>12308</v>
      </c>
      <c r="M1250" s="477">
        <f t="shared" si="99"/>
        <v>68924800</v>
      </c>
      <c r="N1250" s="542"/>
      <c r="O1250" s="542"/>
      <c r="P1250" s="542"/>
      <c r="Q1250" s="517"/>
    </row>
    <row r="1251" spans="1:17" ht="13" hidden="1" outlineLevel="1">
      <c r="A1251" s="514">
        <f>IF(C1251&lt;&gt;0,MAX($A$11:A1250)+1,0)</f>
        <v>1063</v>
      </c>
      <c r="B1251" s="515" t="s">
        <v>1013</v>
      </c>
      <c r="C1251" s="516" t="s">
        <v>805</v>
      </c>
      <c r="D1251" s="537">
        <v>56</v>
      </c>
      <c r="E1251" s="537">
        <v>80</v>
      </c>
      <c r="F1251" s="477">
        <f t="shared" si="97"/>
        <v>4480</v>
      </c>
      <c r="G1251" s="478"/>
      <c r="H1251" s="477"/>
      <c r="I1251" s="477"/>
      <c r="J1251" s="479">
        <v>7785</v>
      </c>
      <c r="K1251" s="477">
        <v>15352</v>
      </c>
      <c r="L1251" s="477">
        <f t="shared" si="98"/>
        <v>23137</v>
      </c>
      <c r="M1251" s="477">
        <f t="shared" si="99"/>
        <v>103653760</v>
      </c>
      <c r="N1251" s="542"/>
      <c r="O1251" s="542"/>
      <c r="P1251" s="542"/>
      <c r="Q1251" s="517"/>
    </row>
    <row r="1252" spans="1:17" ht="13" hidden="1" outlineLevel="1">
      <c r="A1252" s="498"/>
      <c r="B1252" s="463" t="s">
        <v>1030</v>
      </c>
      <c r="C1252" s="499"/>
      <c r="D1252" s="530">
        <v>72</v>
      </c>
      <c r="E1252" s="466">
        <v>0</v>
      </c>
      <c r="F1252" s="484">
        <f t="shared" si="97"/>
        <v>0</v>
      </c>
      <c r="G1252" s="485"/>
      <c r="H1252" s="484"/>
      <c r="I1252" s="484"/>
      <c r="J1252" s="484">
        <v>0</v>
      </c>
      <c r="K1252" s="484">
        <v>0</v>
      </c>
      <c r="L1252" s="484"/>
      <c r="M1252" s="484"/>
      <c r="N1252" s="467"/>
      <c r="O1252" s="467"/>
      <c r="P1252" s="467"/>
      <c r="Q1252" s="505"/>
    </row>
    <row r="1253" spans="1:17" ht="13" hidden="1" outlineLevel="1">
      <c r="A1253" s="514">
        <f>IF(C1253&lt;&gt;0,MAX($A$11:A1252)+1,0)</f>
        <v>1064</v>
      </c>
      <c r="B1253" s="515" t="s">
        <v>1008</v>
      </c>
      <c r="C1253" s="516" t="s">
        <v>758</v>
      </c>
      <c r="D1253" s="537">
        <v>1</v>
      </c>
      <c r="E1253" s="537">
        <v>72</v>
      </c>
      <c r="F1253" s="477">
        <f t="shared" si="97"/>
        <v>72</v>
      </c>
      <c r="G1253" s="478"/>
      <c r="H1253" s="477"/>
      <c r="I1253" s="477"/>
      <c r="J1253" s="479">
        <v>64505</v>
      </c>
      <c r="K1253" s="477">
        <v>25802</v>
      </c>
      <c r="L1253" s="477">
        <f t="shared" si="98"/>
        <v>90307</v>
      </c>
      <c r="M1253" s="477">
        <f t="shared" si="99"/>
        <v>6502104</v>
      </c>
      <c r="N1253" s="542"/>
      <c r="O1253" s="542"/>
      <c r="P1253" s="542"/>
      <c r="Q1253" s="517"/>
    </row>
    <row r="1254" spans="1:17" ht="13" hidden="1" outlineLevel="1">
      <c r="A1254" s="514">
        <f>IF(C1254&lt;&gt;0,MAX($A$11:A1253)+1,0)</f>
        <v>1065</v>
      </c>
      <c r="B1254" s="515" t="s">
        <v>1009</v>
      </c>
      <c r="C1254" s="516" t="s">
        <v>758</v>
      </c>
      <c r="D1254" s="537">
        <v>3</v>
      </c>
      <c r="E1254" s="537">
        <v>72</v>
      </c>
      <c r="F1254" s="477">
        <f t="shared" si="97"/>
        <v>216</v>
      </c>
      <c r="G1254" s="478"/>
      <c r="H1254" s="477"/>
      <c r="I1254" s="477"/>
      <c r="J1254" s="479">
        <v>45700</v>
      </c>
      <c r="K1254" s="477">
        <v>30800</v>
      </c>
      <c r="L1254" s="477">
        <f t="shared" si="98"/>
        <v>76500</v>
      </c>
      <c r="M1254" s="477">
        <f t="shared" si="99"/>
        <v>16524000</v>
      </c>
      <c r="N1254" s="542"/>
      <c r="O1254" s="542"/>
      <c r="P1254" s="542"/>
      <c r="Q1254" s="517"/>
    </row>
    <row r="1255" spans="1:17" ht="13" hidden="1" outlineLevel="1">
      <c r="A1255" s="514">
        <f>IF(C1255&lt;&gt;0,MAX($A$11:A1254)+1,0)</f>
        <v>1066</v>
      </c>
      <c r="B1255" s="515" t="s">
        <v>1010</v>
      </c>
      <c r="C1255" s="516" t="s">
        <v>758</v>
      </c>
      <c r="D1255" s="537">
        <v>1</v>
      </c>
      <c r="E1255" s="537">
        <v>72</v>
      </c>
      <c r="F1255" s="477">
        <f t="shared" si="97"/>
        <v>72</v>
      </c>
      <c r="G1255" s="478"/>
      <c r="H1255" s="477"/>
      <c r="I1255" s="477"/>
      <c r="J1255" s="479">
        <v>45700</v>
      </c>
      <c r="K1255" s="477">
        <v>30800</v>
      </c>
      <c r="L1255" s="477">
        <f t="shared" si="98"/>
        <v>76500</v>
      </c>
      <c r="M1255" s="477">
        <f t="shared" si="99"/>
        <v>5508000</v>
      </c>
      <c r="N1255" s="542"/>
      <c r="O1255" s="542"/>
      <c r="P1255" s="542"/>
      <c r="Q1255" s="517"/>
    </row>
    <row r="1256" spans="1:17" ht="13" hidden="1" outlineLevel="1">
      <c r="A1256" s="514">
        <f>IF(C1256&lt;&gt;0,MAX($A$11:A1255)+1,0)</f>
        <v>1067</v>
      </c>
      <c r="B1256" s="515" t="s">
        <v>1011</v>
      </c>
      <c r="C1256" s="516" t="s">
        <v>758</v>
      </c>
      <c r="D1256" s="537">
        <v>1</v>
      </c>
      <c r="E1256" s="537">
        <v>72</v>
      </c>
      <c r="F1256" s="477">
        <f t="shared" si="97"/>
        <v>72</v>
      </c>
      <c r="G1256" s="478"/>
      <c r="H1256" s="477"/>
      <c r="I1256" s="477"/>
      <c r="J1256" s="479">
        <v>96642</v>
      </c>
      <c r="K1256" s="477">
        <v>48240</v>
      </c>
      <c r="L1256" s="477">
        <f t="shared" si="98"/>
        <v>144882</v>
      </c>
      <c r="M1256" s="477">
        <f t="shared" si="99"/>
        <v>10431504</v>
      </c>
      <c r="N1256" s="542"/>
      <c r="O1256" s="542"/>
      <c r="P1256" s="542"/>
      <c r="Q1256" s="517"/>
    </row>
    <row r="1257" spans="1:17" ht="13" hidden="1" outlineLevel="1">
      <c r="A1257" s="514">
        <f>IF(C1257&lt;&gt;0,MAX($A$11:A1256)+1,0)</f>
        <v>1068</v>
      </c>
      <c r="B1257" s="515" t="s">
        <v>1012</v>
      </c>
      <c r="C1257" s="516" t="s">
        <v>805</v>
      </c>
      <c r="D1257" s="537">
        <v>65</v>
      </c>
      <c r="E1257" s="537">
        <v>72</v>
      </c>
      <c r="F1257" s="477">
        <f t="shared" si="97"/>
        <v>4680</v>
      </c>
      <c r="G1257" s="478"/>
      <c r="H1257" s="477"/>
      <c r="I1257" s="477"/>
      <c r="J1257" s="479">
        <v>7666</v>
      </c>
      <c r="K1257" s="477">
        <v>4642</v>
      </c>
      <c r="L1257" s="477">
        <f t="shared" si="98"/>
        <v>12308</v>
      </c>
      <c r="M1257" s="477">
        <f t="shared" si="99"/>
        <v>57601440</v>
      </c>
      <c r="N1257" s="542"/>
      <c r="O1257" s="542"/>
      <c r="P1257" s="542"/>
      <c r="Q1257" s="517"/>
    </row>
    <row r="1258" spans="1:17" ht="13" hidden="1" outlineLevel="1">
      <c r="A1258" s="514">
        <f>IF(C1258&lt;&gt;0,MAX($A$11:A1257)+1,0)</f>
        <v>1069</v>
      </c>
      <c r="B1258" s="515" t="s">
        <v>1013</v>
      </c>
      <c r="C1258" s="516" t="s">
        <v>805</v>
      </c>
      <c r="D1258" s="537">
        <v>52</v>
      </c>
      <c r="E1258" s="537">
        <v>72</v>
      </c>
      <c r="F1258" s="477">
        <f t="shared" si="97"/>
        <v>3744</v>
      </c>
      <c r="G1258" s="478"/>
      <c r="H1258" s="477"/>
      <c r="I1258" s="477"/>
      <c r="J1258" s="479">
        <v>7785</v>
      </c>
      <c r="K1258" s="477">
        <v>15352</v>
      </c>
      <c r="L1258" s="477">
        <f t="shared" si="98"/>
        <v>23137</v>
      </c>
      <c r="M1258" s="477">
        <f t="shared" si="99"/>
        <v>86624928</v>
      </c>
      <c r="N1258" s="542"/>
      <c r="O1258" s="542"/>
      <c r="P1258" s="542"/>
      <c r="Q1258" s="517"/>
    </row>
    <row r="1259" spans="1:17" ht="13" hidden="1" outlineLevel="1">
      <c r="A1259" s="498"/>
      <c r="B1259" s="463" t="s">
        <v>1031</v>
      </c>
      <c r="C1259" s="499"/>
      <c r="D1259" s="530">
        <v>72</v>
      </c>
      <c r="E1259" s="466">
        <v>0</v>
      </c>
      <c r="F1259" s="484">
        <f t="shared" ref="F1259:F1286" si="100">D1259*E1259</f>
        <v>0</v>
      </c>
      <c r="G1259" s="485"/>
      <c r="H1259" s="484"/>
      <c r="I1259" s="484"/>
      <c r="J1259" s="484">
        <v>0</v>
      </c>
      <c r="K1259" s="484">
        <v>0</v>
      </c>
      <c r="L1259" s="484"/>
      <c r="M1259" s="484"/>
      <c r="N1259" s="467"/>
      <c r="O1259" s="467"/>
      <c r="P1259" s="467"/>
      <c r="Q1259" s="505"/>
    </row>
    <row r="1260" spans="1:17" ht="13" hidden="1" outlineLevel="1">
      <c r="A1260" s="514">
        <f>IF(C1260&lt;&gt;0,MAX($A$11:A1259)+1,0)</f>
        <v>1070</v>
      </c>
      <c r="B1260" s="515" t="s">
        <v>1008</v>
      </c>
      <c r="C1260" s="516" t="s">
        <v>758</v>
      </c>
      <c r="D1260" s="537">
        <v>1</v>
      </c>
      <c r="E1260" s="537">
        <v>72</v>
      </c>
      <c r="F1260" s="477">
        <f t="shared" si="100"/>
        <v>72</v>
      </c>
      <c r="G1260" s="478"/>
      <c r="H1260" s="477"/>
      <c r="I1260" s="477"/>
      <c r="J1260" s="479">
        <v>64505</v>
      </c>
      <c r="K1260" s="477">
        <v>25802</v>
      </c>
      <c r="L1260" s="477">
        <f t="shared" si="98"/>
        <v>90307</v>
      </c>
      <c r="M1260" s="477">
        <f t="shared" si="99"/>
        <v>6502104</v>
      </c>
      <c r="N1260" s="542"/>
      <c r="O1260" s="542"/>
      <c r="P1260" s="542"/>
      <c r="Q1260" s="517"/>
    </row>
    <row r="1261" spans="1:17" ht="13" hidden="1" outlineLevel="1">
      <c r="A1261" s="514">
        <f>IF(C1261&lt;&gt;0,MAX($A$11:A1260)+1,0)</f>
        <v>1071</v>
      </c>
      <c r="B1261" s="515" t="s">
        <v>1009</v>
      </c>
      <c r="C1261" s="516" t="s">
        <v>758</v>
      </c>
      <c r="D1261" s="537">
        <v>3</v>
      </c>
      <c r="E1261" s="537">
        <v>72</v>
      </c>
      <c r="F1261" s="477">
        <f t="shared" si="100"/>
        <v>216</v>
      </c>
      <c r="G1261" s="478"/>
      <c r="H1261" s="477"/>
      <c r="I1261" s="477"/>
      <c r="J1261" s="479">
        <v>45700</v>
      </c>
      <c r="K1261" s="477">
        <v>30800</v>
      </c>
      <c r="L1261" s="477">
        <f t="shared" si="98"/>
        <v>76500</v>
      </c>
      <c r="M1261" s="477">
        <f t="shared" si="99"/>
        <v>16524000</v>
      </c>
      <c r="N1261" s="542"/>
      <c r="O1261" s="542"/>
      <c r="P1261" s="542"/>
      <c r="Q1261" s="517"/>
    </row>
    <row r="1262" spans="1:17" ht="13" hidden="1" outlineLevel="1">
      <c r="A1262" s="514">
        <f>IF(C1262&lt;&gt;0,MAX($A$11:A1261)+1,0)</f>
        <v>1072</v>
      </c>
      <c r="B1262" s="515" t="s">
        <v>1010</v>
      </c>
      <c r="C1262" s="516" t="s">
        <v>758</v>
      </c>
      <c r="D1262" s="537">
        <v>1</v>
      </c>
      <c r="E1262" s="537">
        <v>72</v>
      </c>
      <c r="F1262" s="477">
        <f t="shared" si="100"/>
        <v>72</v>
      </c>
      <c r="G1262" s="478"/>
      <c r="H1262" s="477"/>
      <c r="I1262" s="477"/>
      <c r="J1262" s="479">
        <v>45700</v>
      </c>
      <c r="K1262" s="477">
        <v>30800</v>
      </c>
      <c r="L1262" s="477">
        <f t="shared" si="98"/>
        <v>76500</v>
      </c>
      <c r="M1262" s="477">
        <f t="shared" si="99"/>
        <v>5508000</v>
      </c>
      <c r="N1262" s="542"/>
      <c r="O1262" s="542"/>
      <c r="P1262" s="542"/>
      <c r="Q1262" s="517"/>
    </row>
    <row r="1263" spans="1:17" ht="13" hidden="1" outlineLevel="1">
      <c r="A1263" s="514">
        <f>IF(C1263&lt;&gt;0,MAX($A$11:A1262)+1,0)</f>
        <v>1073</v>
      </c>
      <c r="B1263" s="515" t="s">
        <v>1011</v>
      </c>
      <c r="C1263" s="516" t="s">
        <v>758</v>
      </c>
      <c r="D1263" s="537">
        <v>1</v>
      </c>
      <c r="E1263" s="537">
        <v>72</v>
      </c>
      <c r="F1263" s="477">
        <f t="shared" si="100"/>
        <v>72</v>
      </c>
      <c r="G1263" s="478"/>
      <c r="H1263" s="477"/>
      <c r="I1263" s="477"/>
      <c r="J1263" s="479">
        <v>96642</v>
      </c>
      <c r="K1263" s="477">
        <v>48240</v>
      </c>
      <c r="L1263" s="477">
        <f t="shared" si="98"/>
        <v>144882</v>
      </c>
      <c r="M1263" s="477">
        <f t="shared" si="99"/>
        <v>10431504</v>
      </c>
      <c r="N1263" s="542"/>
      <c r="O1263" s="542"/>
      <c r="P1263" s="542"/>
      <c r="Q1263" s="517"/>
    </row>
    <row r="1264" spans="1:17" ht="13" hidden="1" outlineLevel="1">
      <c r="A1264" s="514">
        <f>IF(C1264&lt;&gt;0,MAX($A$11:A1263)+1,0)</f>
        <v>1074</v>
      </c>
      <c r="B1264" s="515" t="s">
        <v>1012</v>
      </c>
      <c r="C1264" s="516" t="s">
        <v>805</v>
      </c>
      <c r="D1264" s="537">
        <v>65</v>
      </c>
      <c r="E1264" s="537">
        <v>72</v>
      </c>
      <c r="F1264" s="477">
        <f t="shared" si="100"/>
        <v>4680</v>
      </c>
      <c r="G1264" s="478"/>
      <c r="H1264" s="477"/>
      <c r="I1264" s="477"/>
      <c r="J1264" s="479">
        <v>7666</v>
      </c>
      <c r="K1264" s="477">
        <v>4642</v>
      </c>
      <c r="L1264" s="477">
        <f t="shared" si="98"/>
        <v>12308</v>
      </c>
      <c r="M1264" s="477">
        <f t="shared" si="99"/>
        <v>57601440</v>
      </c>
      <c r="N1264" s="542"/>
      <c r="O1264" s="542"/>
      <c r="P1264" s="542"/>
      <c r="Q1264" s="517"/>
    </row>
    <row r="1265" spans="1:17" ht="13" hidden="1" outlineLevel="1">
      <c r="A1265" s="514">
        <f>IF(C1265&lt;&gt;0,MAX($A$11:A1264)+1,0)</f>
        <v>1075</v>
      </c>
      <c r="B1265" s="515" t="s">
        <v>1013</v>
      </c>
      <c r="C1265" s="516" t="s">
        <v>805</v>
      </c>
      <c r="D1265" s="537">
        <v>52</v>
      </c>
      <c r="E1265" s="537">
        <v>72</v>
      </c>
      <c r="F1265" s="477">
        <f t="shared" si="100"/>
        <v>3744</v>
      </c>
      <c r="G1265" s="478"/>
      <c r="H1265" s="477"/>
      <c r="I1265" s="477"/>
      <c r="J1265" s="479">
        <v>7785</v>
      </c>
      <c r="K1265" s="477">
        <v>15352</v>
      </c>
      <c r="L1265" s="477">
        <f t="shared" si="98"/>
        <v>23137</v>
      </c>
      <c r="M1265" s="477">
        <f t="shared" si="99"/>
        <v>86624928</v>
      </c>
      <c r="N1265" s="542"/>
      <c r="O1265" s="542"/>
      <c r="P1265" s="542"/>
      <c r="Q1265" s="517"/>
    </row>
    <row r="1266" spans="1:17" ht="13" hidden="1" outlineLevel="1">
      <c r="A1266" s="498"/>
      <c r="B1266" s="463" t="s">
        <v>1033</v>
      </c>
      <c r="C1266" s="499"/>
      <c r="D1266" s="530">
        <v>176</v>
      </c>
      <c r="E1266" s="466">
        <v>0</v>
      </c>
      <c r="F1266" s="484">
        <f t="shared" si="100"/>
        <v>0</v>
      </c>
      <c r="G1266" s="485"/>
      <c r="H1266" s="484"/>
      <c r="I1266" s="484"/>
      <c r="J1266" s="484">
        <v>0</v>
      </c>
      <c r="K1266" s="484">
        <v>0</v>
      </c>
      <c r="L1266" s="484"/>
      <c r="M1266" s="484"/>
      <c r="N1266" s="467"/>
      <c r="O1266" s="467"/>
      <c r="P1266" s="467"/>
      <c r="Q1266" s="505"/>
    </row>
    <row r="1267" spans="1:17" ht="13" hidden="1" outlineLevel="1">
      <c r="A1267" s="514">
        <f>IF(C1267&lt;&gt;0,MAX($A$11:A1266)+1,0)</f>
        <v>1076</v>
      </c>
      <c r="B1267" s="515" t="s">
        <v>1008</v>
      </c>
      <c r="C1267" s="516" t="s">
        <v>758</v>
      </c>
      <c r="D1267" s="537">
        <v>1</v>
      </c>
      <c r="E1267" s="537">
        <v>176</v>
      </c>
      <c r="F1267" s="477">
        <f t="shared" si="100"/>
        <v>176</v>
      </c>
      <c r="G1267" s="478"/>
      <c r="H1267" s="477"/>
      <c r="I1267" s="477"/>
      <c r="J1267" s="479">
        <v>64505</v>
      </c>
      <c r="K1267" s="477">
        <v>25802</v>
      </c>
      <c r="L1267" s="477">
        <f t="shared" si="98"/>
        <v>90307</v>
      </c>
      <c r="M1267" s="477">
        <f t="shared" si="99"/>
        <v>15894032</v>
      </c>
      <c r="N1267" s="542"/>
      <c r="O1267" s="542"/>
      <c r="P1267" s="542"/>
      <c r="Q1267" s="517"/>
    </row>
    <row r="1268" spans="1:17" ht="13" hidden="1" outlineLevel="1">
      <c r="A1268" s="514">
        <f>IF(C1268&lt;&gt;0,MAX($A$11:A1267)+1,0)</f>
        <v>1077</v>
      </c>
      <c r="B1268" s="515" t="s">
        <v>1009</v>
      </c>
      <c r="C1268" s="516" t="s">
        <v>758</v>
      </c>
      <c r="D1268" s="537">
        <v>3</v>
      </c>
      <c r="E1268" s="537">
        <v>176</v>
      </c>
      <c r="F1268" s="477">
        <f t="shared" si="100"/>
        <v>528</v>
      </c>
      <c r="G1268" s="478"/>
      <c r="H1268" s="477"/>
      <c r="I1268" s="477"/>
      <c r="J1268" s="479">
        <v>45700</v>
      </c>
      <c r="K1268" s="477">
        <v>30800</v>
      </c>
      <c r="L1268" s="477">
        <f t="shared" si="98"/>
        <v>76500</v>
      </c>
      <c r="M1268" s="477">
        <f t="shared" si="99"/>
        <v>40392000</v>
      </c>
      <c r="N1268" s="542"/>
      <c r="O1268" s="542"/>
      <c r="P1268" s="542"/>
      <c r="Q1268" s="517"/>
    </row>
    <row r="1269" spans="1:17" ht="13" hidden="1" outlineLevel="1">
      <c r="A1269" s="514">
        <f>IF(C1269&lt;&gt;0,MAX($A$11:A1268)+1,0)</f>
        <v>1078</v>
      </c>
      <c r="B1269" s="515" t="s">
        <v>1010</v>
      </c>
      <c r="C1269" s="516" t="s">
        <v>758</v>
      </c>
      <c r="D1269" s="537">
        <v>1</v>
      </c>
      <c r="E1269" s="537">
        <v>176</v>
      </c>
      <c r="F1269" s="477">
        <f t="shared" si="100"/>
        <v>176</v>
      </c>
      <c r="G1269" s="478"/>
      <c r="H1269" s="477"/>
      <c r="I1269" s="477"/>
      <c r="J1269" s="479">
        <v>45700</v>
      </c>
      <c r="K1269" s="477">
        <v>30800</v>
      </c>
      <c r="L1269" s="477">
        <f t="shared" si="98"/>
        <v>76500</v>
      </c>
      <c r="M1269" s="477">
        <f t="shared" si="99"/>
        <v>13464000</v>
      </c>
      <c r="N1269" s="542"/>
      <c r="O1269" s="542"/>
      <c r="P1269" s="542"/>
      <c r="Q1269" s="517"/>
    </row>
    <row r="1270" spans="1:17" ht="13" hidden="1" outlineLevel="1">
      <c r="A1270" s="514">
        <f>IF(C1270&lt;&gt;0,MAX($A$11:A1269)+1,0)</f>
        <v>1079</v>
      </c>
      <c r="B1270" s="515" t="s">
        <v>1011</v>
      </c>
      <c r="C1270" s="516" t="s">
        <v>758</v>
      </c>
      <c r="D1270" s="537">
        <v>1</v>
      </c>
      <c r="E1270" s="537">
        <v>176</v>
      </c>
      <c r="F1270" s="477">
        <f t="shared" si="100"/>
        <v>176</v>
      </c>
      <c r="G1270" s="478"/>
      <c r="H1270" s="477"/>
      <c r="I1270" s="477"/>
      <c r="J1270" s="479">
        <v>96642</v>
      </c>
      <c r="K1270" s="477">
        <v>48240</v>
      </c>
      <c r="L1270" s="477">
        <f t="shared" si="98"/>
        <v>144882</v>
      </c>
      <c r="M1270" s="477">
        <f t="shared" si="99"/>
        <v>25499232</v>
      </c>
      <c r="N1270" s="542"/>
      <c r="O1270" s="542"/>
      <c r="P1270" s="542"/>
      <c r="Q1270" s="517"/>
    </row>
    <row r="1271" spans="1:17" ht="13" hidden="1" outlineLevel="1">
      <c r="A1271" s="514">
        <f>IF(C1271&lt;&gt;0,MAX($A$11:A1270)+1,0)</f>
        <v>1080</v>
      </c>
      <c r="B1271" s="515" t="s">
        <v>1012</v>
      </c>
      <c r="C1271" s="516" t="s">
        <v>805</v>
      </c>
      <c r="D1271" s="537">
        <v>65</v>
      </c>
      <c r="E1271" s="537">
        <v>176</v>
      </c>
      <c r="F1271" s="477">
        <f t="shared" si="100"/>
        <v>11440</v>
      </c>
      <c r="G1271" s="478"/>
      <c r="H1271" s="477"/>
      <c r="I1271" s="477"/>
      <c r="J1271" s="479">
        <v>7666</v>
      </c>
      <c r="K1271" s="477">
        <v>4642</v>
      </c>
      <c r="L1271" s="477">
        <f t="shared" si="98"/>
        <v>12308</v>
      </c>
      <c r="M1271" s="477">
        <f t="shared" si="99"/>
        <v>140803520</v>
      </c>
      <c r="N1271" s="542"/>
      <c r="O1271" s="542"/>
      <c r="P1271" s="542"/>
      <c r="Q1271" s="517"/>
    </row>
    <row r="1272" spans="1:17" ht="13" hidden="1" outlineLevel="1">
      <c r="A1272" s="514">
        <f>IF(C1272&lt;&gt;0,MAX($A$11:A1271)+1,0)</f>
        <v>1081</v>
      </c>
      <c r="B1272" s="515" t="s">
        <v>1013</v>
      </c>
      <c r="C1272" s="516" t="s">
        <v>805</v>
      </c>
      <c r="D1272" s="537">
        <v>52</v>
      </c>
      <c r="E1272" s="537">
        <v>176</v>
      </c>
      <c r="F1272" s="477">
        <f t="shared" si="100"/>
        <v>9152</v>
      </c>
      <c r="G1272" s="478"/>
      <c r="H1272" s="477"/>
      <c r="I1272" s="477"/>
      <c r="J1272" s="479">
        <v>7785</v>
      </c>
      <c r="K1272" s="477">
        <v>15352</v>
      </c>
      <c r="L1272" s="477">
        <f t="shared" si="98"/>
        <v>23137</v>
      </c>
      <c r="M1272" s="477">
        <f t="shared" si="99"/>
        <v>211749824</v>
      </c>
      <c r="N1272" s="542"/>
      <c r="O1272" s="542"/>
      <c r="P1272" s="542"/>
      <c r="Q1272" s="517"/>
    </row>
    <row r="1273" spans="1:17" ht="13" hidden="1" outlineLevel="1">
      <c r="A1273" s="498"/>
      <c r="B1273" s="463" t="s">
        <v>1035</v>
      </c>
      <c r="C1273" s="499"/>
      <c r="D1273" s="530">
        <v>308</v>
      </c>
      <c r="E1273" s="466">
        <v>0</v>
      </c>
      <c r="F1273" s="484">
        <f t="shared" si="100"/>
        <v>0</v>
      </c>
      <c r="G1273" s="485"/>
      <c r="H1273" s="484"/>
      <c r="I1273" s="484"/>
      <c r="J1273" s="484">
        <v>0</v>
      </c>
      <c r="K1273" s="484">
        <v>0</v>
      </c>
      <c r="L1273" s="484"/>
      <c r="M1273" s="484"/>
      <c r="N1273" s="467"/>
      <c r="O1273" s="467"/>
      <c r="P1273" s="467"/>
      <c r="Q1273" s="505"/>
    </row>
    <row r="1274" spans="1:17" ht="13" hidden="1" outlineLevel="1">
      <c r="A1274" s="514">
        <f>IF(C1274&lt;&gt;0,MAX($A$11:A1273)+1,0)</f>
        <v>1082</v>
      </c>
      <c r="B1274" s="515" t="s">
        <v>1008</v>
      </c>
      <c r="C1274" s="516" t="s">
        <v>758</v>
      </c>
      <c r="D1274" s="537">
        <v>1</v>
      </c>
      <c r="E1274" s="537">
        <v>308</v>
      </c>
      <c r="F1274" s="477">
        <f t="shared" si="100"/>
        <v>308</v>
      </c>
      <c r="G1274" s="478"/>
      <c r="H1274" s="477"/>
      <c r="I1274" s="477"/>
      <c r="J1274" s="479">
        <v>64505</v>
      </c>
      <c r="K1274" s="477">
        <v>25802</v>
      </c>
      <c r="L1274" s="477">
        <f t="shared" si="98"/>
        <v>90307</v>
      </c>
      <c r="M1274" s="477">
        <f t="shared" si="99"/>
        <v>27814556</v>
      </c>
      <c r="N1274" s="542"/>
      <c r="O1274" s="542"/>
      <c r="P1274" s="542"/>
      <c r="Q1274" s="517"/>
    </row>
    <row r="1275" spans="1:17" ht="13" hidden="1" outlineLevel="1">
      <c r="A1275" s="514">
        <f>IF(C1275&lt;&gt;0,MAX($A$11:A1274)+1,0)</f>
        <v>1083</v>
      </c>
      <c r="B1275" s="515" t="s">
        <v>1009</v>
      </c>
      <c r="C1275" s="516" t="s">
        <v>758</v>
      </c>
      <c r="D1275" s="537">
        <v>3</v>
      </c>
      <c r="E1275" s="537">
        <v>308</v>
      </c>
      <c r="F1275" s="477">
        <f t="shared" si="100"/>
        <v>924</v>
      </c>
      <c r="G1275" s="478"/>
      <c r="H1275" s="477"/>
      <c r="I1275" s="477"/>
      <c r="J1275" s="479">
        <v>45700</v>
      </c>
      <c r="K1275" s="477">
        <v>30800</v>
      </c>
      <c r="L1275" s="477">
        <f t="shared" si="98"/>
        <v>76500</v>
      </c>
      <c r="M1275" s="477">
        <f t="shared" si="99"/>
        <v>70686000</v>
      </c>
      <c r="N1275" s="542"/>
      <c r="O1275" s="542"/>
      <c r="P1275" s="542"/>
      <c r="Q1275" s="517"/>
    </row>
    <row r="1276" spans="1:17" ht="13" hidden="1" outlineLevel="1">
      <c r="A1276" s="514">
        <f>IF(C1276&lt;&gt;0,MAX($A$11:A1275)+1,0)</f>
        <v>1084</v>
      </c>
      <c r="B1276" s="515" t="s">
        <v>1010</v>
      </c>
      <c r="C1276" s="516" t="s">
        <v>758</v>
      </c>
      <c r="D1276" s="537">
        <v>1</v>
      </c>
      <c r="E1276" s="537">
        <v>308</v>
      </c>
      <c r="F1276" s="477">
        <f t="shared" si="100"/>
        <v>308</v>
      </c>
      <c r="G1276" s="478"/>
      <c r="H1276" s="477"/>
      <c r="I1276" s="477"/>
      <c r="J1276" s="479">
        <v>45700</v>
      </c>
      <c r="K1276" s="477">
        <v>30800</v>
      </c>
      <c r="L1276" s="477">
        <f t="shared" ref="L1276:L1339" si="101">J1276+K1276</f>
        <v>76500</v>
      </c>
      <c r="M1276" s="477">
        <f t="shared" ref="M1276:M1339" si="102">ROUND(F1276*L1276,0)</f>
        <v>23562000</v>
      </c>
      <c r="N1276" s="542"/>
      <c r="O1276" s="542"/>
      <c r="P1276" s="542"/>
      <c r="Q1276" s="517"/>
    </row>
    <row r="1277" spans="1:17" ht="13" hidden="1" outlineLevel="1">
      <c r="A1277" s="514">
        <f>IF(C1277&lt;&gt;0,MAX($A$11:A1276)+1,0)</f>
        <v>1085</v>
      </c>
      <c r="B1277" s="515" t="s">
        <v>1011</v>
      </c>
      <c r="C1277" s="516" t="s">
        <v>758</v>
      </c>
      <c r="D1277" s="537">
        <v>1</v>
      </c>
      <c r="E1277" s="537">
        <v>308</v>
      </c>
      <c r="F1277" s="477">
        <f t="shared" si="100"/>
        <v>308</v>
      </c>
      <c r="G1277" s="478"/>
      <c r="H1277" s="477"/>
      <c r="I1277" s="477"/>
      <c r="J1277" s="479">
        <v>96642</v>
      </c>
      <c r="K1277" s="477">
        <v>48240</v>
      </c>
      <c r="L1277" s="477">
        <f t="shared" si="101"/>
        <v>144882</v>
      </c>
      <c r="M1277" s="477">
        <f t="shared" si="102"/>
        <v>44623656</v>
      </c>
      <c r="N1277" s="542"/>
      <c r="O1277" s="542"/>
      <c r="P1277" s="542"/>
      <c r="Q1277" s="517"/>
    </row>
    <row r="1278" spans="1:17" ht="13" hidden="1" outlineLevel="1">
      <c r="A1278" s="514">
        <f>IF(C1278&lt;&gt;0,MAX($A$11:A1277)+1,0)</f>
        <v>1086</v>
      </c>
      <c r="B1278" s="515" t="s">
        <v>1012</v>
      </c>
      <c r="C1278" s="516" t="s">
        <v>805</v>
      </c>
      <c r="D1278" s="537">
        <v>70</v>
      </c>
      <c r="E1278" s="537">
        <v>308</v>
      </c>
      <c r="F1278" s="477">
        <f t="shared" si="100"/>
        <v>21560</v>
      </c>
      <c r="G1278" s="478"/>
      <c r="H1278" s="477"/>
      <c r="I1278" s="477"/>
      <c r="J1278" s="479">
        <v>7666</v>
      </c>
      <c r="K1278" s="477">
        <v>4642</v>
      </c>
      <c r="L1278" s="477">
        <f t="shared" si="101"/>
        <v>12308</v>
      </c>
      <c r="M1278" s="477">
        <f t="shared" si="102"/>
        <v>265360480</v>
      </c>
      <c r="N1278" s="542"/>
      <c r="O1278" s="542"/>
      <c r="P1278" s="542"/>
      <c r="Q1278" s="517"/>
    </row>
    <row r="1279" spans="1:17" ht="13" hidden="1" outlineLevel="1">
      <c r="A1279" s="514">
        <f>IF(C1279&lt;&gt;0,MAX($A$11:A1278)+1,0)</f>
        <v>1087</v>
      </c>
      <c r="B1279" s="515" t="s">
        <v>1013</v>
      </c>
      <c r="C1279" s="516" t="s">
        <v>805</v>
      </c>
      <c r="D1279" s="537">
        <v>56</v>
      </c>
      <c r="E1279" s="537">
        <v>308</v>
      </c>
      <c r="F1279" s="477">
        <f t="shared" si="100"/>
        <v>17248</v>
      </c>
      <c r="G1279" s="478"/>
      <c r="H1279" s="477"/>
      <c r="I1279" s="477"/>
      <c r="J1279" s="479">
        <v>7785</v>
      </c>
      <c r="K1279" s="477">
        <v>15352</v>
      </c>
      <c r="L1279" s="477">
        <f t="shared" si="101"/>
        <v>23137</v>
      </c>
      <c r="M1279" s="477">
        <f t="shared" si="102"/>
        <v>399066976</v>
      </c>
      <c r="N1279" s="542"/>
      <c r="O1279" s="542"/>
      <c r="P1279" s="542"/>
      <c r="Q1279" s="517"/>
    </row>
    <row r="1280" spans="1:17" ht="13" hidden="1" outlineLevel="1">
      <c r="A1280" s="498"/>
      <c r="B1280" s="463" t="s">
        <v>1037</v>
      </c>
      <c r="C1280" s="499"/>
      <c r="D1280" s="530">
        <v>20</v>
      </c>
      <c r="E1280" s="466">
        <v>0</v>
      </c>
      <c r="F1280" s="484">
        <f t="shared" si="100"/>
        <v>0</v>
      </c>
      <c r="G1280" s="485"/>
      <c r="H1280" s="484"/>
      <c r="I1280" s="484"/>
      <c r="J1280" s="484">
        <v>0</v>
      </c>
      <c r="K1280" s="484">
        <v>0</v>
      </c>
      <c r="L1280" s="484"/>
      <c r="M1280" s="484"/>
      <c r="N1280" s="467"/>
      <c r="O1280" s="467"/>
      <c r="P1280" s="467"/>
      <c r="Q1280" s="505"/>
    </row>
    <row r="1281" spans="1:17" ht="13" hidden="1" outlineLevel="1">
      <c r="A1281" s="514">
        <f>IF(C1281&lt;&gt;0,MAX($A$11:A1280)+1,0)</f>
        <v>1088</v>
      </c>
      <c r="B1281" s="515" t="s">
        <v>1008</v>
      </c>
      <c r="C1281" s="516" t="s">
        <v>758</v>
      </c>
      <c r="D1281" s="537">
        <v>1</v>
      </c>
      <c r="E1281" s="537">
        <v>20</v>
      </c>
      <c r="F1281" s="477">
        <f t="shared" si="100"/>
        <v>20</v>
      </c>
      <c r="G1281" s="478"/>
      <c r="H1281" s="477"/>
      <c r="I1281" s="477"/>
      <c r="J1281" s="479">
        <v>64505</v>
      </c>
      <c r="K1281" s="477">
        <v>25802</v>
      </c>
      <c r="L1281" s="477">
        <f t="shared" si="101"/>
        <v>90307</v>
      </c>
      <c r="M1281" s="477">
        <f t="shared" si="102"/>
        <v>1806140</v>
      </c>
      <c r="N1281" s="542"/>
      <c r="O1281" s="542"/>
      <c r="P1281" s="542"/>
      <c r="Q1281" s="517"/>
    </row>
    <row r="1282" spans="1:17" ht="13" hidden="1" outlineLevel="1">
      <c r="A1282" s="514">
        <f>IF(C1282&lt;&gt;0,MAX($A$11:A1281)+1,0)</f>
        <v>1089</v>
      </c>
      <c r="B1282" s="515" t="s">
        <v>1009</v>
      </c>
      <c r="C1282" s="516" t="s">
        <v>758</v>
      </c>
      <c r="D1282" s="537">
        <v>3</v>
      </c>
      <c r="E1282" s="537">
        <v>20</v>
      </c>
      <c r="F1282" s="477">
        <f t="shared" si="100"/>
        <v>60</v>
      </c>
      <c r="G1282" s="478"/>
      <c r="H1282" s="477"/>
      <c r="I1282" s="477"/>
      <c r="J1282" s="479">
        <v>45700</v>
      </c>
      <c r="K1282" s="477">
        <v>30800</v>
      </c>
      <c r="L1282" s="477">
        <f t="shared" si="101"/>
        <v>76500</v>
      </c>
      <c r="M1282" s="477">
        <f t="shared" si="102"/>
        <v>4590000</v>
      </c>
      <c r="N1282" s="542"/>
      <c r="O1282" s="542"/>
      <c r="P1282" s="542"/>
      <c r="Q1282" s="517"/>
    </row>
    <row r="1283" spans="1:17" ht="13" hidden="1" outlineLevel="1">
      <c r="A1283" s="514">
        <f>IF(C1283&lt;&gt;0,MAX($A$11:A1282)+1,0)</f>
        <v>1090</v>
      </c>
      <c r="B1283" s="515" t="s">
        <v>1010</v>
      </c>
      <c r="C1283" s="516" t="s">
        <v>758</v>
      </c>
      <c r="D1283" s="537">
        <v>1</v>
      </c>
      <c r="E1283" s="537">
        <v>20</v>
      </c>
      <c r="F1283" s="477">
        <f t="shared" si="100"/>
        <v>20</v>
      </c>
      <c r="G1283" s="478"/>
      <c r="H1283" s="477"/>
      <c r="I1283" s="477"/>
      <c r="J1283" s="479">
        <v>45700</v>
      </c>
      <c r="K1283" s="477">
        <v>30800</v>
      </c>
      <c r="L1283" s="477">
        <f t="shared" si="101"/>
        <v>76500</v>
      </c>
      <c r="M1283" s="477">
        <f t="shared" si="102"/>
        <v>1530000</v>
      </c>
      <c r="N1283" s="542"/>
      <c r="O1283" s="542"/>
      <c r="P1283" s="542"/>
      <c r="Q1283" s="517"/>
    </row>
    <row r="1284" spans="1:17" ht="13" hidden="1" outlineLevel="1">
      <c r="A1284" s="514">
        <f>IF(C1284&lt;&gt;0,MAX($A$11:A1283)+1,0)</f>
        <v>1091</v>
      </c>
      <c r="B1284" s="515" t="s">
        <v>1011</v>
      </c>
      <c r="C1284" s="516" t="s">
        <v>758</v>
      </c>
      <c r="D1284" s="537">
        <v>1</v>
      </c>
      <c r="E1284" s="537">
        <v>20</v>
      </c>
      <c r="F1284" s="477">
        <f t="shared" si="100"/>
        <v>20</v>
      </c>
      <c r="G1284" s="478"/>
      <c r="H1284" s="477"/>
      <c r="I1284" s="477"/>
      <c r="J1284" s="479">
        <v>96642</v>
      </c>
      <c r="K1284" s="477">
        <v>48240</v>
      </c>
      <c r="L1284" s="477">
        <f t="shared" si="101"/>
        <v>144882</v>
      </c>
      <c r="M1284" s="477">
        <f t="shared" si="102"/>
        <v>2897640</v>
      </c>
      <c r="N1284" s="542"/>
      <c r="O1284" s="542"/>
      <c r="P1284" s="542"/>
      <c r="Q1284" s="517"/>
    </row>
    <row r="1285" spans="1:17" ht="13" hidden="1" outlineLevel="1">
      <c r="A1285" s="514">
        <f>IF(C1285&lt;&gt;0,MAX($A$11:A1284)+1,0)</f>
        <v>1092</v>
      </c>
      <c r="B1285" s="515" t="s">
        <v>1012</v>
      </c>
      <c r="C1285" s="516" t="s">
        <v>805</v>
      </c>
      <c r="D1285" s="537">
        <v>75</v>
      </c>
      <c r="E1285" s="537">
        <v>20</v>
      </c>
      <c r="F1285" s="477">
        <f t="shared" si="100"/>
        <v>1500</v>
      </c>
      <c r="G1285" s="478"/>
      <c r="H1285" s="477"/>
      <c r="I1285" s="477"/>
      <c r="J1285" s="479">
        <v>7666</v>
      </c>
      <c r="K1285" s="477">
        <v>4642</v>
      </c>
      <c r="L1285" s="477">
        <f t="shared" si="101"/>
        <v>12308</v>
      </c>
      <c r="M1285" s="477">
        <f t="shared" si="102"/>
        <v>18462000</v>
      </c>
      <c r="N1285" s="542"/>
      <c r="O1285" s="542"/>
      <c r="P1285" s="542"/>
      <c r="Q1285" s="517"/>
    </row>
    <row r="1286" spans="1:17" ht="13" hidden="1" outlineLevel="1">
      <c r="A1286" s="514">
        <f>IF(C1286&lt;&gt;0,MAX($A$11:A1285)+1,0)</f>
        <v>1093</v>
      </c>
      <c r="B1286" s="515" t="s">
        <v>1013</v>
      </c>
      <c r="C1286" s="516" t="s">
        <v>805</v>
      </c>
      <c r="D1286" s="537">
        <v>60</v>
      </c>
      <c r="E1286" s="537">
        <v>20</v>
      </c>
      <c r="F1286" s="477">
        <f t="shared" si="100"/>
        <v>1200</v>
      </c>
      <c r="G1286" s="478"/>
      <c r="H1286" s="477"/>
      <c r="I1286" s="477"/>
      <c r="J1286" s="479">
        <v>7785</v>
      </c>
      <c r="K1286" s="477">
        <v>15352</v>
      </c>
      <c r="L1286" s="477">
        <f t="shared" si="101"/>
        <v>23137</v>
      </c>
      <c r="M1286" s="477">
        <f t="shared" si="102"/>
        <v>27764400</v>
      </c>
      <c r="N1286" s="542"/>
      <c r="O1286" s="542"/>
      <c r="P1286" s="542"/>
      <c r="Q1286" s="517"/>
    </row>
    <row r="1287" spans="1:17" ht="30" customHeight="1" collapsed="1">
      <c r="A1287" s="453" t="s">
        <v>1045</v>
      </c>
      <c r="B1287" s="454" t="s">
        <v>1046</v>
      </c>
      <c r="C1287" s="455"/>
      <c r="D1287" s="456"/>
      <c r="E1287" s="457"/>
      <c r="F1287" s="527"/>
      <c r="G1287" s="528"/>
      <c r="H1287" s="527"/>
      <c r="I1287" s="527"/>
      <c r="J1287" s="529"/>
      <c r="K1287" s="529"/>
      <c r="L1287" s="529"/>
      <c r="M1287" s="529">
        <f>SUBTOTAL(9,M1288:M1304)</f>
        <v>393722805</v>
      </c>
      <c r="N1287" s="529">
        <v>0</v>
      </c>
      <c r="O1287" s="529">
        <f>SUBTOTAL(9,O1288:O1304)</f>
        <v>0</v>
      </c>
      <c r="P1287" s="529">
        <f>SUBTOTAL(9,P1288:P1304)</f>
        <v>0</v>
      </c>
      <c r="Q1287" s="497"/>
    </row>
    <row r="1288" spans="1:17" ht="13" hidden="1" outlineLevel="1">
      <c r="A1288" s="541"/>
      <c r="B1288" s="553" t="s">
        <v>960</v>
      </c>
      <c r="C1288" s="554"/>
      <c r="D1288" s="555"/>
      <c r="E1288" s="555"/>
      <c r="F1288" s="556"/>
      <c r="G1288" s="557"/>
      <c r="H1288" s="556"/>
      <c r="I1288" s="556"/>
      <c r="J1288" s="556"/>
      <c r="K1288" s="556"/>
      <c r="L1288" s="556"/>
      <c r="M1288" s="556"/>
      <c r="N1288" s="559"/>
      <c r="O1288" s="559"/>
      <c r="P1288" s="559"/>
      <c r="Q1288" s="558"/>
    </row>
    <row r="1289" spans="1:17" ht="13" hidden="1" outlineLevel="1">
      <c r="A1289" s="514">
        <f>IF(C1289&lt;&gt;0,MAX($A$11:A1288)+1,0)</f>
        <v>1094</v>
      </c>
      <c r="B1289" s="515" t="s">
        <v>1047</v>
      </c>
      <c r="C1289" s="524" t="s">
        <v>758</v>
      </c>
      <c r="D1289" s="536">
        <v>34</v>
      </c>
      <c r="E1289" s="536">
        <v>1</v>
      </c>
      <c r="F1289" s="477">
        <f>D1289*E1289</f>
        <v>34</v>
      </c>
      <c r="G1289" s="478"/>
      <c r="H1289" s="477"/>
      <c r="I1289" s="477"/>
      <c r="J1289" s="477">
        <v>56436</v>
      </c>
      <c r="K1289" s="477">
        <v>74400</v>
      </c>
      <c r="L1289" s="477">
        <f t="shared" si="101"/>
        <v>130836</v>
      </c>
      <c r="M1289" s="477">
        <f t="shared" si="102"/>
        <v>4448424</v>
      </c>
      <c r="N1289" s="542"/>
      <c r="O1289" s="542"/>
      <c r="P1289" s="542"/>
      <c r="Q1289" s="517"/>
    </row>
    <row r="1290" spans="1:17" ht="13" hidden="1" outlineLevel="1">
      <c r="A1290" s="514">
        <f>IF(C1290&lt;&gt;0,MAX($A$11:A1289)+1,0)</f>
        <v>1095</v>
      </c>
      <c r="B1290" s="515" t="s">
        <v>1048</v>
      </c>
      <c r="C1290" s="516" t="s">
        <v>805</v>
      </c>
      <c r="D1290" s="537">
        <v>2600</v>
      </c>
      <c r="E1290" s="537">
        <v>1</v>
      </c>
      <c r="F1290" s="477">
        <f t="shared" ref="F1290:F1304" si="103">D1290*E1290</f>
        <v>2600</v>
      </c>
      <c r="G1290" s="478"/>
      <c r="H1290" s="477"/>
      <c r="I1290" s="477"/>
      <c r="J1290" s="477">
        <v>4850</v>
      </c>
      <c r="K1290" s="477">
        <v>3000</v>
      </c>
      <c r="L1290" s="477">
        <f t="shared" si="101"/>
        <v>7850</v>
      </c>
      <c r="M1290" s="477">
        <f t="shared" si="102"/>
        <v>20410000</v>
      </c>
      <c r="N1290" s="542"/>
      <c r="O1290" s="542"/>
      <c r="P1290" s="542"/>
      <c r="Q1290" s="517"/>
    </row>
    <row r="1291" spans="1:17" ht="13" hidden="1" outlineLevel="1">
      <c r="A1291" s="514">
        <f>IF(C1291&lt;&gt;0,MAX($A$11:A1290)+1,0)</f>
        <v>1096</v>
      </c>
      <c r="B1291" s="515" t="s">
        <v>1049</v>
      </c>
      <c r="C1291" s="516" t="s">
        <v>805</v>
      </c>
      <c r="D1291" s="537">
        <v>600</v>
      </c>
      <c r="E1291" s="537">
        <v>1</v>
      </c>
      <c r="F1291" s="477">
        <f t="shared" si="103"/>
        <v>600</v>
      </c>
      <c r="G1291" s="478"/>
      <c r="H1291" s="477"/>
      <c r="I1291" s="477"/>
      <c r="J1291" s="477">
        <v>40697</v>
      </c>
      <c r="K1291" s="477">
        <v>18109</v>
      </c>
      <c r="L1291" s="477">
        <f t="shared" si="101"/>
        <v>58806</v>
      </c>
      <c r="M1291" s="477">
        <f t="shared" si="102"/>
        <v>35283600</v>
      </c>
      <c r="N1291" s="542"/>
      <c r="O1291" s="542"/>
      <c r="P1291" s="542"/>
      <c r="Q1291" s="517"/>
    </row>
    <row r="1292" spans="1:17" ht="13" hidden="1" outlineLevel="1">
      <c r="A1292" s="514">
        <f>IF(C1292&lt;&gt;0,MAX($A$11:A1291)+1,0)</f>
        <v>1097</v>
      </c>
      <c r="B1292" s="515" t="s">
        <v>1050</v>
      </c>
      <c r="C1292" s="516" t="s">
        <v>805</v>
      </c>
      <c r="D1292" s="537">
        <v>1800</v>
      </c>
      <c r="E1292" s="537">
        <v>1</v>
      </c>
      <c r="F1292" s="477">
        <f t="shared" si="103"/>
        <v>1800</v>
      </c>
      <c r="G1292" s="478"/>
      <c r="H1292" s="477"/>
      <c r="I1292" s="477"/>
      <c r="J1292" s="477">
        <v>26883</v>
      </c>
      <c r="K1292" s="477">
        <v>13928</v>
      </c>
      <c r="L1292" s="477">
        <f t="shared" si="101"/>
        <v>40811</v>
      </c>
      <c r="M1292" s="477">
        <f t="shared" si="102"/>
        <v>73459800</v>
      </c>
      <c r="N1292" s="542"/>
      <c r="O1292" s="542"/>
      <c r="P1292" s="542"/>
      <c r="Q1292" s="517"/>
    </row>
    <row r="1293" spans="1:17" ht="22.5" hidden="1" customHeight="1" outlineLevel="1">
      <c r="A1293" s="514">
        <f>IF(C1293&lt;&gt;0,MAX($A$11:A1292)+1,0)</f>
        <v>1098</v>
      </c>
      <c r="B1293" s="515" t="s">
        <v>962</v>
      </c>
      <c r="C1293" s="516" t="s">
        <v>805</v>
      </c>
      <c r="D1293" s="537">
        <v>4040</v>
      </c>
      <c r="E1293" s="537">
        <v>1</v>
      </c>
      <c r="F1293" s="477">
        <f t="shared" si="103"/>
        <v>4040</v>
      </c>
      <c r="G1293" s="478">
        <v>0</v>
      </c>
      <c r="H1293" s="494"/>
      <c r="I1293" s="494">
        <f>ROUND(G1293+H1293,2)</f>
        <v>0</v>
      </c>
      <c r="J1293" s="477">
        <v>10146</v>
      </c>
      <c r="K1293" s="477">
        <v>17118</v>
      </c>
      <c r="L1293" s="477">
        <f t="shared" si="101"/>
        <v>27264</v>
      </c>
      <c r="M1293" s="477">
        <f t="shared" si="102"/>
        <v>110146560</v>
      </c>
      <c r="N1293" s="542">
        <v>0</v>
      </c>
      <c r="O1293" s="477">
        <f>ROUND(L1293*H1293,0)</f>
        <v>0</v>
      </c>
      <c r="P1293" s="477">
        <f>ROUND(L1293*I1293,0)</f>
        <v>0</v>
      </c>
      <c r="Q1293" s="447"/>
    </row>
    <row r="1294" spans="1:17" ht="13" hidden="1" outlineLevel="1">
      <c r="A1294" s="514">
        <f>IF(C1294&lt;&gt;0,MAX($A$11:A1293)+1,0)</f>
        <v>1099</v>
      </c>
      <c r="B1294" s="515" t="s">
        <v>963</v>
      </c>
      <c r="C1294" s="516" t="s">
        <v>964</v>
      </c>
      <c r="D1294" s="537">
        <v>1</v>
      </c>
      <c r="E1294" s="537">
        <v>1</v>
      </c>
      <c r="F1294" s="477">
        <f t="shared" si="103"/>
        <v>1</v>
      </c>
      <c r="G1294" s="478"/>
      <c r="H1294" s="477"/>
      <c r="I1294" s="477"/>
      <c r="J1294" s="477">
        <v>0</v>
      </c>
      <c r="K1294" s="477">
        <v>0</v>
      </c>
      <c r="L1294" s="477">
        <f t="shared" si="101"/>
        <v>0</v>
      </c>
      <c r="M1294" s="477">
        <f t="shared" si="102"/>
        <v>0</v>
      </c>
      <c r="N1294" s="542"/>
      <c r="O1294" s="542"/>
      <c r="P1294" s="542"/>
      <c r="Q1294" s="517"/>
    </row>
    <row r="1295" spans="1:17" ht="26" hidden="1" outlineLevel="1">
      <c r="A1295" s="514">
        <f>IF(C1295&lt;&gt;0,MAX($A$11:A1294)+1,0)</f>
        <v>1100</v>
      </c>
      <c r="B1295" s="515" t="s">
        <v>965</v>
      </c>
      <c r="C1295" s="516" t="s">
        <v>809</v>
      </c>
      <c r="D1295" s="537">
        <v>1</v>
      </c>
      <c r="E1295" s="537">
        <v>1</v>
      </c>
      <c r="F1295" s="477">
        <f t="shared" si="103"/>
        <v>1</v>
      </c>
      <c r="G1295" s="478"/>
      <c r="H1295" s="477"/>
      <c r="I1295" s="477"/>
      <c r="J1295" s="477">
        <v>9758521</v>
      </c>
      <c r="K1295" s="477">
        <v>3018099</v>
      </c>
      <c r="L1295" s="477">
        <f t="shared" si="101"/>
        <v>12776620</v>
      </c>
      <c r="M1295" s="477">
        <f t="shared" si="102"/>
        <v>12776620</v>
      </c>
      <c r="N1295" s="542"/>
      <c r="O1295" s="542"/>
      <c r="P1295" s="542"/>
      <c r="Q1295" s="517"/>
    </row>
    <row r="1296" spans="1:17" ht="13" hidden="1" outlineLevel="1">
      <c r="A1296" s="541"/>
      <c r="B1296" s="553" t="s">
        <v>966</v>
      </c>
      <c r="C1296" s="554"/>
      <c r="D1296" s="555"/>
      <c r="E1296" s="555"/>
      <c r="F1296" s="484">
        <f t="shared" si="103"/>
        <v>0</v>
      </c>
      <c r="G1296" s="485"/>
      <c r="H1296" s="484"/>
      <c r="I1296" s="484"/>
      <c r="J1296" s="484">
        <v>0</v>
      </c>
      <c r="K1296" s="556">
        <v>0</v>
      </c>
      <c r="L1296" s="484"/>
      <c r="M1296" s="484"/>
      <c r="N1296" s="467"/>
      <c r="O1296" s="467"/>
      <c r="P1296" s="467"/>
      <c r="Q1296" s="566"/>
    </row>
    <row r="1297" spans="1:17" ht="26" hidden="1" outlineLevel="1">
      <c r="A1297" s="514">
        <f>IF(C1297&lt;&gt;0,MAX($A$11:A1296)+1,0)</f>
        <v>1101</v>
      </c>
      <c r="B1297" s="523" t="s">
        <v>1051</v>
      </c>
      <c r="C1297" s="524" t="s">
        <v>758</v>
      </c>
      <c r="D1297" s="536">
        <v>8</v>
      </c>
      <c r="E1297" s="536">
        <v>1</v>
      </c>
      <c r="F1297" s="477">
        <f t="shared" si="103"/>
        <v>8</v>
      </c>
      <c r="G1297" s="478"/>
      <c r="H1297" s="477"/>
      <c r="I1297" s="477"/>
      <c r="J1297" s="477">
        <v>846771</v>
      </c>
      <c r="K1297" s="477">
        <v>218240</v>
      </c>
      <c r="L1297" s="477">
        <f t="shared" si="101"/>
        <v>1065011</v>
      </c>
      <c r="M1297" s="477">
        <f t="shared" si="102"/>
        <v>8520088</v>
      </c>
      <c r="N1297" s="542"/>
      <c r="O1297" s="542"/>
      <c r="P1297" s="542"/>
      <c r="Q1297" s="518"/>
    </row>
    <row r="1298" spans="1:17" ht="13" hidden="1" outlineLevel="1">
      <c r="A1298" s="514">
        <f>IF(C1298&lt;&gt;0,MAX($A$11:A1297)+1,0)</f>
        <v>1102</v>
      </c>
      <c r="B1298" s="523" t="s">
        <v>1052</v>
      </c>
      <c r="C1298" s="524" t="s">
        <v>758</v>
      </c>
      <c r="D1298" s="536">
        <v>13</v>
      </c>
      <c r="E1298" s="536">
        <v>1</v>
      </c>
      <c r="F1298" s="477">
        <f t="shared" si="103"/>
        <v>13</v>
      </c>
      <c r="G1298" s="478"/>
      <c r="H1298" s="477"/>
      <c r="I1298" s="477"/>
      <c r="J1298" s="477">
        <v>846771</v>
      </c>
      <c r="K1298" s="477">
        <v>218240</v>
      </c>
      <c r="L1298" s="477">
        <f t="shared" si="101"/>
        <v>1065011</v>
      </c>
      <c r="M1298" s="477">
        <f t="shared" si="102"/>
        <v>13845143</v>
      </c>
      <c r="N1298" s="542"/>
      <c r="O1298" s="542"/>
      <c r="P1298" s="542"/>
      <c r="Q1298" s="518"/>
    </row>
    <row r="1299" spans="1:17" ht="13" hidden="1" outlineLevel="1">
      <c r="A1299" s="514">
        <f>IF(C1299&lt;&gt;0,MAX($A$11:A1298)+1,0)</f>
        <v>1103</v>
      </c>
      <c r="B1299" s="523" t="s">
        <v>1053</v>
      </c>
      <c r="C1299" s="524" t="s">
        <v>758</v>
      </c>
      <c r="D1299" s="536">
        <v>3</v>
      </c>
      <c r="E1299" s="536">
        <v>1</v>
      </c>
      <c r="F1299" s="477">
        <f t="shared" si="103"/>
        <v>3</v>
      </c>
      <c r="G1299" s="478"/>
      <c r="H1299" s="477"/>
      <c r="I1299" s="477"/>
      <c r="J1299" s="477">
        <v>754156</v>
      </c>
      <c r="K1299" s="477">
        <v>218240</v>
      </c>
      <c r="L1299" s="477">
        <f t="shared" si="101"/>
        <v>972396</v>
      </c>
      <c r="M1299" s="477">
        <f t="shared" si="102"/>
        <v>2917188</v>
      </c>
      <c r="N1299" s="542"/>
      <c r="O1299" s="542"/>
      <c r="P1299" s="542"/>
      <c r="Q1299" s="518"/>
    </row>
    <row r="1300" spans="1:17" ht="13" hidden="1" outlineLevel="1">
      <c r="A1300" s="514">
        <f>IF(C1300&lt;&gt;0,MAX($A$11:A1299)+1,0)</f>
        <v>1104</v>
      </c>
      <c r="B1300" s="523" t="s">
        <v>1054</v>
      </c>
      <c r="C1300" s="524" t="s">
        <v>758</v>
      </c>
      <c r="D1300" s="536">
        <v>10</v>
      </c>
      <c r="E1300" s="536">
        <v>1</v>
      </c>
      <c r="F1300" s="477">
        <f t="shared" si="103"/>
        <v>10</v>
      </c>
      <c r="G1300" s="478"/>
      <c r="H1300" s="477"/>
      <c r="I1300" s="477"/>
      <c r="J1300" s="477">
        <v>754156</v>
      </c>
      <c r="K1300" s="477">
        <v>218240</v>
      </c>
      <c r="L1300" s="477">
        <f t="shared" si="101"/>
        <v>972396</v>
      </c>
      <c r="M1300" s="477">
        <f t="shared" si="102"/>
        <v>9723960</v>
      </c>
      <c r="N1300" s="542"/>
      <c r="O1300" s="542"/>
      <c r="P1300" s="542"/>
      <c r="Q1300" s="518"/>
    </row>
    <row r="1301" spans="1:17" ht="13" hidden="1" outlineLevel="1">
      <c r="A1301" s="514">
        <f>IF(C1301&lt;&gt;0,MAX($A$11:A1300)+1,0)</f>
        <v>1105</v>
      </c>
      <c r="B1301" s="523" t="s">
        <v>1055</v>
      </c>
      <c r="C1301" s="524" t="s">
        <v>758</v>
      </c>
      <c r="D1301" s="536">
        <v>34</v>
      </c>
      <c r="E1301" s="536">
        <v>1</v>
      </c>
      <c r="F1301" s="477">
        <f t="shared" si="103"/>
        <v>34</v>
      </c>
      <c r="G1301" s="478"/>
      <c r="H1301" s="477"/>
      <c r="I1301" s="477"/>
      <c r="J1301" s="477">
        <v>132308</v>
      </c>
      <c r="K1301" s="477">
        <v>32736</v>
      </c>
      <c r="L1301" s="477">
        <f t="shared" si="101"/>
        <v>165044</v>
      </c>
      <c r="M1301" s="477">
        <f t="shared" si="102"/>
        <v>5611496</v>
      </c>
      <c r="N1301" s="542"/>
      <c r="O1301" s="542"/>
      <c r="P1301" s="542"/>
      <c r="Q1301" s="517"/>
    </row>
    <row r="1302" spans="1:17" ht="13" hidden="1" outlineLevel="1">
      <c r="A1302" s="514">
        <f>IF(C1302&lt;&gt;0,MAX($A$11:A1301)+1,0)</f>
        <v>1106</v>
      </c>
      <c r="B1302" s="523" t="s">
        <v>1056</v>
      </c>
      <c r="C1302" s="524" t="s">
        <v>758</v>
      </c>
      <c r="D1302" s="536">
        <v>3</v>
      </c>
      <c r="E1302" s="536">
        <v>1</v>
      </c>
      <c r="F1302" s="477">
        <f t="shared" si="103"/>
        <v>3</v>
      </c>
      <c r="G1302" s="478"/>
      <c r="H1302" s="477"/>
      <c r="I1302" s="477"/>
      <c r="J1302" s="477">
        <v>5212935</v>
      </c>
      <c r="K1302" s="477">
        <v>644899</v>
      </c>
      <c r="L1302" s="477">
        <f t="shared" si="101"/>
        <v>5857834</v>
      </c>
      <c r="M1302" s="477">
        <f t="shared" si="102"/>
        <v>17573502</v>
      </c>
      <c r="N1302" s="542"/>
      <c r="O1302" s="542"/>
      <c r="P1302" s="542"/>
      <c r="Q1302" s="518"/>
    </row>
    <row r="1303" spans="1:17" ht="13" hidden="1" outlineLevel="1">
      <c r="A1303" s="514">
        <f>IF(C1303&lt;&gt;0,MAX($A$11:A1302)+1,0)</f>
        <v>1107</v>
      </c>
      <c r="B1303" s="523" t="s">
        <v>1057</v>
      </c>
      <c r="C1303" s="524" t="s">
        <v>758</v>
      </c>
      <c r="D1303" s="536">
        <v>3</v>
      </c>
      <c r="E1303" s="536">
        <v>1</v>
      </c>
      <c r="F1303" s="477">
        <f t="shared" si="103"/>
        <v>3</v>
      </c>
      <c r="G1303" s="478"/>
      <c r="H1303" s="477"/>
      <c r="I1303" s="477"/>
      <c r="J1303" s="477">
        <v>12410490</v>
      </c>
      <c r="K1303" s="477">
        <v>1535318</v>
      </c>
      <c r="L1303" s="477">
        <f t="shared" si="101"/>
        <v>13945808</v>
      </c>
      <c r="M1303" s="477">
        <f t="shared" si="102"/>
        <v>41837424</v>
      </c>
      <c r="N1303" s="542"/>
      <c r="O1303" s="542"/>
      <c r="P1303" s="542"/>
      <c r="Q1303" s="517"/>
    </row>
    <row r="1304" spans="1:17" ht="13" hidden="1" outlineLevel="1">
      <c r="A1304" s="514">
        <f>IF(C1304&lt;&gt;0,MAX($A$11:A1303)+1,0)</f>
        <v>1108</v>
      </c>
      <c r="B1304" s="523" t="s">
        <v>1058</v>
      </c>
      <c r="C1304" s="524" t="s">
        <v>758</v>
      </c>
      <c r="D1304" s="536">
        <v>1</v>
      </c>
      <c r="E1304" s="536">
        <v>1</v>
      </c>
      <c r="F1304" s="477">
        <f t="shared" si="103"/>
        <v>1</v>
      </c>
      <c r="G1304" s="478"/>
      <c r="H1304" s="477"/>
      <c r="I1304" s="477"/>
      <c r="J1304" s="477">
        <v>33077000</v>
      </c>
      <c r="K1304" s="477">
        <v>4092000</v>
      </c>
      <c r="L1304" s="477">
        <f t="shared" si="101"/>
        <v>37169000</v>
      </c>
      <c r="M1304" s="477">
        <f t="shared" si="102"/>
        <v>37169000</v>
      </c>
      <c r="N1304" s="542"/>
      <c r="O1304" s="542"/>
      <c r="P1304" s="542"/>
      <c r="Q1304" s="518"/>
    </row>
    <row r="1305" spans="1:17" ht="30" customHeight="1" collapsed="1">
      <c r="A1305" s="453" t="s">
        <v>1059</v>
      </c>
      <c r="B1305" s="454" t="s">
        <v>1060</v>
      </c>
      <c r="C1305" s="455"/>
      <c r="D1305" s="456"/>
      <c r="E1305" s="457"/>
      <c r="F1305" s="527"/>
      <c r="G1305" s="528"/>
      <c r="H1305" s="527"/>
      <c r="I1305" s="527"/>
      <c r="J1305" s="529"/>
      <c r="K1305" s="529"/>
      <c r="L1305" s="529"/>
      <c r="M1305" s="529">
        <f>SUBTOTAL(9,M1306:M1322)</f>
        <v>396537202</v>
      </c>
      <c r="N1305" s="529">
        <v>0</v>
      </c>
      <c r="O1305" s="529">
        <f>SUBTOTAL(9,O1306:O1322)</f>
        <v>0</v>
      </c>
      <c r="P1305" s="529">
        <f>SUBTOTAL(9,P1306:P1322)</f>
        <v>0</v>
      </c>
      <c r="Q1305" s="497"/>
    </row>
    <row r="1306" spans="1:17" ht="13" hidden="1" outlineLevel="1">
      <c r="A1306" s="541"/>
      <c r="B1306" s="553" t="s">
        <v>960</v>
      </c>
      <c r="C1306" s="554"/>
      <c r="D1306" s="561"/>
      <c r="E1306" s="561"/>
      <c r="F1306" s="562"/>
      <c r="G1306" s="557"/>
      <c r="H1306" s="562"/>
      <c r="I1306" s="562"/>
      <c r="J1306" s="562"/>
      <c r="K1306" s="562"/>
      <c r="L1306" s="562"/>
      <c r="M1306" s="562"/>
      <c r="N1306" s="541"/>
      <c r="O1306" s="541"/>
      <c r="P1306" s="541"/>
      <c r="Q1306" s="558"/>
    </row>
    <row r="1307" spans="1:17" ht="13" hidden="1" outlineLevel="1">
      <c r="A1307" s="514">
        <f>IF(C1307&lt;&gt;0,MAX($A$11:A1306)+1,0)</f>
        <v>1109</v>
      </c>
      <c r="B1307" s="515" t="s">
        <v>1061</v>
      </c>
      <c r="C1307" s="524" t="s">
        <v>758</v>
      </c>
      <c r="D1307" s="490">
        <v>36</v>
      </c>
      <c r="E1307" s="490">
        <v>1</v>
      </c>
      <c r="F1307" s="567">
        <f>D1307*E1307</f>
        <v>36</v>
      </c>
      <c r="G1307" s="478"/>
      <c r="H1307" s="567"/>
      <c r="I1307" s="567"/>
      <c r="J1307" s="477">
        <v>56436</v>
      </c>
      <c r="K1307" s="477">
        <v>74400</v>
      </c>
      <c r="L1307" s="477">
        <f t="shared" si="101"/>
        <v>130836</v>
      </c>
      <c r="M1307" s="477">
        <f t="shared" si="102"/>
        <v>4710096</v>
      </c>
      <c r="N1307" s="542"/>
      <c r="O1307" s="542"/>
      <c r="P1307" s="542"/>
      <c r="Q1307" s="517"/>
    </row>
    <row r="1308" spans="1:17" ht="13" hidden="1" outlineLevel="1">
      <c r="A1308" s="514">
        <f>IF(C1308&lt;&gt;0,MAX($A$11:A1307)+1,0)</f>
        <v>1110</v>
      </c>
      <c r="B1308" s="515" t="s">
        <v>1048</v>
      </c>
      <c r="C1308" s="516" t="s">
        <v>805</v>
      </c>
      <c r="D1308" s="475">
        <v>2600</v>
      </c>
      <c r="E1308" s="475">
        <v>1</v>
      </c>
      <c r="F1308" s="567">
        <f t="shared" ref="F1308:F1322" si="104">D1308*E1308</f>
        <v>2600</v>
      </c>
      <c r="G1308" s="478"/>
      <c r="H1308" s="567"/>
      <c r="I1308" s="567"/>
      <c r="J1308" s="477">
        <v>4850</v>
      </c>
      <c r="K1308" s="477">
        <v>3000</v>
      </c>
      <c r="L1308" s="477">
        <f t="shared" si="101"/>
        <v>7850</v>
      </c>
      <c r="M1308" s="477">
        <f t="shared" si="102"/>
        <v>20410000</v>
      </c>
      <c r="N1308" s="542"/>
      <c r="O1308" s="542"/>
      <c r="P1308" s="542"/>
      <c r="Q1308" s="517"/>
    </row>
    <row r="1309" spans="1:17" ht="13" hidden="1" outlineLevel="1">
      <c r="A1309" s="514">
        <f>IF(C1309&lt;&gt;0,MAX($A$11:A1308)+1,0)</f>
        <v>1111</v>
      </c>
      <c r="B1309" s="523" t="s">
        <v>1049</v>
      </c>
      <c r="C1309" s="516" t="s">
        <v>805</v>
      </c>
      <c r="D1309" s="475">
        <v>600</v>
      </c>
      <c r="E1309" s="475">
        <v>1</v>
      </c>
      <c r="F1309" s="567">
        <f t="shared" si="104"/>
        <v>600</v>
      </c>
      <c r="G1309" s="478"/>
      <c r="H1309" s="567"/>
      <c r="I1309" s="567"/>
      <c r="J1309" s="477">
        <v>40697</v>
      </c>
      <c r="K1309" s="477">
        <v>18109</v>
      </c>
      <c r="L1309" s="477">
        <f t="shared" si="101"/>
        <v>58806</v>
      </c>
      <c r="M1309" s="477">
        <f t="shared" si="102"/>
        <v>35283600</v>
      </c>
      <c r="N1309" s="542"/>
      <c r="O1309" s="542"/>
      <c r="P1309" s="542"/>
      <c r="Q1309" s="517"/>
    </row>
    <row r="1310" spans="1:17" ht="13" hidden="1" outlineLevel="1">
      <c r="A1310" s="514">
        <f>IF(C1310&lt;&gt;0,MAX($A$11:A1309)+1,0)</f>
        <v>1112</v>
      </c>
      <c r="B1310" s="523" t="s">
        <v>1050</v>
      </c>
      <c r="C1310" s="516" t="s">
        <v>805</v>
      </c>
      <c r="D1310" s="475">
        <v>1800</v>
      </c>
      <c r="E1310" s="475">
        <v>1</v>
      </c>
      <c r="F1310" s="567">
        <f t="shared" si="104"/>
        <v>1800</v>
      </c>
      <c r="G1310" s="478"/>
      <c r="H1310" s="567"/>
      <c r="I1310" s="567"/>
      <c r="J1310" s="477">
        <v>26883</v>
      </c>
      <c r="K1310" s="477">
        <v>13928</v>
      </c>
      <c r="L1310" s="477">
        <f t="shared" si="101"/>
        <v>40811</v>
      </c>
      <c r="M1310" s="477">
        <f t="shared" si="102"/>
        <v>73459800</v>
      </c>
      <c r="N1310" s="542"/>
      <c r="O1310" s="542"/>
      <c r="P1310" s="542"/>
      <c r="Q1310" s="517"/>
    </row>
    <row r="1311" spans="1:17" ht="13" hidden="1" outlineLevel="1">
      <c r="A1311" s="514">
        <f>IF(C1311&lt;&gt;0,MAX($A$11:A1310)+1,0)</f>
        <v>1113</v>
      </c>
      <c r="B1311" s="515" t="s">
        <v>962</v>
      </c>
      <c r="C1311" s="516" t="s">
        <v>805</v>
      </c>
      <c r="D1311" s="475">
        <v>4040</v>
      </c>
      <c r="E1311" s="475">
        <v>1</v>
      </c>
      <c r="F1311" s="567">
        <f t="shared" si="104"/>
        <v>4040</v>
      </c>
      <c r="G1311" s="478"/>
      <c r="H1311" s="567"/>
      <c r="I1311" s="567"/>
      <c r="J1311" s="477">
        <v>10146</v>
      </c>
      <c r="K1311" s="477">
        <v>17118</v>
      </c>
      <c r="L1311" s="477">
        <f t="shared" si="101"/>
        <v>27264</v>
      </c>
      <c r="M1311" s="477">
        <f t="shared" si="102"/>
        <v>110146560</v>
      </c>
      <c r="N1311" s="542"/>
      <c r="O1311" s="542"/>
      <c r="P1311" s="542"/>
      <c r="Q1311" s="517"/>
    </row>
    <row r="1312" spans="1:17" ht="13" hidden="1" outlineLevel="1">
      <c r="A1312" s="514">
        <f>IF(C1312&lt;&gt;0,MAX($A$11:A1311)+1,0)</f>
        <v>1114</v>
      </c>
      <c r="B1312" s="515" t="s">
        <v>963</v>
      </c>
      <c r="C1312" s="516" t="s">
        <v>964</v>
      </c>
      <c r="D1312" s="475">
        <v>1</v>
      </c>
      <c r="E1312" s="475">
        <v>1</v>
      </c>
      <c r="F1312" s="567">
        <f t="shared" si="104"/>
        <v>1</v>
      </c>
      <c r="G1312" s="478"/>
      <c r="H1312" s="567"/>
      <c r="I1312" s="567"/>
      <c r="J1312" s="477">
        <v>0</v>
      </c>
      <c r="K1312" s="477">
        <v>0</v>
      </c>
      <c r="L1312" s="477">
        <f t="shared" si="101"/>
        <v>0</v>
      </c>
      <c r="M1312" s="477">
        <f t="shared" si="102"/>
        <v>0</v>
      </c>
      <c r="N1312" s="542"/>
      <c r="O1312" s="542"/>
      <c r="P1312" s="542"/>
      <c r="Q1312" s="517"/>
    </row>
    <row r="1313" spans="1:17" ht="26" hidden="1" outlineLevel="1">
      <c r="A1313" s="514">
        <f>IF(C1313&lt;&gt;0,MAX($A$11:A1312)+1,0)</f>
        <v>1115</v>
      </c>
      <c r="B1313" s="515" t="s">
        <v>965</v>
      </c>
      <c r="C1313" s="516" t="s">
        <v>809</v>
      </c>
      <c r="D1313" s="475">
        <v>1</v>
      </c>
      <c r="E1313" s="475">
        <v>1</v>
      </c>
      <c r="F1313" s="567">
        <f t="shared" si="104"/>
        <v>1</v>
      </c>
      <c r="G1313" s="478"/>
      <c r="H1313" s="567"/>
      <c r="I1313" s="567"/>
      <c r="J1313" s="477">
        <v>9758521</v>
      </c>
      <c r="K1313" s="477">
        <v>3018099</v>
      </c>
      <c r="L1313" s="477">
        <f t="shared" si="101"/>
        <v>12776620</v>
      </c>
      <c r="M1313" s="477">
        <f t="shared" si="102"/>
        <v>12776620</v>
      </c>
      <c r="N1313" s="542"/>
      <c r="O1313" s="542"/>
      <c r="P1313" s="542"/>
      <c r="Q1313" s="517"/>
    </row>
    <row r="1314" spans="1:17" ht="13" hidden="1" outlineLevel="1">
      <c r="A1314" s="541"/>
      <c r="B1314" s="553" t="s">
        <v>966</v>
      </c>
      <c r="C1314" s="554"/>
      <c r="D1314" s="561"/>
      <c r="E1314" s="561"/>
      <c r="F1314" s="568"/>
      <c r="G1314" s="569"/>
      <c r="H1314" s="568"/>
      <c r="I1314" s="568"/>
      <c r="J1314" s="570">
        <v>0</v>
      </c>
      <c r="K1314" s="570">
        <v>0</v>
      </c>
      <c r="L1314" s="568"/>
      <c r="M1314" s="568"/>
      <c r="N1314" s="554"/>
      <c r="O1314" s="554"/>
      <c r="P1314" s="554"/>
      <c r="Q1314" s="558"/>
    </row>
    <row r="1315" spans="1:17" ht="26" hidden="1" outlineLevel="1">
      <c r="A1315" s="514">
        <f>IF(C1315&lt;&gt;0,MAX($A$11:A1314)+1,0)</f>
        <v>1116</v>
      </c>
      <c r="B1315" s="523" t="s">
        <v>1051</v>
      </c>
      <c r="C1315" s="524" t="s">
        <v>758</v>
      </c>
      <c r="D1315" s="490">
        <v>8</v>
      </c>
      <c r="E1315" s="490">
        <v>1</v>
      </c>
      <c r="F1315" s="567">
        <f t="shared" si="104"/>
        <v>8</v>
      </c>
      <c r="G1315" s="478"/>
      <c r="H1315" s="567"/>
      <c r="I1315" s="567"/>
      <c r="J1315" s="477">
        <v>846771</v>
      </c>
      <c r="K1315" s="477">
        <v>218240</v>
      </c>
      <c r="L1315" s="477">
        <f t="shared" si="101"/>
        <v>1065011</v>
      </c>
      <c r="M1315" s="477">
        <f t="shared" si="102"/>
        <v>8520088</v>
      </c>
      <c r="N1315" s="542"/>
      <c r="O1315" s="542"/>
      <c r="P1315" s="542"/>
      <c r="Q1315" s="518"/>
    </row>
    <row r="1316" spans="1:17" ht="13" hidden="1" outlineLevel="1">
      <c r="A1316" s="514">
        <f>IF(C1316&lt;&gt;0,MAX($A$11:A1315)+1,0)</f>
        <v>1117</v>
      </c>
      <c r="B1316" s="523" t="s">
        <v>1052</v>
      </c>
      <c r="C1316" s="524" t="s">
        <v>758</v>
      </c>
      <c r="D1316" s="490">
        <v>16</v>
      </c>
      <c r="E1316" s="490">
        <v>1</v>
      </c>
      <c r="F1316" s="567">
        <f t="shared" si="104"/>
        <v>16</v>
      </c>
      <c r="G1316" s="478"/>
      <c r="H1316" s="567"/>
      <c r="I1316" s="567"/>
      <c r="J1316" s="477">
        <v>846771</v>
      </c>
      <c r="K1316" s="477">
        <v>218240</v>
      </c>
      <c r="L1316" s="477">
        <f t="shared" si="101"/>
        <v>1065011</v>
      </c>
      <c r="M1316" s="477">
        <f t="shared" si="102"/>
        <v>17040176</v>
      </c>
      <c r="N1316" s="542"/>
      <c r="O1316" s="542"/>
      <c r="P1316" s="542"/>
      <c r="Q1316" s="518"/>
    </row>
    <row r="1317" spans="1:17" ht="13" hidden="1" outlineLevel="1">
      <c r="A1317" s="514">
        <f>IF(C1317&lt;&gt;0,MAX($A$11:A1316)+1,0)</f>
        <v>1118</v>
      </c>
      <c r="B1317" s="523" t="s">
        <v>1053</v>
      </c>
      <c r="C1317" s="524" t="s">
        <v>758</v>
      </c>
      <c r="D1317" s="490">
        <v>2</v>
      </c>
      <c r="E1317" s="490">
        <v>1</v>
      </c>
      <c r="F1317" s="567">
        <f t="shared" si="104"/>
        <v>2</v>
      </c>
      <c r="G1317" s="478"/>
      <c r="H1317" s="567"/>
      <c r="I1317" s="567"/>
      <c r="J1317" s="477">
        <v>754156</v>
      </c>
      <c r="K1317" s="477">
        <v>218240</v>
      </c>
      <c r="L1317" s="477">
        <f t="shared" si="101"/>
        <v>972396</v>
      </c>
      <c r="M1317" s="477">
        <f t="shared" si="102"/>
        <v>1944792</v>
      </c>
      <c r="N1317" s="542"/>
      <c r="O1317" s="542"/>
      <c r="P1317" s="542"/>
      <c r="Q1317" s="518"/>
    </row>
    <row r="1318" spans="1:17" ht="13" hidden="1" outlineLevel="1">
      <c r="A1318" s="514">
        <f>IF(C1318&lt;&gt;0,MAX($A$11:A1317)+1,0)</f>
        <v>1119</v>
      </c>
      <c r="B1318" s="523" t="s">
        <v>1054</v>
      </c>
      <c r="C1318" s="524" t="s">
        <v>758</v>
      </c>
      <c r="D1318" s="490">
        <v>10</v>
      </c>
      <c r="E1318" s="490">
        <v>1</v>
      </c>
      <c r="F1318" s="567">
        <f t="shared" si="104"/>
        <v>10</v>
      </c>
      <c r="G1318" s="478"/>
      <c r="H1318" s="567"/>
      <c r="I1318" s="567"/>
      <c r="J1318" s="477">
        <v>754156</v>
      </c>
      <c r="K1318" s="477">
        <v>218240</v>
      </c>
      <c r="L1318" s="477">
        <f t="shared" si="101"/>
        <v>972396</v>
      </c>
      <c r="M1318" s="477">
        <f t="shared" si="102"/>
        <v>9723960</v>
      </c>
      <c r="N1318" s="542"/>
      <c r="O1318" s="542"/>
      <c r="P1318" s="542"/>
      <c r="Q1318" s="518"/>
    </row>
    <row r="1319" spans="1:17" ht="13" hidden="1" outlineLevel="1">
      <c r="A1319" s="514">
        <f>IF(C1319&lt;&gt;0,MAX($A$11:A1318)+1,0)</f>
        <v>1120</v>
      </c>
      <c r="B1319" s="523" t="s">
        <v>1055</v>
      </c>
      <c r="C1319" s="524" t="s">
        <v>758</v>
      </c>
      <c r="D1319" s="490">
        <v>36</v>
      </c>
      <c r="E1319" s="490">
        <v>1</v>
      </c>
      <c r="F1319" s="567">
        <f t="shared" si="104"/>
        <v>36</v>
      </c>
      <c r="G1319" s="478"/>
      <c r="H1319" s="567"/>
      <c r="I1319" s="567"/>
      <c r="J1319" s="477">
        <v>132308</v>
      </c>
      <c r="K1319" s="477">
        <v>32736</v>
      </c>
      <c r="L1319" s="477">
        <f t="shared" si="101"/>
        <v>165044</v>
      </c>
      <c r="M1319" s="477">
        <f t="shared" si="102"/>
        <v>5941584</v>
      </c>
      <c r="N1319" s="542"/>
      <c r="O1319" s="542"/>
      <c r="P1319" s="542"/>
      <c r="Q1319" s="517"/>
    </row>
    <row r="1320" spans="1:17" ht="13" hidden="1" outlineLevel="1">
      <c r="A1320" s="514">
        <f>IF(C1320&lt;&gt;0,MAX($A$11:A1319)+1,0)</f>
        <v>1121</v>
      </c>
      <c r="B1320" s="523" t="s">
        <v>1056</v>
      </c>
      <c r="C1320" s="524" t="s">
        <v>758</v>
      </c>
      <c r="D1320" s="490">
        <v>3</v>
      </c>
      <c r="E1320" s="490">
        <v>1</v>
      </c>
      <c r="F1320" s="567">
        <f t="shared" si="104"/>
        <v>3</v>
      </c>
      <c r="G1320" s="478"/>
      <c r="H1320" s="567"/>
      <c r="I1320" s="567"/>
      <c r="J1320" s="477">
        <v>5212935</v>
      </c>
      <c r="K1320" s="477">
        <v>644899</v>
      </c>
      <c r="L1320" s="477">
        <f t="shared" si="101"/>
        <v>5857834</v>
      </c>
      <c r="M1320" s="477">
        <f t="shared" si="102"/>
        <v>17573502</v>
      </c>
      <c r="N1320" s="542"/>
      <c r="O1320" s="542"/>
      <c r="P1320" s="542"/>
      <c r="Q1320" s="518"/>
    </row>
    <row r="1321" spans="1:17" ht="13" hidden="1" outlineLevel="1">
      <c r="A1321" s="514">
        <f>IF(C1321&lt;&gt;0,MAX($A$11:A1320)+1,0)</f>
        <v>1122</v>
      </c>
      <c r="B1321" s="523" t="s">
        <v>1057</v>
      </c>
      <c r="C1321" s="524" t="s">
        <v>758</v>
      </c>
      <c r="D1321" s="490">
        <v>3</v>
      </c>
      <c r="E1321" s="490">
        <v>1</v>
      </c>
      <c r="F1321" s="567">
        <f t="shared" si="104"/>
        <v>3</v>
      </c>
      <c r="G1321" s="478"/>
      <c r="H1321" s="567"/>
      <c r="I1321" s="567"/>
      <c r="J1321" s="477">
        <v>12410490</v>
      </c>
      <c r="K1321" s="477">
        <v>1535318</v>
      </c>
      <c r="L1321" s="477">
        <f t="shared" si="101"/>
        <v>13945808</v>
      </c>
      <c r="M1321" s="477">
        <f t="shared" si="102"/>
        <v>41837424</v>
      </c>
      <c r="N1321" s="542"/>
      <c r="O1321" s="542"/>
      <c r="P1321" s="542"/>
      <c r="Q1321" s="517"/>
    </row>
    <row r="1322" spans="1:17" ht="13" hidden="1" outlineLevel="1">
      <c r="A1322" s="514">
        <f>IF(C1322&lt;&gt;0,MAX($A$11:A1321)+1,0)</f>
        <v>1123</v>
      </c>
      <c r="B1322" s="523" t="s">
        <v>1058</v>
      </c>
      <c r="C1322" s="524" t="s">
        <v>758</v>
      </c>
      <c r="D1322" s="490">
        <v>1</v>
      </c>
      <c r="E1322" s="490">
        <v>1</v>
      </c>
      <c r="F1322" s="567">
        <f t="shared" si="104"/>
        <v>1</v>
      </c>
      <c r="G1322" s="478"/>
      <c r="H1322" s="567"/>
      <c r="I1322" s="567"/>
      <c r="J1322" s="477">
        <v>33077000</v>
      </c>
      <c r="K1322" s="477">
        <v>4092000</v>
      </c>
      <c r="L1322" s="477">
        <f t="shared" si="101"/>
        <v>37169000</v>
      </c>
      <c r="M1322" s="477">
        <f t="shared" si="102"/>
        <v>37169000</v>
      </c>
      <c r="N1322" s="542"/>
      <c r="O1322" s="542"/>
      <c r="P1322" s="542"/>
      <c r="Q1322" s="518"/>
    </row>
    <row r="1323" spans="1:17" ht="34.5" customHeight="1" collapsed="1">
      <c r="A1323" s="453" t="s">
        <v>1062</v>
      </c>
      <c r="B1323" s="454" t="s">
        <v>1063</v>
      </c>
      <c r="C1323" s="455"/>
      <c r="D1323" s="456"/>
      <c r="E1323" s="457"/>
      <c r="F1323" s="527"/>
      <c r="G1323" s="528"/>
      <c r="H1323" s="527"/>
      <c r="I1323" s="527"/>
      <c r="J1323" s="529"/>
      <c r="K1323" s="529"/>
      <c r="L1323" s="529"/>
      <c r="M1323" s="529">
        <f>SUBTOTAL(9,M1324:M1344)</f>
        <v>418918705</v>
      </c>
      <c r="N1323" s="529">
        <v>0</v>
      </c>
      <c r="O1323" s="529">
        <f>SUBTOTAL(9,O1324:O1344)</f>
        <v>0</v>
      </c>
      <c r="P1323" s="529">
        <f>SUBTOTAL(9,P1324:P1344)</f>
        <v>0</v>
      </c>
      <c r="Q1323" s="497"/>
    </row>
    <row r="1324" spans="1:17" ht="13" hidden="1" outlineLevel="1">
      <c r="A1324" s="541"/>
      <c r="B1324" s="553" t="s">
        <v>960</v>
      </c>
      <c r="C1324" s="554"/>
      <c r="D1324" s="555"/>
      <c r="E1324" s="555"/>
      <c r="F1324" s="556"/>
      <c r="G1324" s="557"/>
      <c r="H1324" s="556"/>
      <c r="I1324" s="556"/>
      <c r="J1324" s="556"/>
      <c r="K1324" s="556"/>
      <c r="L1324" s="556"/>
      <c r="M1324" s="556"/>
      <c r="N1324" s="559"/>
      <c r="O1324" s="559"/>
      <c r="P1324" s="559"/>
      <c r="Q1324" s="558"/>
    </row>
    <row r="1325" spans="1:17" ht="13" hidden="1" outlineLevel="1">
      <c r="A1325" s="514">
        <f>IF(C1325&lt;&gt;0,MAX($A$11:A1324)+1,0)</f>
        <v>1124</v>
      </c>
      <c r="B1325" s="515" t="s">
        <v>1064</v>
      </c>
      <c r="C1325" s="524" t="s">
        <v>805</v>
      </c>
      <c r="D1325" s="536">
        <v>500</v>
      </c>
      <c r="E1325" s="536">
        <v>1</v>
      </c>
      <c r="F1325" s="477">
        <f>D1325*E1325</f>
        <v>500</v>
      </c>
      <c r="G1325" s="478"/>
      <c r="H1325" s="477"/>
      <c r="I1325" s="477"/>
      <c r="J1325" s="477">
        <v>9296</v>
      </c>
      <c r="K1325" s="477">
        <v>5158</v>
      </c>
      <c r="L1325" s="477">
        <f t="shared" si="101"/>
        <v>14454</v>
      </c>
      <c r="M1325" s="477">
        <f t="shared" si="102"/>
        <v>7227000</v>
      </c>
      <c r="N1325" s="542"/>
      <c r="O1325" s="542"/>
      <c r="P1325" s="542"/>
      <c r="Q1325" s="517"/>
    </row>
    <row r="1326" spans="1:17" ht="13" hidden="1" outlineLevel="1">
      <c r="A1326" s="514">
        <f>IF(C1326&lt;&gt;0,MAX($A$11:A1325)+1,0)</f>
        <v>1125</v>
      </c>
      <c r="B1326" s="523" t="s">
        <v>1065</v>
      </c>
      <c r="C1326" s="516" t="s">
        <v>805</v>
      </c>
      <c r="D1326" s="537">
        <v>150</v>
      </c>
      <c r="E1326" s="537">
        <v>1</v>
      </c>
      <c r="F1326" s="477">
        <f t="shared" ref="F1326:F1344" si="105">D1326*E1326</f>
        <v>150</v>
      </c>
      <c r="G1326" s="478"/>
      <c r="H1326" s="477"/>
      <c r="I1326" s="477"/>
      <c r="J1326" s="477">
        <v>5495</v>
      </c>
      <c r="K1326" s="477">
        <v>3704</v>
      </c>
      <c r="L1326" s="477">
        <f t="shared" si="101"/>
        <v>9199</v>
      </c>
      <c r="M1326" s="477">
        <f t="shared" si="102"/>
        <v>1379850</v>
      </c>
      <c r="N1326" s="542"/>
      <c r="O1326" s="542"/>
      <c r="P1326" s="542"/>
      <c r="Q1326" s="517"/>
    </row>
    <row r="1327" spans="1:17" ht="13" hidden="1" outlineLevel="1">
      <c r="A1327" s="514">
        <f>IF(C1327&lt;&gt;0,MAX($A$11:A1326)+1,0)</f>
        <v>1126</v>
      </c>
      <c r="B1327" s="515" t="s">
        <v>963</v>
      </c>
      <c r="C1327" s="516" t="s">
        <v>964</v>
      </c>
      <c r="D1327" s="537">
        <v>1</v>
      </c>
      <c r="E1327" s="537">
        <v>1</v>
      </c>
      <c r="F1327" s="477">
        <f t="shared" si="105"/>
        <v>1</v>
      </c>
      <c r="G1327" s="478"/>
      <c r="H1327" s="477"/>
      <c r="I1327" s="477"/>
      <c r="J1327" s="477">
        <v>0</v>
      </c>
      <c r="K1327" s="477">
        <v>0</v>
      </c>
      <c r="L1327" s="477">
        <f t="shared" si="101"/>
        <v>0</v>
      </c>
      <c r="M1327" s="477">
        <f t="shared" si="102"/>
        <v>0</v>
      </c>
      <c r="N1327" s="542"/>
      <c r="O1327" s="542"/>
      <c r="P1327" s="542"/>
      <c r="Q1327" s="517"/>
    </row>
    <row r="1328" spans="1:17" ht="13" hidden="1" outlineLevel="1">
      <c r="A1328" s="514">
        <f>IF(C1328&lt;&gt;0,MAX($A$11:A1327)+1,0)</f>
        <v>1127</v>
      </c>
      <c r="B1328" s="515" t="s">
        <v>998</v>
      </c>
      <c r="C1328" s="516" t="s">
        <v>809</v>
      </c>
      <c r="D1328" s="537">
        <v>1</v>
      </c>
      <c r="E1328" s="537">
        <v>1</v>
      </c>
      <c r="F1328" s="477">
        <f t="shared" si="105"/>
        <v>1</v>
      </c>
      <c r="G1328" s="478"/>
      <c r="H1328" s="477"/>
      <c r="I1328" s="477"/>
      <c r="J1328" s="477">
        <v>36895368</v>
      </c>
      <c r="K1328" s="477">
        <v>13864847</v>
      </c>
      <c r="L1328" s="477">
        <f t="shared" si="101"/>
        <v>50760215</v>
      </c>
      <c r="M1328" s="477">
        <f t="shared" si="102"/>
        <v>50760215</v>
      </c>
      <c r="N1328" s="542"/>
      <c r="O1328" s="542"/>
      <c r="P1328" s="542"/>
      <c r="Q1328" s="517"/>
    </row>
    <row r="1329" spans="1:17" ht="13" hidden="1" outlineLevel="1">
      <c r="A1329" s="541"/>
      <c r="B1329" s="553" t="s">
        <v>966</v>
      </c>
      <c r="C1329" s="554"/>
      <c r="D1329" s="555"/>
      <c r="E1329" s="555"/>
      <c r="F1329" s="484">
        <f t="shared" si="105"/>
        <v>0</v>
      </c>
      <c r="G1329" s="485"/>
      <c r="H1329" s="484"/>
      <c r="I1329" s="484"/>
      <c r="J1329" s="485"/>
      <c r="K1329" s="485"/>
      <c r="L1329" s="485"/>
      <c r="M1329" s="485"/>
      <c r="N1329" s="468"/>
      <c r="O1329" s="468"/>
      <c r="P1329" s="468"/>
      <c r="Q1329" s="558"/>
    </row>
    <row r="1330" spans="1:17" ht="104" hidden="1" outlineLevel="1">
      <c r="A1330" s="514">
        <f>IF(C1330&lt;&gt;0,MAX($A$11:A1329)+1,0)</f>
        <v>1128</v>
      </c>
      <c r="B1330" s="523" t="s">
        <v>1066</v>
      </c>
      <c r="C1330" s="524" t="s">
        <v>758</v>
      </c>
      <c r="D1330" s="536">
        <v>8</v>
      </c>
      <c r="E1330" s="536">
        <v>1</v>
      </c>
      <c r="F1330" s="477">
        <f t="shared" si="105"/>
        <v>8</v>
      </c>
      <c r="G1330" s="478"/>
      <c r="H1330" s="477"/>
      <c r="I1330" s="477"/>
      <c r="J1330" s="477">
        <v>4390220</v>
      </c>
      <c r="K1330" s="477">
        <v>543120</v>
      </c>
      <c r="L1330" s="477">
        <f t="shared" si="101"/>
        <v>4933340</v>
      </c>
      <c r="M1330" s="477">
        <f t="shared" si="102"/>
        <v>39466720</v>
      </c>
      <c r="N1330" s="542"/>
      <c r="O1330" s="542"/>
      <c r="P1330" s="542"/>
      <c r="Q1330" s="517"/>
    </row>
    <row r="1331" spans="1:17" ht="13" hidden="1" outlineLevel="1">
      <c r="A1331" s="514">
        <f>IF(C1331&lt;&gt;0,MAX($A$11:A1330)+1,0)</f>
        <v>1129</v>
      </c>
      <c r="B1331" s="523" t="s">
        <v>1067</v>
      </c>
      <c r="C1331" s="524" t="s">
        <v>758</v>
      </c>
      <c r="D1331" s="536">
        <v>4</v>
      </c>
      <c r="E1331" s="536">
        <v>1</v>
      </c>
      <c r="F1331" s="477">
        <f t="shared" si="105"/>
        <v>4</v>
      </c>
      <c r="G1331" s="478"/>
      <c r="H1331" s="477"/>
      <c r="I1331" s="477"/>
      <c r="J1331" s="477">
        <v>15035000</v>
      </c>
      <c r="K1331" s="477">
        <v>1860000</v>
      </c>
      <c r="L1331" s="477">
        <f t="shared" si="101"/>
        <v>16895000</v>
      </c>
      <c r="M1331" s="477">
        <f t="shared" si="102"/>
        <v>67580000</v>
      </c>
      <c r="N1331" s="542"/>
      <c r="O1331" s="542"/>
      <c r="P1331" s="542"/>
      <c r="Q1331" s="518"/>
    </row>
    <row r="1332" spans="1:17" ht="13" hidden="1" outlineLevel="1">
      <c r="A1332" s="514">
        <f>IF(C1332&lt;&gt;0,MAX($A$11:A1331)+1,0)</f>
        <v>1130</v>
      </c>
      <c r="B1332" s="523" t="s">
        <v>1068</v>
      </c>
      <c r="C1332" s="524" t="s">
        <v>758</v>
      </c>
      <c r="D1332" s="536">
        <v>8</v>
      </c>
      <c r="E1332" s="536">
        <v>1</v>
      </c>
      <c r="F1332" s="477">
        <f t="shared" si="105"/>
        <v>8</v>
      </c>
      <c r="G1332" s="478"/>
      <c r="H1332" s="477"/>
      <c r="I1332" s="477"/>
      <c r="J1332" s="477">
        <v>2646160</v>
      </c>
      <c r="K1332" s="477">
        <v>327360</v>
      </c>
      <c r="L1332" s="477">
        <f t="shared" si="101"/>
        <v>2973520</v>
      </c>
      <c r="M1332" s="477">
        <f t="shared" si="102"/>
        <v>23788160</v>
      </c>
      <c r="N1332" s="542"/>
      <c r="O1332" s="542"/>
      <c r="P1332" s="542"/>
      <c r="Q1332" s="517"/>
    </row>
    <row r="1333" spans="1:17" ht="39" hidden="1" outlineLevel="1">
      <c r="A1333" s="514">
        <f>IF(C1333&lt;&gt;0,MAX($A$11:A1332)+1,0)</f>
        <v>1131</v>
      </c>
      <c r="B1333" s="523" t="s">
        <v>1069</v>
      </c>
      <c r="C1333" s="524" t="s">
        <v>758</v>
      </c>
      <c r="D1333" s="536">
        <v>1</v>
      </c>
      <c r="E1333" s="536">
        <v>1</v>
      </c>
      <c r="F1333" s="477">
        <f t="shared" si="105"/>
        <v>1</v>
      </c>
      <c r="G1333" s="478"/>
      <c r="H1333" s="477"/>
      <c r="I1333" s="477"/>
      <c r="J1333" s="477">
        <v>3247560</v>
      </c>
      <c r="K1333" s="477">
        <v>401760</v>
      </c>
      <c r="L1333" s="477">
        <f t="shared" si="101"/>
        <v>3649320</v>
      </c>
      <c r="M1333" s="477">
        <f t="shared" si="102"/>
        <v>3649320</v>
      </c>
      <c r="N1333" s="542"/>
      <c r="O1333" s="542"/>
      <c r="P1333" s="542"/>
      <c r="Q1333" s="517"/>
    </row>
    <row r="1334" spans="1:17" ht="13" hidden="1" outlineLevel="1">
      <c r="A1334" s="514">
        <f>IF(C1334&lt;&gt;0,MAX($A$11:A1333)+1,0)</f>
        <v>1132</v>
      </c>
      <c r="B1334" s="523" t="s">
        <v>1070</v>
      </c>
      <c r="C1334" s="524" t="s">
        <v>758</v>
      </c>
      <c r="D1334" s="536">
        <v>1</v>
      </c>
      <c r="E1334" s="536">
        <v>1</v>
      </c>
      <c r="F1334" s="477">
        <f t="shared" si="105"/>
        <v>1</v>
      </c>
      <c r="G1334" s="478"/>
      <c r="H1334" s="477"/>
      <c r="I1334" s="477"/>
      <c r="J1334" s="477">
        <v>6976240</v>
      </c>
      <c r="K1334" s="477">
        <v>863040</v>
      </c>
      <c r="L1334" s="477">
        <f t="shared" si="101"/>
        <v>7839280</v>
      </c>
      <c r="M1334" s="477">
        <f t="shared" si="102"/>
        <v>7839280</v>
      </c>
      <c r="N1334" s="542"/>
      <c r="O1334" s="542"/>
      <c r="P1334" s="542"/>
      <c r="Q1334" s="517"/>
    </row>
    <row r="1335" spans="1:17" ht="13" hidden="1" outlineLevel="1">
      <c r="A1335" s="514">
        <f>IF(C1335&lt;&gt;0,MAX($A$11:A1334)+1,0)</f>
        <v>1133</v>
      </c>
      <c r="B1335" s="523" t="s">
        <v>1071</v>
      </c>
      <c r="C1335" s="524" t="s">
        <v>758</v>
      </c>
      <c r="D1335" s="536">
        <v>1</v>
      </c>
      <c r="E1335" s="536">
        <v>1</v>
      </c>
      <c r="F1335" s="477">
        <f t="shared" si="105"/>
        <v>1</v>
      </c>
      <c r="G1335" s="478"/>
      <c r="H1335" s="477"/>
      <c r="I1335" s="477"/>
      <c r="J1335" s="477">
        <v>0</v>
      </c>
      <c r="K1335" s="477">
        <v>0</v>
      </c>
      <c r="L1335" s="477">
        <f t="shared" si="101"/>
        <v>0</v>
      </c>
      <c r="M1335" s="477">
        <f t="shared" si="102"/>
        <v>0</v>
      </c>
      <c r="N1335" s="542"/>
      <c r="O1335" s="542"/>
      <c r="P1335" s="542"/>
      <c r="Q1335" s="517"/>
    </row>
    <row r="1336" spans="1:17" ht="65" hidden="1" outlineLevel="1">
      <c r="A1336" s="514">
        <f>IF(C1336&lt;&gt;0,MAX($A$11:A1335)+1,0)</f>
        <v>1134</v>
      </c>
      <c r="B1336" s="523" t="s">
        <v>1072</v>
      </c>
      <c r="C1336" s="524" t="s">
        <v>758</v>
      </c>
      <c r="D1336" s="536">
        <v>4</v>
      </c>
      <c r="E1336" s="536">
        <v>1</v>
      </c>
      <c r="F1336" s="477">
        <f t="shared" si="105"/>
        <v>4</v>
      </c>
      <c r="G1336" s="478"/>
      <c r="H1336" s="477"/>
      <c r="I1336" s="477"/>
      <c r="J1336" s="477">
        <v>4330080</v>
      </c>
      <c r="K1336" s="477">
        <v>535680</v>
      </c>
      <c r="L1336" s="477">
        <f t="shared" si="101"/>
        <v>4865760</v>
      </c>
      <c r="M1336" s="477">
        <f t="shared" si="102"/>
        <v>19463040</v>
      </c>
      <c r="N1336" s="542"/>
      <c r="O1336" s="542"/>
      <c r="P1336" s="542"/>
      <c r="Q1336" s="517"/>
    </row>
    <row r="1337" spans="1:17" ht="65" hidden="1" outlineLevel="1">
      <c r="A1337" s="514">
        <f>IF(C1337&lt;&gt;0,MAX($A$11:A1336)+1,0)</f>
        <v>1135</v>
      </c>
      <c r="B1337" s="523" t="s">
        <v>1073</v>
      </c>
      <c r="C1337" s="524" t="s">
        <v>758</v>
      </c>
      <c r="D1337" s="536">
        <v>4</v>
      </c>
      <c r="E1337" s="536">
        <v>1</v>
      </c>
      <c r="F1337" s="477">
        <f t="shared" si="105"/>
        <v>4</v>
      </c>
      <c r="G1337" s="478"/>
      <c r="H1337" s="477"/>
      <c r="I1337" s="477"/>
      <c r="J1337" s="477">
        <v>11426600</v>
      </c>
      <c r="K1337" s="477">
        <v>1413600</v>
      </c>
      <c r="L1337" s="477">
        <f t="shared" si="101"/>
        <v>12840200</v>
      </c>
      <c r="M1337" s="477">
        <f t="shared" si="102"/>
        <v>51360800</v>
      </c>
      <c r="N1337" s="542"/>
      <c r="O1337" s="542"/>
      <c r="P1337" s="542"/>
      <c r="Q1337" s="517"/>
    </row>
    <row r="1338" spans="1:17" ht="24" hidden="1" customHeight="1" outlineLevel="1">
      <c r="A1338" s="514">
        <f>IF(C1338&lt;&gt;0,MAX($A$11:A1337)+1,0)</f>
        <v>1136</v>
      </c>
      <c r="B1338" s="523" t="s">
        <v>1074</v>
      </c>
      <c r="C1338" s="524" t="s">
        <v>822</v>
      </c>
      <c r="D1338" s="536">
        <v>2000</v>
      </c>
      <c r="E1338" s="536">
        <v>1</v>
      </c>
      <c r="F1338" s="477">
        <f t="shared" si="105"/>
        <v>2000</v>
      </c>
      <c r="G1338" s="478"/>
      <c r="H1338" s="477"/>
      <c r="I1338" s="477"/>
      <c r="J1338" s="477">
        <v>18042</v>
      </c>
      <c r="K1338" s="477">
        <v>2232</v>
      </c>
      <c r="L1338" s="477">
        <f t="shared" si="101"/>
        <v>20274</v>
      </c>
      <c r="M1338" s="477">
        <f t="shared" si="102"/>
        <v>40548000</v>
      </c>
      <c r="N1338" s="542"/>
      <c r="O1338" s="542"/>
      <c r="P1338" s="542"/>
      <c r="Q1338" s="517"/>
    </row>
    <row r="1339" spans="1:17" ht="13" hidden="1" outlineLevel="1">
      <c r="A1339" s="514">
        <f>IF(C1339&lt;&gt;0,MAX($A$11:A1338)+1,0)</f>
        <v>1137</v>
      </c>
      <c r="B1339" s="523" t="s">
        <v>1075</v>
      </c>
      <c r="C1339" s="524" t="s">
        <v>758</v>
      </c>
      <c r="D1339" s="536">
        <v>1</v>
      </c>
      <c r="E1339" s="536">
        <v>1</v>
      </c>
      <c r="F1339" s="477">
        <f t="shared" si="105"/>
        <v>1</v>
      </c>
      <c r="G1339" s="478"/>
      <c r="H1339" s="477"/>
      <c r="I1339" s="477"/>
      <c r="J1339" s="477">
        <v>30070000</v>
      </c>
      <c r="K1339" s="477">
        <v>2529600</v>
      </c>
      <c r="L1339" s="477">
        <f t="shared" si="101"/>
        <v>32599600</v>
      </c>
      <c r="M1339" s="477">
        <f t="shared" si="102"/>
        <v>32599600</v>
      </c>
      <c r="N1339" s="542"/>
      <c r="O1339" s="542"/>
      <c r="P1339" s="542"/>
      <c r="Q1339" s="518"/>
    </row>
    <row r="1340" spans="1:17" ht="18.75" hidden="1" customHeight="1" outlineLevel="1">
      <c r="A1340" s="514">
        <f>IF(C1340&lt;&gt;0,MAX($A$11:A1339)+1,0)</f>
        <v>1138</v>
      </c>
      <c r="B1340" s="523" t="s">
        <v>1076</v>
      </c>
      <c r="C1340" s="524" t="s">
        <v>758</v>
      </c>
      <c r="D1340" s="536">
        <v>1</v>
      </c>
      <c r="E1340" s="536">
        <v>1</v>
      </c>
      <c r="F1340" s="477">
        <f t="shared" si="105"/>
        <v>1</v>
      </c>
      <c r="G1340" s="478"/>
      <c r="H1340" s="477"/>
      <c r="I1340" s="477"/>
      <c r="J1340" s="477">
        <v>9021000</v>
      </c>
      <c r="K1340" s="477">
        <v>1116000</v>
      </c>
      <c r="L1340" s="477">
        <f t="shared" ref="L1340:L1403" si="106">J1340+K1340</f>
        <v>10137000</v>
      </c>
      <c r="M1340" s="477">
        <f t="shared" ref="M1340:M1403" si="107">ROUND(F1340*L1340,0)</f>
        <v>10137000</v>
      </c>
      <c r="N1340" s="542"/>
      <c r="O1340" s="542"/>
      <c r="P1340" s="542"/>
      <c r="Q1340" s="517"/>
    </row>
    <row r="1341" spans="1:17" ht="39.75" hidden="1" customHeight="1" outlineLevel="1">
      <c r="A1341" s="514">
        <f>IF(C1341&lt;&gt;0,MAX($A$11:A1340)+1,0)</f>
        <v>1139</v>
      </c>
      <c r="B1341" s="523" t="s">
        <v>1077</v>
      </c>
      <c r="C1341" s="524" t="s">
        <v>758</v>
      </c>
      <c r="D1341" s="536">
        <v>1</v>
      </c>
      <c r="E1341" s="536">
        <v>1</v>
      </c>
      <c r="F1341" s="477">
        <f t="shared" si="105"/>
        <v>1</v>
      </c>
      <c r="G1341" s="478"/>
      <c r="H1341" s="477"/>
      <c r="I1341" s="477"/>
      <c r="J1341" s="477">
        <v>16237800</v>
      </c>
      <c r="K1341" s="477">
        <v>2008800</v>
      </c>
      <c r="L1341" s="477">
        <f t="shared" si="106"/>
        <v>18246600</v>
      </c>
      <c r="M1341" s="477">
        <f t="shared" si="107"/>
        <v>18246600</v>
      </c>
      <c r="N1341" s="542"/>
      <c r="O1341" s="542"/>
      <c r="P1341" s="542"/>
      <c r="Q1341" s="517"/>
    </row>
    <row r="1342" spans="1:17" ht="39" hidden="1" outlineLevel="1">
      <c r="A1342" s="514">
        <f>IF(C1342&lt;&gt;0,MAX($A$11:A1341)+1,0)</f>
        <v>1140</v>
      </c>
      <c r="B1342" s="523" t="s">
        <v>1078</v>
      </c>
      <c r="C1342" s="524" t="s">
        <v>758</v>
      </c>
      <c r="D1342" s="536">
        <v>1</v>
      </c>
      <c r="E1342" s="536">
        <v>1</v>
      </c>
      <c r="F1342" s="477">
        <f t="shared" si="105"/>
        <v>1</v>
      </c>
      <c r="G1342" s="478"/>
      <c r="H1342" s="477"/>
      <c r="I1342" s="477"/>
      <c r="J1342" s="477">
        <v>14433600</v>
      </c>
      <c r="K1342" s="477">
        <v>1785600</v>
      </c>
      <c r="L1342" s="477">
        <f t="shared" si="106"/>
        <v>16219200</v>
      </c>
      <c r="M1342" s="477">
        <f t="shared" si="107"/>
        <v>16219200</v>
      </c>
      <c r="N1342" s="542"/>
      <c r="O1342" s="542"/>
      <c r="P1342" s="542"/>
      <c r="Q1342" s="517"/>
    </row>
    <row r="1343" spans="1:17" ht="13" hidden="1" outlineLevel="1">
      <c r="A1343" s="514">
        <f>IF(C1343&lt;&gt;0,MAX($A$11:A1342)+1,0)</f>
        <v>1141</v>
      </c>
      <c r="B1343" s="523" t="s">
        <v>1079</v>
      </c>
      <c r="C1343" s="524" t="s">
        <v>758</v>
      </c>
      <c r="D1343" s="536">
        <v>1</v>
      </c>
      <c r="E1343" s="536">
        <v>1</v>
      </c>
      <c r="F1343" s="477">
        <f t="shared" si="105"/>
        <v>1</v>
      </c>
      <c r="G1343" s="478"/>
      <c r="H1343" s="477"/>
      <c r="I1343" s="477"/>
      <c r="J1343" s="477">
        <v>18042000</v>
      </c>
      <c r="K1343" s="477">
        <v>2232000</v>
      </c>
      <c r="L1343" s="477">
        <f t="shared" si="106"/>
        <v>20274000</v>
      </c>
      <c r="M1343" s="477">
        <f t="shared" si="107"/>
        <v>20274000</v>
      </c>
      <c r="N1343" s="542"/>
      <c r="O1343" s="542"/>
      <c r="P1343" s="542"/>
      <c r="Q1343" s="517"/>
    </row>
    <row r="1344" spans="1:17" ht="13" hidden="1" outlineLevel="1">
      <c r="A1344" s="514">
        <f>IF(C1344&lt;&gt;0,MAX($A$11:A1343)+1,0)</f>
        <v>1142</v>
      </c>
      <c r="B1344" s="523" t="s">
        <v>1080</v>
      </c>
      <c r="C1344" s="524" t="s">
        <v>758</v>
      </c>
      <c r="D1344" s="536">
        <v>1</v>
      </c>
      <c r="E1344" s="536">
        <v>1</v>
      </c>
      <c r="F1344" s="477">
        <f t="shared" si="105"/>
        <v>1</v>
      </c>
      <c r="G1344" s="478"/>
      <c r="H1344" s="477"/>
      <c r="I1344" s="477"/>
      <c r="J1344" s="477">
        <v>7457360</v>
      </c>
      <c r="K1344" s="477">
        <v>922560</v>
      </c>
      <c r="L1344" s="477">
        <f t="shared" si="106"/>
        <v>8379920</v>
      </c>
      <c r="M1344" s="477">
        <f t="shared" si="107"/>
        <v>8379920</v>
      </c>
      <c r="N1344" s="542"/>
      <c r="O1344" s="542"/>
      <c r="P1344" s="542"/>
      <c r="Q1344" s="517"/>
    </row>
    <row r="1345" spans="1:19" ht="23.25" customHeight="1" collapsed="1">
      <c r="A1345" s="448" t="s">
        <v>119</v>
      </c>
      <c r="B1345" s="449" t="s">
        <v>1081</v>
      </c>
      <c r="C1345" s="449"/>
      <c r="D1345" s="450"/>
      <c r="E1345" s="450"/>
      <c r="F1345" s="551"/>
      <c r="G1345" s="551"/>
      <c r="H1345" s="551"/>
      <c r="I1345" s="551"/>
      <c r="J1345" s="551"/>
      <c r="K1345" s="551"/>
      <c r="L1345" s="551"/>
      <c r="M1345" s="552">
        <f>SUBTOTAL(9,M1346:M2005)</f>
        <v>48446352548</v>
      </c>
      <c r="N1345" s="552">
        <v>16499154557</v>
      </c>
      <c r="O1345" s="552">
        <f>SUBTOTAL(9,O1346:O2005)</f>
        <v>4793738960</v>
      </c>
      <c r="P1345" s="552">
        <f>SUBTOTAL(9,P1346:P2005)</f>
        <v>21292893699</v>
      </c>
      <c r="Q1345" s="452"/>
      <c r="R1345" s="571">
        <v>7608254097</v>
      </c>
      <c r="S1345" s="571">
        <v>11617532750</v>
      </c>
    </row>
    <row r="1346" spans="1:19" ht="30.75" customHeight="1">
      <c r="A1346" s="453" t="s">
        <v>648</v>
      </c>
      <c r="B1346" s="454" t="s">
        <v>1082</v>
      </c>
      <c r="C1346" s="455"/>
      <c r="D1346" s="456"/>
      <c r="E1346" s="457"/>
      <c r="F1346" s="527"/>
      <c r="G1346" s="528"/>
      <c r="H1346" s="527"/>
      <c r="I1346" s="527"/>
      <c r="J1346" s="529"/>
      <c r="K1346" s="529"/>
      <c r="L1346" s="529"/>
      <c r="M1346" s="529">
        <f>SUBTOTAL(9,M1347:M1540)</f>
        <v>11827099654</v>
      </c>
      <c r="N1346" s="529">
        <v>1115051284</v>
      </c>
      <c r="O1346" s="529">
        <f>SUBTOTAL(9,O1347:O1540)</f>
        <v>581999064</v>
      </c>
      <c r="P1346" s="529">
        <f>SUBTOTAL(9,P1347:P1540)</f>
        <v>1697050348</v>
      </c>
      <c r="Q1346" s="497"/>
      <c r="R1346" s="571">
        <v>104176537</v>
      </c>
      <c r="S1346" s="571">
        <v>181721275</v>
      </c>
    </row>
    <row r="1347" spans="1:19" ht="23.25" hidden="1" customHeight="1" outlineLevel="1">
      <c r="A1347" s="514"/>
      <c r="B1347" s="572" t="s">
        <v>960</v>
      </c>
      <c r="C1347" s="573"/>
      <c r="D1347" s="574"/>
      <c r="E1347" s="574"/>
      <c r="F1347" s="532"/>
      <c r="G1347" s="575"/>
      <c r="H1347" s="532"/>
      <c r="I1347" s="532"/>
      <c r="J1347" s="532"/>
      <c r="K1347" s="532"/>
      <c r="L1347" s="532"/>
      <c r="M1347" s="532"/>
      <c r="N1347" s="576"/>
      <c r="O1347" s="576"/>
      <c r="P1347" s="576"/>
      <c r="Q1347" s="518"/>
    </row>
    <row r="1348" spans="1:19" ht="18.75" hidden="1" customHeight="1" outlineLevel="1">
      <c r="A1348" s="541"/>
      <c r="B1348" s="577" t="s">
        <v>1083</v>
      </c>
      <c r="C1348" s="554"/>
      <c r="D1348" s="555"/>
      <c r="E1348" s="555"/>
      <c r="F1348" s="556"/>
      <c r="G1348" s="557"/>
      <c r="H1348" s="556"/>
      <c r="I1348" s="556"/>
      <c r="J1348" s="556"/>
      <c r="K1348" s="556"/>
      <c r="L1348" s="556"/>
      <c r="M1348" s="556"/>
      <c r="N1348" s="559"/>
      <c r="O1348" s="559"/>
      <c r="P1348" s="559"/>
      <c r="Q1348" s="558"/>
    </row>
    <row r="1349" spans="1:19" ht="13" hidden="1" outlineLevel="1">
      <c r="A1349" s="514">
        <f>IF(C1349&lt;&gt;0,MAX($A$11:A1348)+1,0)</f>
        <v>1143</v>
      </c>
      <c r="B1349" s="515" t="s">
        <v>1084</v>
      </c>
      <c r="C1349" s="516" t="s">
        <v>758</v>
      </c>
      <c r="D1349" s="537">
        <v>2</v>
      </c>
      <c r="E1349" s="537">
        <v>1</v>
      </c>
      <c r="F1349" s="477">
        <f>D1349*E1349</f>
        <v>2</v>
      </c>
      <c r="G1349" s="478"/>
      <c r="H1349" s="477"/>
      <c r="I1349" s="477"/>
      <c r="J1349" s="477">
        <v>5282871</v>
      </c>
      <c r="K1349" s="477">
        <v>242500</v>
      </c>
      <c r="L1349" s="477">
        <f t="shared" si="106"/>
        <v>5525371</v>
      </c>
      <c r="M1349" s="477">
        <f t="shared" si="107"/>
        <v>11050742</v>
      </c>
      <c r="N1349" s="542"/>
      <c r="O1349" s="542"/>
      <c r="P1349" s="542"/>
      <c r="Q1349" s="517"/>
    </row>
    <row r="1350" spans="1:19" ht="13" hidden="1" outlineLevel="1">
      <c r="A1350" s="514">
        <f>IF(C1350&lt;&gt;0,MAX($A$11:A1349)+1,0)</f>
        <v>1144</v>
      </c>
      <c r="B1350" s="515" t="s">
        <v>1085</v>
      </c>
      <c r="C1350" s="516" t="s">
        <v>758</v>
      </c>
      <c r="D1350" s="537">
        <v>2</v>
      </c>
      <c r="E1350" s="537">
        <v>1</v>
      </c>
      <c r="F1350" s="477">
        <f t="shared" ref="F1350:F1413" si="108">D1350*E1350</f>
        <v>2</v>
      </c>
      <c r="G1350" s="478"/>
      <c r="H1350" s="477"/>
      <c r="I1350" s="477"/>
      <c r="J1350" s="477">
        <v>629688</v>
      </c>
      <c r="K1350" s="477">
        <v>116400</v>
      </c>
      <c r="L1350" s="477">
        <f t="shared" si="106"/>
        <v>746088</v>
      </c>
      <c r="M1350" s="477">
        <f t="shared" si="107"/>
        <v>1492176</v>
      </c>
      <c r="N1350" s="542"/>
      <c r="O1350" s="542"/>
      <c r="P1350" s="542"/>
      <c r="Q1350" s="517"/>
    </row>
    <row r="1351" spans="1:19" ht="13" hidden="1" outlineLevel="1">
      <c r="A1351" s="522">
        <f>IF(C1351&lt;&gt;0,MAX($A$11:A1350)+1,0)</f>
        <v>1145</v>
      </c>
      <c r="B1351" s="523" t="s">
        <v>1086</v>
      </c>
      <c r="C1351" s="524" t="s">
        <v>758</v>
      </c>
      <c r="D1351" s="536">
        <v>14</v>
      </c>
      <c r="E1351" s="536">
        <v>1</v>
      </c>
      <c r="F1351" s="477">
        <f t="shared" si="108"/>
        <v>14</v>
      </c>
      <c r="G1351" s="478"/>
      <c r="H1351" s="477"/>
      <c r="I1351" s="477"/>
      <c r="J1351" s="477">
        <v>795061</v>
      </c>
      <c r="K1351" s="479">
        <v>116400</v>
      </c>
      <c r="L1351" s="477">
        <f t="shared" si="106"/>
        <v>911461</v>
      </c>
      <c r="M1351" s="477">
        <f t="shared" si="107"/>
        <v>12760454</v>
      </c>
      <c r="N1351" s="542"/>
      <c r="O1351" s="542"/>
      <c r="P1351" s="542"/>
      <c r="Q1351" s="549"/>
    </row>
    <row r="1352" spans="1:19" ht="13" hidden="1" outlineLevel="1">
      <c r="A1352" s="522">
        <f>IF(C1352&lt;&gt;0,MAX($A$11:A1351)+1,0)</f>
        <v>1146</v>
      </c>
      <c r="B1352" s="523" t="s">
        <v>1087</v>
      </c>
      <c r="C1352" s="524" t="s">
        <v>822</v>
      </c>
      <c r="D1352" s="536">
        <v>8</v>
      </c>
      <c r="E1352" s="536">
        <v>1</v>
      </c>
      <c r="F1352" s="477">
        <f t="shared" si="108"/>
        <v>8</v>
      </c>
      <c r="G1352" s="478"/>
      <c r="H1352" s="477"/>
      <c r="I1352" s="477"/>
      <c r="J1352" s="477">
        <v>1808334</v>
      </c>
      <c r="K1352" s="479">
        <v>242500</v>
      </c>
      <c r="L1352" s="477">
        <f t="shared" si="106"/>
        <v>2050834</v>
      </c>
      <c r="M1352" s="477">
        <f t="shared" si="107"/>
        <v>16406672</v>
      </c>
      <c r="N1352" s="542"/>
      <c r="O1352" s="542"/>
      <c r="P1352" s="542"/>
      <c r="Q1352" s="549"/>
    </row>
    <row r="1353" spans="1:19" ht="13" hidden="1" outlineLevel="1">
      <c r="A1353" s="522">
        <f>IF(C1353&lt;&gt;0,MAX($A$11:A1352)+1,0)</f>
        <v>1147</v>
      </c>
      <c r="B1353" s="523" t="s">
        <v>1088</v>
      </c>
      <c r="C1353" s="524" t="s">
        <v>822</v>
      </c>
      <c r="D1353" s="536">
        <v>6</v>
      </c>
      <c r="E1353" s="536">
        <v>1</v>
      </c>
      <c r="F1353" s="477">
        <f t="shared" si="108"/>
        <v>6</v>
      </c>
      <c r="G1353" s="478"/>
      <c r="H1353" s="477"/>
      <c r="I1353" s="477"/>
      <c r="J1353" s="477">
        <v>3925765</v>
      </c>
      <c r="K1353" s="479">
        <v>388000</v>
      </c>
      <c r="L1353" s="477">
        <f t="shared" si="106"/>
        <v>4313765</v>
      </c>
      <c r="M1353" s="477">
        <f t="shared" si="107"/>
        <v>25882590</v>
      </c>
      <c r="N1353" s="542"/>
      <c r="O1353" s="542"/>
      <c r="P1353" s="542"/>
      <c r="Q1353" s="549"/>
    </row>
    <row r="1354" spans="1:19" ht="13" hidden="1" outlineLevel="1">
      <c r="A1354" s="522">
        <f>IF(C1354&lt;&gt;0,MAX($A$11:A1353)+1,0)</f>
        <v>1148</v>
      </c>
      <c r="B1354" s="523" t="s">
        <v>1089</v>
      </c>
      <c r="C1354" s="524" t="s">
        <v>822</v>
      </c>
      <c r="D1354" s="536">
        <v>10</v>
      </c>
      <c r="E1354" s="536">
        <v>1</v>
      </c>
      <c r="F1354" s="477">
        <f t="shared" si="108"/>
        <v>10</v>
      </c>
      <c r="G1354" s="478"/>
      <c r="H1354" s="477"/>
      <c r="I1354" s="477"/>
      <c r="J1354" s="477">
        <v>4711773</v>
      </c>
      <c r="K1354" s="479">
        <v>436500</v>
      </c>
      <c r="L1354" s="477">
        <f t="shared" si="106"/>
        <v>5148273</v>
      </c>
      <c r="M1354" s="477">
        <f t="shared" si="107"/>
        <v>51482730</v>
      </c>
      <c r="N1354" s="542"/>
      <c r="O1354" s="542"/>
      <c r="P1354" s="542"/>
      <c r="Q1354" s="549"/>
    </row>
    <row r="1355" spans="1:19" ht="13" hidden="1" outlineLevel="1">
      <c r="A1355" s="522">
        <f>IF(C1355&lt;&gt;0,MAX($A$11:A1354)+1,0)</f>
        <v>1149</v>
      </c>
      <c r="B1355" s="523" t="s">
        <v>1090</v>
      </c>
      <c r="C1355" s="524" t="s">
        <v>822</v>
      </c>
      <c r="D1355" s="536">
        <v>6</v>
      </c>
      <c r="E1355" s="536">
        <v>1</v>
      </c>
      <c r="F1355" s="477">
        <f t="shared" si="108"/>
        <v>6</v>
      </c>
      <c r="G1355" s="478"/>
      <c r="H1355" s="477"/>
      <c r="I1355" s="477"/>
      <c r="J1355" s="477">
        <v>10069135</v>
      </c>
      <c r="K1355" s="479">
        <v>582000</v>
      </c>
      <c r="L1355" s="477">
        <f t="shared" si="106"/>
        <v>10651135</v>
      </c>
      <c r="M1355" s="477">
        <f t="shared" si="107"/>
        <v>63906810</v>
      </c>
      <c r="N1355" s="542"/>
      <c r="O1355" s="542"/>
      <c r="P1355" s="542"/>
      <c r="Q1355" s="549"/>
    </row>
    <row r="1356" spans="1:19" ht="13" hidden="1" outlineLevel="1">
      <c r="A1356" s="522">
        <f>IF(C1356&lt;&gt;0,MAX($A$11:A1355)+1,0)</f>
        <v>1150</v>
      </c>
      <c r="B1356" s="523" t="s">
        <v>1091</v>
      </c>
      <c r="C1356" s="524" t="s">
        <v>822</v>
      </c>
      <c r="D1356" s="536">
        <v>4</v>
      </c>
      <c r="E1356" s="536">
        <v>1</v>
      </c>
      <c r="F1356" s="477">
        <f t="shared" si="108"/>
        <v>4</v>
      </c>
      <c r="G1356" s="478"/>
      <c r="H1356" s="477"/>
      <c r="I1356" s="477"/>
      <c r="J1356" s="477">
        <v>1447010</v>
      </c>
      <c r="K1356" s="479">
        <v>242500</v>
      </c>
      <c r="L1356" s="477">
        <f t="shared" si="106"/>
        <v>1689510</v>
      </c>
      <c r="M1356" s="477">
        <f t="shared" si="107"/>
        <v>6758040</v>
      </c>
      <c r="N1356" s="542"/>
      <c r="O1356" s="542"/>
      <c r="P1356" s="542"/>
      <c r="Q1356" s="549"/>
    </row>
    <row r="1357" spans="1:19" ht="13" hidden="1" outlineLevel="1">
      <c r="A1357" s="522">
        <f>IF(C1357&lt;&gt;0,MAX($A$11:A1356)+1,0)</f>
        <v>1151</v>
      </c>
      <c r="B1357" s="523" t="s">
        <v>1092</v>
      </c>
      <c r="C1357" s="524" t="s">
        <v>822</v>
      </c>
      <c r="D1357" s="536">
        <v>6</v>
      </c>
      <c r="E1357" s="536">
        <v>1</v>
      </c>
      <c r="F1357" s="477">
        <f t="shared" si="108"/>
        <v>6</v>
      </c>
      <c r="G1357" s="478"/>
      <c r="H1357" s="477"/>
      <c r="I1357" s="477"/>
      <c r="J1357" s="477">
        <v>3573002</v>
      </c>
      <c r="K1357" s="479">
        <v>388000</v>
      </c>
      <c r="L1357" s="477">
        <f t="shared" si="106"/>
        <v>3961002</v>
      </c>
      <c r="M1357" s="477">
        <f t="shared" si="107"/>
        <v>23766012</v>
      </c>
      <c r="N1357" s="542"/>
      <c r="O1357" s="542"/>
      <c r="P1357" s="542"/>
      <c r="Q1357" s="549"/>
    </row>
    <row r="1358" spans="1:19" ht="13" hidden="1" outlineLevel="1">
      <c r="A1358" s="514">
        <f>IF(C1358&lt;&gt;0,MAX($A$11:A1357)+1,0)</f>
        <v>1152</v>
      </c>
      <c r="B1358" s="515" t="s">
        <v>1093</v>
      </c>
      <c r="C1358" s="516" t="s">
        <v>822</v>
      </c>
      <c r="D1358" s="537">
        <v>8</v>
      </c>
      <c r="E1358" s="537">
        <v>1</v>
      </c>
      <c r="F1358" s="477">
        <f t="shared" si="108"/>
        <v>8</v>
      </c>
      <c r="G1358" s="478"/>
      <c r="H1358" s="477"/>
      <c r="I1358" s="477"/>
      <c r="J1358" s="477">
        <v>670419</v>
      </c>
      <c r="K1358" s="477">
        <v>242500</v>
      </c>
      <c r="L1358" s="477">
        <f t="shared" si="106"/>
        <v>912919</v>
      </c>
      <c r="M1358" s="477">
        <f t="shared" si="107"/>
        <v>7303352</v>
      </c>
      <c r="N1358" s="542"/>
      <c r="O1358" s="542"/>
      <c r="P1358" s="542"/>
      <c r="Q1358" s="549"/>
    </row>
    <row r="1359" spans="1:19" ht="13" hidden="1" outlineLevel="1">
      <c r="A1359" s="514">
        <f>IF(C1359&lt;&gt;0,MAX($A$11:A1358)+1,0)</f>
        <v>1153</v>
      </c>
      <c r="B1359" s="515" t="s">
        <v>1094</v>
      </c>
      <c r="C1359" s="516" t="s">
        <v>822</v>
      </c>
      <c r="D1359" s="537">
        <v>6</v>
      </c>
      <c r="E1359" s="537">
        <v>1</v>
      </c>
      <c r="F1359" s="477">
        <f t="shared" si="108"/>
        <v>6</v>
      </c>
      <c r="G1359" s="478"/>
      <c r="H1359" s="477"/>
      <c r="I1359" s="477"/>
      <c r="J1359" s="477">
        <v>1428174</v>
      </c>
      <c r="K1359" s="477">
        <v>388000</v>
      </c>
      <c r="L1359" s="477">
        <f t="shared" si="106"/>
        <v>1816174</v>
      </c>
      <c r="M1359" s="477">
        <f t="shared" si="107"/>
        <v>10897044</v>
      </c>
      <c r="N1359" s="542"/>
      <c r="O1359" s="542"/>
      <c r="P1359" s="542"/>
      <c r="Q1359" s="549"/>
    </row>
    <row r="1360" spans="1:19" ht="13" hidden="1" outlineLevel="1">
      <c r="A1360" s="514">
        <f>IF(C1360&lt;&gt;0,MAX($A$11:A1359)+1,0)</f>
        <v>1154</v>
      </c>
      <c r="B1360" s="515" t="s">
        <v>1095</v>
      </c>
      <c r="C1360" s="516" t="s">
        <v>822</v>
      </c>
      <c r="D1360" s="537">
        <v>6</v>
      </c>
      <c r="E1360" s="537">
        <v>1</v>
      </c>
      <c r="F1360" s="477">
        <f t="shared" si="108"/>
        <v>6</v>
      </c>
      <c r="G1360" s="478"/>
      <c r="H1360" s="477"/>
      <c r="I1360" s="477"/>
      <c r="J1360" s="477">
        <v>1829740</v>
      </c>
      <c r="K1360" s="477">
        <v>436500</v>
      </c>
      <c r="L1360" s="477">
        <f t="shared" si="106"/>
        <v>2266240</v>
      </c>
      <c r="M1360" s="477">
        <f t="shared" si="107"/>
        <v>13597440</v>
      </c>
      <c r="N1360" s="542"/>
      <c r="O1360" s="542"/>
      <c r="P1360" s="542"/>
      <c r="Q1360" s="549"/>
    </row>
    <row r="1361" spans="1:17" ht="13" hidden="1" outlineLevel="1">
      <c r="A1361" s="514">
        <f>IF(C1361&lt;&gt;0,MAX($A$11:A1360)+1,0)</f>
        <v>1155</v>
      </c>
      <c r="B1361" s="515" t="s">
        <v>1096</v>
      </c>
      <c r="C1361" s="516" t="s">
        <v>822</v>
      </c>
      <c r="D1361" s="537">
        <v>4</v>
      </c>
      <c r="E1361" s="537">
        <v>1</v>
      </c>
      <c r="F1361" s="477">
        <f t="shared" si="108"/>
        <v>4</v>
      </c>
      <c r="G1361" s="478"/>
      <c r="H1361" s="477"/>
      <c r="I1361" s="477"/>
      <c r="J1361" s="477">
        <v>1408481</v>
      </c>
      <c r="K1361" s="477">
        <v>242500</v>
      </c>
      <c r="L1361" s="477">
        <f t="shared" si="106"/>
        <v>1650981</v>
      </c>
      <c r="M1361" s="477">
        <f t="shared" si="107"/>
        <v>6603924</v>
      </c>
      <c r="N1361" s="542"/>
      <c r="O1361" s="542"/>
      <c r="P1361" s="542"/>
      <c r="Q1361" s="549"/>
    </row>
    <row r="1362" spans="1:17" ht="13" hidden="1" outlineLevel="1">
      <c r="A1362" s="514">
        <f>IF(C1362&lt;&gt;0,MAX($A$11:A1361)+1,0)</f>
        <v>1156</v>
      </c>
      <c r="B1362" s="515" t="s">
        <v>1097</v>
      </c>
      <c r="C1362" s="516" t="s">
        <v>822</v>
      </c>
      <c r="D1362" s="537">
        <v>6</v>
      </c>
      <c r="E1362" s="537">
        <v>1</v>
      </c>
      <c r="F1362" s="477">
        <f t="shared" si="108"/>
        <v>6</v>
      </c>
      <c r="G1362" s="478"/>
      <c r="H1362" s="477"/>
      <c r="I1362" s="477"/>
      <c r="J1362" s="477">
        <v>4436926</v>
      </c>
      <c r="K1362" s="477">
        <v>436500</v>
      </c>
      <c r="L1362" s="477">
        <f t="shared" si="106"/>
        <v>4873426</v>
      </c>
      <c r="M1362" s="477">
        <f t="shared" si="107"/>
        <v>29240556</v>
      </c>
      <c r="N1362" s="542"/>
      <c r="O1362" s="542"/>
      <c r="P1362" s="542"/>
      <c r="Q1362" s="549"/>
    </row>
    <row r="1363" spans="1:17" ht="13" hidden="1" outlineLevel="1">
      <c r="A1363" s="514">
        <f>IF(C1363&lt;&gt;0,MAX($A$11:A1362)+1,0)</f>
        <v>1157</v>
      </c>
      <c r="B1363" s="515" t="s">
        <v>1098</v>
      </c>
      <c r="C1363" s="516" t="s">
        <v>822</v>
      </c>
      <c r="D1363" s="537">
        <v>4</v>
      </c>
      <c r="E1363" s="537">
        <v>1</v>
      </c>
      <c r="F1363" s="477">
        <f t="shared" si="108"/>
        <v>4</v>
      </c>
      <c r="G1363" s="478"/>
      <c r="H1363" s="477"/>
      <c r="I1363" s="477"/>
      <c r="J1363" s="477">
        <v>709805</v>
      </c>
      <c r="K1363" s="477">
        <v>116400</v>
      </c>
      <c r="L1363" s="477">
        <f t="shared" si="106"/>
        <v>826205</v>
      </c>
      <c r="M1363" s="477">
        <f t="shared" si="107"/>
        <v>3304820</v>
      </c>
      <c r="N1363" s="542"/>
      <c r="O1363" s="542"/>
      <c r="P1363" s="542"/>
      <c r="Q1363" s="549"/>
    </row>
    <row r="1364" spans="1:17" ht="13" hidden="1" outlineLevel="1">
      <c r="A1364" s="514">
        <f>IF(C1364&lt;&gt;0,MAX($A$11:A1363)+1,0)</f>
        <v>1158</v>
      </c>
      <c r="B1364" s="515" t="s">
        <v>1099</v>
      </c>
      <c r="C1364" s="516" t="s">
        <v>822</v>
      </c>
      <c r="D1364" s="537">
        <v>4</v>
      </c>
      <c r="E1364" s="537">
        <v>1</v>
      </c>
      <c r="F1364" s="477">
        <f t="shared" si="108"/>
        <v>4</v>
      </c>
      <c r="G1364" s="478"/>
      <c r="H1364" s="477"/>
      <c r="I1364" s="477"/>
      <c r="J1364" s="477">
        <v>4175780</v>
      </c>
      <c r="K1364" s="477">
        <v>388000</v>
      </c>
      <c r="L1364" s="477">
        <f t="shared" si="106"/>
        <v>4563780</v>
      </c>
      <c r="M1364" s="477">
        <f t="shared" si="107"/>
        <v>18255120</v>
      </c>
      <c r="N1364" s="542"/>
      <c r="O1364" s="542"/>
      <c r="P1364" s="542"/>
      <c r="Q1364" s="517"/>
    </row>
    <row r="1365" spans="1:17" ht="13" hidden="1" outlineLevel="1">
      <c r="A1365" s="514">
        <f>IF(C1365&lt;&gt;0,MAX($A$11:A1364)+1,0)</f>
        <v>1159</v>
      </c>
      <c r="B1365" s="515" t="s">
        <v>1100</v>
      </c>
      <c r="C1365" s="516" t="s">
        <v>822</v>
      </c>
      <c r="D1365" s="537">
        <v>35</v>
      </c>
      <c r="E1365" s="537">
        <v>1</v>
      </c>
      <c r="F1365" s="477">
        <f t="shared" si="108"/>
        <v>35</v>
      </c>
      <c r="G1365" s="478"/>
      <c r="H1365" s="477"/>
      <c r="I1365" s="477"/>
      <c r="J1365" s="477">
        <v>105315</v>
      </c>
      <c r="K1365" s="578">
        <v>72750</v>
      </c>
      <c r="L1365" s="477">
        <f t="shared" si="106"/>
        <v>178065</v>
      </c>
      <c r="M1365" s="477">
        <f t="shared" si="107"/>
        <v>6232275</v>
      </c>
      <c r="N1365" s="542"/>
      <c r="O1365" s="542"/>
      <c r="P1365" s="542"/>
      <c r="Q1365" s="517"/>
    </row>
    <row r="1366" spans="1:17" ht="13" hidden="1" outlineLevel="1">
      <c r="A1366" s="514">
        <f>IF(C1366&lt;&gt;0,MAX($A$11:A1365)+1,0)</f>
        <v>1160</v>
      </c>
      <c r="B1366" s="515" t="s">
        <v>1101</v>
      </c>
      <c r="C1366" s="516" t="s">
        <v>758</v>
      </c>
      <c r="D1366" s="537">
        <v>6</v>
      </c>
      <c r="E1366" s="537">
        <v>1</v>
      </c>
      <c r="F1366" s="477">
        <f t="shared" si="108"/>
        <v>6</v>
      </c>
      <c r="G1366" s="478"/>
      <c r="H1366" s="477"/>
      <c r="I1366" s="477"/>
      <c r="J1366" s="477">
        <v>25848028</v>
      </c>
      <c r="K1366" s="477">
        <v>1212500</v>
      </c>
      <c r="L1366" s="477">
        <f t="shared" si="106"/>
        <v>27060528</v>
      </c>
      <c r="M1366" s="477">
        <f t="shared" si="107"/>
        <v>162363168</v>
      </c>
      <c r="N1366" s="542"/>
      <c r="O1366" s="542"/>
      <c r="P1366" s="542"/>
      <c r="Q1366" s="518"/>
    </row>
    <row r="1367" spans="1:17" ht="13" hidden="1" outlineLevel="1">
      <c r="A1367" s="514">
        <f>IF(C1367&lt;&gt;0,MAX($A$11:A1366)+1,0)</f>
        <v>1161</v>
      </c>
      <c r="B1367" s="515" t="s">
        <v>1102</v>
      </c>
      <c r="C1367" s="516" t="s">
        <v>758</v>
      </c>
      <c r="D1367" s="537">
        <v>4</v>
      </c>
      <c r="E1367" s="537">
        <v>1</v>
      </c>
      <c r="F1367" s="477">
        <f t="shared" si="108"/>
        <v>4</v>
      </c>
      <c r="G1367" s="478"/>
      <c r="H1367" s="477"/>
      <c r="I1367" s="477"/>
      <c r="J1367" s="477">
        <v>16298129</v>
      </c>
      <c r="K1367" s="477">
        <v>436500</v>
      </c>
      <c r="L1367" s="477">
        <f t="shared" si="106"/>
        <v>16734629</v>
      </c>
      <c r="M1367" s="477">
        <f t="shared" si="107"/>
        <v>66938516</v>
      </c>
      <c r="N1367" s="542"/>
      <c r="O1367" s="542"/>
      <c r="P1367" s="542"/>
      <c r="Q1367" s="517"/>
    </row>
    <row r="1368" spans="1:17" ht="13" hidden="1" outlineLevel="1">
      <c r="A1368" s="514">
        <f>IF(C1368&lt;&gt;0,MAX($A$11:A1367)+1,0)</f>
        <v>1162</v>
      </c>
      <c r="B1368" s="515" t="s">
        <v>1103</v>
      </c>
      <c r="C1368" s="516" t="s">
        <v>758</v>
      </c>
      <c r="D1368" s="537">
        <v>14</v>
      </c>
      <c r="E1368" s="537">
        <v>1</v>
      </c>
      <c r="F1368" s="477">
        <f t="shared" si="108"/>
        <v>14</v>
      </c>
      <c r="G1368" s="478"/>
      <c r="H1368" s="477"/>
      <c r="I1368" s="477"/>
      <c r="J1368" s="477">
        <v>7026989</v>
      </c>
      <c r="K1368" s="477">
        <v>533500</v>
      </c>
      <c r="L1368" s="477">
        <f t="shared" si="106"/>
        <v>7560489</v>
      </c>
      <c r="M1368" s="477">
        <f t="shared" si="107"/>
        <v>105846846</v>
      </c>
      <c r="N1368" s="542"/>
      <c r="O1368" s="542"/>
      <c r="P1368" s="542"/>
      <c r="Q1368" s="517"/>
    </row>
    <row r="1369" spans="1:17" ht="13" hidden="1" outlineLevel="1">
      <c r="A1369" s="514">
        <f>IF(C1369&lt;&gt;0,MAX($A$11:A1368)+1,0)</f>
        <v>1163</v>
      </c>
      <c r="B1369" s="515" t="s">
        <v>1104</v>
      </c>
      <c r="C1369" s="516" t="s">
        <v>822</v>
      </c>
      <c r="D1369" s="537">
        <v>10</v>
      </c>
      <c r="E1369" s="537">
        <v>1</v>
      </c>
      <c r="F1369" s="477">
        <f t="shared" si="108"/>
        <v>10</v>
      </c>
      <c r="G1369" s="478"/>
      <c r="H1369" s="477"/>
      <c r="I1369" s="477"/>
      <c r="J1369" s="477">
        <v>102460503</v>
      </c>
      <c r="K1369" s="477">
        <v>14550000</v>
      </c>
      <c r="L1369" s="477">
        <f t="shared" si="106"/>
        <v>117010503</v>
      </c>
      <c r="M1369" s="477">
        <f t="shared" si="107"/>
        <v>1170105030</v>
      </c>
      <c r="N1369" s="542"/>
      <c r="O1369" s="542"/>
      <c r="P1369" s="542"/>
      <c r="Q1369" s="517"/>
    </row>
    <row r="1370" spans="1:17" ht="24" hidden="1" customHeight="1" outlineLevel="1">
      <c r="A1370" s="541"/>
      <c r="B1370" s="577" t="s">
        <v>1105</v>
      </c>
      <c r="C1370" s="554"/>
      <c r="D1370" s="555"/>
      <c r="E1370" s="555"/>
      <c r="F1370" s="484">
        <f t="shared" si="108"/>
        <v>0</v>
      </c>
      <c r="G1370" s="485"/>
      <c r="H1370" s="484"/>
      <c r="I1370" s="484"/>
      <c r="J1370" s="484">
        <v>0</v>
      </c>
      <c r="K1370" s="484">
        <v>0</v>
      </c>
      <c r="L1370" s="484"/>
      <c r="M1370" s="484"/>
      <c r="N1370" s="467"/>
      <c r="O1370" s="467"/>
      <c r="P1370" s="467"/>
      <c r="Q1370" s="558"/>
    </row>
    <row r="1371" spans="1:17" ht="13" hidden="1" outlineLevel="1">
      <c r="A1371" s="514">
        <f>IF(C1371&lt;&gt;0,MAX($A$11:A1370)+1,0)</f>
        <v>1164</v>
      </c>
      <c r="B1371" s="515" t="s">
        <v>1106</v>
      </c>
      <c r="C1371" s="516" t="s">
        <v>805</v>
      </c>
      <c r="D1371" s="537">
        <v>10</v>
      </c>
      <c r="E1371" s="537">
        <v>1</v>
      </c>
      <c r="F1371" s="477">
        <f t="shared" si="108"/>
        <v>10</v>
      </c>
      <c r="G1371" s="478"/>
      <c r="H1371" s="477"/>
      <c r="I1371" s="477"/>
      <c r="J1371" s="477">
        <v>3701534</v>
      </c>
      <c r="K1371" s="477">
        <v>1144804</v>
      </c>
      <c r="L1371" s="477">
        <f t="shared" si="106"/>
        <v>4846338</v>
      </c>
      <c r="M1371" s="477">
        <f t="shared" si="107"/>
        <v>48463380</v>
      </c>
      <c r="N1371" s="542"/>
      <c r="O1371" s="542"/>
      <c r="P1371" s="542"/>
      <c r="Q1371" s="517"/>
    </row>
    <row r="1372" spans="1:17" ht="13" hidden="1" outlineLevel="1">
      <c r="A1372" s="514">
        <f>IF(C1372&lt;&gt;0,MAX($A$11:A1371)+1,0)</f>
        <v>1165</v>
      </c>
      <c r="B1372" s="515" t="s">
        <v>1107</v>
      </c>
      <c r="C1372" s="516" t="s">
        <v>805</v>
      </c>
      <c r="D1372" s="537">
        <v>40</v>
      </c>
      <c r="E1372" s="537">
        <v>1</v>
      </c>
      <c r="F1372" s="477">
        <f t="shared" si="108"/>
        <v>40</v>
      </c>
      <c r="G1372" s="478"/>
      <c r="H1372" s="477"/>
      <c r="I1372" s="477"/>
      <c r="J1372" s="477">
        <v>2310102</v>
      </c>
      <c r="K1372" s="477">
        <v>714465</v>
      </c>
      <c r="L1372" s="477">
        <f t="shared" si="106"/>
        <v>3024567</v>
      </c>
      <c r="M1372" s="477">
        <f t="shared" si="107"/>
        <v>120982680</v>
      </c>
      <c r="N1372" s="542"/>
      <c r="O1372" s="542"/>
      <c r="P1372" s="542"/>
      <c r="Q1372" s="517"/>
    </row>
    <row r="1373" spans="1:17" ht="13" hidden="1" outlineLevel="1">
      <c r="A1373" s="514">
        <f>IF(C1373&lt;&gt;0,MAX($A$11:A1372)+1,0)</f>
        <v>1166</v>
      </c>
      <c r="B1373" s="515" t="s">
        <v>1108</v>
      </c>
      <c r="C1373" s="516" t="s">
        <v>805</v>
      </c>
      <c r="D1373" s="537">
        <v>350</v>
      </c>
      <c r="E1373" s="537">
        <v>1</v>
      </c>
      <c r="F1373" s="477">
        <f t="shared" si="108"/>
        <v>350</v>
      </c>
      <c r="G1373" s="478"/>
      <c r="H1373" s="477"/>
      <c r="I1373" s="477"/>
      <c r="J1373" s="477">
        <v>1334606</v>
      </c>
      <c r="K1373" s="477">
        <v>412765</v>
      </c>
      <c r="L1373" s="477">
        <f t="shared" si="106"/>
        <v>1747371</v>
      </c>
      <c r="M1373" s="477">
        <f t="shared" si="107"/>
        <v>611579850</v>
      </c>
      <c r="N1373" s="542"/>
      <c r="O1373" s="542"/>
      <c r="P1373" s="542"/>
      <c r="Q1373" s="517"/>
    </row>
    <row r="1374" spans="1:17" ht="13" hidden="1" outlineLevel="1">
      <c r="A1374" s="514">
        <f>IF(C1374&lt;&gt;0,MAX($A$11:A1373)+1,0)</f>
        <v>1167</v>
      </c>
      <c r="B1374" s="515" t="s">
        <v>1109</v>
      </c>
      <c r="C1374" s="516" t="s">
        <v>822</v>
      </c>
      <c r="D1374" s="537">
        <v>6</v>
      </c>
      <c r="E1374" s="537">
        <v>1</v>
      </c>
      <c r="F1374" s="477">
        <f t="shared" si="108"/>
        <v>6</v>
      </c>
      <c r="G1374" s="478"/>
      <c r="H1374" s="477"/>
      <c r="I1374" s="477"/>
      <c r="J1374" s="477">
        <v>2060492</v>
      </c>
      <c r="K1374" s="477">
        <v>637266</v>
      </c>
      <c r="L1374" s="477">
        <f t="shared" si="106"/>
        <v>2697758</v>
      </c>
      <c r="M1374" s="477">
        <f t="shared" si="107"/>
        <v>16186548</v>
      </c>
      <c r="N1374" s="542"/>
      <c r="O1374" s="542"/>
      <c r="P1374" s="542"/>
      <c r="Q1374" s="517"/>
    </row>
    <row r="1375" spans="1:17" ht="13" hidden="1" outlineLevel="1">
      <c r="A1375" s="514">
        <f>IF(C1375&lt;&gt;0,MAX($A$11:A1374)+1,0)</f>
        <v>1168</v>
      </c>
      <c r="B1375" s="515" t="s">
        <v>1110</v>
      </c>
      <c r="C1375" s="516" t="s">
        <v>822</v>
      </c>
      <c r="D1375" s="537">
        <v>26</v>
      </c>
      <c r="E1375" s="537">
        <v>1</v>
      </c>
      <c r="F1375" s="477">
        <f t="shared" si="108"/>
        <v>26</v>
      </c>
      <c r="G1375" s="478"/>
      <c r="H1375" s="477"/>
      <c r="I1375" s="477"/>
      <c r="J1375" s="477">
        <v>662595</v>
      </c>
      <c r="K1375" s="477">
        <v>204926</v>
      </c>
      <c r="L1375" s="477">
        <f t="shared" si="106"/>
        <v>867521</v>
      </c>
      <c r="M1375" s="477">
        <f t="shared" si="107"/>
        <v>22555546</v>
      </c>
      <c r="N1375" s="542"/>
      <c r="O1375" s="542"/>
      <c r="P1375" s="542"/>
      <c r="Q1375" s="517"/>
    </row>
    <row r="1376" spans="1:17" ht="13" hidden="1" outlineLevel="1">
      <c r="A1376" s="514">
        <f>IF(C1376&lt;&gt;0,MAX($A$11:A1375)+1,0)</f>
        <v>1169</v>
      </c>
      <c r="B1376" s="515" t="s">
        <v>1111</v>
      </c>
      <c r="C1376" s="516" t="s">
        <v>822</v>
      </c>
      <c r="D1376" s="537">
        <v>4</v>
      </c>
      <c r="E1376" s="537">
        <v>1</v>
      </c>
      <c r="F1376" s="477">
        <f t="shared" si="108"/>
        <v>4</v>
      </c>
      <c r="G1376" s="478"/>
      <c r="H1376" s="477"/>
      <c r="I1376" s="477"/>
      <c r="J1376" s="477">
        <v>3813694</v>
      </c>
      <c r="K1376" s="477">
        <v>1179493</v>
      </c>
      <c r="L1376" s="477">
        <f t="shared" si="106"/>
        <v>4993187</v>
      </c>
      <c r="M1376" s="477">
        <f t="shared" si="107"/>
        <v>19972748</v>
      </c>
      <c r="N1376" s="542"/>
      <c r="O1376" s="542"/>
      <c r="P1376" s="542"/>
      <c r="Q1376" s="517"/>
    </row>
    <row r="1377" spans="1:17" ht="13" hidden="1" outlineLevel="1">
      <c r="A1377" s="514">
        <f>IF(C1377&lt;&gt;0,MAX($A$11:A1376)+1,0)</f>
        <v>1170</v>
      </c>
      <c r="B1377" s="515" t="s">
        <v>1112</v>
      </c>
      <c r="C1377" s="516" t="s">
        <v>822</v>
      </c>
      <c r="D1377" s="537">
        <v>6</v>
      </c>
      <c r="E1377" s="537">
        <v>1</v>
      </c>
      <c r="F1377" s="477">
        <f t="shared" si="108"/>
        <v>6</v>
      </c>
      <c r="G1377" s="478"/>
      <c r="H1377" s="477"/>
      <c r="I1377" s="477"/>
      <c r="J1377" s="477">
        <v>3813694</v>
      </c>
      <c r="K1377" s="477">
        <v>1179493</v>
      </c>
      <c r="L1377" s="477">
        <f t="shared" si="106"/>
        <v>4993187</v>
      </c>
      <c r="M1377" s="477">
        <f t="shared" si="107"/>
        <v>29959122</v>
      </c>
      <c r="N1377" s="542"/>
      <c r="O1377" s="542"/>
      <c r="P1377" s="542"/>
      <c r="Q1377" s="517"/>
    </row>
    <row r="1378" spans="1:17" ht="13" hidden="1" outlineLevel="1">
      <c r="A1378" s="514">
        <f>IF(C1378&lt;&gt;0,MAX($A$11:A1377)+1,0)</f>
        <v>1171</v>
      </c>
      <c r="B1378" s="515" t="s">
        <v>1113</v>
      </c>
      <c r="C1378" s="516" t="s">
        <v>822</v>
      </c>
      <c r="D1378" s="537">
        <v>10</v>
      </c>
      <c r="E1378" s="537">
        <v>1</v>
      </c>
      <c r="F1378" s="477">
        <f t="shared" si="108"/>
        <v>10</v>
      </c>
      <c r="G1378" s="478"/>
      <c r="H1378" s="477"/>
      <c r="I1378" s="477"/>
      <c r="J1378" s="477">
        <v>2647382</v>
      </c>
      <c r="K1378" s="477">
        <v>818778</v>
      </c>
      <c r="L1378" s="477">
        <f t="shared" si="106"/>
        <v>3466160</v>
      </c>
      <c r="M1378" s="477">
        <f t="shared" si="107"/>
        <v>34661600</v>
      </c>
      <c r="N1378" s="542"/>
      <c r="O1378" s="542"/>
      <c r="P1378" s="542"/>
      <c r="Q1378" s="517"/>
    </row>
    <row r="1379" spans="1:17" ht="13" hidden="1" outlineLevel="1">
      <c r="A1379" s="506">
        <f>IF(C1379&lt;&gt;0,MAX($A$11:A1378)+1,0)</f>
        <v>1172</v>
      </c>
      <c r="B1379" s="473" t="s">
        <v>1114</v>
      </c>
      <c r="C1379" s="474" t="s">
        <v>805</v>
      </c>
      <c r="D1379" s="532">
        <v>300</v>
      </c>
      <c r="E1379" s="532">
        <v>1</v>
      </c>
      <c r="F1379" s="477">
        <f t="shared" si="108"/>
        <v>300</v>
      </c>
      <c r="G1379" s="478"/>
      <c r="H1379" s="477"/>
      <c r="I1379" s="477"/>
      <c r="J1379" s="477">
        <v>17553</v>
      </c>
      <c r="K1379" s="477">
        <v>16287</v>
      </c>
      <c r="L1379" s="477">
        <f t="shared" si="106"/>
        <v>33840</v>
      </c>
      <c r="M1379" s="477">
        <f t="shared" si="107"/>
        <v>10152000</v>
      </c>
      <c r="N1379" s="477"/>
      <c r="O1379" s="477"/>
      <c r="P1379" s="477"/>
      <c r="Q1379" s="447"/>
    </row>
    <row r="1380" spans="1:17" ht="13" hidden="1" outlineLevel="1">
      <c r="A1380" s="506">
        <f>IF(C1380&lt;&gt;0,MAX($A$11:A1379)+1,0)</f>
        <v>1173</v>
      </c>
      <c r="B1380" s="473" t="s">
        <v>1115</v>
      </c>
      <c r="C1380" s="474" t="s">
        <v>805</v>
      </c>
      <c r="D1380" s="532">
        <v>3300</v>
      </c>
      <c r="E1380" s="532">
        <v>1</v>
      </c>
      <c r="F1380" s="477">
        <f t="shared" si="108"/>
        <v>3300</v>
      </c>
      <c r="G1380" s="478"/>
      <c r="H1380" s="477"/>
      <c r="I1380" s="477"/>
      <c r="J1380" s="477">
        <v>31381</v>
      </c>
      <c r="K1380" s="477">
        <v>29116</v>
      </c>
      <c r="L1380" s="477">
        <f t="shared" si="106"/>
        <v>60497</v>
      </c>
      <c r="M1380" s="477">
        <f t="shared" si="107"/>
        <v>199640100</v>
      </c>
      <c r="N1380" s="477"/>
      <c r="O1380" s="477"/>
      <c r="P1380" s="477"/>
      <c r="Q1380" s="447"/>
    </row>
    <row r="1381" spans="1:17" ht="13" hidden="1" outlineLevel="1">
      <c r="A1381" s="506">
        <f>IF(C1381&lt;&gt;0,MAX($A$11:A1380)+1,0)</f>
        <v>1174</v>
      </c>
      <c r="B1381" s="473" t="s">
        <v>1116</v>
      </c>
      <c r="C1381" s="474" t="s">
        <v>805</v>
      </c>
      <c r="D1381" s="532">
        <v>40</v>
      </c>
      <c r="E1381" s="532">
        <v>1</v>
      </c>
      <c r="F1381" s="477">
        <f t="shared" si="108"/>
        <v>40</v>
      </c>
      <c r="G1381" s="478"/>
      <c r="H1381" s="477"/>
      <c r="I1381" s="477"/>
      <c r="J1381" s="477">
        <v>40654</v>
      </c>
      <c r="K1381" s="477">
        <v>37721</v>
      </c>
      <c r="L1381" s="477">
        <f t="shared" si="106"/>
        <v>78375</v>
      </c>
      <c r="M1381" s="477">
        <f t="shared" si="107"/>
        <v>3135000</v>
      </c>
      <c r="N1381" s="477"/>
      <c r="O1381" s="477"/>
      <c r="P1381" s="477"/>
      <c r="Q1381" s="447"/>
    </row>
    <row r="1382" spans="1:17" ht="13" hidden="1" outlineLevel="1">
      <c r="A1382" s="506">
        <f>IF(C1382&lt;&gt;0,MAX($A$11:A1381)+1,0)</f>
        <v>1175</v>
      </c>
      <c r="B1382" s="473" t="s">
        <v>1117</v>
      </c>
      <c r="C1382" s="474" t="s">
        <v>805</v>
      </c>
      <c r="D1382" s="532">
        <v>60</v>
      </c>
      <c r="E1382" s="532">
        <v>1</v>
      </c>
      <c r="F1382" s="477">
        <f t="shared" si="108"/>
        <v>60</v>
      </c>
      <c r="G1382" s="478"/>
      <c r="H1382" s="477"/>
      <c r="I1382" s="477"/>
      <c r="J1382" s="477">
        <v>54565</v>
      </c>
      <c r="K1382" s="477">
        <v>50627</v>
      </c>
      <c r="L1382" s="477">
        <f t="shared" si="106"/>
        <v>105192</v>
      </c>
      <c r="M1382" s="477">
        <f t="shared" si="107"/>
        <v>6311520</v>
      </c>
      <c r="N1382" s="477"/>
      <c r="O1382" s="477"/>
      <c r="P1382" s="477"/>
      <c r="Q1382" s="447"/>
    </row>
    <row r="1383" spans="1:17" ht="13" hidden="1" outlineLevel="1">
      <c r="A1383" s="506">
        <f>IF(C1383&lt;&gt;0,MAX($A$11:A1382)+1,0)</f>
        <v>1176</v>
      </c>
      <c r="B1383" s="473" t="s">
        <v>1118</v>
      </c>
      <c r="C1383" s="474" t="s">
        <v>805</v>
      </c>
      <c r="D1383" s="532">
        <v>40</v>
      </c>
      <c r="E1383" s="532">
        <v>1</v>
      </c>
      <c r="F1383" s="477">
        <f t="shared" si="108"/>
        <v>40</v>
      </c>
      <c r="G1383" s="478"/>
      <c r="H1383" s="477"/>
      <c r="I1383" s="477"/>
      <c r="J1383" s="477">
        <v>316127</v>
      </c>
      <c r="K1383" s="477">
        <v>293314</v>
      </c>
      <c r="L1383" s="477">
        <f t="shared" si="106"/>
        <v>609441</v>
      </c>
      <c r="M1383" s="477">
        <f t="shared" si="107"/>
        <v>24377640</v>
      </c>
      <c r="N1383" s="477"/>
      <c r="O1383" s="477"/>
      <c r="P1383" s="477"/>
      <c r="Q1383" s="447"/>
    </row>
    <row r="1384" spans="1:17" ht="13" hidden="1" outlineLevel="1">
      <c r="A1384" s="506">
        <f>IF(C1384&lt;&gt;0,MAX($A$11:A1383)+1,0)</f>
        <v>1177</v>
      </c>
      <c r="B1384" s="473" t="s">
        <v>1119</v>
      </c>
      <c r="C1384" s="474" t="s">
        <v>805</v>
      </c>
      <c r="D1384" s="532">
        <v>130</v>
      </c>
      <c r="E1384" s="532">
        <v>1</v>
      </c>
      <c r="F1384" s="477">
        <f t="shared" si="108"/>
        <v>130</v>
      </c>
      <c r="G1384" s="478"/>
      <c r="H1384" s="477"/>
      <c r="I1384" s="477"/>
      <c r="J1384" s="477">
        <v>1411312</v>
      </c>
      <c r="K1384" s="477">
        <v>1309465</v>
      </c>
      <c r="L1384" s="477">
        <f t="shared" si="106"/>
        <v>2720777</v>
      </c>
      <c r="M1384" s="477">
        <f t="shared" si="107"/>
        <v>353701010</v>
      </c>
      <c r="N1384" s="477"/>
      <c r="O1384" s="477"/>
      <c r="P1384" s="477"/>
      <c r="Q1384" s="447"/>
    </row>
    <row r="1385" spans="1:17" ht="13" hidden="1" outlineLevel="1">
      <c r="A1385" s="506">
        <f>IF(C1385&lt;&gt;0,MAX($A$11:A1384)+1,0)</f>
        <v>1178</v>
      </c>
      <c r="B1385" s="473" t="s">
        <v>1120</v>
      </c>
      <c r="C1385" s="474" t="s">
        <v>805</v>
      </c>
      <c r="D1385" s="532">
        <v>60</v>
      </c>
      <c r="E1385" s="532">
        <v>1</v>
      </c>
      <c r="F1385" s="477">
        <f t="shared" si="108"/>
        <v>60</v>
      </c>
      <c r="G1385" s="478"/>
      <c r="H1385" s="477"/>
      <c r="I1385" s="477"/>
      <c r="J1385" s="477">
        <v>441071</v>
      </c>
      <c r="K1385" s="477">
        <v>409241</v>
      </c>
      <c r="L1385" s="477">
        <f t="shared" si="106"/>
        <v>850312</v>
      </c>
      <c r="M1385" s="477">
        <f t="shared" si="107"/>
        <v>51018720</v>
      </c>
      <c r="N1385" s="477"/>
      <c r="O1385" s="477"/>
      <c r="P1385" s="477"/>
      <c r="Q1385" s="447"/>
    </row>
    <row r="1386" spans="1:17" ht="13" hidden="1" outlineLevel="1">
      <c r="A1386" s="514">
        <f>IF(C1386&lt;&gt;0,MAX($A$11:A1385)+1,0)</f>
        <v>1179</v>
      </c>
      <c r="B1386" s="515" t="s">
        <v>1121</v>
      </c>
      <c r="C1386" s="516" t="s">
        <v>822</v>
      </c>
      <c r="D1386" s="537">
        <v>40</v>
      </c>
      <c r="E1386" s="537">
        <v>1</v>
      </c>
      <c r="F1386" s="477">
        <f t="shared" si="108"/>
        <v>40</v>
      </c>
      <c r="G1386" s="478"/>
      <c r="H1386" s="477"/>
      <c r="I1386" s="477"/>
      <c r="J1386" s="477">
        <v>4306</v>
      </c>
      <c r="K1386" s="477">
        <v>3994</v>
      </c>
      <c r="L1386" s="477">
        <f t="shared" si="106"/>
        <v>8300</v>
      </c>
      <c r="M1386" s="477">
        <f t="shared" si="107"/>
        <v>332000</v>
      </c>
      <c r="N1386" s="542"/>
      <c r="O1386" s="542"/>
      <c r="P1386" s="542"/>
      <c r="Q1386" s="517"/>
    </row>
    <row r="1387" spans="1:17" ht="13" hidden="1" outlineLevel="1">
      <c r="A1387" s="514">
        <f>IF(C1387&lt;&gt;0,MAX($A$11:A1386)+1,0)</f>
        <v>1180</v>
      </c>
      <c r="B1387" s="515" t="s">
        <v>1122</v>
      </c>
      <c r="C1387" s="516" t="s">
        <v>822</v>
      </c>
      <c r="D1387" s="537">
        <v>390</v>
      </c>
      <c r="E1387" s="537">
        <v>1</v>
      </c>
      <c r="F1387" s="477">
        <f t="shared" si="108"/>
        <v>390</v>
      </c>
      <c r="G1387" s="478"/>
      <c r="H1387" s="477"/>
      <c r="I1387" s="477"/>
      <c r="J1387" s="477">
        <v>5796</v>
      </c>
      <c r="K1387" s="477">
        <v>5378</v>
      </c>
      <c r="L1387" s="477">
        <f t="shared" si="106"/>
        <v>11174</v>
      </c>
      <c r="M1387" s="477">
        <f t="shared" si="107"/>
        <v>4357860</v>
      </c>
      <c r="N1387" s="542"/>
      <c r="O1387" s="542"/>
      <c r="P1387" s="542"/>
      <c r="Q1387" s="517"/>
    </row>
    <row r="1388" spans="1:17" ht="13" hidden="1" outlineLevel="1">
      <c r="A1388" s="514">
        <f>IF(C1388&lt;&gt;0,MAX($A$11:A1387)+1,0)</f>
        <v>1181</v>
      </c>
      <c r="B1388" s="515" t="s">
        <v>1123</v>
      </c>
      <c r="C1388" s="516" t="s">
        <v>822</v>
      </c>
      <c r="D1388" s="537">
        <v>4</v>
      </c>
      <c r="E1388" s="537">
        <v>1</v>
      </c>
      <c r="F1388" s="477">
        <f t="shared" si="108"/>
        <v>4</v>
      </c>
      <c r="G1388" s="478"/>
      <c r="H1388" s="477"/>
      <c r="I1388" s="477"/>
      <c r="J1388" s="477">
        <v>10102</v>
      </c>
      <c r="K1388" s="477">
        <v>9372</v>
      </c>
      <c r="L1388" s="477">
        <f t="shared" si="106"/>
        <v>19474</v>
      </c>
      <c r="M1388" s="477">
        <f t="shared" si="107"/>
        <v>77896</v>
      </c>
      <c r="N1388" s="542"/>
      <c r="O1388" s="542"/>
      <c r="P1388" s="542"/>
      <c r="Q1388" s="517"/>
    </row>
    <row r="1389" spans="1:17" ht="13" hidden="1" outlineLevel="1">
      <c r="A1389" s="514">
        <f>IF(C1389&lt;&gt;0,MAX($A$11:A1388)+1,0)</f>
        <v>1182</v>
      </c>
      <c r="B1389" s="515" t="s">
        <v>1124</v>
      </c>
      <c r="C1389" s="516" t="s">
        <v>822</v>
      </c>
      <c r="D1389" s="537">
        <v>4</v>
      </c>
      <c r="E1389" s="537">
        <v>1</v>
      </c>
      <c r="F1389" s="477">
        <f t="shared" si="108"/>
        <v>4</v>
      </c>
      <c r="G1389" s="478"/>
      <c r="H1389" s="477"/>
      <c r="I1389" s="477"/>
      <c r="J1389" s="477">
        <v>16560</v>
      </c>
      <c r="K1389" s="477">
        <v>15365</v>
      </c>
      <c r="L1389" s="477">
        <f t="shared" si="106"/>
        <v>31925</v>
      </c>
      <c r="M1389" s="477">
        <f t="shared" si="107"/>
        <v>127700</v>
      </c>
      <c r="N1389" s="542"/>
      <c r="O1389" s="542"/>
      <c r="P1389" s="542"/>
      <c r="Q1389" s="517"/>
    </row>
    <row r="1390" spans="1:17" ht="13" hidden="1" outlineLevel="1">
      <c r="A1390" s="514">
        <f>IF(C1390&lt;&gt;0,MAX($A$11:A1389)+1,0)</f>
        <v>1183</v>
      </c>
      <c r="B1390" s="515" t="s">
        <v>1125</v>
      </c>
      <c r="C1390" s="516" t="s">
        <v>822</v>
      </c>
      <c r="D1390" s="537">
        <v>12</v>
      </c>
      <c r="E1390" s="537">
        <v>1</v>
      </c>
      <c r="F1390" s="477">
        <f t="shared" si="108"/>
        <v>12</v>
      </c>
      <c r="G1390" s="478"/>
      <c r="H1390" s="477"/>
      <c r="I1390" s="477"/>
      <c r="J1390" s="477">
        <v>179095</v>
      </c>
      <c r="K1390" s="477">
        <v>166171</v>
      </c>
      <c r="L1390" s="477">
        <f t="shared" si="106"/>
        <v>345266</v>
      </c>
      <c r="M1390" s="477">
        <f t="shared" si="107"/>
        <v>4143192</v>
      </c>
      <c r="N1390" s="542"/>
      <c r="O1390" s="542"/>
      <c r="P1390" s="542"/>
      <c r="Q1390" s="517"/>
    </row>
    <row r="1391" spans="1:17" ht="13" hidden="1" outlineLevel="1">
      <c r="A1391" s="514">
        <f>IF(C1391&lt;&gt;0,MAX($A$11:A1390)+1,0)</f>
        <v>1184</v>
      </c>
      <c r="B1391" s="515" t="s">
        <v>1126</v>
      </c>
      <c r="C1391" s="516" t="s">
        <v>822</v>
      </c>
      <c r="D1391" s="537">
        <v>20</v>
      </c>
      <c r="E1391" s="537">
        <v>1</v>
      </c>
      <c r="F1391" s="477">
        <f t="shared" si="108"/>
        <v>20</v>
      </c>
      <c r="G1391" s="478"/>
      <c r="H1391" s="477"/>
      <c r="I1391" s="477"/>
      <c r="J1391" s="477">
        <v>7866</v>
      </c>
      <c r="K1391" s="477">
        <v>7298</v>
      </c>
      <c r="L1391" s="477">
        <f t="shared" si="106"/>
        <v>15164</v>
      </c>
      <c r="M1391" s="477">
        <f t="shared" si="107"/>
        <v>303280</v>
      </c>
      <c r="N1391" s="542"/>
      <c r="O1391" s="542"/>
      <c r="P1391" s="542"/>
      <c r="Q1391" s="517"/>
    </row>
    <row r="1392" spans="1:17" ht="13" hidden="1" outlineLevel="1">
      <c r="A1392" s="514">
        <f>IF(C1392&lt;&gt;0,MAX($A$11:A1391)+1,0)</f>
        <v>1185</v>
      </c>
      <c r="B1392" s="515" t="s">
        <v>1127</v>
      </c>
      <c r="C1392" s="516" t="s">
        <v>822</v>
      </c>
      <c r="D1392" s="537">
        <v>10</v>
      </c>
      <c r="E1392" s="537">
        <v>1</v>
      </c>
      <c r="F1392" s="477">
        <f t="shared" si="108"/>
        <v>10</v>
      </c>
      <c r="G1392" s="478"/>
      <c r="H1392" s="477"/>
      <c r="I1392" s="477"/>
      <c r="J1392" s="477">
        <v>7866</v>
      </c>
      <c r="K1392" s="477">
        <v>7298</v>
      </c>
      <c r="L1392" s="477">
        <f t="shared" si="106"/>
        <v>15164</v>
      </c>
      <c r="M1392" s="477">
        <f t="shared" si="107"/>
        <v>151640</v>
      </c>
      <c r="N1392" s="542"/>
      <c r="O1392" s="542"/>
      <c r="P1392" s="542"/>
      <c r="Q1392" s="517"/>
    </row>
    <row r="1393" spans="1:17" ht="13" hidden="1" outlineLevel="1">
      <c r="A1393" s="514">
        <f>IF(C1393&lt;&gt;0,MAX($A$11:A1392)+1,0)</f>
        <v>1186</v>
      </c>
      <c r="B1393" s="515" t="s">
        <v>1128</v>
      </c>
      <c r="C1393" s="516" t="s">
        <v>822</v>
      </c>
      <c r="D1393" s="537">
        <v>2</v>
      </c>
      <c r="E1393" s="537">
        <v>1</v>
      </c>
      <c r="F1393" s="477">
        <f t="shared" si="108"/>
        <v>2</v>
      </c>
      <c r="G1393" s="478"/>
      <c r="H1393" s="477"/>
      <c r="I1393" s="477"/>
      <c r="J1393" s="477">
        <v>13910</v>
      </c>
      <c r="K1393" s="477">
        <v>12907</v>
      </c>
      <c r="L1393" s="477">
        <f t="shared" si="106"/>
        <v>26817</v>
      </c>
      <c r="M1393" s="477">
        <f t="shared" si="107"/>
        <v>53634</v>
      </c>
      <c r="N1393" s="542"/>
      <c r="O1393" s="542"/>
      <c r="P1393" s="542"/>
      <c r="Q1393" s="517"/>
    </row>
    <row r="1394" spans="1:17" ht="13" hidden="1" outlineLevel="1">
      <c r="A1394" s="514">
        <f>IF(C1394&lt;&gt;0,MAX($A$11:A1393)+1,0)</f>
        <v>1187</v>
      </c>
      <c r="B1394" s="515" t="s">
        <v>1129</v>
      </c>
      <c r="C1394" s="516" t="s">
        <v>822</v>
      </c>
      <c r="D1394" s="537">
        <v>2</v>
      </c>
      <c r="E1394" s="537">
        <v>1</v>
      </c>
      <c r="F1394" s="477">
        <f t="shared" si="108"/>
        <v>2</v>
      </c>
      <c r="G1394" s="478"/>
      <c r="H1394" s="477"/>
      <c r="I1394" s="477"/>
      <c r="J1394" s="477">
        <v>30636</v>
      </c>
      <c r="K1394" s="477">
        <v>28425</v>
      </c>
      <c r="L1394" s="477">
        <f t="shared" si="106"/>
        <v>59061</v>
      </c>
      <c r="M1394" s="477">
        <f t="shared" si="107"/>
        <v>118122</v>
      </c>
      <c r="N1394" s="542"/>
      <c r="O1394" s="542"/>
      <c r="P1394" s="542"/>
      <c r="Q1394" s="517"/>
    </row>
    <row r="1395" spans="1:17" ht="13" hidden="1" outlineLevel="1">
      <c r="A1395" s="514">
        <f>IF(C1395&lt;&gt;0,MAX($A$11:A1394)+1,0)</f>
        <v>1188</v>
      </c>
      <c r="B1395" s="515" t="s">
        <v>1130</v>
      </c>
      <c r="C1395" s="516" t="s">
        <v>822</v>
      </c>
      <c r="D1395" s="537">
        <v>98</v>
      </c>
      <c r="E1395" s="537">
        <v>1</v>
      </c>
      <c r="F1395" s="477">
        <f t="shared" si="108"/>
        <v>98</v>
      </c>
      <c r="G1395" s="478"/>
      <c r="H1395" s="477"/>
      <c r="I1395" s="477"/>
      <c r="J1395" s="477">
        <v>209730</v>
      </c>
      <c r="K1395" s="477">
        <v>194596</v>
      </c>
      <c r="L1395" s="477">
        <f t="shared" si="106"/>
        <v>404326</v>
      </c>
      <c r="M1395" s="477">
        <f t="shared" si="107"/>
        <v>39623948</v>
      </c>
      <c r="N1395" s="542"/>
      <c r="O1395" s="542"/>
      <c r="P1395" s="542"/>
      <c r="Q1395" s="517"/>
    </row>
    <row r="1396" spans="1:17" ht="13" hidden="1" outlineLevel="1">
      <c r="A1396" s="514">
        <f>IF(C1396&lt;&gt;0,MAX($A$11:A1395)+1,0)</f>
        <v>1189</v>
      </c>
      <c r="B1396" s="515" t="s">
        <v>1131</v>
      </c>
      <c r="C1396" s="516" t="s">
        <v>822</v>
      </c>
      <c r="D1396" s="537">
        <v>2</v>
      </c>
      <c r="E1396" s="537">
        <v>1</v>
      </c>
      <c r="F1396" s="477">
        <f t="shared" si="108"/>
        <v>2</v>
      </c>
      <c r="G1396" s="478"/>
      <c r="H1396" s="477"/>
      <c r="I1396" s="477"/>
      <c r="J1396" s="477">
        <v>201865</v>
      </c>
      <c r="K1396" s="477">
        <v>187297</v>
      </c>
      <c r="L1396" s="477">
        <f t="shared" si="106"/>
        <v>389162</v>
      </c>
      <c r="M1396" s="477">
        <f t="shared" si="107"/>
        <v>778324</v>
      </c>
      <c r="N1396" s="542"/>
      <c r="O1396" s="542"/>
      <c r="P1396" s="542"/>
      <c r="Q1396" s="517"/>
    </row>
    <row r="1397" spans="1:17" ht="13" hidden="1" outlineLevel="1">
      <c r="A1397" s="514">
        <f>IF(C1397&lt;&gt;0,MAX($A$11:A1396)+1,0)</f>
        <v>1190</v>
      </c>
      <c r="B1397" s="515" t="s">
        <v>1132</v>
      </c>
      <c r="C1397" s="516" t="s">
        <v>822</v>
      </c>
      <c r="D1397" s="537">
        <v>14</v>
      </c>
      <c r="E1397" s="537">
        <v>1</v>
      </c>
      <c r="F1397" s="477">
        <f t="shared" si="108"/>
        <v>14</v>
      </c>
      <c r="G1397" s="478"/>
      <c r="H1397" s="477"/>
      <c r="I1397" s="477"/>
      <c r="J1397" s="477">
        <v>3560</v>
      </c>
      <c r="K1397" s="477">
        <v>3304</v>
      </c>
      <c r="L1397" s="477">
        <f t="shared" si="106"/>
        <v>6864</v>
      </c>
      <c r="M1397" s="477">
        <f t="shared" si="107"/>
        <v>96096</v>
      </c>
      <c r="N1397" s="542"/>
      <c r="O1397" s="542"/>
      <c r="P1397" s="542"/>
      <c r="Q1397" s="517"/>
    </row>
    <row r="1398" spans="1:17" ht="13" hidden="1" outlineLevel="1">
      <c r="A1398" s="514">
        <f>IF(C1398&lt;&gt;0,MAX($A$11:A1397)+1,0)</f>
        <v>1191</v>
      </c>
      <c r="B1398" s="515" t="s">
        <v>1133</v>
      </c>
      <c r="C1398" s="516" t="s">
        <v>822</v>
      </c>
      <c r="D1398" s="537">
        <v>2</v>
      </c>
      <c r="E1398" s="537">
        <v>1</v>
      </c>
      <c r="F1398" s="477">
        <f t="shared" si="108"/>
        <v>2</v>
      </c>
      <c r="G1398" s="478"/>
      <c r="H1398" s="477"/>
      <c r="I1398" s="477"/>
      <c r="J1398" s="477">
        <v>5051</v>
      </c>
      <c r="K1398" s="477">
        <v>4686</v>
      </c>
      <c r="L1398" s="477">
        <f t="shared" si="106"/>
        <v>9737</v>
      </c>
      <c r="M1398" s="477">
        <f t="shared" si="107"/>
        <v>19474</v>
      </c>
      <c r="N1398" s="542"/>
      <c r="O1398" s="542"/>
      <c r="P1398" s="542"/>
      <c r="Q1398" s="517"/>
    </row>
    <row r="1399" spans="1:17" ht="13" hidden="1" outlineLevel="1">
      <c r="A1399" s="514">
        <f>IF(C1399&lt;&gt;0,MAX($A$11:A1398)+1,0)</f>
        <v>1192</v>
      </c>
      <c r="B1399" s="515" t="s">
        <v>1134</v>
      </c>
      <c r="C1399" s="516" t="s">
        <v>822</v>
      </c>
      <c r="D1399" s="537">
        <v>96</v>
      </c>
      <c r="E1399" s="537">
        <v>1</v>
      </c>
      <c r="F1399" s="477">
        <f t="shared" si="108"/>
        <v>96</v>
      </c>
      <c r="G1399" s="478"/>
      <c r="H1399" s="477"/>
      <c r="I1399" s="477"/>
      <c r="J1399" s="477">
        <v>5051</v>
      </c>
      <c r="K1399" s="477">
        <v>4686</v>
      </c>
      <c r="L1399" s="477">
        <f t="shared" si="106"/>
        <v>9737</v>
      </c>
      <c r="M1399" s="477">
        <f t="shared" si="107"/>
        <v>934752</v>
      </c>
      <c r="N1399" s="542"/>
      <c r="O1399" s="542"/>
      <c r="P1399" s="542"/>
      <c r="Q1399" s="517"/>
    </row>
    <row r="1400" spans="1:17" ht="13" hidden="1" outlineLevel="1">
      <c r="A1400" s="514">
        <f>IF(C1400&lt;&gt;0,MAX($A$11:A1399)+1,0)</f>
        <v>1193</v>
      </c>
      <c r="B1400" s="515" t="s">
        <v>1135</v>
      </c>
      <c r="C1400" s="516" t="s">
        <v>822</v>
      </c>
      <c r="D1400" s="537">
        <v>2</v>
      </c>
      <c r="E1400" s="537">
        <v>1</v>
      </c>
      <c r="F1400" s="477">
        <f t="shared" si="108"/>
        <v>2</v>
      </c>
      <c r="G1400" s="478"/>
      <c r="H1400" s="477"/>
      <c r="I1400" s="477"/>
      <c r="J1400" s="477">
        <v>7866</v>
      </c>
      <c r="K1400" s="477">
        <v>7298</v>
      </c>
      <c r="L1400" s="477">
        <f t="shared" si="106"/>
        <v>15164</v>
      </c>
      <c r="M1400" s="477">
        <f t="shared" si="107"/>
        <v>30328</v>
      </c>
      <c r="N1400" s="542"/>
      <c r="O1400" s="542"/>
      <c r="P1400" s="542"/>
      <c r="Q1400" s="517"/>
    </row>
    <row r="1401" spans="1:17" ht="13" hidden="1" outlineLevel="1">
      <c r="A1401" s="514">
        <f>IF(C1401&lt;&gt;0,MAX($A$11:A1400)+1,0)</f>
        <v>1194</v>
      </c>
      <c r="B1401" s="515" t="s">
        <v>1136</v>
      </c>
      <c r="C1401" s="516" t="s">
        <v>822</v>
      </c>
      <c r="D1401" s="537">
        <v>20</v>
      </c>
      <c r="E1401" s="537">
        <v>1</v>
      </c>
      <c r="F1401" s="477">
        <f t="shared" si="108"/>
        <v>20</v>
      </c>
      <c r="G1401" s="478"/>
      <c r="H1401" s="477"/>
      <c r="I1401" s="477"/>
      <c r="J1401" s="477">
        <v>31795</v>
      </c>
      <c r="K1401" s="477">
        <v>29501</v>
      </c>
      <c r="L1401" s="477">
        <f t="shared" si="106"/>
        <v>61296</v>
      </c>
      <c r="M1401" s="477">
        <f t="shared" si="107"/>
        <v>1225920</v>
      </c>
      <c r="N1401" s="542"/>
      <c r="O1401" s="542"/>
      <c r="P1401" s="542"/>
      <c r="Q1401" s="517"/>
    </row>
    <row r="1402" spans="1:17" ht="13" hidden="1" outlineLevel="1">
      <c r="A1402" s="514">
        <f>IF(C1402&lt;&gt;0,MAX($A$11:A1401)+1,0)</f>
        <v>1195</v>
      </c>
      <c r="B1402" s="515" t="s">
        <v>1137</v>
      </c>
      <c r="C1402" s="516" t="s">
        <v>1138</v>
      </c>
      <c r="D1402" s="537">
        <v>1</v>
      </c>
      <c r="E1402" s="537">
        <v>1</v>
      </c>
      <c r="F1402" s="477">
        <f t="shared" si="108"/>
        <v>1</v>
      </c>
      <c r="G1402" s="478"/>
      <c r="H1402" s="477"/>
      <c r="I1402" s="477"/>
      <c r="J1402" s="477">
        <v>16879746</v>
      </c>
      <c r="K1402" s="477">
        <v>1164000</v>
      </c>
      <c r="L1402" s="477">
        <f t="shared" si="106"/>
        <v>18043746</v>
      </c>
      <c r="M1402" s="477">
        <f t="shared" si="107"/>
        <v>18043746</v>
      </c>
      <c r="N1402" s="542"/>
      <c r="O1402" s="542"/>
      <c r="P1402" s="542"/>
      <c r="Q1402" s="517"/>
    </row>
    <row r="1403" spans="1:17" ht="13" hidden="1" outlineLevel="1">
      <c r="A1403" s="514">
        <f>IF(C1403&lt;&gt;0,MAX($A$11:A1402)+1,0)</f>
        <v>1196</v>
      </c>
      <c r="B1403" s="515" t="s">
        <v>1139</v>
      </c>
      <c r="C1403" s="516" t="s">
        <v>1138</v>
      </c>
      <c r="D1403" s="537">
        <v>96</v>
      </c>
      <c r="E1403" s="537">
        <v>1</v>
      </c>
      <c r="F1403" s="477">
        <f t="shared" si="108"/>
        <v>96</v>
      </c>
      <c r="G1403" s="478"/>
      <c r="H1403" s="477"/>
      <c r="I1403" s="477"/>
      <c r="J1403" s="477">
        <v>998107</v>
      </c>
      <c r="K1403" s="477">
        <v>242500</v>
      </c>
      <c r="L1403" s="477">
        <f t="shared" si="106"/>
        <v>1240607</v>
      </c>
      <c r="M1403" s="477">
        <f t="shared" si="107"/>
        <v>119098272</v>
      </c>
      <c r="N1403" s="542"/>
      <c r="O1403" s="542"/>
      <c r="P1403" s="542"/>
      <c r="Q1403" s="517"/>
    </row>
    <row r="1404" spans="1:17" ht="24" hidden="1" customHeight="1" outlineLevel="1">
      <c r="A1404" s="541"/>
      <c r="B1404" s="577" t="s">
        <v>1140</v>
      </c>
      <c r="C1404" s="554"/>
      <c r="D1404" s="555"/>
      <c r="E1404" s="555"/>
      <c r="F1404" s="484">
        <f t="shared" si="108"/>
        <v>0</v>
      </c>
      <c r="G1404" s="485"/>
      <c r="H1404" s="484"/>
      <c r="I1404" s="484"/>
      <c r="J1404" s="484">
        <v>0</v>
      </c>
      <c r="K1404" s="484">
        <v>0</v>
      </c>
      <c r="L1404" s="484"/>
      <c r="M1404" s="484"/>
      <c r="N1404" s="467"/>
      <c r="O1404" s="467"/>
      <c r="P1404" s="467"/>
      <c r="Q1404" s="558"/>
    </row>
    <row r="1405" spans="1:17" ht="13" hidden="1" outlineLevel="1">
      <c r="A1405" s="506">
        <f>IF(C1405&lt;&gt;0,MAX($A$11:A1404)+1,0)</f>
        <v>1197</v>
      </c>
      <c r="B1405" s="473" t="s">
        <v>1141</v>
      </c>
      <c r="C1405" s="474" t="s">
        <v>805</v>
      </c>
      <c r="D1405" s="532">
        <v>100</v>
      </c>
      <c r="E1405" s="532">
        <v>1</v>
      </c>
      <c r="F1405" s="477">
        <f t="shared" si="108"/>
        <v>100</v>
      </c>
      <c r="G1405" s="478"/>
      <c r="H1405" s="477"/>
      <c r="I1405" s="477"/>
      <c r="J1405" s="477">
        <v>127391</v>
      </c>
      <c r="K1405" s="477">
        <v>65666</v>
      </c>
      <c r="L1405" s="477">
        <f t="shared" ref="L1405:L1468" si="109">J1405+K1405</f>
        <v>193057</v>
      </c>
      <c r="M1405" s="477">
        <f t="shared" ref="M1405:M1468" si="110">ROUND(F1405*L1405,0)</f>
        <v>19305700</v>
      </c>
      <c r="N1405" s="477"/>
      <c r="O1405" s="477"/>
      <c r="P1405" s="477"/>
      <c r="Q1405" s="447"/>
    </row>
    <row r="1406" spans="1:17" ht="13" hidden="1" outlineLevel="1">
      <c r="A1406" s="506">
        <f>IF(C1406&lt;&gt;0,MAX($A$11:A1405)+1,0)</f>
        <v>1198</v>
      </c>
      <c r="B1406" s="473" t="s">
        <v>1142</v>
      </c>
      <c r="C1406" s="474" t="s">
        <v>805</v>
      </c>
      <c r="D1406" s="532">
        <v>400</v>
      </c>
      <c r="E1406" s="532">
        <v>1</v>
      </c>
      <c r="F1406" s="477">
        <f t="shared" si="108"/>
        <v>400</v>
      </c>
      <c r="G1406" s="478"/>
      <c r="H1406" s="477"/>
      <c r="I1406" s="477"/>
      <c r="J1406" s="477">
        <v>188927</v>
      </c>
      <c r="K1406" s="477">
        <v>97385</v>
      </c>
      <c r="L1406" s="477">
        <f t="shared" si="109"/>
        <v>286312</v>
      </c>
      <c r="M1406" s="477">
        <f t="shared" si="110"/>
        <v>114524800</v>
      </c>
      <c r="N1406" s="477"/>
      <c r="O1406" s="477"/>
      <c r="P1406" s="477"/>
      <c r="Q1406" s="447"/>
    </row>
    <row r="1407" spans="1:17" ht="13" hidden="1" outlineLevel="1">
      <c r="A1407" s="506">
        <f>IF(C1407&lt;&gt;0,MAX($A$11:A1406)+1,0)</f>
        <v>1199</v>
      </c>
      <c r="B1407" s="473" t="s">
        <v>1143</v>
      </c>
      <c r="C1407" s="474" t="s">
        <v>805</v>
      </c>
      <c r="D1407" s="532">
        <v>200</v>
      </c>
      <c r="E1407" s="532">
        <v>1</v>
      </c>
      <c r="F1407" s="477">
        <f t="shared" si="108"/>
        <v>200</v>
      </c>
      <c r="G1407" s="478"/>
      <c r="H1407" s="477"/>
      <c r="I1407" s="477"/>
      <c r="J1407" s="477">
        <v>301606</v>
      </c>
      <c r="K1407" s="477">
        <v>155467</v>
      </c>
      <c r="L1407" s="477">
        <f t="shared" si="109"/>
        <v>457073</v>
      </c>
      <c r="M1407" s="477">
        <f t="shared" si="110"/>
        <v>91414600</v>
      </c>
      <c r="N1407" s="477"/>
      <c r="O1407" s="477"/>
      <c r="P1407" s="477"/>
      <c r="Q1407" s="447"/>
    </row>
    <row r="1408" spans="1:17" ht="13" hidden="1" outlineLevel="1">
      <c r="A1408" s="506">
        <f>IF(C1408&lt;&gt;0,MAX($A$11:A1407)+1,0)</f>
        <v>1200</v>
      </c>
      <c r="B1408" s="473" t="s">
        <v>1144</v>
      </c>
      <c r="C1408" s="474" t="s">
        <v>805</v>
      </c>
      <c r="D1408" s="532">
        <v>300</v>
      </c>
      <c r="E1408" s="532">
        <v>1</v>
      </c>
      <c r="F1408" s="477">
        <f t="shared" si="108"/>
        <v>300</v>
      </c>
      <c r="G1408" s="478"/>
      <c r="H1408" s="477"/>
      <c r="I1408" s="477"/>
      <c r="J1408" s="477">
        <v>395369</v>
      </c>
      <c r="K1408" s="477">
        <v>203798</v>
      </c>
      <c r="L1408" s="477">
        <f t="shared" si="109"/>
        <v>599167</v>
      </c>
      <c r="M1408" s="477">
        <f t="shared" si="110"/>
        <v>179750100</v>
      </c>
      <c r="N1408" s="477"/>
      <c r="O1408" s="477"/>
      <c r="P1408" s="477"/>
      <c r="Q1408" s="447"/>
    </row>
    <row r="1409" spans="1:17" ht="13" hidden="1" outlineLevel="1">
      <c r="A1409" s="506">
        <f>IF(C1409&lt;&gt;0,MAX($A$11:A1408)+1,0)</f>
        <v>1201</v>
      </c>
      <c r="B1409" s="473" t="s">
        <v>1145</v>
      </c>
      <c r="C1409" s="474" t="s">
        <v>805</v>
      </c>
      <c r="D1409" s="532">
        <v>300</v>
      </c>
      <c r="E1409" s="532">
        <v>1</v>
      </c>
      <c r="F1409" s="477">
        <f t="shared" si="108"/>
        <v>300</v>
      </c>
      <c r="G1409" s="478"/>
      <c r="H1409" s="477"/>
      <c r="I1409" s="477"/>
      <c r="J1409" s="477">
        <v>774740</v>
      </c>
      <c r="K1409" s="477">
        <v>399351</v>
      </c>
      <c r="L1409" s="477">
        <f t="shared" si="109"/>
        <v>1174091</v>
      </c>
      <c r="M1409" s="477">
        <f t="shared" si="110"/>
        <v>352227300</v>
      </c>
      <c r="N1409" s="477"/>
      <c r="O1409" s="477"/>
      <c r="P1409" s="477"/>
      <c r="Q1409" s="447"/>
    </row>
    <row r="1410" spans="1:17" ht="13" hidden="1" outlineLevel="1">
      <c r="A1410" s="506">
        <f>IF(C1410&lt;&gt;0,MAX($A$11:A1409)+1,0)</f>
        <v>1202</v>
      </c>
      <c r="B1410" s="473" t="s">
        <v>1146</v>
      </c>
      <c r="C1410" s="474" t="s">
        <v>805</v>
      </c>
      <c r="D1410" s="532">
        <v>200</v>
      </c>
      <c r="E1410" s="532">
        <v>1</v>
      </c>
      <c r="F1410" s="477">
        <f t="shared" si="108"/>
        <v>200</v>
      </c>
      <c r="G1410" s="478"/>
      <c r="H1410" s="477"/>
      <c r="I1410" s="477"/>
      <c r="J1410" s="477">
        <v>1196031</v>
      </c>
      <c r="K1410" s="477">
        <v>616511</v>
      </c>
      <c r="L1410" s="477">
        <f t="shared" si="109"/>
        <v>1812542</v>
      </c>
      <c r="M1410" s="477">
        <f t="shared" si="110"/>
        <v>362508400</v>
      </c>
      <c r="N1410" s="477"/>
      <c r="O1410" s="477"/>
      <c r="P1410" s="477"/>
      <c r="Q1410" s="447"/>
    </row>
    <row r="1411" spans="1:17" ht="13" hidden="1" outlineLevel="1">
      <c r="A1411" s="506">
        <f>IF(C1411&lt;&gt;0,MAX($A$11:A1410)+1,0)</f>
        <v>1203</v>
      </c>
      <c r="B1411" s="473" t="s">
        <v>1147</v>
      </c>
      <c r="C1411" s="474" t="s">
        <v>805</v>
      </c>
      <c r="D1411" s="532">
        <v>200</v>
      </c>
      <c r="E1411" s="532">
        <v>1</v>
      </c>
      <c r="F1411" s="477">
        <f t="shared" si="108"/>
        <v>200</v>
      </c>
      <c r="G1411" s="478"/>
      <c r="H1411" s="477"/>
      <c r="I1411" s="477"/>
      <c r="J1411" s="477">
        <v>40868</v>
      </c>
      <c r="K1411" s="477">
        <v>21066</v>
      </c>
      <c r="L1411" s="477">
        <f t="shared" si="109"/>
        <v>61934</v>
      </c>
      <c r="M1411" s="477">
        <f t="shared" si="110"/>
        <v>12386800</v>
      </c>
      <c r="N1411" s="477"/>
      <c r="O1411" s="477"/>
      <c r="P1411" s="477"/>
      <c r="Q1411" s="447"/>
    </row>
    <row r="1412" spans="1:17" ht="13" hidden="1" outlineLevel="1">
      <c r="A1412" s="506">
        <f>IF(C1412&lt;&gt;0,MAX($A$11:A1411)+1,0)</f>
        <v>1204</v>
      </c>
      <c r="B1412" s="473" t="s">
        <v>1148</v>
      </c>
      <c r="C1412" s="474" t="s">
        <v>805</v>
      </c>
      <c r="D1412" s="532">
        <v>100</v>
      </c>
      <c r="E1412" s="532">
        <v>1</v>
      </c>
      <c r="F1412" s="477">
        <f t="shared" si="108"/>
        <v>100</v>
      </c>
      <c r="G1412" s="478"/>
      <c r="H1412" s="477"/>
      <c r="I1412" s="477"/>
      <c r="J1412" s="477">
        <v>82670</v>
      </c>
      <c r="K1412" s="477">
        <v>42613</v>
      </c>
      <c r="L1412" s="477">
        <f t="shared" si="109"/>
        <v>125283</v>
      </c>
      <c r="M1412" s="477">
        <f t="shared" si="110"/>
        <v>12528300</v>
      </c>
      <c r="N1412" s="477"/>
      <c r="O1412" s="477"/>
      <c r="P1412" s="477"/>
      <c r="Q1412" s="447"/>
    </row>
    <row r="1413" spans="1:17" ht="13" hidden="1" outlineLevel="1">
      <c r="A1413" s="506">
        <f>IF(C1413&lt;&gt;0,MAX($A$11:A1412)+1,0)</f>
        <v>1205</v>
      </c>
      <c r="B1413" s="473" t="s">
        <v>1149</v>
      </c>
      <c r="C1413" s="474" t="s">
        <v>805</v>
      </c>
      <c r="D1413" s="532">
        <v>500</v>
      </c>
      <c r="E1413" s="532">
        <v>1</v>
      </c>
      <c r="F1413" s="477">
        <f t="shared" si="108"/>
        <v>500</v>
      </c>
      <c r="G1413" s="478"/>
      <c r="H1413" s="477"/>
      <c r="I1413" s="477"/>
      <c r="J1413" s="477">
        <v>118634</v>
      </c>
      <c r="K1413" s="477">
        <v>61152</v>
      </c>
      <c r="L1413" s="477">
        <f t="shared" si="109"/>
        <v>179786</v>
      </c>
      <c r="M1413" s="477">
        <f t="shared" si="110"/>
        <v>89893000</v>
      </c>
      <c r="N1413" s="477"/>
      <c r="O1413" s="477"/>
      <c r="P1413" s="477"/>
      <c r="Q1413" s="447"/>
    </row>
    <row r="1414" spans="1:17" ht="13" hidden="1" outlineLevel="1">
      <c r="A1414" s="514">
        <f>IF(C1414&lt;&gt;0,MAX($A$11:A1413)+1,0)</f>
        <v>1206</v>
      </c>
      <c r="B1414" s="515" t="s">
        <v>1150</v>
      </c>
      <c r="C1414" s="516" t="s">
        <v>822</v>
      </c>
      <c r="D1414" s="537">
        <v>14</v>
      </c>
      <c r="E1414" s="537">
        <v>1</v>
      </c>
      <c r="F1414" s="477">
        <f t="shared" ref="F1414:F1478" si="111">D1414*E1414</f>
        <v>14</v>
      </c>
      <c r="G1414" s="478"/>
      <c r="H1414" s="477"/>
      <c r="I1414" s="477"/>
      <c r="J1414" s="477">
        <v>120036</v>
      </c>
      <c r="K1414" s="477">
        <v>61873</v>
      </c>
      <c r="L1414" s="477">
        <f t="shared" si="109"/>
        <v>181909</v>
      </c>
      <c r="M1414" s="477">
        <f t="shared" si="110"/>
        <v>2546726</v>
      </c>
      <c r="N1414" s="542"/>
      <c r="O1414" s="542"/>
      <c r="P1414" s="542"/>
      <c r="Q1414" s="517"/>
    </row>
    <row r="1415" spans="1:17" ht="13" hidden="1" outlineLevel="1">
      <c r="A1415" s="514">
        <f>IF(C1415&lt;&gt;0,MAX($A$11:A1414)+1,0)</f>
        <v>1207</v>
      </c>
      <c r="B1415" s="515" t="s">
        <v>1151</v>
      </c>
      <c r="C1415" s="516" t="s">
        <v>822</v>
      </c>
      <c r="D1415" s="537">
        <v>159</v>
      </c>
      <c r="E1415" s="537">
        <v>1</v>
      </c>
      <c r="F1415" s="477">
        <f t="shared" si="111"/>
        <v>159</v>
      </c>
      <c r="G1415" s="478"/>
      <c r="H1415" s="477"/>
      <c r="I1415" s="477"/>
      <c r="J1415" s="477">
        <v>39700</v>
      </c>
      <c r="K1415" s="477">
        <v>20464</v>
      </c>
      <c r="L1415" s="477">
        <f t="shared" si="109"/>
        <v>60164</v>
      </c>
      <c r="M1415" s="477">
        <f t="shared" si="110"/>
        <v>9566076</v>
      </c>
      <c r="N1415" s="542"/>
      <c r="O1415" s="542"/>
      <c r="P1415" s="542"/>
      <c r="Q1415" s="517"/>
    </row>
    <row r="1416" spans="1:17" ht="13" hidden="1" outlineLevel="1">
      <c r="A1416" s="514">
        <f>IF(C1416&lt;&gt;0,MAX($A$11:A1415)+1,0)</f>
        <v>1208</v>
      </c>
      <c r="B1416" s="515" t="s">
        <v>1152</v>
      </c>
      <c r="C1416" s="516" t="s">
        <v>822</v>
      </c>
      <c r="D1416" s="537">
        <v>62</v>
      </c>
      <c r="E1416" s="537">
        <v>1</v>
      </c>
      <c r="F1416" s="477">
        <f t="shared" si="111"/>
        <v>62</v>
      </c>
      <c r="G1416" s="478"/>
      <c r="H1416" s="477"/>
      <c r="I1416" s="477"/>
      <c r="J1416" s="477">
        <v>55465</v>
      </c>
      <c r="K1416" s="477">
        <v>28590</v>
      </c>
      <c r="L1416" s="477">
        <f t="shared" si="109"/>
        <v>84055</v>
      </c>
      <c r="M1416" s="477">
        <f t="shared" si="110"/>
        <v>5211410</v>
      </c>
      <c r="N1416" s="542"/>
      <c r="O1416" s="542"/>
      <c r="P1416" s="542"/>
      <c r="Q1416" s="517"/>
    </row>
    <row r="1417" spans="1:17" ht="13" hidden="1" outlineLevel="1">
      <c r="A1417" s="514">
        <f>IF(C1417&lt;&gt;0,MAX($A$11:A1416)+1,0)</f>
        <v>1209</v>
      </c>
      <c r="B1417" s="515" t="s">
        <v>1153</v>
      </c>
      <c r="C1417" s="516" t="s">
        <v>822</v>
      </c>
      <c r="D1417" s="537">
        <v>172</v>
      </c>
      <c r="E1417" s="537">
        <v>1</v>
      </c>
      <c r="F1417" s="477">
        <f t="shared" si="111"/>
        <v>172</v>
      </c>
      <c r="G1417" s="478"/>
      <c r="H1417" s="477"/>
      <c r="I1417" s="477"/>
      <c r="J1417" s="477">
        <v>93997</v>
      </c>
      <c r="K1417" s="477">
        <v>48452</v>
      </c>
      <c r="L1417" s="477">
        <f t="shared" si="109"/>
        <v>142449</v>
      </c>
      <c r="M1417" s="477">
        <f t="shared" si="110"/>
        <v>24501228</v>
      </c>
      <c r="N1417" s="542"/>
      <c r="O1417" s="542"/>
      <c r="P1417" s="542"/>
      <c r="Q1417" s="517"/>
    </row>
    <row r="1418" spans="1:17" ht="13" hidden="1" outlineLevel="1">
      <c r="A1418" s="514">
        <f>IF(C1418&lt;&gt;0,MAX($A$11:A1417)+1,0)</f>
        <v>1210</v>
      </c>
      <c r="B1418" s="515" t="s">
        <v>1154</v>
      </c>
      <c r="C1418" s="516" t="s">
        <v>822</v>
      </c>
      <c r="D1418" s="537">
        <v>105</v>
      </c>
      <c r="E1418" s="537">
        <v>1</v>
      </c>
      <c r="F1418" s="477">
        <f t="shared" si="111"/>
        <v>105</v>
      </c>
      <c r="G1418" s="478"/>
      <c r="H1418" s="477"/>
      <c r="I1418" s="477"/>
      <c r="J1418" s="477">
        <v>191145</v>
      </c>
      <c r="K1418" s="477">
        <v>98529</v>
      </c>
      <c r="L1418" s="477">
        <f t="shared" si="109"/>
        <v>289674</v>
      </c>
      <c r="M1418" s="477">
        <f t="shared" si="110"/>
        <v>30415770</v>
      </c>
      <c r="N1418" s="542"/>
      <c r="O1418" s="542"/>
      <c r="P1418" s="542"/>
      <c r="Q1418" s="517"/>
    </row>
    <row r="1419" spans="1:17" ht="13" hidden="1" outlineLevel="1">
      <c r="A1419" s="514">
        <f>IF(C1419&lt;&gt;0,MAX($A$11:A1418)+1,0)</f>
        <v>1211</v>
      </c>
      <c r="B1419" s="515" t="s">
        <v>1155</v>
      </c>
      <c r="C1419" s="516" t="s">
        <v>822</v>
      </c>
      <c r="D1419" s="537">
        <v>160</v>
      </c>
      <c r="E1419" s="537">
        <v>1</v>
      </c>
      <c r="F1419" s="477">
        <f t="shared" si="111"/>
        <v>160</v>
      </c>
      <c r="G1419" s="478"/>
      <c r="H1419" s="477"/>
      <c r="I1419" s="477"/>
      <c r="J1419" s="477">
        <v>243106</v>
      </c>
      <c r="K1419" s="477">
        <v>125312</v>
      </c>
      <c r="L1419" s="477">
        <f t="shared" si="109"/>
        <v>368418</v>
      </c>
      <c r="M1419" s="477">
        <f t="shared" si="110"/>
        <v>58946880</v>
      </c>
      <c r="N1419" s="542"/>
      <c r="O1419" s="542"/>
      <c r="P1419" s="542"/>
      <c r="Q1419" s="517"/>
    </row>
    <row r="1420" spans="1:17" ht="13" hidden="1" outlineLevel="1">
      <c r="A1420" s="514">
        <f>IF(C1420&lt;&gt;0,MAX($A$11:A1419)+1,0)</f>
        <v>1212</v>
      </c>
      <c r="B1420" s="515" t="s">
        <v>1156</v>
      </c>
      <c r="C1420" s="516" t="s">
        <v>822</v>
      </c>
      <c r="D1420" s="537">
        <v>56</v>
      </c>
      <c r="E1420" s="537">
        <v>1</v>
      </c>
      <c r="F1420" s="477">
        <f t="shared" si="111"/>
        <v>56</v>
      </c>
      <c r="G1420" s="478"/>
      <c r="H1420" s="477"/>
      <c r="I1420" s="477"/>
      <c r="J1420" s="477">
        <v>948838</v>
      </c>
      <c r="K1420" s="477">
        <v>489091</v>
      </c>
      <c r="L1420" s="477">
        <f t="shared" si="109"/>
        <v>1437929</v>
      </c>
      <c r="M1420" s="477">
        <f t="shared" si="110"/>
        <v>80524024</v>
      </c>
      <c r="N1420" s="542"/>
      <c r="O1420" s="542"/>
      <c r="P1420" s="542"/>
      <c r="Q1420" s="517"/>
    </row>
    <row r="1421" spans="1:17" ht="13" hidden="1" outlineLevel="1">
      <c r="A1421" s="514">
        <f>IF(C1421&lt;&gt;0,MAX($A$11:A1420)+1,0)</f>
        <v>1213</v>
      </c>
      <c r="B1421" s="515" t="s">
        <v>1157</v>
      </c>
      <c r="C1421" s="516" t="s">
        <v>822</v>
      </c>
      <c r="D1421" s="537">
        <v>18</v>
      </c>
      <c r="E1421" s="537">
        <v>1</v>
      </c>
      <c r="F1421" s="477">
        <f t="shared" si="111"/>
        <v>18</v>
      </c>
      <c r="G1421" s="478"/>
      <c r="H1421" s="477"/>
      <c r="I1421" s="477"/>
      <c r="J1421" s="477">
        <v>2092208</v>
      </c>
      <c r="K1421" s="477">
        <v>1078458</v>
      </c>
      <c r="L1421" s="477">
        <f t="shared" si="109"/>
        <v>3170666</v>
      </c>
      <c r="M1421" s="477">
        <f t="shared" si="110"/>
        <v>57071988</v>
      </c>
      <c r="N1421" s="542"/>
      <c r="O1421" s="542"/>
      <c r="P1421" s="542"/>
      <c r="Q1421" s="517"/>
    </row>
    <row r="1422" spans="1:17" ht="13" hidden="1" outlineLevel="1">
      <c r="A1422" s="514">
        <f>IF(C1422&lt;&gt;0,MAX($A$11:A1421)+1,0)</f>
        <v>1214</v>
      </c>
      <c r="B1422" s="515" t="s">
        <v>1158</v>
      </c>
      <c r="C1422" s="516" t="s">
        <v>822</v>
      </c>
      <c r="D1422" s="537">
        <v>20</v>
      </c>
      <c r="E1422" s="537">
        <v>1</v>
      </c>
      <c r="F1422" s="477">
        <f t="shared" si="111"/>
        <v>20</v>
      </c>
      <c r="G1422" s="478"/>
      <c r="H1422" s="477"/>
      <c r="I1422" s="477"/>
      <c r="J1422" s="477">
        <v>123772</v>
      </c>
      <c r="K1422" s="477">
        <v>63800</v>
      </c>
      <c r="L1422" s="477">
        <f t="shared" si="109"/>
        <v>187572</v>
      </c>
      <c r="M1422" s="477">
        <f t="shared" si="110"/>
        <v>3751440</v>
      </c>
      <c r="N1422" s="542"/>
      <c r="O1422" s="542"/>
      <c r="P1422" s="542"/>
      <c r="Q1422" s="517"/>
    </row>
    <row r="1423" spans="1:17" ht="13" hidden="1" outlineLevel="1">
      <c r="A1423" s="514">
        <f>IF(C1423&lt;&gt;0,MAX($A$11:A1422)+1,0)</f>
        <v>1215</v>
      </c>
      <c r="B1423" s="515" t="s">
        <v>1159</v>
      </c>
      <c r="C1423" s="516" t="s">
        <v>822</v>
      </c>
      <c r="D1423" s="537">
        <v>2</v>
      </c>
      <c r="E1423" s="537">
        <v>1</v>
      </c>
      <c r="F1423" s="477">
        <f t="shared" si="111"/>
        <v>2</v>
      </c>
      <c r="G1423" s="478"/>
      <c r="H1423" s="477"/>
      <c r="I1423" s="477"/>
      <c r="J1423" s="477">
        <v>160319</v>
      </c>
      <c r="K1423" s="477">
        <v>82639</v>
      </c>
      <c r="L1423" s="477">
        <f t="shared" si="109"/>
        <v>242958</v>
      </c>
      <c r="M1423" s="477">
        <f t="shared" si="110"/>
        <v>485916</v>
      </c>
      <c r="N1423" s="542"/>
      <c r="O1423" s="542"/>
      <c r="P1423" s="542"/>
      <c r="Q1423" s="517"/>
    </row>
    <row r="1424" spans="1:17" ht="13" hidden="1" outlineLevel="1">
      <c r="A1424" s="514">
        <f>IF(C1424&lt;&gt;0,MAX($A$11:A1423)+1,0)</f>
        <v>1216</v>
      </c>
      <c r="B1424" s="515" t="s">
        <v>1160</v>
      </c>
      <c r="C1424" s="516" t="s">
        <v>822</v>
      </c>
      <c r="D1424" s="537">
        <v>10</v>
      </c>
      <c r="E1424" s="537">
        <v>1</v>
      </c>
      <c r="F1424" s="477">
        <f t="shared" si="111"/>
        <v>10</v>
      </c>
      <c r="G1424" s="478"/>
      <c r="H1424" s="477"/>
      <c r="I1424" s="477"/>
      <c r="J1424" s="477">
        <v>220337</v>
      </c>
      <c r="K1424" s="477">
        <v>113575</v>
      </c>
      <c r="L1424" s="477">
        <f t="shared" si="109"/>
        <v>333912</v>
      </c>
      <c r="M1424" s="477">
        <f t="shared" si="110"/>
        <v>3339120</v>
      </c>
      <c r="N1424" s="542"/>
      <c r="O1424" s="542"/>
      <c r="P1424" s="542"/>
      <c r="Q1424" s="517"/>
    </row>
    <row r="1425" spans="1:17" ht="13" hidden="1" outlineLevel="1">
      <c r="A1425" s="514">
        <f>IF(C1425&lt;&gt;0,MAX($A$11:A1424)+1,0)</f>
        <v>1217</v>
      </c>
      <c r="B1425" s="515" t="s">
        <v>1161</v>
      </c>
      <c r="C1425" s="516" t="s">
        <v>822</v>
      </c>
      <c r="D1425" s="537">
        <v>28</v>
      </c>
      <c r="E1425" s="537">
        <v>1</v>
      </c>
      <c r="F1425" s="477">
        <f t="shared" si="111"/>
        <v>28</v>
      </c>
      <c r="G1425" s="478"/>
      <c r="H1425" s="477"/>
      <c r="I1425" s="477"/>
      <c r="J1425" s="477">
        <v>285375</v>
      </c>
      <c r="K1425" s="477">
        <v>147101</v>
      </c>
      <c r="L1425" s="477">
        <f t="shared" si="109"/>
        <v>432476</v>
      </c>
      <c r="M1425" s="477">
        <f t="shared" si="110"/>
        <v>12109328</v>
      </c>
      <c r="N1425" s="542"/>
      <c r="O1425" s="542"/>
      <c r="P1425" s="542"/>
      <c r="Q1425" s="517"/>
    </row>
    <row r="1426" spans="1:17" ht="13" hidden="1" outlineLevel="1">
      <c r="A1426" s="514">
        <f>IF(C1426&lt;&gt;0,MAX($A$11:A1425)+1,0)</f>
        <v>1218</v>
      </c>
      <c r="B1426" s="515" t="s">
        <v>1162</v>
      </c>
      <c r="C1426" s="516" t="s">
        <v>822</v>
      </c>
      <c r="D1426" s="537">
        <v>46</v>
      </c>
      <c r="E1426" s="537">
        <v>1</v>
      </c>
      <c r="F1426" s="477">
        <f t="shared" si="111"/>
        <v>46</v>
      </c>
      <c r="G1426" s="478"/>
      <c r="H1426" s="477"/>
      <c r="I1426" s="477"/>
      <c r="J1426" s="477">
        <v>265175</v>
      </c>
      <c r="K1426" s="477">
        <v>136689</v>
      </c>
      <c r="L1426" s="477">
        <f t="shared" si="109"/>
        <v>401864</v>
      </c>
      <c r="M1426" s="477">
        <f t="shared" si="110"/>
        <v>18485744</v>
      </c>
      <c r="N1426" s="542"/>
      <c r="O1426" s="542"/>
      <c r="P1426" s="542"/>
      <c r="Q1426" s="517"/>
    </row>
    <row r="1427" spans="1:17" ht="13" hidden="1" outlineLevel="1">
      <c r="A1427" s="514">
        <f>IF(C1427&lt;&gt;0,MAX($A$11:A1426)+1,0)</f>
        <v>1219</v>
      </c>
      <c r="B1427" s="515" t="s">
        <v>1163</v>
      </c>
      <c r="C1427" s="516" t="s">
        <v>822</v>
      </c>
      <c r="D1427" s="537">
        <v>26</v>
      </c>
      <c r="E1427" s="537">
        <v>1</v>
      </c>
      <c r="F1427" s="477">
        <f t="shared" si="111"/>
        <v>26</v>
      </c>
      <c r="G1427" s="478"/>
      <c r="H1427" s="477"/>
      <c r="I1427" s="477"/>
      <c r="J1427" s="477">
        <v>599592</v>
      </c>
      <c r="K1427" s="477">
        <v>309068</v>
      </c>
      <c r="L1427" s="477">
        <f t="shared" si="109"/>
        <v>908660</v>
      </c>
      <c r="M1427" s="477">
        <f t="shared" si="110"/>
        <v>23625160</v>
      </c>
      <c r="N1427" s="542"/>
      <c r="O1427" s="542"/>
      <c r="P1427" s="542"/>
      <c r="Q1427" s="517"/>
    </row>
    <row r="1428" spans="1:17" ht="13" hidden="1" outlineLevel="1">
      <c r="A1428" s="514">
        <f>IF(C1428&lt;&gt;0,MAX($A$11:A1427)+1,0)</f>
        <v>1220</v>
      </c>
      <c r="B1428" s="515" t="s">
        <v>1164</v>
      </c>
      <c r="C1428" s="516" t="s">
        <v>822</v>
      </c>
      <c r="D1428" s="537">
        <v>18</v>
      </c>
      <c r="E1428" s="537">
        <v>1</v>
      </c>
      <c r="F1428" s="477">
        <f t="shared" si="111"/>
        <v>18</v>
      </c>
      <c r="G1428" s="478"/>
      <c r="H1428" s="477"/>
      <c r="I1428" s="477"/>
      <c r="J1428" s="477">
        <v>544012</v>
      </c>
      <c r="K1428" s="477">
        <v>280418</v>
      </c>
      <c r="L1428" s="477">
        <f t="shared" si="109"/>
        <v>824430</v>
      </c>
      <c r="M1428" s="477">
        <f t="shared" si="110"/>
        <v>14839740</v>
      </c>
      <c r="N1428" s="542"/>
      <c r="O1428" s="542"/>
      <c r="P1428" s="542"/>
      <c r="Q1428" s="517"/>
    </row>
    <row r="1429" spans="1:17" ht="13" hidden="1" outlineLevel="1">
      <c r="A1429" s="514">
        <f>IF(C1429&lt;&gt;0,MAX($A$11:A1428)+1,0)</f>
        <v>1221</v>
      </c>
      <c r="B1429" s="515" t="s">
        <v>1165</v>
      </c>
      <c r="C1429" s="516" t="s">
        <v>822</v>
      </c>
      <c r="D1429" s="537">
        <v>8</v>
      </c>
      <c r="E1429" s="537">
        <v>1</v>
      </c>
      <c r="F1429" s="477">
        <f t="shared" si="111"/>
        <v>8</v>
      </c>
      <c r="G1429" s="478"/>
      <c r="H1429" s="477"/>
      <c r="I1429" s="477"/>
      <c r="J1429" s="477">
        <v>646298</v>
      </c>
      <c r="K1429" s="477">
        <v>333144</v>
      </c>
      <c r="L1429" s="477">
        <f t="shared" si="109"/>
        <v>979442</v>
      </c>
      <c r="M1429" s="477">
        <f t="shared" si="110"/>
        <v>7835536</v>
      </c>
      <c r="N1429" s="542"/>
      <c r="O1429" s="542"/>
      <c r="P1429" s="542"/>
      <c r="Q1429" s="517"/>
    </row>
    <row r="1430" spans="1:17" ht="13" hidden="1" outlineLevel="1">
      <c r="A1430" s="514">
        <f>IF(C1430&lt;&gt;0,MAX($A$11:A1429)+1,0)</f>
        <v>1222</v>
      </c>
      <c r="B1430" s="515" t="s">
        <v>1166</v>
      </c>
      <c r="C1430" s="516" t="s">
        <v>822</v>
      </c>
      <c r="D1430" s="537">
        <v>15</v>
      </c>
      <c r="E1430" s="537">
        <v>1</v>
      </c>
      <c r="F1430" s="477">
        <f t="shared" si="111"/>
        <v>15</v>
      </c>
      <c r="G1430" s="478"/>
      <c r="H1430" s="477"/>
      <c r="I1430" s="477"/>
      <c r="J1430" s="477">
        <v>612669</v>
      </c>
      <c r="K1430" s="477">
        <v>315809</v>
      </c>
      <c r="L1430" s="477">
        <f t="shared" si="109"/>
        <v>928478</v>
      </c>
      <c r="M1430" s="477">
        <f t="shared" si="110"/>
        <v>13927170</v>
      </c>
      <c r="N1430" s="542"/>
      <c r="O1430" s="542"/>
      <c r="P1430" s="542"/>
      <c r="Q1430" s="517"/>
    </row>
    <row r="1431" spans="1:17" ht="13" hidden="1" outlineLevel="1">
      <c r="A1431" s="514">
        <f>IF(C1431&lt;&gt;0,MAX($A$11:A1430)+1,0)</f>
        <v>1223</v>
      </c>
      <c r="B1431" s="515" t="s">
        <v>1167</v>
      </c>
      <c r="C1431" s="516" t="s">
        <v>822</v>
      </c>
      <c r="D1431" s="537">
        <v>18</v>
      </c>
      <c r="E1431" s="537">
        <v>1</v>
      </c>
      <c r="F1431" s="477">
        <f t="shared" si="111"/>
        <v>18</v>
      </c>
      <c r="G1431" s="478"/>
      <c r="H1431" s="477"/>
      <c r="I1431" s="477"/>
      <c r="J1431" s="477">
        <v>626682</v>
      </c>
      <c r="K1431" s="477">
        <v>323031</v>
      </c>
      <c r="L1431" s="477">
        <f t="shared" si="109"/>
        <v>949713</v>
      </c>
      <c r="M1431" s="477">
        <f t="shared" si="110"/>
        <v>17094834</v>
      </c>
      <c r="N1431" s="542"/>
      <c r="O1431" s="542"/>
      <c r="P1431" s="542"/>
      <c r="Q1431" s="517"/>
    </row>
    <row r="1432" spans="1:17" ht="13" hidden="1" outlineLevel="1">
      <c r="A1432" s="514">
        <f>IF(C1432&lt;&gt;0,MAX($A$11:A1431)+1,0)</f>
        <v>1224</v>
      </c>
      <c r="B1432" s="515" t="s">
        <v>1168</v>
      </c>
      <c r="C1432" s="516" t="s">
        <v>822</v>
      </c>
      <c r="D1432" s="537">
        <v>19</v>
      </c>
      <c r="E1432" s="537">
        <v>1</v>
      </c>
      <c r="F1432" s="477">
        <f t="shared" si="111"/>
        <v>19</v>
      </c>
      <c r="G1432" s="478"/>
      <c r="H1432" s="477"/>
      <c r="I1432" s="477"/>
      <c r="J1432" s="477">
        <v>914392</v>
      </c>
      <c r="K1432" s="477">
        <v>471337</v>
      </c>
      <c r="L1432" s="477">
        <f t="shared" si="109"/>
        <v>1385729</v>
      </c>
      <c r="M1432" s="477">
        <f t="shared" si="110"/>
        <v>26328851</v>
      </c>
      <c r="N1432" s="542"/>
      <c r="O1432" s="542"/>
      <c r="P1432" s="542"/>
      <c r="Q1432" s="517"/>
    </row>
    <row r="1433" spans="1:17" ht="13" hidden="1" outlineLevel="1">
      <c r="A1433" s="514">
        <f>IF(C1433&lt;&gt;0,MAX($A$11:A1432)+1,0)</f>
        <v>1225</v>
      </c>
      <c r="B1433" s="515" t="s">
        <v>1169</v>
      </c>
      <c r="C1433" s="516" t="s">
        <v>822</v>
      </c>
      <c r="D1433" s="537">
        <v>5</v>
      </c>
      <c r="E1433" s="537">
        <v>1</v>
      </c>
      <c r="F1433" s="477">
        <f t="shared" si="111"/>
        <v>5</v>
      </c>
      <c r="G1433" s="478"/>
      <c r="H1433" s="477"/>
      <c r="I1433" s="477"/>
      <c r="J1433" s="477">
        <v>1729183</v>
      </c>
      <c r="K1433" s="477">
        <v>891331</v>
      </c>
      <c r="L1433" s="477">
        <f t="shared" si="109"/>
        <v>2620514</v>
      </c>
      <c r="M1433" s="477">
        <f t="shared" si="110"/>
        <v>13102570</v>
      </c>
      <c r="N1433" s="542"/>
      <c r="O1433" s="542"/>
      <c r="P1433" s="542"/>
      <c r="Q1433" s="517"/>
    </row>
    <row r="1434" spans="1:17" ht="13" hidden="1" outlineLevel="1">
      <c r="A1434" s="514">
        <f>IF(C1434&lt;&gt;0,MAX($A$11:A1433)+1,0)</f>
        <v>1226</v>
      </c>
      <c r="B1434" s="515" t="s">
        <v>1170</v>
      </c>
      <c r="C1434" s="516" t="s">
        <v>822</v>
      </c>
      <c r="D1434" s="537">
        <v>11</v>
      </c>
      <c r="E1434" s="537">
        <v>1</v>
      </c>
      <c r="F1434" s="477">
        <f t="shared" si="111"/>
        <v>11</v>
      </c>
      <c r="G1434" s="478"/>
      <c r="H1434" s="477"/>
      <c r="I1434" s="477"/>
      <c r="J1434" s="477">
        <v>1660408</v>
      </c>
      <c r="K1434" s="477">
        <v>855880</v>
      </c>
      <c r="L1434" s="477">
        <f t="shared" si="109"/>
        <v>2516288</v>
      </c>
      <c r="M1434" s="477">
        <f t="shared" si="110"/>
        <v>27679168</v>
      </c>
      <c r="N1434" s="542"/>
      <c r="O1434" s="542"/>
      <c r="P1434" s="542"/>
      <c r="Q1434" s="517"/>
    </row>
    <row r="1435" spans="1:17" ht="13" hidden="1" outlineLevel="1">
      <c r="A1435" s="514">
        <f>IF(C1435&lt;&gt;0,MAX($A$11:A1434)+1,0)</f>
        <v>1227</v>
      </c>
      <c r="B1435" s="515" t="s">
        <v>1171</v>
      </c>
      <c r="C1435" s="516" t="s">
        <v>822</v>
      </c>
      <c r="D1435" s="537">
        <v>54</v>
      </c>
      <c r="E1435" s="537">
        <v>1</v>
      </c>
      <c r="F1435" s="477">
        <f t="shared" si="111"/>
        <v>54</v>
      </c>
      <c r="G1435" s="478"/>
      <c r="H1435" s="477"/>
      <c r="I1435" s="477"/>
      <c r="J1435" s="477">
        <v>2105052</v>
      </c>
      <c r="K1435" s="477">
        <v>1085078</v>
      </c>
      <c r="L1435" s="477">
        <f t="shared" si="109"/>
        <v>3190130</v>
      </c>
      <c r="M1435" s="477">
        <f t="shared" si="110"/>
        <v>172267020</v>
      </c>
      <c r="N1435" s="542"/>
      <c r="O1435" s="542"/>
      <c r="P1435" s="542"/>
      <c r="Q1435" s="517"/>
    </row>
    <row r="1436" spans="1:17" ht="13" hidden="1" outlineLevel="1">
      <c r="A1436" s="514">
        <f>IF(C1436&lt;&gt;0,MAX($A$11:A1435)+1,0)</f>
        <v>1228</v>
      </c>
      <c r="B1436" s="515" t="s">
        <v>1172</v>
      </c>
      <c r="C1436" s="516" t="s">
        <v>822</v>
      </c>
      <c r="D1436" s="537">
        <v>10</v>
      </c>
      <c r="E1436" s="537">
        <v>1</v>
      </c>
      <c r="F1436" s="477">
        <f t="shared" si="111"/>
        <v>10</v>
      </c>
      <c r="G1436" s="478"/>
      <c r="H1436" s="477"/>
      <c r="I1436" s="477"/>
      <c r="J1436" s="477">
        <v>2267940</v>
      </c>
      <c r="K1436" s="477">
        <v>1169041</v>
      </c>
      <c r="L1436" s="477">
        <f t="shared" si="109"/>
        <v>3436981</v>
      </c>
      <c r="M1436" s="477">
        <f t="shared" si="110"/>
        <v>34369810</v>
      </c>
      <c r="N1436" s="542"/>
      <c r="O1436" s="542"/>
      <c r="P1436" s="542"/>
      <c r="Q1436" s="517"/>
    </row>
    <row r="1437" spans="1:17" ht="13" hidden="1" outlineLevel="1">
      <c r="A1437" s="514">
        <f>IF(C1437&lt;&gt;0,MAX($A$11:A1436)+1,0)</f>
        <v>1229</v>
      </c>
      <c r="B1437" s="515" t="s">
        <v>1173</v>
      </c>
      <c r="C1437" s="516" t="s">
        <v>822</v>
      </c>
      <c r="D1437" s="537">
        <v>2</v>
      </c>
      <c r="E1437" s="537">
        <v>1</v>
      </c>
      <c r="F1437" s="477">
        <f t="shared" si="111"/>
        <v>2</v>
      </c>
      <c r="G1437" s="478"/>
      <c r="H1437" s="477"/>
      <c r="I1437" s="477"/>
      <c r="J1437" s="477">
        <v>75898</v>
      </c>
      <c r="K1437" s="477">
        <v>39123</v>
      </c>
      <c r="L1437" s="477">
        <f t="shared" si="109"/>
        <v>115021</v>
      </c>
      <c r="M1437" s="477">
        <f t="shared" si="110"/>
        <v>230042</v>
      </c>
      <c r="N1437" s="542"/>
      <c r="O1437" s="542"/>
      <c r="P1437" s="542"/>
      <c r="Q1437" s="517"/>
    </row>
    <row r="1438" spans="1:17" ht="13" hidden="1" outlineLevel="1">
      <c r="A1438" s="514">
        <f>IF(C1438&lt;&gt;0,MAX($A$11:A1437)+1,0)</f>
        <v>1230</v>
      </c>
      <c r="B1438" s="515" t="s">
        <v>1174</v>
      </c>
      <c r="C1438" s="516" t="s">
        <v>822</v>
      </c>
      <c r="D1438" s="537">
        <v>30</v>
      </c>
      <c r="E1438" s="537">
        <v>1</v>
      </c>
      <c r="F1438" s="477">
        <f t="shared" si="111"/>
        <v>30</v>
      </c>
      <c r="G1438" s="478"/>
      <c r="H1438" s="477"/>
      <c r="I1438" s="477"/>
      <c r="J1438" s="477">
        <v>88041</v>
      </c>
      <c r="K1438" s="477">
        <v>45382</v>
      </c>
      <c r="L1438" s="477">
        <f t="shared" si="109"/>
        <v>133423</v>
      </c>
      <c r="M1438" s="477">
        <f t="shared" si="110"/>
        <v>4002690</v>
      </c>
      <c r="N1438" s="542"/>
      <c r="O1438" s="542"/>
      <c r="P1438" s="542"/>
      <c r="Q1438" s="517"/>
    </row>
    <row r="1439" spans="1:17" ht="13" hidden="1" outlineLevel="1">
      <c r="A1439" s="514">
        <f>IF(C1439&lt;&gt;0,MAX($A$11:A1438)+1,0)</f>
        <v>1231</v>
      </c>
      <c r="B1439" s="515" t="s">
        <v>1175</v>
      </c>
      <c r="C1439" s="516" t="s">
        <v>822</v>
      </c>
      <c r="D1439" s="537">
        <v>8</v>
      </c>
      <c r="E1439" s="537">
        <v>1</v>
      </c>
      <c r="F1439" s="477">
        <f t="shared" si="111"/>
        <v>8</v>
      </c>
      <c r="G1439" s="478"/>
      <c r="H1439" s="477"/>
      <c r="I1439" s="477"/>
      <c r="J1439" s="477">
        <v>6779883</v>
      </c>
      <c r="K1439" s="477">
        <v>3494785</v>
      </c>
      <c r="L1439" s="477">
        <f t="shared" si="109"/>
        <v>10274668</v>
      </c>
      <c r="M1439" s="477">
        <f t="shared" si="110"/>
        <v>82197344</v>
      </c>
      <c r="N1439" s="542"/>
      <c r="O1439" s="542"/>
      <c r="P1439" s="542"/>
      <c r="Q1439" s="517"/>
    </row>
    <row r="1440" spans="1:17" ht="13" hidden="1" outlineLevel="1">
      <c r="A1440" s="514">
        <f>IF(C1440&lt;&gt;0,MAX($A$11:A1439)+1,0)</f>
        <v>1232</v>
      </c>
      <c r="B1440" s="515" t="s">
        <v>1176</v>
      </c>
      <c r="C1440" s="516" t="s">
        <v>822</v>
      </c>
      <c r="D1440" s="537">
        <v>6</v>
      </c>
      <c r="E1440" s="537">
        <v>1</v>
      </c>
      <c r="F1440" s="477">
        <f t="shared" si="111"/>
        <v>6</v>
      </c>
      <c r="G1440" s="478"/>
      <c r="H1440" s="477"/>
      <c r="I1440" s="477"/>
      <c r="J1440" s="477">
        <v>189745</v>
      </c>
      <c r="K1440" s="477">
        <v>97806</v>
      </c>
      <c r="L1440" s="477">
        <f t="shared" si="109"/>
        <v>287551</v>
      </c>
      <c r="M1440" s="477">
        <f t="shared" si="110"/>
        <v>1725306</v>
      </c>
      <c r="N1440" s="542"/>
      <c r="O1440" s="542"/>
      <c r="P1440" s="542"/>
      <c r="Q1440" s="517"/>
    </row>
    <row r="1441" spans="1:17" ht="13" hidden="1" outlineLevel="1">
      <c r="A1441" s="514">
        <f>IF(C1441&lt;&gt;0,MAX($A$11:A1440)+1,0)</f>
        <v>1233</v>
      </c>
      <c r="B1441" s="515" t="s">
        <v>1177</v>
      </c>
      <c r="C1441" s="516" t="s">
        <v>822</v>
      </c>
      <c r="D1441" s="537">
        <v>13</v>
      </c>
      <c r="E1441" s="537">
        <v>1</v>
      </c>
      <c r="F1441" s="477">
        <f t="shared" si="111"/>
        <v>13</v>
      </c>
      <c r="G1441" s="478"/>
      <c r="H1441" s="477"/>
      <c r="I1441" s="477"/>
      <c r="J1441" s="477">
        <v>68775</v>
      </c>
      <c r="K1441" s="477">
        <v>35451</v>
      </c>
      <c r="L1441" s="477">
        <f t="shared" si="109"/>
        <v>104226</v>
      </c>
      <c r="M1441" s="477">
        <f t="shared" si="110"/>
        <v>1354938</v>
      </c>
      <c r="N1441" s="542"/>
      <c r="O1441" s="542"/>
      <c r="P1441" s="542"/>
      <c r="Q1441" s="517"/>
    </row>
    <row r="1442" spans="1:17" ht="13" hidden="1" outlineLevel="1">
      <c r="A1442" s="514">
        <f>IF(C1442&lt;&gt;0,MAX($A$11:A1441)+1,0)</f>
        <v>1234</v>
      </c>
      <c r="B1442" s="515" t="s">
        <v>1178</v>
      </c>
      <c r="C1442" s="516" t="s">
        <v>822</v>
      </c>
      <c r="D1442" s="537">
        <v>3</v>
      </c>
      <c r="E1442" s="537">
        <v>1</v>
      </c>
      <c r="F1442" s="477">
        <f t="shared" si="111"/>
        <v>3</v>
      </c>
      <c r="G1442" s="478"/>
      <c r="H1442" s="477"/>
      <c r="I1442" s="477"/>
      <c r="J1442" s="477">
        <v>214031</v>
      </c>
      <c r="K1442" s="477">
        <v>110326</v>
      </c>
      <c r="L1442" s="477">
        <f t="shared" si="109"/>
        <v>324357</v>
      </c>
      <c r="M1442" s="477">
        <f t="shared" si="110"/>
        <v>973071</v>
      </c>
      <c r="N1442" s="542"/>
      <c r="O1442" s="542"/>
      <c r="P1442" s="542"/>
      <c r="Q1442" s="517"/>
    </row>
    <row r="1443" spans="1:17" ht="13" hidden="1" outlineLevel="1">
      <c r="A1443" s="514">
        <f>IF(C1443&lt;&gt;0,MAX($A$11:A1442)+1,0)</f>
        <v>1235</v>
      </c>
      <c r="B1443" s="515" t="s">
        <v>1179</v>
      </c>
      <c r="C1443" s="516" t="s">
        <v>822</v>
      </c>
      <c r="D1443" s="537">
        <v>4</v>
      </c>
      <c r="E1443" s="537">
        <v>1</v>
      </c>
      <c r="F1443" s="477">
        <f t="shared" si="111"/>
        <v>4</v>
      </c>
      <c r="G1443" s="478"/>
      <c r="H1443" s="477"/>
      <c r="I1443" s="477"/>
      <c r="J1443" s="477">
        <v>68775</v>
      </c>
      <c r="K1443" s="477">
        <v>35451</v>
      </c>
      <c r="L1443" s="477">
        <f t="shared" si="109"/>
        <v>104226</v>
      </c>
      <c r="M1443" s="477">
        <f t="shared" si="110"/>
        <v>416904</v>
      </c>
      <c r="N1443" s="542"/>
      <c r="O1443" s="542"/>
      <c r="P1443" s="542"/>
      <c r="Q1443" s="517"/>
    </row>
    <row r="1444" spans="1:17" ht="13" hidden="1" outlineLevel="1">
      <c r="A1444" s="514">
        <f>IF(C1444&lt;&gt;0,MAX($A$11:A1443)+1,0)</f>
        <v>1236</v>
      </c>
      <c r="B1444" s="515" t="s">
        <v>1180</v>
      </c>
      <c r="C1444" s="516" t="s">
        <v>822</v>
      </c>
      <c r="D1444" s="537">
        <v>32</v>
      </c>
      <c r="E1444" s="537">
        <v>1</v>
      </c>
      <c r="F1444" s="477">
        <f t="shared" si="111"/>
        <v>32</v>
      </c>
      <c r="G1444" s="478"/>
      <c r="H1444" s="477"/>
      <c r="I1444" s="477"/>
      <c r="J1444" s="477">
        <v>214031</v>
      </c>
      <c r="K1444" s="477">
        <v>110326</v>
      </c>
      <c r="L1444" s="477">
        <f t="shared" si="109"/>
        <v>324357</v>
      </c>
      <c r="M1444" s="477">
        <f t="shared" si="110"/>
        <v>10379424</v>
      </c>
      <c r="N1444" s="542"/>
      <c r="O1444" s="542"/>
      <c r="P1444" s="542"/>
      <c r="Q1444" s="517"/>
    </row>
    <row r="1445" spans="1:17" ht="13" hidden="1" outlineLevel="1">
      <c r="A1445" s="514">
        <f>IF(C1445&lt;&gt;0,MAX($A$11:A1444)+1,0)</f>
        <v>1237</v>
      </c>
      <c r="B1445" s="515" t="s">
        <v>1181</v>
      </c>
      <c r="C1445" s="516" t="s">
        <v>822</v>
      </c>
      <c r="D1445" s="537">
        <v>4</v>
      </c>
      <c r="E1445" s="537">
        <v>1</v>
      </c>
      <c r="F1445" s="477">
        <f t="shared" si="111"/>
        <v>4</v>
      </c>
      <c r="G1445" s="478"/>
      <c r="H1445" s="477"/>
      <c r="I1445" s="477"/>
      <c r="J1445" s="477">
        <v>2005451</v>
      </c>
      <c r="K1445" s="477">
        <v>1033738</v>
      </c>
      <c r="L1445" s="477">
        <f t="shared" si="109"/>
        <v>3039189</v>
      </c>
      <c r="M1445" s="477">
        <f t="shared" si="110"/>
        <v>12156756</v>
      </c>
      <c r="N1445" s="542"/>
      <c r="O1445" s="542"/>
      <c r="P1445" s="542"/>
      <c r="Q1445" s="517"/>
    </row>
    <row r="1446" spans="1:17" ht="13" hidden="1" outlineLevel="1">
      <c r="A1446" s="514">
        <f>IF(C1446&lt;&gt;0,MAX($A$11:A1445)+1,0)</f>
        <v>1238</v>
      </c>
      <c r="B1446" s="515" t="s">
        <v>1182</v>
      </c>
      <c r="C1446" s="516" t="s">
        <v>822</v>
      </c>
      <c r="D1446" s="537">
        <v>28</v>
      </c>
      <c r="E1446" s="537">
        <v>1</v>
      </c>
      <c r="F1446" s="477">
        <f t="shared" si="111"/>
        <v>28</v>
      </c>
      <c r="G1446" s="478"/>
      <c r="H1446" s="477"/>
      <c r="I1446" s="477"/>
      <c r="J1446" s="477">
        <v>2060564</v>
      </c>
      <c r="K1446" s="477">
        <v>1062146</v>
      </c>
      <c r="L1446" s="477">
        <f t="shared" si="109"/>
        <v>3122710</v>
      </c>
      <c r="M1446" s="477">
        <f t="shared" si="110"/>
        <v>87435880</v>
      </c>
      <c r="N1446" s="542"/>
      <c r="O1446" s="542"/>
      <c r="P1446" s="542"/>
      <c r="Q1446" s="517"/>
    </row>
    <row r="1447" spans="1:17" ht="13" hidden="1" outlineLevel="1">
      <c r="A1447" s="514">
        <f>IF(C1447&lt;&gt;0,MAX($A$11:A1446)+1,0)</f>
        <v>1239</v>
      </c>
      <c r="B1447" s="515" t="s">
        <v>1183</v>
      </c>
      <c r="C1447" s="516" t="s">
        <v>822</v>
      </c>
      <c r="D1447" s="537">
        <v>10</v>
      </c>
      <c r="E1447" s="537">
        <v>1</v>
      </c>
      <c r="F1447" s="477">
        <f t="shared" si="111"/>
        <v>10</v>
      </c>
      <c r="G1447" s="478"/>
      <c r="H1447" s="477"/>
      <c r="I1447" s="477"/>
      <c r="J1447" s="477">
        <v>3510326</v>
      </c>
      <c r="K1447" s="477">
        <v>1809447</v>
      </c>
      <c r="L1447" s="477">
        <f t="shared" si="109"/>
        <v>5319773</v>
      </c>
      <c r="M1447" s="477">
        <f t="shared" si="110"/>
        <v>53197730</v>
      </c>
      <c r="N1447" s="542"/>
      <c r="O1447" s="542"/>
      <c r="P1447" s="542"/>
      <c r="Q1447" s="517"/>
    </row>
    <row r="1448" spans="1:17" ht="13" hidden="1" outlineLevel="1">
      <c r="A1448" s="514">
        <f>IF(C1448&lt;&gt;0,MAX($A$11:A1447)+1,0)</f>
        <v>1240</v>
      </c>
      <c r="B1448" s="515" t="s">
        <v>1184</v>
      </c>
      <c r="C1448" s="516" t="s">
        <v>822</v>
      </c>
      <c r="D1448" s="537">
        <v>38</v>
      </c>
      <c r="E1448" s="537">
        <v>1</v>
      </c>
      <c r="F1448" s="477">
        <f t="shared" si="111"/>
        <v>38</v>
      </c>
      <c r="G1448" s="478"/>
      <c r="H1448" s="477"/>
      <c r="I1448" s="477"/>
      <c r="J1448" s="477">
        <v>1813444</v>
      </c>
      <c r="K1448" s="477">
        <v>934766</v>
      </c>
      <c r="L1448" s="477">
        <f t="shared" si="109"/>
        <v>2748210</v>
      </c>
      <c r="M1448" s="477">
        <f t="shared" si="110"/>
        <v>104431980</v>
      </c>
      <c r="N1448" s="542"/>
      <c r="O1448" s="542"/>
      <c r="P1448" s="542"/>
      <c r="Q1448" s="517"/>
    </row>
    <row r="1449" spans="1:17" ht="13" hidden="1" outlineLevel="1">
      <c r="A1449" s="514">
        <f>IF(C1449&lt;&gt;0,MAX($A$11:A1448)+1,0)</f>
        <v>1241</v>
      </c>
      <c r="B1449" s="515" t="s">
        <v>1185</v>
      </c>
      <c r="C1449" s="516" t="s">
        <v>822</v>
      </c>
      <c r="D1449" s="537">
        <v>16</v>
      </c>
      <c r="E1449" s="537">
        <v>1</v>
      </c>
      <c r="F1449" s="477">
        <f t="shared" si="111"/>
        <v>16</v>
      </c>
      <c r="G1449" s="478"/>
      <c r="H1449" s="477"/>
      <c r="I1449" s="477"/>
      <c r="J1449" s="477">
        <v>628083</v>
      </c>
      <c r="K1449" s="477">
        <v>323754</v>
      </c>
      <c r="L1449" s="477">
        <f t="shared" si="109"/>
        <v>951837</v>
      </c>
      <c r="M1449" s="477">
        <f t="shared" si="110"/>
        <v>15229392</v>
      </c>
      <c r="N1449" s="542"/>
      <c r="O1449" s="542"/>
      <c r="P1449" s="542"/>
      <c r="Q1449" s="517"/>
    </row>
    <row r="1450" spans="1:17" ht="13" hidden="1" outlineLevel="1">
      <c r="A1450" s="514">
        <f>IF(C1450&lt;&gt;0,MAX($A$11:A1449)+1,0)</f>
        <v>1242</v>
      </c>
      <c r="B1450" s="515" t="s">
        <v>1186</v>
      </c>
      <c r="C1450" s="516" t="s">
        <v>822</v>
      </c>
      <c r="D1450" s="537">
        <v>12</v>
      </c>
      <c r="E1450" s="537">
        <v>1</v>
      </c>
      <c r="F1450" s="477">
        <f t="shared" si="111"/>
        <v>12</v>
      </c>
      <c r="G1450" s="478"/>
      <c r="H1450" s="477"/>
      <c r="I1450" s="477"/>
      <c r="J1450" s="477">
        <v>430982</v>
      </c>
      <c r="K1450" s="477">
        <v>222156</v>
      </c>
      <c r="L1450" s="477">
        <f t="shared" si="109"/>
        <v>653138</v>
      </c>
      <c r="M1450" s="477">
        <f t="shared" si="110"/>
        <v>7837656</v>
      </c>
      <c r="N1450" s="542"/>
      <c r="O1450" s="542"/>
      <c r="P1450" s="542"/>
      <c r="Q1450" s="517"/>
    </row>
    <row r="1451" spans="1:17" ht="13" hidden="1" outlineLevel="1">
      <c r="A1451" s="514">
        <f>IF(C1451&lt;&gt;0,MAX($A$11:A1450)+1,0)</f>
        <v>1243</v>
      </c>
      <c r="B1451" s="515" t="s">
        <v>1187</v>
      </c>
      <c r="C1451" s="516" t="s">
        <v>822</v>
      </c>
      <c r="D1451" s="537">
        <v>45</v>
      </c>
      <c r="E1451" s="537">
        <v>1</v>
      </c>
      <c r="F1451" s="477">
        <f t="shared" si="111"/>
        <v>45</v>
      </c>
      <c r="G1451" s="478"/>
      <c r="H1451" s="477"/>
      <c r="I1451" s="477"/>
      <c r="J1451" s="477">
        <v>225475</v>
      </c>
      <c r="K1451" s="477">
        <v>116224</v>
      </c>
      <c r="L1451" s="477">
        <f t="shared" si="109"/>
        <v>341699</v>
      </c>
      <c r="M1451" s="477">
        <f t="shared" si="110"/>
        <v>15376455</v>
      </c>
      <c r="N1451" s="542"/>
      <c r="O1451" s="542"/>
      <c r="P1451" s="542"/>
      <c r="Q1451" s="517"/>
    </row>
    <row r="1452" spans="1:17" ht="13" hidden="1" outlineLevel="1">
      <c r="A1452" s="514">
        <f>IF(C1452&lt;&gt;0,MAX($A$11:A1451)+1,0)</f>
        <v>1244</v>
      </c>
      <c r="B1452" s="515" t="s">
        <v>1188</v>
      </c>
      <c r="C1452" s="516" t="s">
        <v>822</v>
      </c>
      <c r="D1452" s="537">
        <v>10</v>
      </c>
      <c r="E1452" s="537">
        <v>1</v>
      </c>
      <c r="F1452" s="477">
        <f t="shared" si="111"/>
        <v>10</v>
      </c>
      <c r="G1452" s="478"/>
      <c r="H1452" s="477"/>
      <c r="I1452" s="477"/>
      <c r="J1452" s="477">
        <v>138952</v>
      </c>
      <c r="K1452" s="477">
        <v>71625</v>
      </c>
      <c r="L1452" s="477">
        <f t="shared" si="109"/>
        <v>210577</v>
      </c>
      <c r="M1452" s="477">
        <f t="shared" si="110"/>
        <v>2105770</v>
      </c>
      <c r="N1452" s="542"/>
      <c r="O1452" s="542"/>
      <c r="P1452" s="542"/>
      <c r="Q1452" s="517"/>
    </row>
    <row r="1453" spans="1:17" ht="22.5" hidden="1" customHeight="1" outlineLevel="1">
      <c r="A1453" s="541"/>
      <c r="B1453" s="577" t="s">
        <v>1189</v>
      </c>
      <c r="C1453" s="554"/>
      <c r="D1453" s="555"/>
      <c r="E1453" s="555"/>
      <c r="F1453" s="484">
        <f t="shared" si="111"/>
        <v>0</v>
      </c>
      <c r="G1453" s="485"/>
      <c r="H1453" s="484"/>
      <c r="I1453" s="484"/>
      <c r="J1453" s="484">
        <v>0</v>
      </c>
      <c r="K1453" s="484">
        <v>0</v>
      </c>
      <c r="L1453" s="484"/>
      <c r="M1453" s="484"/>
      <c r="N1453" s="467"/>
      <c r="O1453" s="467"/>
      <c r="P1453" s="467"/>
      <c r="Q1453" s="521"/>
    </row>
    <row r="1454" spans="1:17" s="439" customFormat="1" ht="102" hidden="1" customHeight="1" outlineLevel="1">
      <c r="A1454" s="522"/>
      <c r="B1454" s="487" t="str">
        <f>'[39]BANG KHOI LUONG 4'!B1456</f>
        <v>Hệ thống thoát nước mưa tháp A,B. Tổng khối lượng thi công là 50 tầng ( tầng 1 đến tầng mái tháp A,B ).
Đợt 1-3 :Thi công 15 tầng ( tầng 4-18 ) tháp A;
 Thi công 9 tầng ( tầng 4-12 ) tháp B
Đợt này :Thi công 7 tầng ( tầng 19 đến tầng mái ) tháp A;
 Thi công 6 tầng ( tầng 13-18 ) tháp B
13/50=26,00%</v>
      </c>
      <c r="C1454" s="579"/>
      <c r="D1454" s="580"/>
      <c r="E1454" s="580"/>
      <c r="F1454" s="479"/>
      <c r="G1454" s="492"/>
      <c r="H1454" s="479"/>
      <c r="I1454" s="479"/>
      <c r="J1454" s="479"/>
      <c r="K1454" s="479"/>
      <c r="L1454" s="479"/>
      <c r="M1454" s="479"/>
      <c r="N1454" s="543"/>
      <c r="O1454" s="543"/>
      <c r="P1454" s="543"/>
      <c r="Q1454" s="581"/>
    </row>
    <row r="1455" spans="1:17" ht="13" hidden="1" outlineLevel="1">
      <c r="A1455" s="514">
        <f>IF(C1455&lt;&gt;0,MAX($A$11:A1453)+1,0)</f>
        <v>1245</v>
      </c>
      <c r="B1455" s="515" t="s">
        <v>1190</v>
      </c>
      <c r="C1455" s="516" t="s">
        <v>805</v>
      </c>
      <c r="D1455" s="537">
        <v>150</v>
      </c>
      <c r="E1455" s="537">
        <v>1</v>
      </c>
      <c r="F1455" s="477">
        <f t="shared" si="111"/>
        <v>150</v>
      </c>
      <c r="G1455" s="478"/>
      <c r="H1455" s="477"/>
      <c r="I1455" s="477"/>
      <c r="J1455" s="477">
        <v>2121282</v>
      </c>
      <c r="K1455" s="477">
        <v>1093444</v>
      </c>
      <c r="L1455" s="477">
        <f t="shared" si="109"/>
        <v>3214726</v>
      </c>
      <c r="M1455" s="477">
        <f t="shared" si="110"/>
        <v>482208900</v>
      </c>
      <c r="N1455" s="542"/>
      <c r="O1455" s="542"/>
      <c r="P1455" s="542"/>
      <c r="Q1455" s="517"/>
    </row>
    <row r="1456" spans="1:17" ht="13" hidden="1" outlineLevel="1">
      <c r="A1456" s="514">
        <f>IF(C1456&lt;&gt;0,MAX($A$11:A1455)+1,0)</f>
        <v>1246</v>
      </c>
      <c r="B1456" s="515" t="s">
        <v>1191</v>
      </c>
      <c r="C1456" s="516" t="s">
        <v>805</v>
      </c>
      <c r="D1456" s="537">
        <v>200</v>
      </c>
      <c r="E1456" s="537">
        <v>1</v>
      </c>
      <c r="F1456" s="477">
        <f t="shared" si="111"/>
        <v>200</v>
      </c>
      <c r="G1456" s="478"/>
      <c r="H1456" s="477"/>
      <c r="I1456" s="477"/>
      <c r="J1456" s="477">
        <v>4329321</v>
      </c>
      <c r="K1456" s="477">
        <v>2231609</v>
      </c>
      <c r="L1456" s="477">
        <f t="shared" si="109"/>
        <v>6560930</v>
      </c>
      <c r="M1456" s="477">
        <f t="shared" si="110"/>
        <v>1312186000</v>
      </c>
      <c r="N1456" s="542"/>
      <c r="O1456" s="542"/>
      <c r="P1456" s="542"/>
      <c r="Q1456" s="517"/>
    </row>
    <row r="1457" spans="1:17" ht="26" hidden="1" outlineLevel="1">
      <c r="A1457" s="514">
        <f>IF(C1457&lt;&gt;0,MAX($A$11:A1456)+1,0)</f>
        <v>1247</v>
      </c>
      <c r="B1457" s="582" t="s">
        <v>1192</v>
      </c>
      <c r="C1457" s="583" t="s">
        <v>1193</v>
      </c>
      <c r="D1457" s="537">
        <v>1</v>
      </c>
      <c r="E1457" s="537">
        <v>1</v>
      </c>
      <c r="F1457" s="477">
        <f t="shared" si="111"/>
        <v>1</v>
      </c>
      <c r="G1457" s="478"/>
      <c r="H1457" s="477"/>
      <c r="I1457" s="477"/>
      <c r="J1457" s="477">
        <v>4158778</v>
      </c>
      <c r="K1457" s="477">
        <v>2143700</v>
      </c>
      <c r="L1457" s="477">
        <f t="shared" si="109"/>
        <v>6302478</v>
      </c>
      <c r="M1457" s="477">
        <f t="shared" si="110"/>
        <v>6302478</v>
      </c>
      <c r="N1457" s="542"/>
      <c r="O1457" s="542"/>
      <c r="P1457" s="542"/>
      <c r="Q1457" s="517"/>
    </row>
    <row r="1458" spans="1:17" s="439" customFormat="1" ht="13" hidden="1" outlineLevel="1">
      <c r="A1458" s="545">
        <f>IF(C1458&lt;&gt;0,MAX($A$11:A1457)+1,0)</f>
        <v>1248</v>
      </c>
      <c r="B1458" s="487" t="s">
        <v>1194</v>
      </c>
      <c r="C1458" s="489" t="s">
        <v>805</v>
      </c>
      <c r="D1458" s="546">
        <v>100</v>
      </c>
      <c r="E1458" s="546">
        <v>1</v>
      </c>
      <c r="F1458" s="479">
        <f t="shared" si="111"/>
        <v>100</v>
      </c>
      <c r="G1458" s="478">
        <v>48</v>
      </c>
      <c r="H1458" s="494">
        <f>'[39]BANG KHOI LUONG 4'!H1460</f>
        <v>26</v>
      </c>
      <c r="I1458" s="494">
        <f t="shared" ref="I1458:I1465" si="112">ROUND(G1458+H1458,2)</f>
        <v>74</v>
      </c>
      <c r="J1458" s="479">
        <v>62119</v>
      </c>
      <c r="K1458" s="479">
        <v>32020</v>
      </c>
      <c r="L1458" s="479">
        <f t="shared" si="109"/>
        <v>94139</v>
      </c>
      <c r="M1458" s="479">
        <f t="shared" si="110"/>
        <v>9413900</v>
      </c>
      <c r="N1458" s="477">
        <v>4518672</v>
      </c>
      <c r="O1458" s="477">
        <f t="shared" ref="O1458:O1513" si="113">ROUND(L1458*H1458,0)</f>
        <v>2447614</v>
      </c>
      <c r="P1458" s="477">
        <f t="shared" ref="P1458:P1513" si="114">ROUND(L1458*I1458,0)</f>
        <v>6966286</v>
      </c>
      <c r="Q1458" s="493">
        <f>'[39]BANG KHOI LUONG 4'!J1460</f>
        <v>0.26</v>
      </c>
    </row>
    <row r="1459" spans="1:17" s="439" customFormat="1" ht="13" hidden="1" outlineLevel="1">
      <c r="A1459" s="545">
        <f>IF(C1459&lt;&gt;0,MAX($A$11:A1458)+1,0)</f>
        <v>1249</v>
      </c>
      <c r="B1459" s="487" t="s">
        <v>1141</v>
      </c>
      <c r="C1459" s="489" t="s">
        <v>805</v>
      </c>
      <c r="D1459" s="546">
        <v>100</v>
      </c>
      <c r="E1459" s="546">
        <v>1</v>
      </c>
      <c r="F1459" s="479">
        <f t="shared" si="111"/>
        <v>100</v>
      </c>
      <c r="G1459" s="478">
        <v>48</v>
      </c>
      <c r="H1459" s="494">
        <f>'[39]BANG KHOI LUONG 4'!H1461</f>
        <v>26</v>
      </c>
      <c r="I1459" s="494">
        <f t="shared" si="112"/>
        <v>74</v>
      </c>
      <c r="J1459" s="479">
        <v>127391</v>
      </c>
      <c r="K1459" s="479">
        <v>65666</v>
      </c>
      <c r="L1459" s="479">
        <f t="shared" si="109"/>
        <v>193057</v>
      </c>
      <c r="M1459" s="479">
        <f t="shared" si="110"/>
        <v>19305700</v>
      </c>
      <c r="N1459" s="477">
        <v>9266736</v>
      </c>
      <c r="O1459" s="477">
        <f t="shared" si="113"/>
        <v>5019482</v>
      </c>
      <c r="P1459" s="477">
        <f t="shared" si="114"/>
        <v>14286218</v>
      </c>
      <c r="Q1459" s="493">
        <f>'[39]BANG KHOI LUONG 4'!J1461</f>
        <v>0.26</v>
      </c>
    </row>
    <row r="1460" spans="1:17" s="439" customFormat="1" ht="13" hidden="1" outlineLevel="1">
      <c r="A1460" s="545">
        <f>IF(C1460&lt;&gt;0,MAX($A$11:A1459)+1,0)</f>
        <v>1250</v>
      </c>
      <c r="B1460" s="487" t="s">
        <v>1142</v>
      </c>
      <c r="C1460" s="489" t="s">
        <v>805</v>
      </c>
      <c r="D1460" s="546">
        <v>600</v>
      </c>
      <c r="E1460" s="546">
        <v>1</v>
      </c>
      <c r="F1460" s="479">
        <f t="shared" si="111"/>
        <v>600</v>
      </c>
      <c r="G1460" s="478">
        <v>288</v>
      </c>
      <c r="H1460" s="494">
        <f>'[39]BANG KHOI LUONG 4'!H1462</f>
        <v>156</v>
      </c>
      <c r="I1460" s="494">
        <f t="shared" si="112"/>
        <v>444</v>
      </c>
      <c r="J1460" s="479">
        <v>188927</v>
      </c>
      <c r="K1460" s="479">
        <v>97385</v>
      </c>
      <c r="L1460" s="479">
        <f t="shared" si="109"/>
        <v>286312</v>
      </c>
      <c r="M1460" s="479">
        <f t="shared" si="110"/>
        <v>171787200</v>
      </c>
      <c r="N1460" s="477">
        <v>82457856</v>
      </c>
      <c r="O1460" s="477">
        <f t="shared" si="113"/>
        <v>44664672</v>
      </c>
      <c r="P1460" s="477">
        <f t="shared" si="114"/>
        <v>127122528</v>
      </c>
      <c r="Q1460" s="493">
        <f>'[39]BANG KHOI LUONG 4'!J1462</f>
        <v>0.26</v>
      </c>
    </row>
    <row r="1461" spans="1:17" s="439" customFormat="1" ht="13" hidden="1" outlineLevel="1">
      <c r="A1461" s="545">
        <f>IF(C1461&lt;&gt;0,MAX($A$11:A1460)+1,0)</f>
        <v>1251</v>
      </c>
      <c r="B1461" s="487" t="s">
        <v>1143</v>
      </c>
      <c r="C1461" s="489" t="s">
        <v>805</v>
      </c>
      <c r="D1461" s="546">
        <v>100</v>
      </c>
      <c r="E1461" s="546">
        <v>1</v>
      </c>
      <c r="F1461" s="479">
        <f t="shared" si="111"/>
        <v>100</v>
      </c>
      <c r="G1461" s="478">
        <v>48</v>
      </c>
      <c r="H1461" s="494">
        <f>'[39]BANG KHOI LUONG 4'!H1463</f>
        <v>26</v>
      </c>
      <c r="I1461" s="494">
        <f t="shared" si="112"/>
        <v>74</v>
      </c>
      <c r="J1461" s="479">
        <v>301606</v>
      </c>
      <c r="K1461" s="479">
        <v>155467</v>
      </c>
      <c r="L1461" s="479">
        <f t="shared" si="109"/>
        <v>457073</v>
      </c>
      <c r="M1461" s="479">
        <f t="shared" si="110"/>
        <v>45707300</v>
      </c>
      <c r="N1461" s="477">
        <v>21939504</v>
      </c>
      <c r="O1461" s="477">
        <f t="shared" si="113"/>
        <v>11883898</v>
      </c>
      <c r="P1461" s="477">
        <f t="shared" si="114"/>
        <v>33823402</v>
      </c>
      <c r="Q1461" s="493">
        <f>'[39]BANG KHOI LUONG 4'!J1463</f>
        <v>0.26</v>
      </c>
    </row>
    <row r="1462" spans="1:17" s="439" customFormat="1" ht="13" hidden="1" outlineLevel="1">
      <c r="A1462" s="545">
        <f>IF(C1462&lt;&gt;0,MAX($A$11:A1461)+1,0)</f>
        <v>1252</v>
      </c>
      <c r="B1462" s="487" t="s">
        <v>1144</v>
      </c>
      <c r="C1462" s="489" t="s">
        <v>805</v>
      </c>
      <c r="D1462" s="546">
        <v>100</v>
      </c>
      <c r="E1462" s="546">
        <v>1</v>
      </c>
      <c r="F1462" s="479">
        <f t="shared" si="111"/>
        <v>100</v>
      </c>
      <c r="G1462" s="478">
        <v>48</v>
      </c>
      <c r="H1462" s="494">
        <f>'[39]BANG KHOI LUONG 4'!H1464</f>
        <v>26</v>
      </c>
      <c r="I1462" s="494">
        <f t="shared" si="112"/>
        <v>74</v>
      </c>
      <c r="J1462" s="479">
        <v>395369</v>
      </c>
      <c r="K1462" s="479">
        <v>203798</v>
      </c>
      <c r="L1462" s="479">
        <f t="shared" si="109"/>
        <v>599167</v>
      </c>
      <c r="M1462" s="479">
        <f t="shared" si="110"/>
        <v>59916700</v>
      </c>
      <c r="N1462" s="477">
        <v>28760016</v>
      </c>
      <c r="O1462" s="477">
        <f t="shared" si="113"/>
        <v>15578342</v>
      </c>
      <c r="P1462" s="477">
        <f t="shared" si="114"/>
        <v>44338358</v>
      </c>
      <c r="Q1462" s="493">
        <f>'[39]BANG KHOI LUONG 4'!J1464</f>
        <v>0.26</v>
      </c>
    </row>
    <row r="1463" spans="1:17" s="439" customFormat="1" ht="13" hidden="1" outlineLevel="1">
      <c r="A1463" s="545">
        <f>IF(C1463&lt;&gt;0,MAX($A$11:A1462)+1,0)</f>
        <v>1253</v>
      </c>
      <c r="B1463" s="487" t="s">
        <v>1145</v>
      </c>
      <c r="C1463" s="489" t="s">
        <v>805</v>
      </c>
      <c r="D1463" s="546">
        <v>200</v>
      </c>
      <c r="E1463" s="546">
        <v>1</v>
      </c>
      <c r="F1463" s="479">
        <f t="shared" si="111"/>
        <v>200</v>
      </c>
      <c r="G1463" s="478">
        <v>96</v>
      </c>
      <c r="H1463" s="494">
        <f>'[39]BANG KHOI LUONG 4'!H1465</f>
        <v>52</v>
      </c>
      <c r="I1463" s="494">
        <f t="shared" si="112"/>
        <v>148</v>
      </c>
      <c r="J1463" s="479">
        <v>774740</v>
      </c>
      <c r="K1463" s="479">
        <v>399351</v>
      </c>
      <c r="L1463" s="479">
        <f t="shared" si="109"/>
        <v>1174091</v>
      </c>
      <c r="M1463" s="479">
        <f t="shared" si="110"/>
        <v>234818200</v>
      </c>
      <c r="N1463" s="477">
        <v>112712736</v>
      </c>
      <c r="O1463" s="477">
        <f t="shared" si="113"/>
        <v>61052732</v>
      </c>
      <c r="P1463" s="477">
        <f t="shared" si="114"/>
        <v>173765468</v>
      </c>
      <c r="Q1463" s="493">
        <f>'[39]BANG KHOI LUONG 4'!J1465</f>
        <v>0.26</v>
      </c>
    </row>
    <row r="1464" spans="1:17" s="439" customFormat="1" ht="13" hidden="1" outlineLevel="1">
      <c r="A1464" s="545">
        <f>IF(C1464&lt;&gt;0,MAX($A$11:A1463)+1,0)</f>
        <v>1254</v>
      </c>
      <c r="B1464" s="487" t="s">
        <v>1146</v>
      </c>
      <c r="C1464" s="489" t="s">
        <v>805</v>
      </c>
      <c r="D1464" s="546">
        <v>300</v>
      </c>
      <c r="E1464" s="546">
        <v>1</v>
      </c>
      <c r="F1464" s="479">
        <f t="shared" si="111"/>
        <v>300</v>
      </c>
      <c r="G1464" s="478">
        <v>144</v>
      </c>
      <c r="H1464" s="494">
        <f>'[39]BANG KHOI LUONG 4'!H1466</f>
        <v>78</v>
      </c>
      <c r="I1464" s="494">
        <f t="shared" si="112"/>
        <v>222</v>
      </c>
      <c r="J1464" s="479">
        <v>1196031</v>
      </c>
      <c r="K1464" s="479">
        <v>616511</v>
      </c>
      <c r="L1464" s="479">
        <f t="shared" si="109"/>
        <v>1812542</v>
      </c>
      <c r="M1464" s="479">
        <f t="shared" si="110"/>
        <v>543762600</v>
      </c>
      <c r="N1464" s="477">
        <v>261006048</v>
      </c>
      <c r="O1464" s="477">
        <f t="shared" si="113"/>
        <v>141378276</v>
      </c>
      <c r="P1464" s="477">
        <f t="shared" si="114"/>
        <v>402384324</v>
      </c>
      <c r="Q1464" s="493">
        <f>'[39]BANG KHOI LUONG 4'!J1466</f>
        <v>0.26</v>
      </c>
    </row>
    <row r="1465" spans="1:17" s="439" customFormat="1" ht="13" hidden="1" outlineLevel="1">
      <c r="A1465" s="545">
        <f>IF(C1465&lt;&gt;0,MAX($A$11:A1464)+1,0)</f>
        <v>1255</v>
      </c>
      <c r="B1465" s="487" t="s">
        <v>1195</v>
      </c>
      <c r="C1465" s="489" t="s">
        <v>805</v>
      </c>
      <c r="D1465" s="546">
        <v>500</v>
      </c>
      <c r="E1465" s="546">
        <v>1</v>
      </c>
      <c r="F1465" s="479">
        <f t="shared" si="111"/>
        <v>500</v>
      </c>
      <c r="G1465" s="478">
        <v>240</v>
      </c>
      <c r="H1465" s="494">
        <f>'[39]BANG KHOI LUONG 4'!H1467</f>
        <v>130</v>
      </c>
      <c r="I1465" s="494">
        <f t="shared" si="112"/>
        <v>370</v>
      </c>
      <c r="J1465" s="479">
        <v>56748</v>
      </c>
      <c r="K1465" s="479">
        <v>29252</v>
      </c>
      <c r="L1465" s="479">
        <f t="shared" si="109"/>
        <v>86000</v>
      </c>
      <c r="M1465" s="479">
        <f t="shared" si="110"/>
        <v>43000000</v>
      </c>
      <c r="N1465" s="477">
        <v>20640000</v>
      </c>
      <c r="O1465" s="477">
        <f t="shared" si="113"/>
        <v>11180000</v>
      </c>
      <c r="P1465" s="477">
        <f t="shared" si="114"/>
        <v>31820000</v>
      </c>
      <c r="Q1465" s="493">
        <f>'[39]BANG KHOI LUONG 4'!J1467</f>
        <v>0.26</v>
      </c>
    </row>
    <row r="1466" spans="1:17" s="439" customFormat="1" ht="13" hidden="1" outlineLevel="1">
      <c r="A1466" s="545">
        <f>IF(C1466&lt;&gt;0,MAX($A$11:A1465)+1,0)</f>
        <v>1256</v>
      </c>
      <c r="B1466" s="487" t="s">
        <v>1196</v>
      </c>
      <c r="C1466" s="489" t="s">
        <v>822</v>
      </c>
      <c r="D1466" s="546">
        <v>44</v>
      </c>
      <c r="E1466" s="546">
        <v>1</v>
      </c>
      <c r="F1466" s="479">
        <f t="shared" si="111"/>
        <v>44</v>
      </c>
      <c r="G1466" s="478">
        <v>21</v>
      </c>
      <c r="H1466" s="494">
        <f>'[39]BANG KHOI LUONG 4'!H1468</f>
        <v>11</v>
      </c>
      <c r="I1466" s="494">
        <f>ROUND(G1466+H1466,0)</f>
        <v>32</v>
      </c>
      <c r="J1466" s="479">
        <v>49159</v>
      </c>
      <c r="K1466" s="479">
        <v>25339</v>
      </c>
      <c r="L1466" s="479">
        <f t="shared" si="109"/>
        <v>74498</v>
      </c>
      <c r="M1466" s="479">
        <f t="shared" si="110"/>
        <v>3277912</v>
      </c>
      <c r="N1466" s="477">
        <v>1564458</v>
      </c>
      <c r="O1466" s="477">
        <f t="shared" si="113"/>
        <v>819478</v>
      </c>
      <c r="P1466" s="477">
        <f t="shared" si="114"/>
        <v>2383936</v>
      </c>
      <c r="Q1466" s="493">
        <f>'[39]BANG KHOI LUONG 4'!J1468</f>
        <v>0.26</v>
      </c>
    </row>
    <row r="1467" spans="1:17" ht="13" hidden="1" outlineLevel="1">
      <c r="A1467" s="514">
        <f>IF(C1467&lt;&gt;0,MAX($A$11:A1466)+1,0)</f>
        <v>1257</v>
      </c>
      <c r="B1467" s="515" t="s">
        <v>1151</v>
      </c>
      <c r="C1467" s="516" t="s">
        <v>822</v>
      </c>
      <c r="D1467" s="537">
        <v>129</v>
      </c>
      <c r="E1467" s="537">
        <v>1</v>
      </c>
      <c r="F1467" s="477">
        <f t="shared" si="111"/>
        <v>129</v>
      </c>
      <c r="G1467" s="478">
        <v>62</v>
      </c>
      <c r="H1467" s="494">
        <f>'[39]BANG KHOI LUONG 4'!H1469</f>
        <v>34</v>
      </c>
      <c r="I1467" s="494">
        <f t="shared" ref="I1467:I1513" si="115">ROUND(G1467+H1467,0)</f>
        <v>96</v>
      </c>
      <c r="J1467" s="477">
        <v>39700</v>
      </c>
      <c r="K1467" s="477">
        <v>20464</v>
      </c>
      <c r="L1467" s="477">
        <f t="shared" si="109"/>
        <v>60164</v>
      </c>
      <c r="M1467" s="477">
        <f t="shared" si="110"/>
        <v>7761156</v>
      </c>
      <c r="N1467" s="477">
        <v>3730168</v>
      </c>
      <c r="O1467" s="477">
        <f t="shared" si="113"/>
        <v>2045576</v>
      </c>
      <c r="P1467" s="477">
        <f t="shared" si="114"/>
        <v>5775744</v>
      </c>
      <c r="Q1467" s="493">
        <f>'[39]BANG KHOI LUONG 4'!J1469</f>
        <v>0.26</v>
      </c>
    </row>
    <row r="1468" spans="1:17" ht="13" hidden="1" outlineLevel="1">
      <c r="A1468" s="514">
        <f>IF(C1468&lt;&gt;0,MAX($A$11:A1467)+1,0)</f>
        <v>1258</v>
      </c>
      <c r="B1468" s="515" t="s">
        <v>1152</v>
      </c>
      <c r="C1468" s="516" t="s">
        <v>822</v>
      </c>
      <c r="D1468" s="537">
        <v>124</v>
      </c>
      <c r="E1468" s="537">
        <v>1</v>
      </c>
      <c r="F1468" s="477">
        <f t="shared" si="111"/>
        <v>124</v>
      </c>
      <c r="G1468" s="478">
        <v>60</v>
      </c>
      <c r="H1468" s="494">
        <f>'[39]BANG KHOI LUONG 4'!H1470</f>
        <v>32</v>
      </c>
      <c r="I1468" s="494">
        <f t="shared" si="115"/>
        <v>92</v>
      </c>
      <c r="J1468" s="477">
        <v>55465</v>
      </c>
      <c r="K1468" s="477">
        <v>28590</v>
      </c>
      <c r="L1468" s="477">
        <f t="shared" si="109"/>
        <v>84055</v>
      </c>
      <c r="M1468" s="477">
        <f t="shared" si="110"/>
        <v>10422820</v>
      </c>
      <c r="N1468" s="477">
        <v>5043300</v>
      </c>
      <c r="O1468" s="477">
        <f t="shared" si="113"/>
        <v>2689760</v>
      </c>
      <c r="P1468" s="477">
        <f t="shared" si="114"/>
        <v>7733060</v>
      </c>
      <c r="Q1468" s="493">
        <f>'[39]BANG KHOI LUONG 4'!J1470</f>
        <v>0.26</v>
      </c>
    </row>
    <row r="1469" spans="1:17" ht="13" hidden="1" outlineLevel="1">
      <c r="A1469" s="514">
        <f>IF(C1469&lt;&gt;0,MAX($A$11:A1468)+1,0)</f>
        <v>1259</v>
      </c>
      <c r="B1469" s="515" t="s">
        <v>1153</v>
      </c>
      <c r="C1469" s="516" t="s">
        <v>822</v>
      </c>
      <c r="D1469" s="537">
        <v>421</v>
      </c>
      <c r="E1469" s="537">
        <v>1</v>
      </c>
      <c r="F1469" s="477">
        <f t="shared" si="111"/>
        <v>421</v>
      </c>
      <c r="G1469" s="478">
        <v>202</v>
      </c>
      <c r="H1469" s="494">
        <f>'[39]BANG KHOI LUONG 4'!H1471</f>
        <v>109</v>
      </c>
      <c r="I1469" s="494">
        <f t="shared" si="115"/>
        <v>311</v>
      </c>
      <c r="J1469" s="477">
        <v>93997</v>
      </c>
      <c r="K1469" s="477">
        <v>48452</v>
      </c>
      <c r="L1469" s="477">
        <f t="shared" ref="L1469:L1533" si="116">J1469+K1469</f>
        <v>142449</v>
      </c>
      <c r="M1469" s="477">
        <f t="shared" ref="M1469:M1533" si="117">ROUND(F1469*L1469,0)</f>
        <v>59971029</v>
      </c>
      <c r="N1469" s="477">
        <v>28774698</v>
      </c>
      <c r="O1469" s="477">
        <f t="shared" si="113"/>
        <v>15526941</v>
      </c>
      <c r="P1469" s="477">
        <f t="shared" si="114"/>
        <v>44301639</v>
      </c>
      <c r="Q1469" s="493">
        <f>'[39]BANG KHOI LUONG 4'!J1471</f>
        <v>0.26</v>
      </c>
    </row>
    <row r="1470" spans="1:17" ht="13" hidden="1" outlineLevel="1">
      <c r="A1470" s="514">
        <f>IF(C1470&lt;&gt;0,MAX($A$11:A1469)+1,0)</f>
        <v>1260</v>
      </c>
      <c r="B1470" s="515" t="s">
        <v>1154</v>
      </c>
      <c r="C1470" s="516" t="s">
        <v>822</v>
      </c>
      <c r="D1470" s="537">
        <v>26</v>
      </c>
      <c r="E1470" s="537">
        <v>1</v>
      </c>
      <c r="F1470" s="477">
        <f t="shared" si="111"/>
        <v>26</v>
      </c>
      <c r="G1470" s="478">
        <v>12</v>
      </c>
      <c r="H1470" s="494">
        <f>'[39]BANG KHOI LUONG 4'!H1472</f>
        <v>7</v>
      </c>
      <c r="I1470" s="494">
        <f t="shared" si="115"/>
        <v>19</v>
      </c>
      <c r="J1470" s="477">
        <v>191145</v>
      </c>
      <c r="K1470" s="477">
        <v>98529</v>
      </c>
      <c r="L1470" s="477">
        <f t="shared" si="116"/>
        <v>289674</v>
      </c>
      <c r="M1470" s="477">
        <f t="shared" si="117"/>
        <v>7531524</v>
      </c>
      <c r="N1470" s="477">
        <v>3476088</v>
      </c>
      <c r="O1470" s="477">
        <f t="shared" si="113"/>
        <v>2027718</v>
      </c>
      <c r="P1470" s="477">
        <f t="shared" si="114"/>
        <v>5503806</v>
      </c>
      <c r="Q1470" s="493">
        <f>'[39]BANG KHOI LUONG 4'!J1472</f>
        <v>0.26</v>
      </c>
    </row>
    <row r="1471" spans="1:17" ht="13" hidden="1" outlineLevel="1">
      <c r="A1471" s="514">
        <f>IF(C1471&lt;&gt;0,MAX($A$11:A1470)+1,0)</f>
        <v>1261</v>
      </c>
      <c r="B1471" s="515" t="s">
        <v>1155</v>
      </c>
      <c r="C1471" s="516" t="s">
        <v>822</v>
      </c>
      <c r="D1471" s="537">
        <v>36</v>
      </c>
      <c r="E1471" s="537">
        <v>1</v>
      </c>
      <c r="F1471" s="477">
        <f t="shared" si="111"/>
        <v>36</v>
      </c>
      <c r="G1471" s="478">
        <v>17</v>
      </c>
      <c r="H1471" s="494">
        <f>'[39]BANG KHOI LUONG 4'!H1473</f>
        <v>9</v>
      </c>
      <c r="I1471" s="494">
        <f t="shared" si="115"/>
        <v>26</v>
      </c>
      <c r="J1471" s="477">
        <v>243106</v>
      </c>
      <c r="K1471" s="477">
        <v>125312</v>
      </c>
      <c r="L1471" s="477">
        <f t="shared" si="116"/>
        <v>368418</v>
      </c>
      <c r="M1471" s="477">
        <f t="shared" si="117"/>
        <v>13263048</v>
      </c>
      <c r="N1471" s="477">
        <v>6263106</v>
      </c>
      <c r="O1471" s="477">
        <f t="shared" si="113"/>
        <v>3315762</v>
      </c>
      <c r="P1471" s="477">
        <f t="shared" si="114"/>
        <v>9578868</v>
      </c>
      <c r="Q1471" s="493">
        <f>'[39]BANG KHOI LUONG 4'!J1473</f>
        <v>0.26</v>
      </c>
    </row>
    <row r="1472" spans="1:17" ht="13" hidden="1" outlineLevel="1">
      <c r="A1472" s="514">
        <f>IF(C1472&lt;&gt;0,MAX($A$11:A1471)+1,0)</f>
        <v>1262</v>
      </c>
      <c r="B1472" s="515" t="s">
        <v>1156</v>
      </c>
      <c r="C1472" s="516" t="s">
        <v>822</v>
      </c>
      <c r="D1472" s="537">
        <v>32</v>
      </c>
      <c r="E1472" s="537">
        <v>1</v>
      </c>
      <c r="F1472" s="477">
        <f t="shared" si="111"/>
        <v>32</v>
      </c>
      <c r="G1472" s="478">
        <v>15</v>
      </c>
      <c r="H1472" s="494">
        <f>'[39]BANG KHOI LUONG 4'!H1474</f>
        <v>8</v>
      </c>
      <c r="I1472" s="494">
        <f t="shared" si="115"/>
        <v>23</v>
      </c>
      <c r="J1472" s="477">
        <v>948838</v>
      </c>
      <c r="K1472" s="477">
        <v>489091</v>
      </c>
      <c r="L1472" s="477">
        <f t="shared" si="116"/>
        <v>1437929</v>
      </c>
      <c r="M1472" s="477">
        <f t="shared" si="117"/>
        <v>46013728</v>
      </c>
      <c r="N1472" s="477">
        <v>21568935</v>
      </c>
      <c r="O1472" s="477">
        <f t="shared" si="113"/>
        <v>11503432</v>
      </c>
      <c r="P1472" s="477">
        <f t="shared" si="114"/>
        <v>33072367</v>
      </c>
      <c r="Q1472" s="493">
        <f>'[39]BANG KHOI LUONG 4'!J1474</f>
        <v>0.26</v>
      </c>
    </row>
    <row r="1473" spans="1:17" ht="13" hidden="1" outlineLevel="1">
      <c r="A1473" s="514">
        <f>IF(C1473&lt;&gt;0,MAX($A$11:A1472)+1,0)</f>
        <v>1263</v>
      </c>
      <c r="B1473" s="515" t="s">
        <v>1157</v>
      </c>
      <c r="C1473" s="516" t="s">
        <v>822</v>
      </c>
      <c r="D1473" s="537">
        <v>22</v>
      </c>
      <c r="E1473" s="537">
        <v>1</v>
      </c>
      <c r="F1473" s="477">
        <f t="shared" si="111"/>
        <v>22</v>
      </c>
      <c r="G1473" s="478">
        <v>11</v>
      </c>
      <c r="H1473" s="494">
        <f>'[39]BANG KHOI LUONG 4'!H1475</f>
        <v>6</v>
      </c>
      <c r="I1473" s="494">
        <f t="shared" si="115"/>
        <v>17</v>
      </c>
      <c r="J1473" s="477">
        <v>2092208</v>
      </c>
      <c r="K1473" s="477">
        <v>1078458</v>
      </c>
      <c r="L1473" s="477">
        <f t="shared" si="116"/>
        <v>3170666</v>
      </c>
      <c r="M1473" s="477">
        <f t="shared" si="117"/>
        <v>69754652</v>
      </c>
      <c r="N1473" s="477">
        <v>34877326</v>
      </c>
      <c r="O1473" s="477">
        <f t="shared" si="113"/>
        <v>19023996</v>
      </c>
      <c r="P1473" s="477">
        <f t="shared" si="114"/>
        <v>53901322</v>
      </c>
      <c r="Q1473" s="493">
        <f>'[39]BANG KHOI LUONG 4'!J1475</f>
        <v>0.26</v>
      </c>
    </row>
    <row r="1474" spans="1:17" ht="13" hidden="1" outlineLevel="1">
      <c r="A1474" s="514">
        <f>IF(C1474&lt;&gt;0,MAX($A$11:A1473)+1,0)</f>
        <v>1264</v>
      </c>
      <c r="B1474" s="515" t="s">
        <v>1197</v>
      </c>
      <c r="C1474" s="516" t="s">
        <v>822</v>
      </c>
      <c r="D1474" s="537">
        <v>3</v>
      </c>
      <c r="E1474" s="537">
        <v>1</v>
      </c>
      <c r="F1474" s="477">
        <f t="shared" si="111"/>
        <v>3</v>
      </c>
      <c r="G1474" s="478">
        <v>0</v>
      </c>
      <c r="H1474" s="494"/>
      <c r="I1474" s="494">
        <f t="shared" si="115"/>
        <v>0</v>
      </c>
      <c r="J1474" s="477">
        <v>1772460</v>
      </c>
      <c r="K1474" s="477">
        <v>913639</v>
      </c>
      <c r="L1474" s="477">
        <f t="shared" si="116"/>
        <v>2686099</v>
      </c>
      <c r="M1474" s="477">
        <f t="shared" si="117"/>
        <v>8058297</v>
      </c>
      <c r="N1474" s="477">
        <v>0</v>
      </c>
      <c r="O1474" s="477">
        <f t="shared" si="113"/>
        <v>0</v>
      </c>
      <c r="P1474" s="477">
        <f t="shared" si="114"/>
        <v>0</v>
      </c>
      <c r="Q1474" s="493"/>
    </row>
    <row r="1475" spans="1:17" ht="13" hidden="1" outlineLevel="1">
      <c r="A1475" s="514">
        <f>IF(C1475&lt;&gt;0,MAX($A$11:A1474)+1,0)</f>
        <v>1265</v>
      </c>
      <c r="B1475" s="515" t="s">
        <v>1198</v>
      </c>
      <c r="C1475" s="516" t="s">
        <v>822</v>
      </c>
      <c r="D1475" s="537">
        <v>1</v>
      </c>
      <c r="E1475" s="537">
        <v>1</v>
      </c>
      <c r="F1475" s="477">
        <f t="shared" si="111"/>
        <v>1</v>
      </c>
      <c r="G1475" s="478">
        <v>0</v>
      </c>
      <c r="H1475" s="494"/>
      <c r="I1475" s="494">
        <f t="shared" si="115"/>
        <v>0</v>
      </c>
      <c r="J1475" s="477">
        <v>65272</v>
      </c>
      <c r="K1475" s="477">
        <v>33645</v>
      </c>
      <c r="L1475" s="477">
        <f t="shared" si="116"/>
        <v>98917</v>
      </c>
      <c r="M1475" s="477">
        <f t="shared" si="117"/>
        <v>98917</v>
      </c>
      <c r="N1475" s="477">
        <v>0</v>
      </c>
      <c r="O1475" s="477">
        <f t="shared" si="113"/>
        <v>0</v>
      </c>
      <c r="P1475" s="477">
        <f t="shared" si="114"/>
        <v>0</v>
      </c>
      <c r="Q1475" s="493"/>
    </row>
    <row r="1476" spans="1:17" ht="13" hidden="1" outlineLevel="1">
      <c r="A1476" s="514">
        <f>IF(C1476&lt;&gt;0,MAX($A$11:A1475)+1,0)</f>
        <v>1266</v>
      </c>
      <c r="B1476" s="515" t="s">
        <v>1199</v>
      </c>
      <c r="C1476" s="516" t="s">
        <v>822</v>
      </c>
      <c r="D1476" s="537">
        <v>6</v>
      </c>
      <c r="E1476" s="537">
        <v>1</v>
      </c>
      <c r="F1476" s="477">
        <f t="shared" si="111"/>
        <v>6</v>
      </c>
      <c r="G1476" s="478">
        <v>3</v>
      </c>
      <c r="H1476" s="494">
        <f>'[39]BANG KHOI LUONG 4'!H1478</f>
        <v>2</v>
      </c>
      <c r="I1476" s="494">
        <f t="shared" si="115"/>
        <v>5</v>
      </c>
      <c r="J1476" s="477">
        <v>123772</v>
      </c>
      <c r="K1476" s="477">
        <v>63800</v>
      </c>
      <c r="L1476" s="477">
        <f t="shared" si="116"/>
        <v>187572</v>
      </c>
      <c r="M1476" s="477">
        <f t="shared" si="117"/>
        <v>1125432</v>
      </c>
      <c r="N1476" s="477">
        <v>562716</v>
      </c>
      <c r="O1476" s="477">
        <f t="shared" si="113"/>
        <v>375144</v>
      </c>
      <c r="P1476" s="477">
        <f t="shared" si="114"/>
        <v>937860</v>
      </c>
      <c r="Q1476" s="493">
        <f>'[39]BANG KHOI LUONG 4'!J1478</f>
        <v>0.26</v>
      </c>
    </row>
    <row r="1477" spans="1:17" ht="13" hidden="1" outlineLevel="1">
      <c r="A1477" s="514">
        <f>IF(C1477&lt;&gt;0,MAX($A$11:A1476)+1,0)</f>
        <v>1267</v>
      </c>
      <c r="B1477" s="515" t="s">
        <v>1160</v>
      </c>
      <c r="C1477" s="516" t="s">
        <v>822</v>
      </c>
      <c r="D1477" s="537">
        <v>33</v>
      </c>
      <c r="E1477" s="537">
        <v>1</v>
      </c>
      <c r="F1477" s="477">
        <f t="shared" si="111"/>
        <v>33</v>
      </c>
      <c r="G1477" s="478">
        <v>16</v>
      </c>
      <c r="H1477" s="494">
        <f>'[39]BANG KHOI LUONG 4'!H1479</f>
        <v>9</v>
      </c>
      <c r="I1477" s="494">
        <f t="shared" si="115"/>
        <v>25</v>
      </c>
      <c r="J1477" s="477">
        <v>220337</v>
      </c>
      <c r="K1477" s="477">
        <v>113575</v>
      </c>
      <c r="L1477" s="477">
        <f t="shared" si="116"/>
        <v>333912</v>
      </c>
      <c r="M1477" s="477">
        <f t="shared" si="117"/>
        <v>11019096</v>
      </c>
      <c r="N1477" s="477">
        <v>5342592</v>
      </c>
      <c r="O1477" s="477">
        <f t="shared" si="113"/>
        <v>3005208</v>
      </c>
      <c r="P1477" s="477">
        <f t="shared" si="114"/>
        <v>8347800</v>
      </c>
      <c r="Q1477" s="493">
        <f>'[39]BANG KHOI LUONG 4'!J1479</f>
        <v>0.26</v>
      </c>
    </row>
    <row r="1478" spans="1:17" ht="13" hidden="1" outlineLevel="1">
      <c r="A1478" s="514">
        <f>IF(C1478&lt;&gt;0,MAX($A$11:A1477)+1,0)</f>
        <v>1268</v>
      </c>
      <c r="B1478" s="515" t="s">
        <v>1161</v>
      </c>
      <c r="C1478" s="516" t="s">
        <v>822</v>
      </c>
      <c r="D1478" s="537">
        <v>20</v>
      </c>
      <c r="E1478" s="537">
        <v>1</v>
      </c>
      <c r="F1478" s="477">
        <f t="shared" si="111"/>
        <v>20</v>
      </c>
      <c r="G1478" s="478">
        <v>10</v>
      </c>
      <c r="H1478" s="494">
        <f>'[39]BANG KHOI LUONG 4'!H1480</f>
        <v>5</v>
      </c>
      <c r="I1478" s="494">
        <f t="shared" si="115"/>
        <v>15</v>
      </c>
      <c r="J1478" s="477">
        <v>285375</v>
      </c>
      <c r="K1478" s="477">
        <v>147101</v>
      </c>
      <c r="L1478" s="477">
        <f t="shared" si="116"/>
        <v>432476</v>
      </c>
      <c r="M1478" s="477">
        <f t="shared" si="117"/>
        <v>8649520</v>
      </c>
      <c r="N1478" s="477">
        <v>4324760</v>
      </c>
      <c r="O1478" s="477">
        <f t="shared" si="113"/>
        <v>2162380</v>
      </c>
      <c r="P1478" s="477">
        <f t="shared" si="114"/>
        <v>6487140</v>
      </c>
      <c r="Q1478" s="493">
        <f>'[39]BANG KHOI LUONG 4'!J1480</f>
        <v>0.26</v>
      </c>
    </row>
    <row r="1479" spans="1:17" ht="13" hidden="1" outlineLevel="1">
      <c r="A1479" s="514">
        <f>IF(C1479&lt;&gt;0,MAX($A$11:A1478)+1,0)</f>
        <v>1269</v>
      </c>
      <c r="B1479" s="515" t="s">
        <v>1162</v>
      </c>
      <c r="C1479" s="516" t="s">
        <v>822</v>
      </c>
      <c r="D1479" s="537">
        <v>10</v>
      </c>
      <c r="E1479" s="537">
        <v>1</v>
      </c>
      <c r="F1479" s="477">
        <f t="shared" ref="F1479:F1540" si="118">D1479*E1479</f>
        <v>10</v>
      </c>
      <c r="G1479" s="478">
        <v>5</v>
      </c>
      <c r="H1479" s="494">
        <f>'[39]BANG KHOI LUONG 4'!H1481</f>
        <v>3</v>
      </c>
      <c r="I1479" s="494">
        <f t="shared" si="115"/>
        <v>8</v>
      </c>
      <c r="J1479" s="477">
        <v>265175</v>
      </c>
      <c r="K1479" s="477">
        <v>136689</v>
      </c>
      <c r="L1479" s="477">
        <f t="shared" si="116"/>
        <v>401864</v>
      </c>
      <c r="M1479" s="477">
        <f t="shared" si="117"/>
        <v>4018640</v>
      </c>
      <c r="N1479" s="477">
        <v>2009320</v>
      </c>
      <c r="O1479" s="477">
        <f t="shared" si="113"/>
        <v>1205592</v>
      </c>
      <c r="P1479" s="477">
        <f t="shared" si="114"/>
        <v>3214912</v>
      </c>
      <c r="Q1479" s="493">
        <f>'[39]BANG KHOI LUONG 4'!J1481</f>
        <v>0.26</v>
      </c>
    </row>
    <row r="1480" spans="1:17" ht="13" hidden="1" outlineLevel="1">
      <c r="A1480" s="514">
        <f>IF(C1480&lt;&gt;0,MAX($A$11:A1479)+1,0)</f>
        <v>1270</v>
      </c>
      <c r="B1480" s="515" t="s">
        <v>1163</v>
      </c>
      <c r="C1480" s="516" t="s">
        <v>822</v>
      </c>
      <c r="D1480" s="537">
        <v>22</v>
      </c>
      <c r="E1480" s="537">
        <v>1</v>
      </c>
      <c r="F1480" s="477">
        <f t="shared" si="118"/>
        <v>22</v>
      </c>
      <c r="G1480" s="478">
        <v>11</v>
      </c>
      <c r="H1480" s="494">
        <f>'[39]BANG KHOI LUONG 4'!H1482</f>
        <v>6</v>
      </c>
      <c r="I1480" s="494">
        <f t="shared" si="115"/>
        <v>17</v>
      </c>
      <c r="J1480" s="477">
        <v>599592</v>
      </c>
      <c r="K1480" s="477">
        <v>309068</v>
      </c>
      <c r="L1480" s="477">
        <f t="shared" si="116"/>
        <v>908660</v>
      </c>
      <c r="M1480" s="477">
        <f t="shared" si="117"/>
        <v>19990520</v>
      </c>
      <c r="N1480" s="477">
        <v>9995260</v>
      </c>
      <c r="O1480" s="477">
        <f t="shared" si="113"/>
        <v>5451960</v>
      </c>
      <c r="P1480" s="477">
        <f t="shared" si="114"/>
        <v>15447220</v>
      </c>
      <c r="Q1480" s="493">
        <f>'[39]BANG KHOI LUONG 4'!J1482</f>
        <v>0.26</v>
      </c>
    </row>
    <row r="1481" spans="1:17" ht="13" hidden="1" outlineLevel="1">
      <c r="A1481" s="514">
        <f>IF(C1481&lt;&gt;0,MAX($A$11:A1480)+1,0)</f>
        <v>1271</v>
      </c>
      <c r="B1481" s="515" t="s">
        <v>1164</v>
      </c>
      <c r="C1481" s="516" t="s">
        <v>822</v>
      </c>
      <c r="D1481" s="537">
        <v>1</v>
      </c>
      <c r="E1481" s="537">
        <v>1</v>
      </c>
      <c r="F1481" s="477">
        <f t="shared" si="118"/>
        <v>1</v>
      </c>
      <c r="G1481" s="478">
        <v>0</v>
      </c>
      <c r="H1481" s="494"/>
      <c r="I1481" s="494">
        <f t="shared" si="115"/>
        <v>0</v>
      </c>
      <c r="J1481" s="477">
        <v>544012</v>
      </c>
      <c r="K1481" s="477">
        <v>280418</v>
      </c>
      <c r="L1481" s="477">
        <f t="shared" si="116"/>
        <v>824430</v>
      </c>
      <c r="M1481" s="477">
        <f t="shared" si="117"/>
        <v>824430</v>
      </c>
      <c r="N1481" s="477">
        <v>0</v>
      </c>
      <c r="O1481" s="477">
        <f t="shared" si="113"/>
        <v>0</v>
      </c>
      <c r="P1481" s="477">
        <f t="shared" si="114"/>
        <v>0</v>
      </c>
      <c r="Q1481" s="493"/>
    </row>
    <row r="1482" spans="1:17" ht="13" hidden="1" outlineLevel="1">
      <c r="A1482" s="514">
        <f>IF(C1482&lt;&gt;0,MAX($A$11:A1481)+1,0)</f>
        <v>1272</v>
      </c>
      <c r="B1482" s="515" t="s">
        <v>1165</v>
      </c>
      <c r="C1482" s="516" t="s">
        <v>822</v>
      </c>
      <c r="D1482" s="537">
        <v>1</v>
      </c>
      <c r="E1482" s="537">
        <v>1</v>
      </c>
      <c r="F1482" s="477">
        <f t="shared" si="118"/>
        <v>1</v>
      </c>
      <c r="G1482" s="478">
        <v>0</v>
      </c>
      <c r="H1482" s="494"/>
      <c r="I1482" s="494">
        <f t="shared" si="115"/>
        <v>0</v>
      </c>
      <c r="J1482" s="477">
        <v>646298</v>
      </c>
      <c r="K1482" s="477">
        <v>333144</v>
      </c>
      <c r="L1482" s="477">
        <f t="shared" si="116"/>
        <v>979442</v>
      </c>
      <c r="M1482" s="477">
        <f t="shared" si="117"/>
        <v>979442</v>
      </c>
      <c r="N1482" s="477">
        <v>0</v>
      </c>
      <c r="O1482" s="477">
        <f t="shared" si="113"/>
        <v>0</v>
      </c>
      <c r="P1482" s="477">
        <f t="shared" si="114"/>
        <v>0</v>
      </c>
      <c r="Q1482" s="493"/>
    </row>
    <row r="1483" spans="1:17" ht="13" hidden="1" outlineLevel="1">
      <c r="A1483" s="514">
        <f>IF(C1483&lt;&gt;0,MAX($A$11:A1482)+1,0)</f>
        <v>1273</v>
      </c>
      <c r="B1483" s="515" t="s">
        <v>1166</v>
      </c>
      <c r="C1483" s="516" t="s">
        <v>822</v>
      </c>
      <c r="D1483" s="537">
        <v>1</v>
      </c>
      <c r="E1483" s="537">
        <v>1</v>
      </c>
      <c r="F1483" s="477">
        <f t="shared" si="118"/>
        <v>1</v>
      </c>
      <c r="G1483" s="478">
        <v>0</v>
      </c>
      <c r="H1483" s="494"/>
      <c r="I1483" s="494">
        <f t="shared" si="115"/>
        <v>0</v>
      </c>
      <c r="J1483" s="477">
        <v>612669</v>
      </c>
      <c r="K1483" s="477">
        <v>315809</v>
      </c>
      <c r="L1483" s="477">
        <f t="shared" si="116"/>
        <v>928478</v>
      </c>
      <c r="M1483" s="477">
        <f t="shared" si="117"/>
        <v>928478</v>
      </c>
      <c r="N1483" s="477">
        <v>0</v>
      </c>
      <c r="O1483" s="477">
        <f t="shared" si="113"/>
        <v>0</v>
      </c>
      <c r="P1483" s="477">
        <f t="shared" si="114"/>
        <v>0</v>
      </c>
      <c r="Q1483" s="493"/>
    </row>
    <row r="1484" spans="1:17" ht="13" hidden="1" outlineLevel="1">
      <c r="A1484" s="514">
        <f>IF(C1484&lt;&gt;0,MAX($A$11:A1483)+1,0)</f>
        <v>1274</v>
      </c>
      <c r="B1484" s="515" t="s">
        <v>1167</v>
      </c>
      <c r="C1484" s="516" t="s">
        <v>822</v>
      </c>
      <c r="D1484" s="537">
        <v>11</v>
      </c>
      <c r="E1484" s="537">
        <v>1</v>
      </c>
      <c r="F1484" s="477">
        <f t="shared" si="118"/>
        <v>11</v>
      </c>
      <c r="G1484" s="478">
        <v>5</v>
      </c>
      <c r="H1484" s="494">
        <f>'[39]BANG KHOI LUONG 4'!H1486</f>
        <v>3</v>
      </c>
      <c r="I1484" s="494">
        <f t="shared" si="115"/>
        <v>8</v>
      </c>
      <c r="J1484" s="477">
        <v>626682</v>
      </c>
      <c r="K1484" s="477">
        <v>323031</v>
      </c>
      <c r="L1484" s="477">
        <f t="shared" si="116"/>
        <v>949713</v>
      </c>
      <c r="M1484" s="477">
        <f t="shared" si="117"/>
        <v>10446843</v>
      </c>
      <c r="N1484" s="477">
        <v>4748565</v>
      </c>
      <c r="O1484" s="477">
        <f t="shared" si="113"/>
        <v>2849139</v>
      </c>
      <c r="P1484" s="477">
        <f t="shared" si="114"/>
        <v>7597704</v>
      </c>
      <c r="Q1484" s="493">
        <f>'[39]BANG KHOI LUONG 4'!J1486</f>
        <v>0.26</v>
      </c>
    </row>
    <row r="1485" spans="1:17" ht="13" hidden="1" outlineLevel="1">
      <c r="A1485" s="514">
        <f>IF(C1485&lt;&gt;0,MAX($A$11:A1484)+1,0)</f>
        <v>1275</v>
      </c>
      <c r="B1485" s="515" t="s">
        <v>1168</v>
      </c>
      <c r="C1485" s="516" t="s">
        <v>822</v>
      </c>
      <c r="D1485" s="537">
        <v>2</v>
      </c>
      <c r="E1485" s="537">
        <v>1</v>
      </c>
      <c r="F1485" s="477">
        <f t="shared" si="118"/>
        <v>2</v>
      </c>
      <c r="G1485" s="478">
        <v>1</v>
      </c>
      <c r="H1485" s="494">
        <f>'[39]BANG KHOI LUONG 4'!H1487</f>
        <v>0</v>
      </c>
      <c r="I1485" s="494">
        <f t="shared" si="115"/>
        <v>1</v>
      </c>
      <c r="J1485" s="477">
        <v>914392</v>
      </c>
      <c r="K1485" s="477">
        <v>471337</v>
      </c>
      <c r="L1485" s="477">
        <f t="shared" si="116"/>
        <v>1385729</v>
      </c>
      <c r="M1485" s="477">
        <f t="shared" si="117"/>
        <v>2771458</v>
      </c>
      <c r="N1485" s="477">
        <v>1385729</v>
      </c>
      <c r="O1485" s="477">
        <f t="shared" si="113"/>
        <v>0</v>
      </c>
      <c r="P1485" s="477">
        <f t="shared" si="114"/>
        <v>1385729</v>
      </c>
      <c r="Q1485" s="493">
        <f>'[39]BANG KHOI LUONG 4'!J1487</f>
        <v>0</v>
      </c>
    </row>
    <row r="1486" spans="1:17" ht="13" hidden="1" outlineLevel="1">
      <c r="A1486" s="514">
        <f>IF(C1486&lt;&gt;0,MAX($A$11:A1485)+1,0)</f>
        <v>1276</v>
      </c>
      <c r="B1486" s="515" t="s">
        <v>1170</v>
      </c>
      <c r="C1486" s="516" t="s">
        <v>822</v>
      </c>
      <c r="D1486" s="537">
        <v>42</v>
      </c>
      <c r="E1486" s="537">
        <v>1</v>
      </c>
      <c r="F1486" s="477">
        <f t="shared" si="118"/>
        <v>42</v>
      </c>
      <c r="G1486" s="478">
        <v>20</v>
      </c>
      <c r="H1486" s="494">
        <f>'[39]BANG KHOI LUONG 4'!H1488</f>
        <v>11</v>
      </c>
      <c r="I1486" s="494">
        <f t="shared" si="115"/>
        <v>31</v>
      </c>
      <c r="J1486" s="477">
        <v>1660408</v>
      </c>
      <c r="K1486" s="477">
        <v>855880</v>
      </c>
      <c r="L1486" s="477">
        <f t="shared" si="116"/>
        <v>2516288</v>
      </c>
      <c r="M1486" s="477">
        <f t="shared" si="117"/>
        <v>105684096</v>
      </c>
      <c r="N1486" s="477">
        <v>50325760</v>
      </c>
      <c r="O1486" s="477">
        <f t="shared" si="113"/>
        <v>27679168</v>
      </c>
      <c r="P1486" s="477">
        <f t="shared" si="114"/>
        <v>78004928</v>
      </c>
      <c r="Q1486" s="493">
        <f>'[39]BANG KHOI LUONG 4'!J1488</f>
        <v>0.26</v>
      </c>
    </row>
    <row r="1487" spans="1:17" ht="13" hidden="1" outlineLevel="1">
      <c r="A1487" s="514">
        <f>IF(C1487&lt;&gt;0,MAX($A$11:A1486)+1,0)</f>
        <v>1277</v>
      </c>
      <c r="B1487" s="515" t="s">
        <v>1171</v>
      </c>
      <c r="C1487" s="516" t="s">
        <v>822</v>
      </c>
      <c r="D1487" s="537">
        <v>2</v>
      </c>
      <c r="E1487" s="537">
        <v>1</v>
      </c>
      <c r="F1487" s="477">
        <f t="shared" si="118"/>
        <v>2</v>
      </c>
      <c r="G1487" s="478">
        <v>1</v>
      </c>
      <c r="H1487" s="494">
        <f>'[39]BANG KHOI LUONG 4'!H1489</f>
        <v>0</v>
      </c>
      <c r="I1487" s="494">
        <f t="shared" si="115"/>
        <v>1</v>
      </c>
      <c r="J1487" s="477">
        <v>2105052</v>
      </c>
      <c r="K1487" s="477">
        <v>1085078</v>
      </c>
      <c r="L1487" s="477">
        <f t="shared" si="116"/>
        <v>3190130</v>
      </c>
      <c r="M1487" s="477">
        <f t="shared" si="117"/>
        <v>6380260</v>
      </c>
      <c r="N1487" s="477">
        <v>3190130</v>
      </c>
      <c r="O1487" s="477">
        <f t="shared" si="113"/>
        <v>0</v>
      </c>
      <c r="P1487" s="477">
        <f t="shared" si="114"/>
        <v>3190130</v>
      </c>
      <c r="Q1487" s="493">
        <f>'[39]BANG KHOI LUONG 4'!J1489</f>
        <v>0</v>
      </c>
    </row>
    <row r="1488" spans="1:17" ht="13" hidden="1" outlineLevel="1">
      <c r="A1488" s="514">
        <f>IF(C1488&lt;&gt;0,MAX($A$11:A1487)+1,0)</f>
        <v>1278</v>
      </c>
      <c r="B1488" s="515" t="s">
        <v>1172</v>
      </c>
      <c r="C1488" s="516" t="s">
        <v>822</v>
      </c>
      <c r="D1488" s="537">
        <v>3</v>
      </c>
      <c r="E1488" s="537">
        <v>1</v>
      </c>
      <c r="F1488" s="477">
        <f t="shared" si="118"/>
        <v>3</v>
      </c>
      <c r="G1488" s="478">
        <v>1</v>
      </c>
      <c r="H1488" s="494">
        <f>'[39]BANG KHOI LUONG 4'!H1490</f>
        <v>1</v>
      </c>
      <c r="I1488" s="494">
        <f t="shared" si="115"/>
        <v>2</v>
      </c>
      <c r="J1488" s="477">
        <v>2267940</v>
      </c>
      <c r="K1488" s="477">
        <v>1169041</v>
      </c>
      <c r="L1488" s="477">
        <f t="shared" si="116"/>
        <v>3436981</v>
      </c>
      <c r="M1488" s="477">
        <f t="shared" si="117"/>
        <v>10310943</v>
      </c>
      <c r="N1488" s="477">
        <v>3436981</v>
      </c>
      <c r="O1488" s="477">
        <f t="shared" si="113"/>
        <v>3436981</v>
      </c>
      <c r="P1488" s="477">
        <f t="shared" si="114"/>
        <v>6873962</v>
      </c>
      <c r="Q1488" s="493">
        <f>'[39]BANG KHOI LUONG 4'!J1490</f>
        <v>0.26</v>
      </c>
    </row>
    <row r="1489" spans="1:17" ht="13" hidden="1" outlineLevel="1">
      <c r="A1489" s="514">
        <f>IF(C1489&lt;&gt;0,MAX($A$11:A1488)+1,0)</f>
        <v>1279</v>
      </c>
      <c r="B1489" s="515" t="s">
        <v>1200</v>
      </c>
      <c r="C1489" s="516" t="s">
        <v>822</v>
      </c>
      <c r="D1489" s="537">
        <v>1</v>
      </c>
      <c r="E1489" s="537">
        <v>1</v>
      </c>
      <c r="F1489" s="477">
        <f t="shared" si="118"/>
        <v>1</v>
      </c>
      <c r="G1489" s="478">
        <v>0</v>
      </c>
      <c r="H1489" s="494"/>
      <c r="I1489" s="494">
        <f t="shared" si="115"/>
        <v>0</v>
      </c>
      <c r="J1489" s="477">
        <v>1729183</v>
      </c>
      <c r="K1489" s="477">
        <v>891331</v>
      </c>
      <c r="L1489" s="477">
        <f t="shared" si="116"/>
        <v>2620514</v>
      </c>
      <c r="M1489" s="477">
        <f t="shared" si="117"/>
        <v>2620514</v>
      </c>
      <c r="N1489" s="477">
        <v>0</v>
      </c>
      <c r="O1489" s="477">
        <f t="shared" si="113"/>
        <v>0</v>
      </c>
      <c r="P1489" s="477">
        <f t="shared" si="114"/>
        <v>0</v>
      </c>
      <c r="Q1489" s="493"/>
    </row>
    <row r="1490" spans="1:17" ht="13" hidden="1" outlineLevel="1">
      <c r="A1490" s="514">
        <f>IF(C1490&lt;&gt;0,MAX($A$11:A1489)+1,0)</f>
        <v>1280</v>
      </c>
      <c r="B1490" s="515" t="s">
        <v>1169</v>
      </c>
      <c r="C1490" s="516" t="s">
        <v>822</v>
      </c>
      <c r="D1490" s="537">
        <v>9</v>
      </c>
      <c r="E1490" s="537">
        <v>1</v>
      </c>
      <c r="F1490" s="477">
        <f t="shared" si="118"/>
        <v>9</v>
      </c>
      <c r="G1490" s="478">
        <v>4</v>
      </c>
      <c r="H1490" s="494">
        <f>'[39]BANG KHOI LUONG 4'!H1492</f>
        <v>2</v>
      </c>
      <c r="I1490" s="494">
        <f t="shared" si="115"/>
        <v>6</v>
      </c>
      <c r="J1490" s="477">
        <v>1729183</v>
      </c>
      <c r="K1490" s="477">
        <v>891331</v>
      </c>
      <c r="L1490" s="477">
        <f t="shared" si="116"/>
        <v>2620514</v>
      </c>
      <c r="M1490" s="477">
        <f t="shared" si="117"/>
        <v>23584626</v>
      </c>
      <c r="N1490" s="477">
        <v>10482056</v>
      </c>
      <c r="O1490" s="477">
        <f t="shared" si="113"/>
        <v>5241028</v>
      </c>
      <c r="P1490" s="477">
        <f t="shared" si="114"/>
        <v>15723084</v>
      </c>
      <c r="Q1490" s="493">
        <f>'[39]BANG KHOI LUONG 4'!J1492</f>
        <v>0.26</v>
      </c>
    </row>
    <row r="1491" spans="1:17" ht="13" hidden="1" outlineLevel="1">
      <c r="A1491" s="514">
        <f>IF(C1491&lt;&gt;0,MAX($A$11:A1490)+1,0)</f>
        <v>1281</v>
      </c>
      <c r="B1491" s="515" t="s">
        <v>1201</v>
      </c>
      <c r="C1491" s="516" t="s">
        <v>822</v>
      </c>
      <c r="D1491" s="537">
        <v>1</v>
      </c>
      <c r="E1491" s="537">
        <v>1</v>
      </c>
      <c r="F1491" s="477">
        <f t="shared" si="118"/>
        <v>1</v>
      </c>
      <c r="G1491" s="478">
        <v>0</v>
      </c>
      <c r="H1491" s="494"/>
      <c r="I1491" s="494">
        <f t="shared" si="115"/>
        <v>0</v>
      </c>
      <c r="J1491" s="477">
        <v>8198003</v>
      </c>
      <c r="K1491" s="477">
        <v>4225774</v>
      </c>
      <c r="L1491" s="477">
        <f t="shared" si="116"/>
        <v>12423777</v>
      </c>
      <c r="M1491" s="477">
        <f t="shared" si="117"/>
        <v>12423777</v>
      </c>
      <c r="N1491" s="477">
        <v>0</v>
      </c>
      <c r="O1491" s="477">
        <f t="shared" si="113"/>
        <v>0</v>
      </c>
      <c r="P1491" s="477">
        <f t="shared" si="114"/>
        <v>0</v>
      </c>
      <c r="Q1491" s="493"/>
    </row>
    <row r="1492" spans="1:17" ht="13" hidden="1" outlineLevel="1">
      <c r="A1492" s="514">
        <f>IF(C1492&lt;&gt;0,MAX($A$11:A1491)+1,0)</f>
        <v>1282</v>
      </c>
      <c r="B1492" s="515" t="s">
        <v>1202</v>
      </c>
      <c r="C1492" s="516" t="s">
        <v>822</v>
      </c>
      <c r="D1492" s="537">
        <v>2</v>
      </c>
      <c r="E1492" s="537">
        <v>1</v>
      </c>
      <c r="F1492" s="477">
        <f t="shared" si="118"/>
        <v>2</v>
      </c>
      <c r="G1492" s="478">
        <v>1</v>
      </c>
      <c r="H1492" s="494">
        <f>'[39]BANG KHOI LUONG 4'!H1494</f>
        <v>0</v>
      </c>
      <c r="I1492" s="494">
        <f t="shared" si="115"/>
        <v>1</v>
      </c>
      <c r="J1492" s="477">
        <v>10594969</v>
      </c>
      <c r="K1492" s="477">
        <v>5461324</v>
      </c>
      <c r="L1492" s="477">
        <f t="shared" si="116"/>
        <v>16056293</v>
      </c>
      <c r="M1492" s="477">
        <f t="shared" si="117"/>
        <v>32112586</v>
      </c>
      <c r="N1492" s="477">
        <v>16056293</v>
      </c>
      <c r="O1492" s="477">
        <f t="shared" si="113"/>
        <v>0</v>
      </c>
      <c r="P1492" s="477">
        <f t="shared" si="114"/>
        <v>16056293</v>
      </c>
      <c r="Q1492" s="493">
        <f>'[39]BANG KHOI LUONG 4'!J1494</f>
        <v>0</v>
      </c>
    </row>
    <row r="1493" spans="1:17" ht="13" hidden="1" outlineLevel="1">
      <c r="A1493" s="514">
        <f>IF(C1493&lt;&gt;0,MAX($A$11:A1492)+1,0)</f>
        <v>1283</v>
      </c>
      <c r="B1493" s="515" t="s">
        <v>1203</v>
      </c>
      <c r="C1493" s="516" t="s">
        <v>822</v>
      </c>
      <c r="D1493" s="537">
        <v>1</v>
      </c>
      <c r="E1493" s="537">
        <v>1</v>
      </c>
      <c r="F1493" s="477">
        <f t="shared" si="118"/>
        <v>1</v>
      </c>
      <c r="G1493" s="478">
        <v>0</v>
      </c>
      <c r="H1493" s="494"/>
      <c r="I1493" s="494">
        <f t="shared" si="115"/>
        <v>0</v>
      </c>
      <c r="J1493" s="477">
        <v>470916</v>
      </c>
      <c r="K1493" s="477">
        <v>242741</v>
      </c>
      <c r="L1493" s="477">
        <f t="shared" si="116"/>
        <v>713657</v>
      </c>
      <c r="M1493" s="477">
        <f t="shared" si="117"/>
        <v>713657</v>
      </c>
      <c r="N1493" s="477">
        <v>0</v>
      </c>
      <c r="O1493" s="477">
        <f t="shared" si="113"/>
        <v>0</v>
      </c>
      <c r="P1493" s="477">
        <f t="shared" si="114"/>
        <v>0</v>
      </c>
      <c r="Q1493" s="493"/>
    </row>
    <row r="1494" spans="1:17" ht="13" hidden="1" outlineLevel="1">
      <c r="A1494" s="514">
        <f>IF(C1494&lt;&gt;0,MAX($A$11:A1493)+1,0)</f>
        <v>1284</v>
      </c>
      <c r="B1494" s="515" t="s">
        <v>1204</v>
      </c>
      <c r="C1494" s="516" t="s">
        <v>822</v>
      </c>
      <c r="D1494" s="537">
        <v>1</v>
      </c>
      <c r="E1494" s="537">
        <v>1</v>
      </c>
      <c r="F1494" s="477">
        <f t="shared" si="118"/>
        <v>1</v>
      </c>
      <c r="G1494" s="478">
        <v>0</v>
      </c>
      <c r="H1494" s="494"/>
      <c r="I1494" s="494">
        <f t="shared" si="115"/>
        <v>0</v>
      </c>
      <c r="J1494" s="477">
        <v>424209</v>
      </c>
      <c r="K1494" s="477">
        <v>218665</v>
      </c>
      <c r="L1494" s="477">
        <f t="shared" si="116"/>
        <v>642874</v>
      </c>
      <c r="M1494" s="477">
        <f t="shared" si="117"/>
        <v>642874</v>
      </c>
      <c r="N1494" s="477">
        <v>0</v>
      </c>
      <c r="O1494" s="477">
        <f t="shared" si="113"/>
        <v>0</v>
      </c>
      <c r="P1494" s="477">
        <f t="shared" si="114"/>
        <v>0</v>
      </c>
      <c r="Q1494" s="493"/>
    </row>
    <row r="1495" spans="1:17" ht="13" hidden="1" outlineLevel="1">
      <c r="A1495" s="514">
        <f>IF(C1495&lt;&gt;0,MAX($A$11:A1494)+1,0)</f>
        <v>1285</v>
      </c>
      <c r="B1495" s="515" t="s">
        <v>1205</v>
      </c>
      <c r="C1495" s="516" t="s">
        <v>822</v>
      </c>
      <c r="D1495" s="537">
        <v>1</v>
      </c>
      <c r="E1495" s="537">
        <v>1</v>
      </c>
      <c r="F1495" s="477">
        <f t="shared" si="118"/>
        <v>1</v>
      </c>
      <c r="G1495" s="478">
        <v>0</v>
      </c>
      <c r="H1495" s="494"/>
      <c r="I1495" s="494">
        <f t="shared" si="115"/>
        <v>0</v>
      </c>
      <c r="J1495" s="477">
        <v>153313</v>
      </c>
      <c r="K1495" s="477">
        <v>79028</v>
      </c>
      <c r="L1495" s="477">
        <f t="shared" si="116"/>
        <v>232341</v>
      </c>
      <c r="M1495" s="477">
        <f t="shared" si="117"/>
        <v>232341</v>
      </c>
      <c r="N1495" s="477">
        <v>0</v>
      </c>
      <c r="O1495" s="477">
        <f t="shared" si="113"/>
        <v>0</v>
      </c>
      <c r="P1495" s="477">
        <f t="shared" si="114"/>
        <v>0</v>
      </c>
      <c r="Q1495" s="493"/>
    </row>
    <row r="1496" spans="1:17" ht="13" hidden="1" outlineLevel="1">
      <c r="A1496" s="514">
        <f>IF(C1496&lt;&gt;0,MAX($A$11:A1495)+1,0)</f>
        <v>1286</v>
      </c>
      <c r="B1496" s="515" t="s">
        <v>1176</v>
      </c>
      <c r="C1496" s="516" t="s">
        <v>822</v>
      </c>
      <c r="D1496" s="537">
        <v>5</v>
      </c>
      <c r="E1496" s="537">
        <v>1</v>
      </c>
      <c r="F1496" s="477">
        <f t="shared" si="118"/>
        <v>5</v>
      </c>
      <c r="G1496" s="478">
        <v>2</v>
      </c>
      <c r="H1496" s="494">
        <f>'[39]BANG KHOI LUONG 4'!H1498</f>
        <v>1</v>
      </c>
      <c r="I1496" s="494">
        <f t="shared" si="115"/>
        <v>3</v>
      </c>
      <c r="J1496" s="477">
        <v>189745</v>
      </c>
      <c r="K1496" s="477">
        <v>97806</v>
      </c>
      <c r="L1496" s="477">
        <f t="shared" si="116"/>
        <v>287551</v>
      </c>
      <c r="M1496" s="477">
        <f t="shared" si="117"/>
        <v>1437755</v>
      </c>
      <c r="N1496" s="477">
        <v>575102</v>
      </c>
      <c r="O1496" s="477">
        <f t="shared" si="113"/>
        <v>287551</v>
      </c>
      <c r="P1496" s="477">
        <f t="shared" si="114"/>
        <v>862653</v>
      </c>
      <c r="Q1496" s="493">
        <f>'[39]BANG KHOI LUONG 4'!J1498</f>
        <v>0.26</v>
      </c>
    </row>
    <row r="1497" spans="1:17" ht="13" hidden="1" outlineLevel="1">
      <c r="A1497" s="514">
        <f>IF(C1497&lt;&gt;0,MAX($A$11:A1496)+1,0)</f>
        <v>1287</v>
      </c>
      <c r="B1497" s="515" t="s">
        <v>1206</v>
      </c>
      <c r="C1497" s="516" t="s">
        <v>822</v>
      </c>
      <c r="D1497" s="537">
        <v>21</v>
      </c>
      <c r="E1497" s="537">
        <v>1</v>
      </c>
      <c r="F1497" s="477">
        <f t="shared" si="118"/>
        <v>21</v>
      </c>
      <c r="G1497" s="478">
        <v>10</v>
      </c>
      <c r="H1497" s="494">
        <f>'[39]BANG KHOI LUONG 4'!H1499</f>
        <v>5</v>
      </c>
      <c r="I1497" s="494">
        <f t="shared" si="115"/>
        <v>15</v>
      </c>
      <c r="J1497" s="477">
        <v>162188</v>
      </c>
      <c r="K1497" s="477">
        <v>83601</v>
      </c>
      <c r="L1497" s="477">
        <f t="shared" si="116"/>
        <v>245789</v>
      </c>
      <c r="M1497" s="477">
        <f t="shared" si="117"/>
        <v>5161569</v>
      </c>
      <c r="N1497" s="477">
        <v>2457890</v>
      </c>
      <c r="O1497" s="477">
        <f t="shared" si="113"/>
        <v>1228945</v>
      </c>
      <c r="P1497" s="477">
        <f t="shared" si="114"/>
        <v>3686835</v>
      </c>
      <c r="Q1497" s="493">
        <f>'[39]BANG KHOI LUONG 4'!J1499</f>
        <v>0.26</v>
      </c>
    </row>
    <row r="1498" spans="1:17" ht="13" hidden="1" outlineLevel="1">
      <c r="A1498" s="514">
        <f>IF(C1498&lt;&gt;0,MAX($A$11:A1497)+1,0)</f>
        <v>1288</v>
      </c>
      <c r="B1498" s="515" t="s">
        <v>1207</v>
      </c>
      <c r="C1498" s="516" t="s">
        <v>822</v>
      </c>
      <c r="D1498" s="537">
        <v>6</v>
      </c>
      <c r="E1498" s="537">
        <v>1</v>
      </c>
      <c r="F1498" s="477">
        <f t="shared" si="118"/>
        <v>6</v>
      </c>
      <c r="G1498" s="478">
        <v>3</v>
      </c>
      <c r="H1498" s="494">
        <f>'[39]BANG KHOI LUONG 4'!H1500</f>
        <v>2</v>
      </c>
      <c r="I1498" s="494">
        <f t="shared" si="115"/>
        <v>5</v>
      </c>
      <c r="J1498" s="477">
        <v>195817</v>
      </c>
      <c r="K1498" s="477">
        <v>100936</v>
      </c>
      <c r="L1498" s="477">
        <f t="shared" si="116"/>
        <v>296753</v>
      </c>
      <c r="M1498" s="477">
        <f t="shared" si="117"/>
        <v>1780518</v>
      </c>
      <c r="N1498" s="477">
        <v>890259</v>
      </c>
      <c r="O1498" s="477">
        <f t="shared" si="113"/>
        <v>593506</v>
      </c>
      <c r="P1498" s="477">
        <f t="shared" si="114"/>
        <v>1483765</v>
      </c>
      <c r="Q1498" s="493">
        <f>'[39]BANG KHOI LUONG 4'!J1500</f>
        <v>0.26</v>
      </c>
    </row>
    <row r="1499" spans="1:17" ht="13" hidden="1" outlineLevel="1">
      <c r="A1499" s="514">
        <f>IF(C1499&lt;&gt;0,MAX($A$11:A1498)+1,0)</f>
        <v>1289</v>
      </c>
      <c r="B1499" s="515" t="s">
        <v>1208</v>
      </c>
      <c r="C1499" s="516" t="s">
        <v>822</v>
      </c>
      <c r="D1499" s="537">
        <v>3</v>
      </c>
      <c r="E1499" s="537">
        <v>1</v>
      </c>
      <c r="F1499" s="477">
        <f t="shared" si="118"/>
        <v>3</v>
      </c>
      <c r="G1499" s="478">
        <v>1</v>
      </c>
      <c r="H1499" s="494">
        <f>'[39]BANG KHOI LUONG 4'!H1501</f>
        <v>1</v>
      </c>
      <c r="I1499" s="494">
        <f t="shared" si="115"/>
        <v>2</v>
      </c>
      <c r="J1499" s="477">
        <v>112679</v>
      </c>
      <c r="K1499" s="477">
        <v>58082</v>
      </c>
      <c r="L1499" s="477">
        <f t="shared" si="116"/>
        <v>170761</v>
      </c>
      <c r="M1499" s="477">
        <f t="shared" si="117"/>
        <v>512283</v>
      </c>
      <c r="N1499" s="477">
        <v>170761</v>
      </c>
      <c r="O1499" s="477">
        <f t="shared" si="113"/>
        <v>170761</v>
      </c>
      <c r="P1499" s="477">
        <f t="shared" si="114"/>
        <v>341522</v>
      </c>
      <c r="Q1499" s="493">
        <f>'[39]BANG KHOI LUONG 4'!J1501</f>
        <v>0.26</v>
      </c>
    </row>
    <row r="1500" spans="1:17" ht="13" hidden="1" outlineLevel="1">
      <c r="A1500" s="514">
        <f>IF(C1500&lt;&gt;0,MAX($A$11:A1499)+1,0)</f>
        <v>1290</v>
      </c>
      <c r="B1500" s="515" t="s">
        <v>1209</v>
      </c>
      <c r="C1500" s="516" t="s">
        <v>822</v>
      </c>
      <c r="D1500" s="537">
        <v>3</v>
      </c>
      <c r="E1500" s="537">
        <v>1</v>
      </c>
      <c r="F1500" s="477">
        <f t="shared" si="118"/>
        <v>3</v>
      </c>
      <c r="G1500" s="478">
        <v>1</v>
      </c>
      <c r="H1500" s="494">
        <f>'[39]BANG KHOI LUONG 4'!H1502</f>
        <v>1</v>
      </c>
      <c r="I1500" s="494">
        <f t="shared" si="115"/>
        <v>2</v>
      </c>
      <c r="J1500" s="477">
        <v>33629</v>
      </c>
      <c r="K1500" s="477">
        <v>17334</v>
      </c>
      <c r="L1500" s="477">
        <f t="shared" si="116"/>
        <v>50963</v>
      </c>
      <c r="M1500" s="477">
        <f t="shared" si="117"/>
        <v>152889</v>
      </c>
      <c r="N1500" s="477">
        <v>50963</v>
      </c>
      <c r="O1500" s="477">
        <f t="shared" si="113"/>
        <v>50963</v>
      </c>
      <c r="P1500" s="477">
        <f t="shared" si="114"/>
        <v>101926</v>
      </c>
      <c r="Q1500" s="493">
        <f>'[39]BANG KHOI LUONG 4'!J1502</f>
        <v>0.26</v>
      </c>
    </row>
    <row r="1501" spans="1:17" ht="13" hidden="1" outlineLevel="1">
      <c r="A1501" s="514">
        <f>IF(C1501&lt;&gt;0,MAX($A$11:A1500)+1,0)</f>
        <v>1291</v>
      </c>
      <c r="B1501" s="515" t="s">
        <v>1210</v>
      </c>
      <c r="C1501" s="516" t="s">
        <v>822</v>
      </c>
      <c r="D1501" s="537">
        <v>3</v>
      </c>
      <c r="E1501" s="537">
        <v>1</v>
      </c>
      <c r="F1501" s="477">
        <f t="shared" si="118"/>
        <v>3</v>
      </c>
      <c r="G1501" s="478">
        <v>1</v>
      </c>
      <c r="H1501" s="494">
        <f>'[39]BANG KHOI LUONG 4'!H1503</f>
        <v>1</v>
      </c>
      <c r="I1501" s="494">
        <f t="shared" si="115"/>
        <v>2</v>
      </c>
      <c r="J1501" s="477">
        <v>66907</v>
      </c>
      <c r="K1501" s="477">
        <v>34488</v>
      </c>
      <c r="L1501" s="477">
        <f t="shared" si="116"/>
        <v>101395</v>
      </c>
      <c r="M1501" s="477">
        <f t="shared" si="117"/>
        <v>304185</v>
      </c>
      <c r="N1501" s="477">
        <v>101395</v>
      </c>
      <c r="O1501" s="477">
        <f t="shared" si="113"/>
        <v>101395</v>
      </c>
      <c r="P1501" s="477">
        <f t="shared" si="114"/>
        <v>202790</v>
      </c>
      <c r="Q1501" s="493">
        <f>'[39]BANG KHOI LUONG 4'!J1503</f>
        <v>0.26</v>
      </c>
    </row>
    <row r="1502" spans="1:17" ht="13" hidden="1" outlineLevel="1">
      <c r="A1502" s="514">
        <f>IF(C1502&lt;&gt;0,MAX($A$11:A1501)+1,0)</f>
        <v>1292</v>
      </c>
      <c r="B1502" s="515" t="s">
        <v>1211</v>
      </c>
      <c r="C1502" s="516" t="s">
        <v>822</v>
      </c>
      <c r="D1502" s="537">
        <v>13</v>
      </c>
      <c r="E1502" s="537">
        <v>1</v>
      </c>
      <c r="F1502" s="477">
        <f t="shared" si="118"/>
        <v>13</v>
      </c>
      <c r="G1502" s="478">
        <v>6</v>
      </c>
      <c r="H1502" s="494">
        <f>'[39]BANG KHOI LUONG 4'!H1504</f>
        <v>3</v>
      </c>
      <c r="I1502" s="494">
        <f t="shared" si="115"/>
        <v>9</v>
      </c>
      <c r="J1502" s="477">
        <v>68775</v>
      </c>
      <c r="K1502" s="477">
        <v>35451</v>
      </c>
      <c r="L1502" s="477">
        <f t="shared" si="116"/>
        <v>104226</v>
      </c>
      <c r="M1502" s="477">
        <f t="shared" si="117"/>
        <v>1354938</v>
      </c>
      <c r="N1502" s="477">
        <v>625356</v>
      </c>
      <c r="O1502" s="477">
        <f t="shared" si="113"/>
        <v>312678</v>
      </c>
      <c r="P1502" s="477">
        <f t="shared" si="114"/>
        <v>938034</v>
      </c>
      <c r="Q1502" s="493">
        <f>'[39]BANG KHOI LUONG 4'!J1504</f>
        <v>0.26</v>
      </c>
    </row>
    <row r="1503" spans="1:17" ht="13" hidden="1" outlineLevel="1">
      <c r="A1503" s="514">
        <f>IF(C1503&lt;&gt;0,MAX($A$11:A1502)+1,0)</f>
        <v>1293</v>
      </c>
      <c r="B1503" s="515" t="s">
        <v>1212</v>
      </c>
      <c r="C1503" s="516" t="s">
        <v>822</v>
      </c>
      <c r="D1503" s="537">
        <v>3</v>
      </c>
      <c r="E1503" s="537">
        <v>1</v>
      </c>
      <c r="F1503" s="477">
        <f t="shared" si="118"/>
        <v>3</v>
      </c>
      <c r="G1503" s="478">
        <v>1</v>
      </c>
      <c r="H1503" s="494">
        <f>'[39]BANG KHOI LUONG 4'!H1505</f>
        <v>1</v>
      </c>
      <c r="I1503" s="494">
        <f t="shared" si="115"/>
        <v>2</v>
      </c>
      <c r="J1503" s="477">
        <v>191340</v>
      </c>
      <c r="K1503" s="477">
        <v>98629</v>
      </c>
      <c r="L1503" s="477">
        <f t="shared" si="116"/>
        <v>289969</v>
      </c>
      <c r="M1503" s="477">
        <f t="shared" si="117"/>
        <v>869907</v>
      </c>
      <c r="N1503" s="477">
        <v>289969</v>
      </c>
      <c r="O1503" s="477">
        <f t="shared" si="113"/>
        <v>289969</v>
      </c>
      <c r="P1503" s="477">
        <f t="shared" si="114"/>
        <v>579938</v>
      </c>
      <c r="Q1503" s="493">
        <f>'[39]BANG KHOI LUONG 4'!J1505</f>
        <v>0.26</v>
      </c>
    </row>
    <row r="1504" spans="1:17" ht="13" hidden="1" outlineLevel="1">
      <c r="A1504" s="514">
        <f>IF(C1504&lt;&gt;0,MAX($A$11:A1503)+1,0)</f>
        <v>1294</v>
      </c>
      <c r="B1504" s="515" t="s">
        <v>1213</v>
      </c>
      <c r="C1504" s="516" t="s">
        <v>822</v>
      </c>
      <c r="D1504" s="537">
        <v>11</v>
      </c>
      <c r="E1504" s="537">
        <v>1</v>
      </c>
      <c r="F1504" s="477">
        <f t="shared" si="118"/>
        <v>11</v>
      </c>
      <c r="G1504" s="478">
        <v>5</v>
      </c>
      <c r="H1504" s="494">
        <f>'[39]BANG KHOI LUONG 4'!H1506</f>
        <v>3</v>
      </c>
      <c r="I1504" s="494">
        <f t="shared" si="115"/>
        <v>8</v>
      </c>
      <c r="J1504" s="477">
        <v>214031</v>
      </c>
      <c r="K1504" s="477">
        <v>110326</v>
      </c>
      <c r="L1504" s="477">
        <f t="shared" si="116"/>
        <v>324357</v>
      </c>
      <c r="M1504" s="477">
        <f t="shared" si="117"/>
        <v>3567927</v>
      </c>
      <c r="N1504" s="477">
        <v>1621785</v>
      </c>
      <c r="O1504" s="477">
        <f t="shared" si="113"/>
        <v>973071</v>
      </c>
      <c r="P1504" s="477">
        <f t="shared" si="114"/>
        <v>2594856</v>
      </c>
      <c r="Q1504" s="493">
        <f>'[39]BANG KHOI LUONG 4'!J1506</f>
        <v>0.26</v>
      </c>
    </row>
    <row r="1505" spans="1:18" ht="13" hidden="1" outlineLevel="1">
      <c r="A1505" s="514">
        <f>IF(C1505&lt;&gt;0,MAX($A$11:A1504)+1,0)</f>
        <v>1295</v>
      </c>
      <c r="B1505" s="515" t="s">
        <v>1214</v>
      </c>
      <c r="C1505" s="516" t="s">
        <v>822</v>
      </c>
      <c r="D1505" s="537">
        <v>62</v>
      </c>
      <c r="E1505" s="537">
        <v>1</v>
      </c>
      <c r="F1505" s="477">
        <f t="shared" si="118"/>
        <v>62</v>
      </c>
      <c r="G1505" s="478">
        <v>30</v>
      </c>
      <c r="H1505" s="494">
        <f>'[39]BANG KHOI LUONG 4'!H1507</f>
        <v>16</v>
      </c>
      <c r="I1505" s="494">
        <f t="shared" si="115"/>
        <v>46</v>
      </c>
      <c r="J1505" s="477">
        <v>2005451</v>
      </c>
      <c r="K1505" s="477">
        <v>1033738</v>
      </c>
      <c r="L1505" s="477">
        <f t="shared" si="116"/>
        <v>3039189</v>
      </c>
      <c r="M1505" s="477">
        <f t="shared" si="117"/>
        <v>188429718</v>
      </c>
      <c r="N1505" s="477">
        <v>91175670</v>
      </c>
      <c r="O1505" s="477">
        <f t="shared" si="113"/>
        <v>48627024</v>
      </c>
      <c r="P1505" s="477">
        <f t="shared" si="114"/>
        <v>139802694</v>
      </c>
      <c r="Q1505" s="493">
        <f>'[39]BANG KHOI LUONG 4'!J1507</f>
        <v>0.26</v>
      </c>
    </row>
    <row r="1506" spans="1:18" ht="13" hidden="1" outlineLevel="1">
      <c r="A1506" s="514">
        <f>IF(C1506&lt;&gt;0,MAX($A$11:A1505)+1,0)</f>
        <v>1296</v>
      </c>
      <c r="B1506" s="515" t="s">
        <v>1215</v>
      </c>
      <c r="C1506" s="516" t="s">
        <v>822</v>
      </c>
      <c r="D1506" s="537">
        <v>11</v>
      </c>
      <c r="E1506" s="537">
        <v>1</v>
      </c>
      <c r="F1506" s="477">
        <f t="shared" si="118"/>
        <v>11</v>
      </c>
      <c r="G1506" s="478">
        <v>5</v>
      </c>
      <c r="H1506" s="494">
        <f>'[39]BANG KHOI LUONG 4'!H1508</f>
        <v>3</v>
      </c>
      <c r="I1506" s="494">
        <f t="shared" si="115"/>
        <v>8</v>
      </c>
      <c r="J1506" s="477">
        <v>2060564</v>
      </c>
      <c r="K1506" s="477">
        <v>1062146</v>
      </c>
      <c r="L1506" s="477">
        <f t="shared" si="116"/>
        <v>3122710</v>
      </c>
      <c r="M1506" s="477">
        <f t="shared" si="117"/>
        <v>34349810</v>
      </c>
      <c r="N1506" s="477">
        <v>15613550</v>
      </c>
      <c r="O1506" s="477">
        <f t="shared" si="113"/>
        <v>9368130</v>
      </c>
      <c r="P1506" s="477">
        <f t="shared" si="114"/>
        <v>24981680</v>
      </c>
      <c r="Q1506" s="493">
        <f>'[39]BANG KHOI LUONG 4'!J1508</f>
        <v>0.26</v>
      </c>
    </row>
    <row r="1507" spans="1:18" ht="13" hidden="1" outlineLevel="1">
      <c r="A1507" s="514">
        <f>IF(C1507&lt;&gt;0,MAX($A$11:A1506)+1,0)</f>
        <v>1297</v>
      </c>
      <c r="B1507" s="515" t="s">
        <v>1216</v>
      </c>
      <c r="C1507" s="516" t="s">
        <v>822</v>
      </c>
      <c r="D1507" s="537">
        <v>7</v>
      </c>
      <c r="E1507" s="537">
        <v>1</v>
      </c>
      <c r="F1507" s="477">
        <f t="shared" si="118"/>
        <v>7</v>
      </c>
      <c r="G1507" s="478">
        <v>3</v>
      </c>
      <c r="H1507" s="494">
        <f>'[39]BANG KHOI LUONG 4'!H1509</f>
        <v>2</v>
      </c>
      <c r="I1507" s="494">
        <f t="shared" si="115"/>
        <v>5</v>
      </c>
      <c r="J1507" s="477">
        <v>3510326</v>
      </c>
      <c r="K1507" s="477">
        <v>1809447</v>
      </c>
      <c r="L1507" s="477">
        <f t="shared" si="116"/>
        <v>5319773</v>
      </c>
      <c r="M1507" s="477">
        <f t="shared" si="117"/>
        <v>37238411</v>
      </c>
      <c r="N1507" s="477">
        <v>15959319</v>
      </c>
      <c r="O1507" s="477">
        <f t="shared" si="113"/>
        <v>10639546</v>
      </c>
      <c r="P1507" s="477">
        <f t="shared" si="114"/>
        <v>26598865</v>
      </c>
      <c r="Q1507" s="493">
        <f>'[39]BANG KHOI LUONG 4'!J1509</f>
        <v>0.26</v>
      </c>
    </row>
    <row r="1508" spans="1:18" ht="13" hidden="1" outlineLevel="1">
      <c r="A1508" s="514">
        <f>IF(C1508&lt;&gt;0,MAX($A$11:A1507)+1,0)</f>
        <v>1298</v>
      </c>
      <c r="B1508" s="515" t="s">
        <v>1184</v>
      </c>
      <c r="C1508" s="516" t="s">
        <v>822</v>
      </c>
      <c r="D1508" s="537">
        <v>27</v>
      </c>
      <c r="E1508" s="537">
        <v>1</v>
      </c>
      <c r="F1508" s="477">
        <f t="shared" si="118"/>
        <v>27</v>
      </c>
      <c r="G1508" s="478">
        <v>13</v>
      </c>
      <c r="H1508" s="494">
        <f>'[39]BANG KHOI LUONG 4'!H1510</f>
        <v>7</v>
      </c>
      <c r="I1508" s="494">
        <f t="shared" si="115"/>
        <v>20</v>
      </c>
      <c r="J1508" s="477">
        <v>1813444</v>
      </c>
      <c r="K1508" s="477">
        <v>934766</v>
      </c>
      <c r="L1508" s="477">
        <f t="shared" si="116"/>
        <v>2748210</v>
      </c>
      <c r="M1508" s="477">
        <f t="shared" si="117"/>
        <v>74201670</v>
      </c>
      <c r="N1508" s="477">
        <v>35726730</v>
      </c>
      <c r="O1508" s="477">
        <f t="shared" si="113"/>
        <v>19237470</v>
      </c>
      <c r="P1508" s="477">
        <f t="shared" si="114"/>
        <v>54964200</v>
      </c>
      <c r="Q1508" s="493">
        <f>'[39]BANG KHOI LUONG 4'!J1510</f>
        <v>0.26</v>
      </c>
    </row>
    <row r="1509" spans="1:18" ht="13" hidden="1" outlineLevel="1">
      <c r="A1509" s="514">
        <f>IF(C1509&lt;&gt;0,MAX($A$11:A1508)+1,0)</f>
        <v>1299</v>
      </c>
      <c r="B1509" s="515" t="s">
        <v>1185</v>
      </c>
      <c r="C1509" s="516" t="s">
        <v>822</v>
      </c>
      <c r="D1509" s="537">
        <v>4</v>
      </c>
      <c r="E1509" s="537">
        <v>1</v>
      </c>
      <c r="F1509" s="477">
        <f t="shared" si="118"/>
        <v>4</v>
      </c>
      <c r="G1509" s="478">
        <v>2</v>
      </c>
      <c r="H1509" s="494">
        <f>'[39]BANG KHOI LUONG 4'!H1511</f>
        <v>1</v>
      </c>
      <c r="I1509" s="494">
        <f t="shared" si="115"/>
        <v>3</v>
      </c>
      <c r="J1509" s="477">
        <v>628083</v>
      </c>
      <c r="K1509" s="477">
        <v>323754</v>
      </c>
      <c r="L1509" s="477">
        <f t="shared" si="116"/>
        <v>951837</v>
      </c>
      <c r="M1509" s="477">
        <f t="shared" si="117"/>
        <v>3807348</v>
      </c>
      <c r="N1509" s="477">
        <v>1903674</v>
      </c>
      <c r="O1509" s="477">
        <f t="shared" si="113"/>
        <v>951837</v>
      </c>
      <c r="P1509" s="477">
        <f t="shared" si="114"/>
        <v>2855511</v>
      </c>
      <c r="Q1509" s="493">
        <f>'[39]BANG KHOI LUONG 4'!J1511</f>
        <v>0.26</v>
      </c>
    </row>
    <row r="1510" spans="1:18" ht="13" hidden="1" outlineLevel="1">
      <c r="A1510" s="514">
        <f>IF(C1510&lt;&gt;0,MAX($A$11:A1509)+1,0)</f>
        <v>1300</v>
      </c>
      <c r="B1510" s="515" t="s">
        <v>1186</v>
      </c>
      <c r="C1510" s="516" t="s">
        <v>822</v>
      </c>
      <c r="D1510" s="537">
        <v>11</v>
      </c>
      <c r="E1510" s="537">
        <v>1</v>
      </c>
      <c r="F1510" s="477">
        <f t="shared" si="118"/>
        <v>11</v>
      </c>
      <c r="G1510" s="478">
        <v>5</v>
      </c>
      <c r="H1510" s="494">
        <f>'[39]BANG KHOI LUONG 4'!H1512</f>
        <v>3</v>
      </c>
      <c r="I1510" s="494">
        <f t="shared" si="115"/>
        <v>8</v>
      </c>
      <c r="J1510" s="477">
        <v>430982</v>
      </c>
      <c r="K1510" s="477">
        <v>222156</v>
      </c>
      <c r="L1510" s="477">
        <f t="shared" si="116"/>
        <v>653138</v>
      </c>
      <c r="M1510" s="477">
        <f t="shared" si="117"/>
        <v>7184518</v>
      </c>
      <c r="N1510" s="477">
        <v>3265690</v>
      </c>
      <c r="O1510" s="477">
        <f t="shared" si="113"/>
        <v>1959414</v>
      </c>
      <c r="P1510" s="477">
        <f t="shared" si="114"/>
        <v>5225104</v>
      </c>
      <c r="Q1510" s="493">
        <f>'[39]BANG KHOI LUONG 4'!J1512</f>
        <v>0.26</v>
      </c>
    </row>
    <row r="1511" spans="1:18" ht="13" hidden="1" outlineLevel="1">
      <c r="A1511" s="514">
        <f>IF(C1511&lt;&gt;0,MAX($A$11:A1510)+1,0)</f>
        <v>1301</v>
      </c>
      <c r="B1511" s="515" t="s">
        <v>1187</v>
      </c>
      <c r="C1511" s="516" t="s">
        <v>822</v>
      </c>
      <c r="D1511" s="537">
        <v>27</v>
      </c>
      <c r="E1511" s="537">
        <v>1</v>
      </c>
      <c r="F1511" s="477">
        <f t="shared" si="118"/>
        <v>27</v>
      </c>
      <c r="G1511" s="478">
        <v>13</v>
      </c>
      <c r="H1511" s="494">
        <f>'[39]BANG KHOI LUONG 4'!H1513</f>
        <v>7</v>
      </c>
      <c r="I1511" s="494">
        <f t="shared" si="115"/>
        <v>20</v>
      </c>
      <c r="J1511" s="477">
        <v>225475</v>
      </c>
      <c r="K1511" s="477">
        <v>116224</v>
      </c>
      <c r="L1511" s="477">
        <f t="shared" si="116"/>
        <v>341699</v>
      </c>
      <c r="M1511" s="477">
        <f t="shared" si="117"/>
        <v>9225873</v>
      </c>
      <c r="N1511" s="477">
        <v>4442087</v>
      </c>
      <c r="O1511" s="477">
        <f t="shared" si="113"/>
        <v>2391893</v>
      </c>
      <c r="P1511" s="477">
        <f t="shared" si="114"/>
        <v>6833980</v>
      </c>
      <c r="Q1511" s="493">
        <f>'[39]BANG KHOI LUONG 4'!J1513</f>
        <v>0.26</v>
      </c>
    </row>
    <row r="1512" spans="1:18" ht="13" hidden="1" outlineLevel="1">
      <c r="A1512" s="514">
        <f>IF(C1512&lt;&gt;0,MAX($A$11:A1511)+1,0)</f>
        <v>1302</v>
      </c>
      <c r="B1512" s="515" t="s">
        <v>1188</v>
      </c>
      <c r="C1512" s="516" t="s">
        <v>822</v>
      </c>
      <c r="D1512" s="537">
        <v>1</v>
      </c>
      <c r="E1512" s="537">
        <v>1</v>
      </c>
      <c r="F1512" s="477">
        <f t="shared" si="118"/>
        <v>1</v>
      </c>
      <c r="G1512" s="478">
        <v>0</v>
      </c>
      <c r="H1512" s="494"/>
      <c r="I1512" s="494">
        <f t="shared" si="115"/>
        <v>0</v>
      </c>
      <c r="J1512" s="477">
        <v>138952</v>
      </c>
      <c r="K1512" s="477">
        <v>71625</v>
      </c>
      <c r="L1512" s="477">
        <f t="shared" si="116"/>
        <v>210577</v>
      </c>
      <c r="M1512" s="477">
        <f t="shared" si="117"/>
        <v>210577</v>
      </c>
      <c r="N1512" s="477">
        <v>0</v>
      </c>
      <c r="O1512" s="477">
        <f t="shared" si="113"/>
        <v>0</v>
      </c>
      <c r="P1512" s="477">
        <f t="shared" si="114"/>
        <v>0</v>
      </c>
      <c r="Q1512" s="493"/>
    </row>
    <row r="1513" spans="1:18" ht="13" hidden="1" outlineLevel="1">
      <c r="A1513" s="514">
        <f>IF(C1513&lt;&gt;0,MAX($A$11:A1512)+1,0)</f>
        <v>1303</v>
      </c>
      <c r="B1513" s="515" t="s">
        <v>1217</v>
      </c>
      <c r="C1513" s="516" t="s">
        <v>822</v>
      </c>
      <c r="D1513" s="537">
        <v>1</v>
      </c>
      <c r="E1513" s="537">
        <v>1</v>
      </c>
      <c r="F1513" s="477">
        <f t="shared" si="118"/>
        <v>1</v>
      </c>
      <c r="G1513" s="478">
        <v>0</v>
      </c>
      <c r="H1513" s="494"/>
      <c r="I1513" s="494">
        <f t="shared" si="115"/>
        <v>0</v>
      </c>
      <c r="J1513" s="477">
        <v>78817</v>
      </c>
      <c r="K1513" s="477">
        <v>40627</v>
      </c>
      <c r="L1513" s="477">
        <f t="shared" si="116"/>
        <v>119444</v>
      </c>
      <c r="M1513" s="477">
        <f t="shared" si="117"/>
        <v>119444</v>
      </c>
      <c r="N1513" s="477">
        <v>0</v>
      </c>
      <c r="O1513" s="477">
        <f t="shared" si="113"/>
        <v>0</v>
      </c>
      <c r="P1513" s="477">
        <f t="shared" si="114"/>
        <v>0</v>
      </c>
      <c r="Q1513" s="493"/>
    </row>
    <row r="1514" spans="1:18" ht="24.75" hidden="1" customHeight="1" outlineLevel="1">
      <c r="A1514" s="541"/>
      <c r="B1514" s="577" t="s">
        <v>1218</v>
      </c>
      <c r="C1514" s="554"/>
      <c r="D1514" s="555"/>
      <c r="E1514" s="555"/>
      <c r="F1514" s="484">
        <f t="shared" si="118"/>
        <v>0</v>
      </c>
      <c r="G1514" s="485"/>
      <c r="H1514" s="484"/>
      <c r="I1514" s="484"/>
      <c r="J1514" s="484">
        <v>0</v>
      </c>
      <c r="K1514" s="484">
        <v>0</v>
      </c>
      <c r="L1514" s="484"/>
      <c r="M1514" s="484"/>
      <c r="N1514" s="467"/>
      <c r="O1514" s="467"/>
      <c r="P1514" s="467"/>
      <c r="Q1514" s="469"/>
    </row>
    <row r="1515" spans="1:18" s="439" customFormat="1" ht="92.25" hidden="1" customHeight="1" outlineLevel="1">
      <c r="A1515" s="522"/>
      <c r="B1515" s="487" t="str">
        <f>'[39]BANG KHOI LUONG 4'!B1517</f>
        <v xml:space="preserve"> Hệ thống thông hơi tháp A,B. Tổng khối lượng thi công là 50 tầng ( tầng 1 đến tầng mái tháp A,B ).
Đợt 1-3 : Thi công 18 tầng ( tầng 1-18 ) tháp A;
Thi công 10 tầng ( tầng 3-12 ) tháp B
Đợt này :Thi công 7 tầng ( tầng 19 đến tầng mái ) tháp A;
Thi công 6 tầng ( tầng 13-18 ) tháp B
13/50=26,00%</v>
      </c>
      <c r="C1515" s="579"/>
      <c r="D1515" s="580"/>
      <c r="E1515" s="580"/>
      <c r="F1515" s="479"/>
      <c r="G1515" s="492"/>
      <c r="H1515" s="479"/>
      <c r="I1515" s="479"/>
      <c r="J1515" s="479"/>
      <c r="K1515" s="479"/>
      <c r="L1515" s="479"/>
      <c r="M1515" s="479"/>
      <c r="N1515" s="543"/>
      <c r="O1515" s="543"/>
      <c r="P1515" s="543"/>
      <c r="Q1515" s="549"/>
    </row>
    <row r="1516" spans="1:18" ht="13" hidden="1" outlineLevel="1">
      <c r="A1516" s="514">
        <f>IF(C1516&lt;&gt;0,MAX($A$11:A1514)+1,0)</f>
        <v>1304</v>
      </c>
      <c r="B1516" s="515" t="s">
        <v>1219</v>
      </c>
      <c r="C1516" s="516" t="s">
        <v>822</v>
      </c>
      <c r="D1516" s="537">
        <v>28</v>
      </c>
      <c r="E1516" s="537">
        <v>1</v>
      </c>
      <c r="F1516" s="477">
        <f t="shared" si="118"/>
        <v>28</v>
      </c>
      <c r="G1516" s="494">
        <v>16</v>
      </c>
      <c r="H1516" s="494">
        <f>'[39]BANG KHOI LUONG 4'!H1518</f>
        <v>7</v>
      </c>
      <c r="I1516" s="494">
        <f>ROUND(G1516+H1516,0)</f>
        <v>23</v>
      </c>
      <c r="J1516" s="477">
        <v>541018</v>
      </c>
      <c r="K1516" s="477">
        <v>167325</v>
      </c>
      <c r="L1516" s="477">
        <f t="shared" si="116"/>
        <v>708343</v>
      </c>
      <c r="M1516" s="477">
        <f t="shared" si="117"/>
        <v>19833604</v>
      </c>
      <c r="N1516" s="477">
        <v>11333488</v>
      </c>
      <c r="O1516" s="477">
        <f>ROUND(L1516*H1516,0)</f>
        <v>4958401</v>
      </c>
      <c r="P1516" s="477">
        <f>ROUND(L1516*I1516,0)</f>
        <v>16291889</v>
      </c>
      <c r="Q1516" s="447">
        <f>'[39]BANG KHOI LUONG 4'!J1518</f>
        <v>0.26</v>
      </c>
    </row>
    <row r="1517" spans="1:18" ht="13" hidden="1" outlineLevel="1">
      <c r="A1517" s="514">
        <f>IF(C1517&lt;&gt;0,MAX($A$11:A1516)+1,0)</f>
        <v>1305</v>
      </c>
      <c r="B1517" s="515" t="s">
        <v>1220</v>
      </c>
      <c r="C1517" s="516" t="s">
        <v>822</v>
      </c>
      <c r="D1517" s="537">
        <v>3</v>
      </c>
      <c r="E1517" s="537">
        <v>1</v>
      </c>
      <c r="F1517" s="477">
        <f t="shared" si="118"/>
        <v>3</v>
      </c>
      <c r="G1517" s="494">
        <v>0</v>
      </c>
      <c r="H1517" s="494"/>
      <c r="I1517" s="494">
        <f>ROUND(G1517+H1517,0)</f>
        <v>0</v>
      </c>
      <c r="J1517" s="477">
        <v>917378</v>
      </c>
      <c r="K1517" s="477">
        <v>283725</v>
      </c>
      <c r="L1517" s="477">
        <f t="shared" si="116"/>
        <v>1201103</v>
      </c>
      <c r="M1517" s="477">
        <f t="shared" si="117"/>
        <v>3603309</v>
      </c>
      <c r="N1517" s="477">
        <v>0</v>
      </c>
      <c r="O1517" s="477">
        <f>L1517*H1517</f>
        <v>0</v>
      </c>
      <c r="P1517" s="477">
        <f>L1517*I1517</f>
        <v>0</v>
      </c>
      <c r="Q1517" s="447"/>
    </row>
    <row r="1518" spans="1:18" ht="13" hidden="1" outlineLevel="1">
      <c r="A1518" s="514">
        <f>IF(C1518&lt;&gt;0,MAX($A$11:A1517)+1,0)</f>
        <v>1306</v>
      </c>
      <c r="B1518" s="515" t="s">
        <v>1221</v>
      </c>
      <c r="C1518" s="516" t="s">
        <v>822</v>
      </c>
      <c r="D1518" s="537">
        <v>1</v>
      </c>
      <c r="E1518" s="537">
        <v>1</v>
      </c>
      <c r="F1518" s="477">
        <f t="shared" si="118"/>
        <v>1</v>
      </c>
      <c r="G1518" s="494">
        <v>0</v>
      </c>
      <c r="H1518" s="494"/>
      <c r="I1518" s="494">
        <f>ROUND(G1518+H1518,0)</f>
        <v>0</v>
      </c>
      <c r="J1518" s="477">
        <v>2258160</v>
      </c>
      <c r="K1518" s="477">
        <v>698400</v>
      </c>
      <c r="L1518" s="477">
        <f t="shared" si="116"/>
        <v>2956560</v>
      </c>
      <c r="M1518" s="477">
        <f t="shared" si="117"/>
        <v>2956560</v>
      </c>
      <c r="N1518" s="477">
        <v>0</v>
      </c>
      <c r="O1518" s="477">
        <f>L1518*H1518</f>
        <v>0</v>
      </c>
      <c r="P1518" s="477">
        <f>L1518*I1518</f>
        <v>0</v>
      </c>
      <c r="Q1518" s="447"/>
    </row>
    <row r="1519" spans="1:18" ht="13" hidden="1" outlineLevel="1">
      <c r="A1519" s="506">
        <f>IF(C1519&lt;&gt;0,MAX($A$11:A1518)+1,0)</f>
        <v>1307</v>
      </c>
      <c r="B1519" s="473" t="s">
        <v>1147</v>
      </c>
      <c r="C1519" s="474" t="s">
        <v>805</v>
      </c>
      <c r="D1519" s="532">
        <v>190</v>
      </c>
      <c r="E1519" s="532">
        <v>1</v>
      </c>
      <c r="F1519" s="477">
        <f t="shared" si="118"/>
        <v>190</v>
      </c>
      <c r="G1519" s="494">
        <v>106.4</v>
      </c>
      <c r="H1519" s="494">
        <f>'[39]BANG KHOI LUONG 4'!H1521</f>
        <v>49.4</v>
      </c>
      <c r="I1519" s="494">
        <f>ROUND(G1519+H1519,2)</f>
        <v>155.80000000000001</v>
      </c>
      <c r="J1519" s="477">
        <v>40868</v>
      </c>
      <c r="K1519" s="477">
        <v>21066</v>
      </c>
      <c r="L1519" s="477">
        <f t="shared" si="116"/>
        <v>61934</v>
      </c>
      <c r="M1519" s="477">
        <f t="shared" si="117"/>
        <v>11767460</v>
      </c>
      <c r="N1519" s="477">
        <v>6589777</v>
      </c>
      <c r="O1519" s="477">
        <f>ROUND(L1519*H1519,0)</f>
        <v>3059540</v>
      </c>
      <c r="P1519" s="477">
        <f>ROUND(N1519+O1519,0)</f>
        <v>9649317</v>
      </c>
      <c r="Q1519" s="447">
        <f>'[39]BANG KHOI LUONG 4'!J1521</f>
        <v>0.26</v>
      </c>
      <c r="R1519" s="407" t="s">
        <v>1222</v>
      </c>
    </row>
    <row r="1520" spans="1:18" ht="13" hidden="1" outlineLevel="1">
      <c r="A1520" s="506">
        <f>IF(C1520&lt;&gt;0,MAX($A$11:A1519)+1,0)</f>
        <v>1308</v>
      </c>
      <c r="B1520" s="473" t="s">
        <v>1148</v>
      </c>
      <c r="C1520" s="474" t="s">
        <v>805</v>
      </c>
      <c r="D1520" s="532">
        <v>90</v>
      </c>
      <c r="E1520" s="532">
        <v>1</v>
      </c>
      <c r="F1520" s="477">
        <f t="shared" si="118"/>
        <v>90</v>
      </c>
      <c r="G1520" s="494">
        <v>50.4</v>
      </c>
      <c r="H1520" s="494">
        <f>'[39]BANG KHOI LUONG 4'!H1522</f>
        <v>23.4</v>
      </c>
      <c r="I1520" s="494">
        <f>ROUND(G1520+H1520,2)</f>
        <v>73.8</v>
      </c>
      <c r="J1520" s="477">
        <v>82670</v>
      </c>
      <c r="K1520" s="477">
        <v>42613</v>
      </c>
      <c r="L1520" s="477">
        <f t="shared" si="116"/>
        <v>125283</v>
      </c>
      <c r="M1520" s="477">
        <f t="shared" si="117"/>
        <v>11275470</v>
      </c>
      <c r="N1520" s="477">
        <v>6314263</v>
      </c>
      <c r="O1520" s="477">
        <f>ROUND(L1520*H1520,0)</f>
        <v>2931622</v>
      </c>
      <c r="P1520" s="477">
        <f>ROUND(L1520*I1520,0)</f>
        <v>9245885</v>
      </c>
      <c r="Q1520" s="447">
        <f>'[39]BANG KHOI LUONG 4'!J1522</f>
        <v>0.26</v>
      </c>
      <c r="R1520" s="407" t="s">
        <v>1223</v>
      </c>
    </row>
    <row r="1521" spans="1:18" ht="13" hidden="1" outlineLevel="1">
      <c r="A1521" s="506">
        <f>IF(C1521&lt;&gt;0,MAX($A$11:A1520)+1,0)</f>
        <v>1309</v>
      </c>
      <c r="B1521" s="473" t="s">
        <v>1224</v>
      </c>
      <c r="C1521" s="474" t="s">
        <v>805</v>
      </c>
      <c r="D1521" s="532">
        <v>96</v>
      </c>
      <c r="E1521" s="532">
        <v>1</v>
      </c>
      <c r="F1521" s="477">
        <f t="shared" si="118"/>
        <v>96</v>
      </c>
      <c r="G1521" s="494">
        <v>53.76</v>
      </c>
      <c r="H1521" s="494">
        <f>'[39]BANG KHOI LUONG 4'!H1523</f>
        <v>24.96</v>
      </c>
      <c r="I1521" s="494">
        <f>ROUND(G1521+H1521,2)</f>
        <v>78.72</v>
      </c>
      <c r="J1521" s="477">
        <v>248944</v>
      </c>
      <c r="K1521" s="477">
        <v>128322</v>
      </c>
      <c r="L1521" s="477">
        <f t="shared" si="116"/>
        <v>377266</v>
      </c>
      <c r="M1521" s="477">
        <f t="shared" si="117"/>
        <v>36217536</v>
      </c>
      <c r="N1521" s="477">
        <v>20281821</v>
      </c>
      <c r="O1521" s="477">
        <f>ROUND(L1521*H1521,0)</f>
        <v>9416559</v>
      </c>
      <c r="P1521" s="477">
        <f>ROUND(N1521+O1521,0)</f>
        <v>29698380</v>
      </c>
      <c r="Q1521" s="447">
        <f>'[39]BANG KHOI LUONG 4'!J1523</f>
        <v>0.26</v>
      </c>
      <c r="R1521" s="407" t="s">
        <v>1225</v>
      </c>
    </row>
    <row r="1522" spans="1:18" ht="13" hidden="1" outlineLevel="1">
      <c r="A1522" s="506">
        <f>IF(C1522&lt;&gt;0,MAX($A$11:A1521)+1,0)</f>
        <v>1310</v>
      </c>
      <c r="B1522" s="473" t="s">
        <v>1226</v>
      </c>
      <c r="C1522" s="474" t="s">
        <v>805</v>
      </c>
      <c r="D1522" s="532">
        <v>120</v>
      </c>
      <c r="E1522" s="532">
        <v>1</v>
      </c>
      <c r="F1522" s="477">
        <f t="shared" si="118"/>
        <v>120</v>
      </c>
      <c r="G1522" s="494">
        <v>0</v>
      </c>
      <c r="H1522" s="494"/>
      <c r="I1522" s="494">
        <f>ROUND(G1522+H1522,2)</f>
        <v>0</v>
      </c>
      <c r="J1522" s="477">
        <v>487146</v>
      </c>
      <c r="K1522" s="477">
        <v>251106</v>
      </c>
      <c r="L1522" s="477">
        <f t="shared" si="116"/>
        <v>738252</v>
      </c>
      <c r="M1522" s="477">
        <f t="shared" si="117"/>
        <v>88590240</v>
      </c>
      <c r="N1522" s="477">
        <v>0</v>
      </c>
      <c r="O1522" s="477">
        <f>L1522*H1522</f>
        <v>0</v>
      </c>
      <c r="P1522" s="477">
        <f>L1522*I1522</f>
        <v>0</v>
      </c>
      <c r="Q1522" s="447"/>
    </row>
    <row r="1523" spans="1:18" ht="13" hidden="1" outlineLevel="1">
      <c r="A1523" s="506">
        <f>IF(C1523&lt;&gt;0,MAX($A$11:A1522)+1,0)</f>
        <v>1311</v>
      </c>
      <c r="B1523" s="473" t="s">
        <v>1227</v>
      </c>
      <c r="C1523" s="474" t="s">
        <v>805</v>
      </c>
      <c r="D1523" s="532">
        <v>190</v>
      </c>
      <c r="E1523" s="532">
        <v>1</v>
      </c>
      <c r="F1523" s="477">
        <f t="shared" si="118"/>
        <v>190</v>
      </c>
      <c r="G1523" s="494">
        <v>106.4</v>
      </c>
      <c r="H1523" s="494">
        <f>'[39]BANG KHOI LUONG 4'!H1525</f>
        <v>49.4</v>
      </c>
      <c r="I1523" s="494">
        <f>ROUND(G1523+H1523,2)</f>
        <v>155.80000000000001</v>
      </c>
      <c r="J1523" s="477">
        <v>752438</v>
      </c>
      <c r="K1523" s="477">
        <v>387855</v>
      </c>
      <c r="L1523" s="477">
        <f t="shared" si="116"/>
        <v>1140293</v>
      </c>
      <c r="M1523" s="477">
        <f t="shared" si="117"/>
        <v>216655670</v>
      </c>
      <c r="N1523" s="477">
        <v>121327175</v>
      </c>
      <c r="O1523" s="477">
        <f>ROUND(L1523*H1523,0)</f>
        <v>56330474</v>
      </c>
      <c r="P1523" s="477">
        <f>ROUND(L1523*I1523,0)</f>
        <v>177657649</v>
      </c>
      <c r="Q1523" s="447">
        <f>'[39]BANG KHOI LUONG 4'!J1525</f>
        <v>0.26</v>
      </c>
      <c r="R1523" s="407" t="s">
        <v>1228</v>
      </c>
    </row>
    <row r="1524" spans="1:18" ht="13" hidden="1" outlineLevel="1">
      <c r="A1524" s="506">
        <f>IF(C1524&lt;&gt;0,MAX($A$11:A1523)+1,0)</f>
        <v>1312</v>
      </c>
      <c r="B1524" s="473" t="s">
        <v>1229</v>
      </c>
      <c r="C1524" s="474" t="s">
        <v>822</v>
      </c>
      <c r="D1524" s="532">
        <v>51</v>
      </c>
      <c r="E1524" s="532">
        <v>1</v>
      </c>
      <c r="F1524" s="477">
        <f t="shared" si="118"/>
        <v>51</v>
      </c>
      <c r="G1524" s="494">
        <v>28</v>
      </c>
      <c r="H1524" s="494">
        <f>'[39]BANG KHOI LUONG 4'!H1526</f>
        <v>13</v>
      </c>
      <c r="I1524" s="494">
        <f>ROUND(G1524+H1524,0)</f>
        <v>41</v>
      </c>
      <c r="J1524" s="477">
        <v>10859</v>
      </c>
      <c r="K1524" s="477">
        <v>5598</v>
      </c>
      <c r="L1524" s="477">
        <f t="shared" si="116"/>
        <v>16457</v>
      </c>
      <c r="M1524" s="477">
        <f t="shared" si="117"/>
        <v>839307</v>
      </c>
      <c r="N1524" s="477">
        <v>460796</v>
      </c>
      <c r="O1524" s="477">
        <f>ROUND(L1524*H1524,0)</f>
        <v>213941</v>
      </c>
      <c r="P1524" s="477">
        <f>ROUND(L1524*I1524,0)</f>
        <v>674737</v>
      </c>
      <c r="Q1524" s="447">
        <f>'[39]BANG KHOI LUONG 4'!J1526</f>
        <v>0.26</v>
      </c>
    </row>
    <row r="1525" spans="1:18" ht="13" hidden="1" outlineLevel="1">
      <c r="A1525" s="506">
        <f>IF(C1525&lt;&gt;0,MAX($A$11:A1524)+1,0)</f>
        <v>1313</v>
      </c>
      <c r="B1525" s="473" t="s">
        <v>1230</v>
      </c>
      <c r="C1525" s="474" t="s">
        <v>822</v>
      </c>
      <c r="D1525" s="532">
        <v>10</v>
      </c>
      <c r="E1525" s="532">
        <v>1</v>
      </c>
      <c r="F1525" s="477">
        <f t="shared" si="118"/>
        <v>10</v>
      </c>
      <c r="G1525" s="494">
        <v>5</v>
      </c>
      <c r="H1525" s="494">
        <f>'[39]BANG KHOI LUONG 4'!H1527</f>
        <v>3</v>
      </c>
      <c r="I1525" s="494">
        <f>ROUND(G1525+H1525,0)</f>
        <v>8</v>
      </c>
      <c r="J1525" s="477">
        <v>33512</v>
      </c>
      <c r="K1525" s="477">
        <v>17274</v>
      </c>
      <c r="L1525" s="477">
        <f t="shared" si="116"/>
        <v>50786</v>
      </c>
      <c r="M1525" s="477">
        <f t="shared" si="117"/>
        <v>507860</v>
      </c>
      <c r="N1525" s="477">
        <v>253930</v>
      </c>
      <c r="O1525" s="477">
        <f>ROUND(L1525*H1525,0)</f>
        <v>152358</v>
      </c>
      <c r="P1525" s="477">
        <f>ROUND(L1525*I1525,0)</f>
        <v>406288</v>
      </c>
      <c r="Q1525" s="447">
        <f>'[39]BANG KHOI LUONG 4'!J1527</f>
        <v>0.26</v>
      </c>
    </row>
    <row r="1526" spans="1:18" ht="13" hidden="1" outlineLevel="1">
      <c r="A1526" s="506">
        <f>IF(C1526&lt;&gt;0,MAX($A$11:A1525)+1,0)</f>
        <v>1314</v>
      </c>
      <c r="B1526" s="473" t="s">
        <v>1231</v>
      </c>
      <c r="C1526" s="474" t="s">
        <v>822</v>
      </c>
      <c r="D1526" s="532">
        <v>8</v>
      </c>
      <c r="E1526" s="532">
        <v>1</v>
      </c>
      <c r="F1526" s="477">
        <f t="shared" si="118"/>
        <v>8</v>
      </c>
      <c r="G1526" s="494">
        <v>5</v>
      </c>
      <c r="H1526" s="494">
        <f>'[39]BANG KHOI LUONG 4'!H1528</f>
        <v>2</v>
      </c>
      <c r="I1526" s="494">
        <f t="shared" ref="I1526:I1535" si="119">ROUND(G1526+H1526,0)</f>
        <v>7</v>
      </c>
      <c r="J1526" s="477">
        <v>205274</v>
      </c>
      <c r="K1526" s="477">
        <v>105811</v>
      </c>
      <c r="L1526" s="477">
        <f t="shared" si="116"/>
        <v>311085</v>
      </c>
      <c r="M1526" s="477">
        <f t="shared" si="117"/>
        <v>2488680</v>
      </c>
      <c r="N1526" s="477">
        <v>1555425</v>
      </c>
      <c r="O1526" s="477">
        <f>ROUND(L1526*H1526,0)</f>
        <v>622170</v>
      </c>
      <c r="P1526" s="477">
        <f>ROUND(L1526*I1526,0)</f>
        <v>2177595</v>
      </c>
      <c r="Q1526" s="447">
        <f>'[39]BANG KHOI LUONG 4'!J1528</f>
        <v>0.26</v>
      </c>
    </row>
    <row r="1527" spans="1:18" ht="13" hidden="1" outlineLevel="1">
      <c r="A1527" s="506">
        <f>IF(C1527&lt;&gt;0,MAX($A$11:A1526)+1,0)</f>
        <v>1315</v>
      </c>
      <c r="B1527" s="473" t="s">
        <v>1232</v>
      </c>
      <c r="C1527" s="474" t="s">
        <v>822</v>
      </c>
      <c r="D1527" s="532">
        <v>8</v>
      </c>
      <c r="E1527" s="532">
        <v>1</v>
      </c>
      <c r="F1527" s="477">
        <f t="shared" si="118"/>
        <v>8</v>
      </c>
      <c r="G1527" s="494">
        <v>0</v>
      </c>
      <c r="H1527" s="494"/>
      <c r="I1527" s="494">
        <f t="shared" si="119"/>
        <v>0</v>
      </c>
      <c r="J1527" s="477">
        <v>664513</v>
      </c>
      <c r="K1527" s="477">
        <v>342533</v>
      </c>
      <c r="L1527" s="477">
        <f t="shared" si="116"/>
        <v>1007046</v>
      </c>
      <c r="M1527" s="477">
        <f t="shared" si="117"/>
        <v>8056368</v>
      </c>
      <c r="N1527" s="477">
        <v>0</v>
      </c>
      <c r="O1527" s="477">
        <f>L1527*H1527</f>
        <v>0</v>
      </c>
      <c r="P1527" s="477">
        <f>L1527*I1527</f>
        <v>0</v>
      </c>
      <c r="Q1527" s="447"/>
    </row>
    <row r="1528" spans="1:18" ht="13" hidden="1" outlineLevel="1">
      <c r="A1528" s="506">
        <f>IF(C1528&lt;&gt;0,MAX($A$11:A1527)+1,0)</f>
        <v>1316</v>
      </c>
      <c r="B1528" s="473" t="s">
        <v>1233</v>
      </c>
      <c r="C1528" s="474" t="s">
        <v>822</v>
      </c>
      <c r="D1528" s="532">
        <v>8</v>
      </c>
      <c r="E1528" s="532">
        <v>1</v>
      </c>
      <c r="F1528" s="477">
        <f t="shared" si="118"/>
        <v>8</v>
      </c>
      <c r="G1528" s="494">
        <v>5</v>
      </c>
      <c r="H1528" s="494">
        <f>'[39]BANG KHOI LUONG 4'!H1530</f>
        <v>2</v>
      </c>
      <c r="I1528" s="494">
        <f t="shared" si="119"/>
        <v>7</v>
      </c>
      <c r="J1528" s="477">
        <v>1593618</v>
      </c>
      <c r="K1528" s="477">
        <v>821452</v>
      </c>
      <c r="L1528" s="477">
        <f t="shared" si="116"/>
        <v>2415070</v>
      </c>
      <c r="M1528" s="477">
        <f t="shared" si="117"/>
        <v>19320560</v>
      </c>
      <c r="N1528" s="477">
        <v>12075350</v>
      </c>
      <c r="O1528" s="477">
        <f t="shared" ref="O1528:O1533" si="120">ROUND(L1528*H1528,0)</f>
        <v>4830140</v>
      </c>
      <c r="P1528" s="477">
        <f t="shared" ref="P1528:P1533" si="121">ROUND(L1528*I1528,0)</f>
        <v>16905490</v>
      </c>
      <c r="Q1528" s="447">
        <f>'[39]BANG KHOI LUONG 4'!J1530</f>
        <v>0.26</v>
      </c>
    </row>
    <row r="1529" spans="1:18" ht="13" hidden="1" outlineLevel="1">
      <c r="A1529" s="506">
        <f>IF(C1529&lt;&gt;0,MAX($A$11:A1528)+1,0)</f>
        <v>1317</v>
      </c>
      <c r="B1529" s="473" t="s">
        <v>1234</v>
      </c>
      <c r="C1529" s="474" t="s">
        <v>822</v>
      </c>
      <c r="D1529" s="532">
        <v>8</v>
      </c>
      <c r="E1529" s="532">
        <v>1</v>
      </c>
      <c r="F1529" s="477">
        <f t="shared" si="118"/>
        <v>8</v>
      </c>
      <c r="G1529" s="494">
        <v>5</v>
      </c>
      <c r="H1529" s="494">
        <f>'[39]BANG KHOI LUONG 4'!H1531</f>
        <v>2</v>
      </c>
      <c r="I1529" s="494">
        <f t="shared" si="119"/>
        <v>7</v>
      </c>
      <c r="J1529" s="477">
        <v>20551</v>
      </c>
      <c r="K1529" s="477">
        <v>10593</v>
      </c>
      <c r="L1529" s="477">
        <f t="shared" si="116"/>
        <v>31144</v>
      </c>
      <c r="M1529" s="477">
        <f t="shared" si="117"/>
        <v>249152</v>
      </c>
      <c r="N1529" s="477">
        <v>155720</v>
      </c>
      <c r="O1529" s="477">
        <f t="shared" si="120"/>
        <v>62288</v>
      </c>
      <c r="P1529" s="477">
        <f t="shared" si="121"/>
        <v>218008</v>
      </c>
      <c r="Q1529" s="447">
        <f>'[39]BANG KHOI LUONG 4'!J1531</f>
        <v>0.26</v>
      </c>
    </row>
    <row r="1530" spans="1:18" ht="13" hidden="1" outlineLevel="1">
      <c r="A1530" s="506">
        <f>IF(C1530&lt;&gt;0,MAX($A$11:A1529)+1,0)</f>
        <v>1318</v>
      </c>
      <c r="B1530" s="473" t="s">
        <v>1235</v>
      </c>
      <c r="C1530" s="474" t="s">
        <v>822</v>
      </c>
      <c r="D1530" s="532">
        <v>10</v>
      </c>
      <c r="E1530" s="532">
        <v>1</v>
      </c>
      <c r="F1530" s="477">
        <f t="shared" si="118"/>
        <v>10</v>
      </c>
      <c r="G1530" s="494">
        <v>5</v>
      </c>
      <c r="H1530" s="494">
        <f>'[39]BANG KHOI LUONG 4'!H1532</f>
        <v>3</v>
      </c>
      <c r="I1530" s="494">
        <f t="shared" si="119"/>
        <v>8</v>
      </c>
      <c r="J1530" s="477">
        <v>51143</v>
      </c>
      <c r="K1530" s="477">
        <v>26363</v>
      </c>
      <c r="L1530" s="477">
        <f t="shared" si="116"/>
        <v>77506</v>
      </c>
      <c r="M1530" s="477">
        <f t="shared" si="117"/>
        <v>775060</v>
      </c>
      <c r="N1530" s="477">
        <v>387530</v>
      </c>
      <c r="O1530" s="477">
        <f t="shared" si="120"/>
        <v>232518</v>
      </c>
      <c r="P1530" s="477">
        <f t="shared" si="121"/>
        <v>620048</v>
      </c>
      <c r="Q1530" s="447">
        <f>'[39]BANG KHOI LUONG 4'!J1532</f>
        <v>0.26</v>
      </c>
    </row>
    <row r="1531" spans="1:18" ht="13" hidden="1" outlineLevel="1">
      <c r="A1531" s="506">
        <f>IF(C1531&lt;&gt;0,MAX($A$11:A1530)+1,0)</f>
        <v>1319</v>
      </c>
      <c r="B1531" s="473" t="s">
        <v>1236</v>
      </c>
      <c r="C1531" s="474" t="s">
        <v>822</v>
      </c>
      <c r="D1531" s="532">
        <v>44</v>
      </c>
      <c r="E1531" s="532">
        <v>1</v>
      </c>
      <c r="F1531" s="477">
        <f t="shared" si="118"/>
        <v>44</v>
      </c>
      <c r="G1531" s="494">
        <v>25</v>
      </c>
      <c r="H1531" s="494">
        <f>'[39]BANG KHOI LUONG 4'!H1533</f>
        <v>11</v>
      </c>
      <c r="I1531" s="494">
        <f t="shared" si="119"/>
        <v>36</v>
      </c>
      <c r="J1531" s="477">
        <v>13311</v>
      </c>
      <c r="K1531" s="477">
        <v>6862</v>
      </c>
      <c r="L1531" s="477">
        <f t="shared" si="116"/>
        <v>20173</v>
      </c>
      <c r="M1531" s="477">
        <f t="shared" si="117"/>
        <v>887612</v>
      </c>
      <c r="N1531" s="477">
        <v>504325</v>
      </c>
      <c r="O1531" s="477">
        <f t="shared" si="120"/>
        <v>221903</v>
      </c>
      <c r="P1531" s="477">
        <f t="shared" si="121"/>
        <v>726228</v>
      </c>
      <c r="Q1531" s="447">
        <f>'[39]BANG KHOI LUONG 4'!J1533</f>
        <v>0.26</v>
      </c>
    </row>
    <row r="1532" spans="1:18" ht="13" hidden="1" outlineLevel="1">
      <c r="A1532" s="506">
        <f>IF(C1532&lt;&gt;0,MAX($A$11:A1531)+1,0)</f>
        <v>1320</v>
      </c>
      <c r="B1532" s="473" t="s">
        <v>1237</v>
      </c>
      <c r="C1532" s="474" t="s">
        <v>822</v>
      </c>
      <c r="D1532" s="532">
        <v>6</v>
      </c>
      <c r="E1532" s="532">
        <v>1</v>
      </c>
      <c r="F1532" s="477">
        <f t="shared" si="118"/>
        <v>6</v>
      </c>
      <c r="G1532" s="494">
        <v>3</v>
      </c>
      <c r="H1532" s="494">
        <f>'[39]BANG KHOI LUONG 4'!H1534</f>
        <v>2</v>
      </c>
      <c r="I1532" s="494">
        <f t="shared" si="119"/>
        <v>5</v>
      </c>
      <c r="J1532" s="477">
        <v>28257</v>
      </c>
      <c r="K1532" s="477">
        <v>14566</v>
      </c>
      <c r="L1532" s="477">
        <f t="shared" si="116"/>
        <v>42823</v>
      </c>
      <c r="M1532" s="477">
        <f t="shared" si="117"/>
        <v>256938</v>
      </c>
      <c r="N1532" s="477">
        <v>128469</v>
      </c>
      <c r="O1532" s="477">
        <f t="shared" si="120"/>
        <v>85646</v>
      </c>
      <c r="P1532" s="477">
        <f t="shared" si="121"/>
        <v>214115</v>
      </c>
      <c r="Q1532" s="447">
        <f>'[39]BANG KHOI LUONG 4'!J1534</f>
        <v>0.26</v>
      </c>
    </row>
    <row r="1533" spans="1:18" ht="13" hidden="1" outlineLevel="1">
      <c r="A1533" s="506">
        <f>IF(C1533&lt;&gt;0,MAX($A$11:A1532)+1,0)</f>
        <v>1321</v>
      </c>
      <c r="B1533" s="473" t="s">
        <v>1238</v>
      </c>
      <c r="C1533" s="474" t="s">
        <v>822</v>
      </c>
      <c r="D1533" s="532">
        <v>5</v>
      </c>
      <c r="E1533" s="532">
        <v>1</v>
      </c>
      <c r="F1533" s="477">
        <f t="shared" si="118"/>
        <v>5</v>
      </c>
      <c r="G1533" s="494">
        <v>3</v>
      </c>
      <c r="H1533" s="494">
        <f>'[39]BANG KHOI LUONG 4'!H1535</f>
        <v>1</v>
      </c>
      <c r="I1533" s="494">
        <f t="shared" si="119"/>
        <v>4</v>
      </c>
      <c r="J1533" s="477">
        <v>42269</v>
      </c>
      <c r="K1533" s="477">
        <v>21788</v>
      </c>
      <c r="L1533" s="477">
        <f t="shared" si="116"/>
        <v>64057</v>
      </c>
      <c r="M1533" s="477">
        <f t="shared" si="117"/>
        <v>320285</v>
      </c>
      <c r="N1533" s="477">
        <v>192171</v>
      </c>
      <c r="O1533" s="477">
        <f t="shared" si="120"/>
        <v>64057</v>
      </c>
      <c r="P1533" s="477">
        <f t="shared" si="121"/>
        <v>256228</v>
      </c>
      <c r="Q1533" s="447">
        <f>'[39]BANG KHOI LUONG 4'!J1535</f>
        <v>0.26</v>
      </c>
    </row>
    <row r="1534" spans="1:18" ht="13" hidden="1" outlineLevel="1">
      <c r="A1534" s="506">
        <f>IF(C1534&lt;&gt;0,MAX($A$11:A1533)+1,0)</f>
        <v>1322</v>
      </c>
      <c r="B1534" s="473" t="s">
        <v>1239</v>
      </c>
      <c r="C1534" s="474" t="s">
        <v>822</v>
      </c>
      <c r="D1534" s="532">
        <v>2</v>
      </c>
      <c r="E1534" s="532">
        <v>1</v>
      </c>
      <c r="F1534" s="477">
        <f t="shared" si="118"/>
        <v>2</v>
      </c>
      <c r="G1534" s="494">
        <v>0</v>
      </c>
      <c r="H1534" s="494"/>
      <c r="I1534" s="494">
        <f t="shared" si="119"/>
        <v>0</v>
      </c>
      <c r="J1534" s="477">
        <v>1318986</v>
      </c>
      <c r="K1534" s="477">
        <v>679889</v>
      </c>
      <c r="L1534" s="477">
        <f t="shared" ref="L1534:L1540" si="122">J1534+K1534</f>
        <v>1998875</v>
      </c>
      <c r="M1534" s="477">
        <f t="shared" ref="M1534:M1540" si="123">ROUND(F1534*L1534,0)</f>
        <v>3997750</v>
      </c>
      <c r="N1534" s="477">
        <v>0</v>
      </c>
      <c r="O1534" s="477">
        <f>L1534*H1534</f>
        <v>0</v>
      </c>
      <c r="P1534" s="477">
        <f>L1534*I1534</f>
        <v>0</v>
      </c>
      <c r="Q1534" s="447"/>
    </row>
    <row r="1535" spans="1:18" ht="13" hidden="1" outlineLevel="1">
      <c r="A1535" s="514">
        <f>IF(C1535&lt;&gt;0,MAX($A$11:A1534)+1,0)</f>
        <v>1323</v>
      </c>
      <c r="B1535" s="515" t="s">
        <v>1240</v>
      </c>
      <c r="C1535" s="516" t="s">
        <v>822</v>
      </c>
      <c r="D1535" s="537">
        <v>13</v>
      </c>
      <c r="E1535" s="537">
        <v>1</v>
      </c>
      <c r="F1535" s="477">
        <f t="shared" si="118"/>
        <v>13</v>
      </c>
      <c r="G1535" s="494">
        <v>7</v>
      </c>
      <c r="H1535" s="494">
        <f>'[39]BANG KHOI LUONG 4'!H1537</f>
        <v>3</v>
      </c>
      <c r="I1535" s="494">
        <f t="shared" si="119"/>
        <v>10</v>
      </c>
      <c r="J1535" s="477">
        <v>15180</v>
      </c>
      <c r="K1535" s="477">
        <v>7825</v>
      </c>
      <c r="L1535" s="477">
        <f t="shared" si="122"/>
        <v>23005</v>
      </c>
      <c r="M1535" s="477">
        <f t="shared" si="123"/>
        <v>299065</v>
      </c>
      <c r="N1535" s="477">
        <v>161035</v>
      </c>
      <c r="O1535" s="477">
        <f>ROUND(L1535*H1535,0)</f>
        <v>69015</v>
      </c>
      <c r="P1535" s="477">
        <f>ROUND(L1535*I1535,0)</f>
        <v>230050</v>
      </c>
      <c r="Q1535" s="447">
        <f>'[39]BANG KHOI LUONG 4'!J1537</f>
        <v>0.26</v>
      </c>
    </row>
    <row r="1536" spans="1:18" ht="13" hidden="1" outlineLevel="1">
      <c r="A1536" s="541"/>
      <c r="B1536" s="553" t="s">
        <v>966</v>
      </c>
      <c r="C1536" s="554"/>
      <c r="D1536" s="555"/>
      <c r="E1536" s="555"/>
      <c r="F1536" s="484">
        <f t="shared" si="118"/>
        <v>0</v>
      </c>
      <c r="G1536" s="485"/>
      <c r="H1536" s="484"/>
      <c r="I1536" s="484"/>
      <c r="J1536" s="484">
        <v>0</v>
      </c>
      <c r="K1536" s="484">
        <v>0</v>
      </c>
      <c r="L1536" s="484"/>
      <c r="M1536" s="484"/>
      <c r="N1536" s="484"/>
      <c r="O1536" s="484"/>
      <c r="P1536" s="484"/>
      <c r="Q1536" s="584"/>
    </row>
    <row r="1537" spans="1:17" ht="13" hidden="1" outlineLevel="1">
      <c r="A1537" s="522">
        <f>IF(C1537&lt;&gt;0,MAX($A$11:A1536)+1,0)</f>
        <v>1324</v>
      </c>
      <c r="B1537" s="523" t="s">
        <v>1241</v>
      </c>
      <c r="C1537" s="524" t="s">
        <v>822</v>
      </c>
      <c r="D1537" s="536">
        <v>6</v>
      </c>
      <c r="E1537" s="536">
        <v>1</v>
      </c>
      <c r="F1537" s="477">
        <f t="shared" si="118"/>
        <v>6</v>
      </c>
      <c r="G1537" s="478"/>
      <c r="H1537" s="477"/>
      <c r="I1537" s="477"/>
      <c r="J1537" s="477">
        <v>143943150</v>
      </c>
      <c r="K1537" s="479">
        <v>16077750</v>
      </c>
      <c r="L1537" s="477">
        <f t="shared" si="122"/>
        <v>160020900</v>
      </c>
      <c r="M1537" s="477">
        <f t="shared" si="123"/>
        <v>960125400</v>
      </c>
      <c r="N1537" s="542"/>
      <c r="O1537" s="542"/>
      <c r="P1537" s="542"/>
      <c r="Q1537" s="544"/>
    </row>
    <row r="1538" spans="1:17" ht="13" hidden="1" outlineLevel="1">
      <c r="A1538" s="522">
        <f>IF(C1538&lt;&gt;0,MAX($A$11:A1537)+1,0)</f>
        <v>1325</v>
      </c>
      <c r="B1538" s="523" t="s">
        <v>1242</v>
      </c>
      <c r="C1538" s="524" t="s">
        <v>822</v>
      </c>
      <c r="D1538" s="536">
        <v>4</v>
      </c>
      <c r="E1538" s="536">
        <v>1</v>
      </c>
      <c r="F1538" s="477">
        <f t="shared" si="118"/>
        <v>4</v>
      </c>
      <c r="G1538" s="478"/>
      <c r="H1538" s="477"/>
      <c r="I1538" s="477"/>
      <c r="J1538" s="477">
        <v>23522694</v>
      </c>
      <c r="K1538" s="479">
        <v>3401063</v>
      </c>
      <c r="L1538" s="477">
        <f t="shared" si="122"/>
        <v>26923757</v>
      </c>
      <c r="M1538" s="477">
        <f t="shared" si="123"/>
        <v>107695028</v>
      </c>
      <c r="N1538" s="542"/>
      <c r="O1538" s="542"/>
      <c r="P1538" s="542"/>
      <c r="Q1538" s="549"/>
    </row>
    <row r="1539" spans="1:17" ht="13" hidden="1" outlineLevel="1">
      <c r="A1539" s="522">
        <f>IF(C1539&lt;&gt;0,MAX($A$11:A1538)+1,0)</f>
        <v>1326</v>
      </c>
      <c r="B1539" s="523" t="s">
        <v>1243</v>
      </c>
      <c r="C1539" s="524" t="s">
        <v>822</v>
      </c>
      <c r="D1539" s="536">
        <v>18</v>
      </c>
      <c r="E1539" s="536">
        <v>1</v>
      </c>
      <c r="F1539" s="477">
        <f t="shared" si="118"/>
        <v>18</v>
      </c>
      <c r="G1539" s="478"/>
      <c r="H1539" s="477"/>
      <c r="I1539" s="477"/>
      <c r="J1539" s="477">
        <v>21210020</v>
      </c>
      <c r="K1539" s="479">
        <v>2819063</v>
      </c>
      <c r="L1539" s="477">
        <f t="shared" si="122"/>
        <v>24029083</v>
      </c>
      <c r="M1539" s="477">
        <f t="shared" si="123"/>
        <v>432523494</v>
      </c>
      <c r="N1539" s="542"/>
      <c r="O1539" s="542"/>
      <c r="P1539" s="542"/>
      <c r="Q1539" s="549"/>
    </row>
    <row r="1540" spans="1:17" ht="13" hidden="1" outlineLevel="1">
      <c r="A1540" s="514">
        <f>IF(C1540&lt;&gt;0,MAX($A$11:A1539)+1,0)</f>
        <v>1327</v>
      </c>
      <c r="B1540" s="515" t="s">
        <v>1244</v>
      </c>
      <c r="C1540" s="516" t="s">
        <v>822</v>
      </c>
      <c r="D1540" s="537">
        <v>4</v>
      </c>
      <c r="E1540" s="537">
        <v>1</v>
      </c>
      <c r="F1540" s="477">
        <f t="shared" si="118"/>
        <v>4</v>
      </c>
      <c r="G1540" s="478"/>
      <c r="H1540" s="477"/>
      <c r="I1540" s="477"/>
      <c r="J1540" s="477">
        <v>62334625</v>
      </c>
      <c r="K1540" s="477">
        <v>5141000</v>
      </c>
      <c r="L1540" s="477">
        <f t="shared" si="122"/>
        <v>67475625</v>
      </c>
      <c r="M1540" s="477">
        <f t="shared" si="123"/>
        <v>269902500</v>
      </c>
      <c r="N1540" s="542"/>
      <c r="O1540" s="542"/>
      <c r="P1540" s="542"/>
      <c r="Q1540" s="517"/>
    </row>
    <row r="1541" spans="1:17" ht="31.5" customHeight="1" collapsed="1">
      <c r="A1541" s="453" t="s">
        <v>1245</v>
      </c>
      <c r="B1541" s="454" t="s">
        <v>1246</v>
      </c>
      <c r="C1541" s="455"/>
      <c r="D1541" s="456"/>
      <c r="E1541" s="457"/>
      <c r="F1541" s="527"/>
      <c r="G1541" s="528"/>
      <c r="H1541" s="527"/>
      <c r="I1541" s="527"/>
      <c r="J1541" s="529"/>
      <c r="K1541" s="529"/>
      <c r="L1541" s="529"/>
      <c r="M1541" s="529">
        <f>SUBTOTAL(9,M1542:M1697)</f>
        <v>9747618236</v>
      </c>
      <c r="N1541" s="529">
        <v>5987949307</v>
      </c>
      <c r="O1541" s="529">
        <f>SUBTOTAL(9,O1542:O1697)</f>
        <v>554816902</v>
      </c>
      <c r="P1541" s="529">
        <f>SUBTOTAL(9,P1542:P1697)</f>
        <v>6542766392</v>
      </c>
      <c r="Q1541" s="497"/>
    </row>
    <row r="1542" spans="1:17" ht="27" hidden="1" customHeight="1" outlineLevel="1">
      <c r="A1542" s="498"/>
      <c r="B1542" s="577" t="s">
        <v>1247</v>
      </c>
      <c r="C1542" s="585"/>
      <c r="D1542" s="466"/>
      <c r="E1542" s="466"/>
      <c r="F1542" s="556"/>
      <c r="G1542" s="557"/>
      <c r="H1542" s="556"/>
      <c r="I1542" s="556"/>
      <c r="J1542" s="556"/>
      <c r="K1542" s="556"/>
      <c r="L1542" s="556"/>
      <c r="M1542" s="556"/>
      <c r="N1542" s="586"/>
      <c r="O1542" s="586"/>
      <c r="P1542" s="586"/>
      <c r="Q1542" s="587"/>
    </row>
    <row r="1543" spans="1:17" s="439" customFormat="1" ht="77.25" hidden="1" customHeight="1" outlineLevel="1">
      <c r="A1543" s="533"/>
      <c r="B1543" s="487" t="str">
        <f>'[39]BANG KHOI LUONG 4'!B1545</f>
        <v>Hệ thống cấp nước hành lang tháp A . Tổng khối lượng thi công là 24 tầng ( tầng 1 đến tầng 24 ).
Đợt 1-3: Thi công 16 tầng ( tầng 3-18) .
Đợt này: Thi công 6 tầng ( tầng 19-24) .
6/24=25%</v>
      </c>
      <c r="C1543" s="588"/>
      <c r="D1543" s="536"/>
      <c r="E1543" s="536"/>
      <c r="F1543" s="546"/>
      <c r="G1543" s="589"/>
      <c r="H1543" s="546"/>
      <c r="I1543" s="546"/>
      <c r="J1543" s="546"/>
      <c r="K1543" s="546"/>
      <c r="L1543" s="546"/>
      <c r="M1543" s="546"/>
      <c r="N1543" s="590"/>
      <c r="O1543" s="590"/>
      <c r="P1543" s="590"/>
      <c r="Q1543" s="591"/>
    </row>
    <row r="1544" spans="1:17" ht="13" hidden="1" outlineLevel="1">
      <c r="A1544" s="545">
        <f>IF(C1544&lt;&gt;0,MAX($A$11:A1541)+1,0)</f>
        <v>1328</v>
      </c>
      <c r="B1544" s="487" t="s">
        <v>1248</v>
      </c>
      <c r="C1544" s="489" t="s">
        <v>805</v>
      </c>
      <c r="D1544" s="592">
        <v>200</v>
      </c>
      <c r="E1544" s="593">
        <v>1</v>
      </c>
      <c r="F1544" s="479">
        <f>D1544*E1544</f>
        <v>200</v>
      </c>
      <c r="G1544" s="492"/>
      <c r="H1544" s="479"/>
      <c r="I1544" s="479"/>
      <c r="J1544" s="479">
        <v>1334606</v>
      </c>
      <c r="K1544" s="479">
        <v>412765</v>
      </c>
      <c r="L1544" s="477">
        <f t="shared" ref="L1544:L1607" si="124">J1544+K1544</f>
        <v>1747371</v>
      </c>
      <c r="M1544" s="477">
        <f t="shared" ref="M1544:M1607" si="125">ROUND(F1544*L1544,0)</f>
        <v>349474200</v>
      </c>
      <c r="N1544" s="477"/>
      <c r="O1544" s="477"/>
      <c r="P1544" s="477"/>
      <c r="Q1544" s="447"/>
    </row>
    <row r="1545" spans="1:17" ht="13" hidden="1" outlineLevel="1">
      <c r="A1545" s="545">
        <f>IF(C1545&lt;&gt;0,MAX($A$11:A1544)+1,0)</f>
        <v>1329</v>
      </c>
      <c r="B1545" s="487" t="s">
        <v>1249</v>
      </c>
      <c r="C1545" s="489" t="s">
        <v>805</v>
      </c>
      <c r="D1545" s="592">
        <v>20</v>
      </c>
      <c r="E1545" s="593">
        <v>1</v>
      </c>
      <c r="F1545" s="479">
        <f t="shared" ref="F1545:F1609" si="126">D1545*E1545</f>
        <v>20</v>
      </c>
      <c r="G1545" s="492"/>
      <c r="H1545" s="479"/>
      <c r="I1545" s="479"/>
      <c r="J1545" s="479">
        <v>717046</v>
      </c>
      <c r="K1545" s="479">
        <v>221767</v>
      </c>
      <c r="L1545" s="477">
        <f t="shared" si="124"/>
        <v>938813</v>
      </c>
      <c r="M1545" s="477">
        <f t="shared" si="125"/>
        <v>18776260</v>
      </c>
      <c r="N1545" s="477"/>
      <c r="O1545" s="477"/>
      <c r="P1545" s="477"/>
      <c r="Q1545" s="447"/>
    </row>
    <row r="1546" spans="1:17" ht="13" hidden="1" outlineLevel="1">
      <c r="A1546" s="545">
        <f>IF(C1546&lt;&gt;0,MAX($A$11:A1545)+1,0)</f>
        <v>1330</v>
      </c>
      <c r="B1546" s="487" t="s">
        <v>1250</v>
      </c>
      <c r="C1546" s="489" t="s">
        <v>822</v>
      </c>
      <c r="D1546" s="592">
        <v>16</v>
      </c>
      <c r="E1546" s="593">
        <v>1</v>
      </c>
      <c r="F1546" s="479">
        <f t="shared" si="126"/>
        <v>16</v>
      </c>
      <c r="G1546" s="492"/>
      <c r="H1546" s="479"/>
      <c r="I1546" s="479"/>
      <c r="J1546" s="479">
        <v>662595</v>
      </c>
      <c r="K1546" s="479">
        <v>204926</v>
      </c>
      <c r="L1546" s="477">
        <f t="shared" si="124"/>
        <v>867521</v>
      </c>
      <c r="M1546" s="477">
        <f t="shared" si="125"/>
        <v>13880336</v>
      </c>
      <c r="N1546" s="477"/>
      <c r="O1546" s="477"/>
      <c r="P1546" s="477"/>
      <c r="Q1546" s="447"/>
    </row>
    <row r="1547" spans="1:17" ht="13" hidden="1" outlineLevel="1">
      <c r="A1547" s="545">
        <f>IF(C1547&lt;&gt;0,MAX($A$11:A1546)+1,0)</f>
        <v>1331</v>
      </c>
      <c r="B1547" s="487" t="s">
        <v>1251</v>
      </c>
      <c r="C1547" s="489" t="s">
        <v>822</v>
      </c>
      <c r="D1547" s="592">
        <v>10</v>
      </c>
      <c r="E1547" s="593">
        <v>1</v>
      </c>
      <c r="F1547" s="479">
        <f t="shared" si="126"/>
        <v>10</v>
      </c>
      <c r="G1547" s="492"/>
      <c r="H1547" s="479"/>
      <c r="I1547" s="479"/>
      <c r="J1547" s="479">
        <v>223608</v>
      </c>
      <c r="K1547" s="479">
        <v>69157</v>
      </c>
      <c r="L1547" s="477">
        <f t="shared" si="124"/>
        <v>292765</v>
      </c>
      <c r="M1547" s="477">
        <f t="shared" si="125"/>
        <v>2927650</v>
      </c>
      <c r="N1547" s="477"/>
      <c r="O1547" s="477"/>
      <c r="P1547" s="477"/>
      <c r="Q1547" s="447"/>
    </row>
    <row r="1548" spans="1:17" ht="13" hidden="1" outlineLevel="1">
      <c r="A1548" s="545">
        <f>IF(C1548&lt;&gt;0,MAX($A$11:A1547)+1,0)</f>
        <v>1332</v>
      </c>
      <c r="B1548" s="487" t="s">
        <v>1252</v>
      </c>
      <c r="C1548" s="489" t="s">
        <v>822</v>
      </c>
      <c r="D1548" s="592">
        <v>30</v>
      </c>
      <c r="E1548" s="593">
        <v>1</v>
      </c>
      <c r="F1548" s="479">
        <f t="shared" si="126"/>
        <v>30</v>
      </c>
      <c r="G1548" s="492"/>
      <c r="H1548" s="479"/>
      <c r="I1548" s="479"/>
      <c r="J1548" s="479">
        <v>1089234</v>
      </c>
      <c r="K1548" s="479">
        <v>336877</v>
      </c>
      <c r="L1548" s="477">
        <f t="shared" si="124"/>
        <v>1426111</v>
      </c>
      <c r="M1548" s="477">
        <f t="shared" si="125"/>
        <v>42783330</v>
      </c>
      <c r="N1548" s="477"/>
      <c r="O1548" s="477"/>
      <c r="P1548" s="477"/>
      <c r="Q1548" s="447"/>
    </row>
    <row r="1549" spans="1:17" ht="13" hidden="1" outlineLevel="1">
      <c r="A1549" s="545">
        <f>IF(C1549&lt;&gt;0,MAX($A$11:A1548)+1,0)</f>
        <v>1333</v>
      </c>
      <c r="B1549" s="487" t="s">
        <v>1114</v>
      </c>
      <c r="C1549" s="489" t="s">
        <v>805</v>
      </c>
      <c r="D1549" s="592">
        <v>400</v>
      </c>
      <c r="E1549" s="593">
        <v>1</v>
      </c>
      <c r="F1549" s="479">
        <f t="shared" si="126"/>
        <v>400</v>
      </c>
      <c r="G1549" s="492"/>
      <c r="H1549" s="479"/>
      <c r="I1549" s="479"/>
      <c r="J1549" s="479">
        <v>17553</v>
      </c>
      <c r="K1549" s="479">
        <v>16287</v>
      </c>
      <c r="L1549" s="477">
        <f t="shared" si="124"/>
        <v>33840</v>
      </c>
      <c r="M1549" s="477">
        <f t="shared" si="125"/>
        <v>13536000</v>
      </c>
      <c r="N1549" s="477"/>
      <c r="O1549" s="477"/>
      <c r="P1549" s="477"/>
      <c r="Q1549" s="447"/>
    </row>
    <row r="1550" spans="1:17" ht="13" hidden="1" outlineLevel="1">
      <c r="A1550" s="545">
        <f>IF(C1550&lt;&gt;0,MAX($A$11:A1549)+1,0)</f>
        <v>1334</v>
      </c>
      <c r="B1550" s="487" t="s">
        <v>1115</v>
      </c>
      <c r="C1550" s="489" t="s">
        <v>805</v>
      </c>
      <c r="D1550" s="592">
        <v>16100</v>
      </c>
      <c r="E1550" s="593">
        <v>1</v>
      </c>
      <c r="F1550" s="479">
        <f t="shared" si="126"/>
        <v>16100</v>
      </c>
      <c r="G1550" s="492">
        <v>10733.33</v>
      </c>
      <c r="H1550" s="494">
        <f>'[39]BANG KHOI LUONG 4'!H1552</f>
        <v>4025</v>
      </c>
      <c r="I1550" s="494">
        <f>ROUND(G1550+H1550,2)</f>
        <v>14758.33</v>
      </c>
      <c r="J1550" s="479">
        <v>31381</v>
      </c>
      <c r="K1550" s="479">
        <v>29116</v>
      </c>
      <c r="L1550" s="477">
        <f t="shared" si="124"/>
        <v>60497</v>
      </c>
      <c r="M1550" s="477">
        <f t="shared" si="125"/>
        <v>974001700</v>
      </c>
      <c r="N1550" s="477">
        <v>649334265</v>
      </c>
      <c r="O1550" s="477">
        <f>ROUND(L1550*H1550,0)</f>
        <v>243500425</v>
      </c>
      <c r="P1550" s="477">
        <f>ROUND(L1550*I1550,0)</f>
        <v>892834690</v>
      </c>
      <c r="Q1550" s="447">
        <f>'[39]BANG KHOI LUONG 4'!J1552</f>
        <v>0.25</v>
      </c>
    </row>
    <row r="1551" spans="1:17" ht="13" hidden="1" outlineLevel="1">
      <c r="A1551" s="545">
        <f>IF(C1551&lt;&gt;0,MAX($A$11:A1550)+1,0)</f>
        <v>1335</v>
      </c>
      <c r="B1551" s="487" t="s">
        <v>1116</v>
      </c>
      <c r="C1551" s="489" t="s">
        <v>805</v>
      </c>
      <c r="D1551" s="546">
        <v>10</v>
      </c>
      <c r="E1551" s="593">
        <v>1</v>
      </c>
      <c r="F1551" s="479">
        <f t="shared" si="126"/>
        <v>10</v>
      </c>
      <c r="G1551" s="492"/>
      <c r="H1551" s="479"/>
      <c r="I1551" s="479"/>
      <c r="J1551" s="479">
        <v>40654</v>
      </c>
      <c r="K1551" s="479">
        <v>37721</v>
      </c>
      <c r="L1551" s="477">
        <f t="shared" si="124"/>
        <v>78375</v>
      </c>
      <c r="M1551" s="477">
        <f t="shared" si="125"/>
        <v>783750</v>
      </c>
      <c r="N1551" s="477"/>
      <c r="O1551" s="477"/>
      <c r="P1551" s="477"/>
      <c r="Q1551" s="447"/>
    </row>
    <row r="1552" spans="1:17" ht="13" hidden="1" outlineLevel="1">
      <c r="A1552" s="545">
        <f>IF(C1552&lt;&gt;0,MAX($A$11:A1551)+1,0)</f>
        <v>1336</v>
      </c>
      <c r="B1552" s="487" t="s">
        <v>1253</v>
      </c>
      <c r="C1552" s="489" t="s">
        <v>805</v>
      </c>
      <c r="D1552" s="546">
        <v>10</v>
      </c>
      <c r="E1552" s="593">
        <v>1</v>
      </c>
      <c r="F1552" s="479">
        <f t="shared" si="126"/>
        <v>10</v>
      </c>
      <c r="G1552" s="492"/>
      <c r="H1552" s="479"/>
      <c r="I1552" s="479"/>
      <c r="J1552" s="479">
        <v>79984</v>
      </c>
      <c r="K1552" s="479">
        <v>74212</v>
      </c>
      <c r="L1552" s="477">
        <f t="shared" si="124"/>
        <v>154196</v>
      </c>
      <c r="M1552" s="477">
        <f t="shared" si="125"/>
        <v>1541960</v>
      </c>
      <c r="N1552" s="477"/>
      <c r="O1552" s="477"/>
      <c r="P1552" s="477"/>
      <c r="Q1552" s="447"/>
    </row>
    <row r="1553" spans="1:17" ht="13" hidden="1" outlineLevel="1">
      <c r="A1553" s="545">
        <f>IF(C1553&lt;&gt;0,MAX($A$11:A1552)+1,0)</f>
        <v>1337</v>
      </c>
      <c r="B1553" s="487" t="s">
        <v>1254</v>
      </c>
      <c r="C1553" s="489" t="s">
        <v>805</v>
      </c>
      <c r="D1553" s="546">
        <v>30</v>
      </c>
      <c r="E1553" s="593">
        <v>1</v>
      </c>
      <c r="F1553" s="479">
        <f t="shared" si="126"/>
        <v>30</v>
      </c>
      <c r="G1553" s="492"/>
      <c r="H1553" s="479"/>
      <c r="I1553" s="479"/>
      <c r="J1553" s="479">
        <v>176859</v>
      </c>
      <c r="K1553" s="479">
        <v>164096</v>
      </c>
      <c r="L1553" s="477">
        <f t="shared" si="124"/>
        <v>340955</v>
      </c>
      <c r="M1553" s="477">
        <f t="shared" si="125"/>
        <v>10228650</v>
      </c>
      <c r="N1553" s="477"/>
      <c r="O1553" s="477"/>
      <c r="P1553" s="477"/>
      <c r="Q1553" s="447"/>
    </row>
    <row r="1554" spans="1:17" ht="13" hidden="1" outlineLevel="1">
      <c r="A1554" s="545">
        <f>IF(C1554&lt;&gt;0,MAX($A$11:A1553)+1,0)</f>
        <v>1338</v>
      </c>
      <c r="B1554" s="487" t="s">
        <v>1255</v>
      </c>
      <c r="C1554" s="489" t="s">
        <v>805</v>
      </c>
      <c r="D1554" s="546">
        <v>200</v>
      </c>
      <c r="E1554" s="593">
        <v>1</v>
      </c>
      <c r="F1554" s="479">
        <f t="shared" si="126"/>
        <v>200</v>
      </c>
      <c r="G1554" s="492"/>
      <c r="H1554" s="479"/>
      <c r="I1554" s="479"/>
      <c r="J1554" s="479">
        <v>624720</v>
      </c>
      <c r="K1554" s="479">
        <v>579637</v>
      </c>
      <c r="L1554" s="477">
        <f t="shared" si="124"/>
        <v>1204357</v>
      </c>
      <c r="M1554" s="477">
        <f t="shared" si="125"/>
        <v>240871400</v>
      </c>
      <c r="N1554" s="477"/>
      <c r="O1554" s="477"/>
      <c r="P1554" s="477"/>
      <c r="Q1554" s="447"/>
    </row>
    <row r="1555" spans="1:17" ht="13" hidden="1" outlineLevel="1">
      <c r="A1555" s="545">
        <f>IF(C1555&lt;&gt;0,MAX($A$11:A1554)+1,0)</f>
        <v>1339</v>
      </c>
      <c r="B1555" s="487" t="s">
        <v>1256</v>
      </c>
      <c r="C1555" s="489" t="s">
        <v>805</v>
      </c>
      <c r="D1555" s="546">
        <v>150</v>
      </c>
      <c r="E1555" s="593">
        <v>1</v>
      </c>
      <c r="F1555" s="479">
        <f t="shared" si="126"/>
        <v>150</v>
      </c>
      <c r="G1555" s="492"/>
      <c r="H1555" s="479"/>
      <c r="I1555" s="479"/>
      <c r="J1555" s="479">
        <v>481726</v>
      </c>
      <c r="K1555" s="479">
        <v>446962</v>
      </c>
      <c r="L1555" s="477">
        <f t="shared" si="124"/>
        <v>928688</v>
      </c>
      <c r="M1555" s="477">
        <f t="shared" si="125"/>
        <v>139303200</v>
      </c>
      <c r="N1555" s="477"/>
      <c r="O1555" s="477"/>
      <c r="P1555" s="477"/>
      <c r="Q1555" s="447"/>
    </row>
    <row r="1556" spans="1:17" ht="13" hidden="1" outlineLevel="1">
      <c r="A1556" s="545">
        <f>IF(C1556&lt;&gt;0,MAX($A$11:A1555)+1,0)</f>
        <v>1340</v>
      </c>
      <c r="B1556" s="487" t="s">
        <v>1118</v>
      </c>
      <c r="C1556" s="489" t="s">
        <v>805</v>
      </c>
      <c r="D1556" s="546">
        <v>140</v>
      </c>
      <c r="E1556" s="593">
        <v>1</v>
      </c>
      <c r="F1556" s="479">
        <f t="shared" si="126"/>
        <v>140</v>
      </c>
      <c r="G1556" s="492"/>
      <c r="H1556" s="479"/>
      <c r="I1556" s="479"/>
      <c r="J1556" s="479">
        <v>316127</v>
      </c>
      <c r="K1556" s="479">
        <v>293314</v>
      </c>
      <c r="L1556" s="477">
        <f t="shared" si="124"/>
        <v>609441</v>
      </c>
      <c r="M1556" s="477">
        <f t="shared" si="125"/>
        <v>85321740</v>
      </c>
      <c r="N1556" s="477"/>
      <c r="O1556" s="477"/>
      <c r="P1556" s="477"/>
      <c r="Q1556" s="447"/>
    </row>
    <row r="1557" spans="1:17" ht="13" hidden="1" outlineLevel="1">
      <c r="A1557" s="545">
        <f>IF(C1557&lt;&gt;0,MAX($A$11:A1556)+1,0)</f>
        <v>1341</v>
      </c>
      <c r="B1557" s="487" t="s">
        <v>1257</v>
      </c>
      <c r="C1557" s="489" t="s">
        <v>805</v>
      </c>
      <c r="D1557" s="546">
        <v>140</v>
      </c>
      <c r="E1557" s="593">
        <v>1</v>
      </c>
      <c r="F1557" s="479">
        <f t="shared" si="126"/>
        <v>140</v>
      </c>
      <c r="G1557" s="492"/>
      <c r="H1557" s="479"/>
      <c r="I1557" s="479"/>
      <c r="J1557" s="479">
        <v>225793</v>
      </c>
      <c r="K1557" s="479">
        <v>209499</v>
      </c>
      <c r="L1557" s="477">
        <f t="shared" si="124"/>
        <v>435292</v>
      </c>
      <c r="M1557" s="477">
        <f t="shared" si="125"/>
        <v>60940880</v>
      </c>
      <c r="N1557" s="477"/>
      <c r="O1557" s="477"/>
      <c r="P1557" s="477"/>
      <c r="Q1557" s="447"/>
    </row>
    <row r="1558" spans="1:17" ht="13" hidden="1" outlineLevel="1">
      <c r="A1558" s="545">
        <f>IF(C1558&lt;&gt;0,MAX($A$11:A1557)+1,0)</f>
        <v>1342</v>
      </c>
      <c r="B1558" s="487" t="s">
        <v>1121</v>
      </c>
      <c r="C1558" s="489" t="s">
        <v>822</v>
      </c>
      <c r="D1558" s="546">
        <v>173</v>
      </c>
      <c r="E1558" s="593">
        <v>1</v>
      </c>
      <c r="F1558" s="479">
        <f t="shared" si="126"/>
        <v>173</v>
      </c>
      <c r="G1558" s="492"/>
      <c r="H1558" s="479"/>
      <c r="I1558" s="479"/>
      <c r="J1558" s="479">
        <v>4306</v>
      </c>
      <c r="K1558" s="479">
        <v>3994</v>
      </c>
      <c r="L1558" s="477">
        <f t="shared" si="124"/>
        <v>8300</v>
      </c>
      <c r="M1558" s="477">
        <f t="shared" si="125"/>
        <v>1435900</v>
      </c>
      <c r="N1558" s="477"/>
      <c r="O1558" s="477"/>
      <c r="P1558" s="477"/>
      <c r="Q1558" s="447"/>
    </row>
    <row r="1559" spans="1:17" ht="13" hidden="1" outlineLevel="1">
      <c r="A1559" s="545">
        <f>IF(C1559&lt;&gt;0,MAX($A$11:A1558)+1,0)</f>
        <v>1343</v>
      </c>
      <c r="B1559" s="487" t="s">
        <v>1122</v>
      </c>
      <c r="C1559" s="489" t="s">
        <v>822</v>
      </c>
      <c r="D1559" s="546">
        <v>3309</v>
      </c>
      <c r="E1559" s="593">
        <v>1</v>
      </c>
      <c r="F1559" s="479">
        <f t="shared" si="126"/>
        <v>3309</v>
      </c>
      <c r="G1559" s="492">
        <v>2206</v>
      </c>
      <c r="H1559" s="494">
        <f>'[39]BANG KHOI LUONG 4'!H1561</f>
        <v>827</v>
      </c>
      <c r="I1559" s="494">
        <f>ROUND(G1559+H1559,0)</f>
        <v>3033</v>
      </c>
      <c r="J1559" s="479">
        <v>5796</v>
      </c>
      <c r="K1559" s="479">
        <v>5378</v>
      </c>
      <c r="L1559" s="477">
        <f t="shared" si="124"/>
        <v>11174</v>
      </c>
      <c r="M1559" s="477">
        <f t="shared" si="125"/>
        <v>36974766</v>
      </c>
      <c r="N1559" s="477">
        <v>24649844</v>
      </c>
      <c r="O1559" s="477">
        <f>ROUND(L1559*H1559,0)</f>
        <v>9240898</v>
      </c>
      <c r="P1559" s="477">
        <f>ROUND(L1559*I1559,0)</f>
        <v>33890742</v>
      </c>
      <c r="Q1559" s="447">
        <f>'[39]BANG KHOI LUONG 4'!J1561</f>
        <v>0.25</v>
      </c>
    </row>
    <row r="1560" spans="1:17" ht="13" hidden="1" outlineLevel="1">
      <c r="A1560" s="545">
        <f>IF(C1560&lt;&gt;0,MAX($A$11:A1559)+1,0)</f>
        <v>1344</v>
      </c>
      <c r="B1560" s="487" t="s">
        <v>1123</v>
      </c>
      <c r="C1560" s="489" t="s">
        <v>822</v>
      </c>
      <c r="D1560" s="546">
        <v>2</v>
      </c>
      <c r="E1560" s="593">
        <v>1</v>
      </c>
      <c r="F1560" s="479">
        <f t="shared" si="126"/>
        <v>2</v>
      </c>
      <c r="G1560" s="492"/>
      <c r="H1560" s="479"/>
      <c r="I1560" s="479"/>
      <c r="J1560" s="479">
        <v>10102</v>
      </c>
      <c r="K1560" s="479">
        <v>9372</v>
      </c>
      <c r="L1560" s="477">
        <f t="shared" si="124"/>
        <v>19474</v>
      </c>
      <c r="M1560" s="477">
        <f t="shared" si="125"/>
        <v>38948</v>
      </c>
      <c r="N1560" s="477"/>
      <c r="O1560" s="477"/>
      <c r="P1560" s="477"/>
      <c r="Q1560" s="447"/>
    </row>
    <row r="1561" spans="1:17" ht="13" hidden="1" outlineLevel="1">
      <c r="A1561" s="545">
        <f>IF(C1561&lt;&gt;0,MAX($A$11:A1560)+1,0)</f>
        <v>1345</v>
      </c>
      <c r="B1561" s="487" t="s">
        <v>1258</v>
      </c>
      <c r="C1561" s="489" t="s">
        <v>822</v>
      </c>
      <c r="D1561" s="546">
        <v>2</v>
      </c>
      <c r="E1561" s="593">
        <v>1</v>
      </c>
      <c r="F1561" s="479">
        <f t="shared" si="126"/>
        <v>2</v>
      </c>
      <c r="G1561" s="492"/>
      <c r="H1561" s="479"/>
      <c r="I1561" s="479"/>
      <c r="J1561" s="479">
        <v>28980</v>
      </c>
      <c r="K1561" s="479">
        <v>26888</v>
      </c>
      <c r="L1561" s="477">
        <f t="shared" si="124"/>
        <v>55868</v>
      </c>
      <c r="M1561" s="477">
        <f t="shared" si="125"/>
        <v>111736</v>
      </c>
      <c r="N1561" s="477"/>
      <c r="O1561" s="477"/>
      <c r="P1561" s="477"/>
      <c r="Q1561" s="447"/>
    </row>
    <row r="1562" spans="1:17" ht="13" hidden="1" outlineLevel="1">
      <c r="A1562" s="545">
        <f>IF(C1562&lt;&gt;0,MAX($A$11:A1561)+1,0)</f>
        <v>1346</v>
      </c>
      <c r="B1562" s="487" t="s">
        <v>1259</v>
      </c>
      <c r="C1562" s="489" t="s">
        <v>822</v>
      </c>
      <c r="D1562" s="546">
        <v>105</v>
      </c>
      <c r="E1562" s="593">
        <v>1</v>
      </c>
      <c r="F1562" s="479">
        <f t="shared" si="126"/>
        <v>105</v>
      </c>
      <c r="G1562" s="492"/>
      <c r="H1562" s="479"/>
      <c r="I1562" s="479"/>
      <c r="J1562" s="479">
        <v>116085</v>
      </c>
      <c r="K1562" s="479">
        <v>107707</v>
      </c>
      <c r="L1562" s="477">
        <f t="shared" si="124"/>
        <v>223792</v>
      </c>
      <c r="M1562" s="477">
        <f t="shared" si="125"/>
        <v>23498160</v>
      </c>
      <c r="N1562" s="477"/>
      <c r="O1562" s="477"/>
      <c r="P1562" s="477"/>
      <c r="Q1562" s="447"/>
    </row>
    <row r="1563" spans="1:17" ht="13" hidden="1" outlineLevel="1">
      <c r="A1563" s="545">
        <f>IF(C1563&lt;&gt;0,MAX($A$11:A1562)+1,0)</f>
        <v>1347</v>
      </c>
      <c r="B1563" s="487" t="s">
        <v>1125</v>
      </c>
      <c r="C1563" s="489" t="s">
        <v>822</v>
      </c>
      <c r="D1563" s="546">
        <v>28</v>
      </c>
      <c r="E1563" s="593">
        <v>1</v>
      </c>
      <c r="F1563" s="479">
        <f t="shared" si="126"/>
        <v>28</v>
      </c>
      <c r="G1563" s="492"/>
      <c r="H1563" s="479"/>
      <c r="I1563" s="479"/>
      <c r="J1563" s="479">
        <v>179095</v>
      </c>
      <c r="K1563" s="479">
        <v>166171</v>
      </c>
      <c r="L1563" s="477">
        <f t="shared" si="124"/>
        <v>345266</v>
      </c>
      <c r="M1563" s="477">
        <f t="shared" si="125"/>
        <v>9667448</v>
      </c>
      <c r="N1563" s="477"/>
      <c r="O1563" s="477"/>
      <c r="P1563" s="477"/>
      <c r="Q1563" s="447"/>
    </row>
    <row r="1564" spans="1:17" ht="13" hidden="1" outlineLevel="1">
      <c r="A1564" s="545">
        <f>IF(C1564&lt;&gt;0,MAX($A$11:A1563)+1,0)</f>
        <v>1348</v>
      </c>
      <c r="B1564" s="487" t="s">
        <v>1260</v>
      </c>
      <c r="C1564" s="489" t="s">
        <v>822</v>
      </c>
      <c r="D1564" s="546">
        <v>4</v>
      </c>
      <c r="E1564" s="593">
        <v>1</v>
      </c>
      <c r="F1564" s="479">
        <f t="shared" si="126"/>
        <v>4</v>
      </c>
      <c r="G1564" s="492"/>
      <c r="H1564" s="479"/>
      <c r="I1564" s="479"/>
      <c r="J1564" s="479">
        <v>365061</v>
      </c>
      <c r="K1564" s="479">
        <v>338717</v>
      </c>
      <c r="L1564" s="477">
        <f t="shared" si="124"/>
        <v>703778</v>
      </c>
      <c r="M1564" s="477">
        <f t="shared" si="125"/>
        <v>2815112</v>
      </c>
      <c r="N1564" s="477"/>
      <c r="O1564" s="477"/>
      <c r="P1564" s="477"/>
      <c r="Q1564" s="447"/>
    </row>
    <row r="1565" spans="1:17" ht="13" hidden="1" outlineLevel="1">
      <c r="A1565" s="545">
        <f>IF(C1565&lt;&gt;0,MAX($A$11:A1564)+1,0)</f>
        <v>1349</v>
      </c>
      <c r="B1565" s="487" t="s">
        <v>1261</v>
      </c>
      <c r="C1565" s="489" t="s">
        <v>822</v>
      </c>
      <c r="D1565" s="546">
        <v>170</v>
      </c>
      <c r="E1565" s="593">
        <v>1</v>
      </c>
      <c r="F1565" s="479">
        <f t="shared" si="126"/>
        <v>170</v>
      </c>
      <c r="G1565" s="492">
        <v>114</v>
      </c>
      <c r="H1565" s="494">
        <f>'[39]BANG KHOI LUONG 4'!H1567</f>
        <v>43</v>
      </c>
      <c r="I1565" s="494">
        <f>ROUND(G1565+H1565,0)</f>
        <v>157</v>
      </c>
      <c r="J1565" s="479">
        <v>5796</v>
      </c>
      <c r="K1565" s="479">
        <v>5378</v>
      </c>
      <c r="L1565" s="477">
        <f t="shared" si="124"/>
        <v>11174</v>
      </c>
      <c r="M1565" s="477">
        <f t="shared" si="125"/>
        <v>1899580</v>
      </c>
      <c r="N1565" s="477">
        <v>1273836</v>
      </c>
      <c r="O1565" s="477">
        <f>ROUND(L1565*H1565,0)</f>
        <v>480482</v>
      </c>
      <c r="P1565" s="477">
        <f>ROUND(L1565*I1565,0)</f>
        <v>1754318</v>
      </c>
      <c r="Q1565" s="447">
        <f>'[39]BANG KHOI LUONG 4'!J1567</f>
        <v>0.25</v>
      </c>
    </row>
    <row r="1566" spans="1:17" ht="13" hidden="1" outlineLevel="1">
      <c r="A1566" s="545">
        <f>IF(C1566&lt;&gt;0,MAX($A$11:A1565)+1,0)</f>
        <v>1350</v>
      </c>
      <c r="B1566" s="487" t="s">
        <v>1262</v>
      </c>
      <c r="C1566" s="489" t="s">
        <v>822</v>
      </c>
      <c r="D1566" s="546">
        <v>9</v>
      </c>
      <c r="E1566" s="593">
        <v>1</v>
      </c>
      <c r="F1566" s="479">
        <f t="shared" si="126"/>
        <v>9</v>
      </c>
      <c r="G1566" s="492"/>
      <c r="H1566" s="479"/>
      <c r="I1566" s="479"/>
      <c r="J1566" s="479">
        <v>150280</v>
      </c>
      <c r="K1566" s="479">
        <v>139436</v>
      </c>
      <c r="L1566" s="477">
        <f t="shared" si="124"/>
        <v>289716</v>
      </c>
      <c r="M1566" s="477">
        <f t="shared" si="125"/>
        <v>2607444</v>
      </c>
      <c r="N1566" s="477"/>
      <c r="O1566" s="477"/>
      <c r="P1566" s="477"/>
      <c r="Q1566" s="447"/>
    </row>
    <row r="1567" spans="1:17" ht="13" hidden="1" outlineLevel="1">
      <c r="A1567" s="545">
        <f>IF(C1567&lt;&gt;0,MAX($A$11:A1566)+1,0)</f>
        <v>1351</v>
      </c>
      <c r="B1567" s="487" t="s">
        <v>1263</v>
      </c>
      <c r="C1567" s="489" t="s">
        <v>822</v>
      </c>
      <c r="D1567" s="546">
        <v>1</v>
      </c>
      <c r="E1567" s="593">
        <v>1</v>
      </c>
      <c r="F1567" s="479">
        <f t="shared" si="126"/>
        <v>1</v>
      </c>
      <c r="G1567" s="492"/>
      <c r="H1567" s="479"/>
      <c r="I1567" s="479"/>
      <c r="J1567" s="479">
        <v>129498</v>
      </c>
      <c r="K1567" s="479">
        <v>120153</v>
      </c>
      <c r="L1567" s="477">
        <f t="shared" si="124"/>
        <v>249651</v>
      </c>
      <c r="M1567" s="477">
        <f t="shared" si="125"/>
        <v>249651</v>
      </c>
      <c r="N1567" s="477"/>
      <c r="O1567" s="477"/>
      <c r="P1567" s="477"/>
      <c r="Q1567" s="447"/>
    </row>
    <row r="1568" spans="1:17" ht="13" hidden="1" outlineLevel="1">
      <c r="A1568" s="545">
        <f>IF(C1568&lt;&gt;0,MAX($A$11:A1567)+1,0)</f>
        <v>1352</v>
      </c>
      <c r="B1568" s="487" t="s">
        <v>1264</v>
      </c>
      <c r="C1568" s="489" t="s">
        <v>822</v>
      </c>
      <c r="D1568" s="546">
        <v>12</v>
      </c>
      <c r="E1568" s="593">
        <v>1</v>
      </c>
      <c r="F1568" s="479">
        <f t="shared" si="126"/>
        <v>12</v>
      </c>
      <c r="G1568" s="492"/>
      <c r="H1568" s="479"/>
      <c r="I1568" s="479"/>
      <c r="J1568" s="479">
        <v>134549</v>
      </c>
      <c r="K1568" s="479">
        <v>124839</v>
      </c>
      <c r="L1568" s="477">
        <f t="shared" si="124"/>
        <v>259388</v>
      </c>
      <c r="M1568" s="477">
        <f t="shared" si="125"/>
        <v>3112656</v>
      </c>
      <c r="N1568" s="477"/>
      <c r="O1568" s="477"/>
      <c r="P1568" s="477"/>
      <c r="Q1568" s="447"/>
    </row>
    <row r="1569" spans="1:17" ht="13" hidden="1" outlineLevel="1">
      <c r="A1569" s="545">
        <f>IF(C1569&lt;&gt;0,MAX($A$11:A1568)+1,0)</f>
        <v>1353</v>
      </c>
      <c r="B1569" s="487" t="s">
        <v>1265</v>
      </c>
      <c r="C1569" s="489" t="s">
        <v>822</v>
      </c>
      <c r="D1569" s="546">
        <v>438</v>
      </c>
      <c r="E1569" s="593">
        <v>1</v>
      </c>
      <c r="F1569" s="479">
        <f t="shared" si="126"/>
        <v>438</v>
      </c>
      <c r="G1569" s="492"/>
      <c r="H1569" s="479"/>
      <c r="I1569" s="479"/>
      <c r="J1569" s="479">
        <v>134549</v>
      </c>
      <c r="K1569" s="479">
        <v>124839</v>
      </c>
      <c r="L1569" s="477">
        <f t="shared" si="124"/>
        <v>259388</v>
      </c>
      <c r="M1569" s="477">
        <f t="shared" si="125"/>
        <v>113611944</v>
      </c>
      <c r="N1569" s="477"/>
      <c r="O1569" s="477"/>
      <c r="P1569" s="477"/>
      <c r="Q1569" s="447"/>
    </row>
    <row r="1570" spans="1:17" ht="13" hidden="1" outlineLevel="1">
      <c r="A1570" s="545">
        <f>IF(C1570&lt;&gt;0,MAX($A$11:A1569)+1,0)</f>
        <v>1354</v>
      </c>
      <c r="B1570" s="487" t="s">
        <v>1266</v>
      </c>
      <c r="C1570" s="489" t="s">
        <v>822</v>
      </c>
      <c r="D1570" s="546">
        <v>1</v>
      </c>
      <c r="E1570" s="593">
        <v>1</v>
      </c>
      <c r="F1570" s="479">
        <f t="shared" si="126"/>
        <v>1</v>
      </c>
      <c r="G1570" s="492"/>
      <c r="H1570" s="479"/>
      <c r="I1570" s="479"/>
      <c r="J1570" s="479">
        <v>139185</v>
      </c>
      <c r="K1570" s="479">
        <v>129141</v>
      </c>
      <c r="L1570" s="477">
        <f t="shared" si="124"/>
        <v>268326</v>
      </c>
      <c r="M1570" s="477">
        <f t="shared" si="125"/>
        <v>268326</v>
      </c>
      <c r="N1570" s="477"/>
      <c r="O1570" s="477"/>
      <c r="P1570" s="477"/>
      <c r="Q1570" s="447"/>
    </row>
    <row r="1571" spans="1:17" ht="13" hidden="1" outlineLevel="1">
      <c r="A1571" s="545">
        <f>IF(C1571&lt;&gt;0,MAX($A$11:A1570)+1,0)</f>
        <v>1355</v>
      </c>
      <c r="B1571" s="487" t="s">
        <v>1130</v>
      </c>
      <c r="C1571" s="489" t="s">
        <v>822</v>
      </c>
      <c r="D1571" s="546">
        <v>1</v>
      </c>
      <c r="E1571" s="593">
        <v>1</v>
      </c>
      <c r="F1571" s="479">
        <f t="shared" si="126"/>
        <v>1</v>
      </c>
      <c r="G1571" s="492"/>
      <c r="H1571" s="479"/>
      <c r="I1571" s="479"/>
      <c r="J1571" s="479">
        <v>209730</v>
      </c>
      <c r="K1571" s="479">
        <v>194596</v>
      </c>
      <c r="L1571" s="477">
        <f t="shared" si="124"/>
        <v>404326</v>
      </c>
      <c r="M1571" s="477">
        <f t="shared" si="125"/>
        <v>404326</v>
      </c>
      <c r="N1571" s="477"/>
      <c r="O1571" s="477"/>
      <c r="P1571" s="477"/>
      <c r="Q1571" s="447"/>
    </row>
    <row r="1572" spans="1:17" ht="13" hidden="1" outlineLevel="1">
      <c r="A1572" s="545">
        <f>IF(C1572&lt;&gt;0,MAX($A$11:A1571)+1,0)</f>
        <v>1356</v>
      </c>
      <c r="B1572" s="487" t="s">
        <v>1267</v>
      </c>
      <c r="C1572" s="489" t="s">
        <v>822</v>
      </c>
      <c r="D1572" s="546">
        <v>178</v>
      </c>
      <c r="E1572" s="593">
        <v>1</v>
      </c>
      <c r="F1572" s="479">
        <f t="shared" si="126"/>
        <v>178</v>
      </c>
      <c r="G1572" s="492"/>
      <c r="H1572" s="479"/>
      <c r="I1572" s="479"/>
      <c r="J1572" s="479">
        <v>201865</v>
      </c>
      <c r="K1572" s="479">
        <v>187297</v>
      </c>
      <c r="L1572" s="477">
        <f t="shared" si="124"/>
        <v>389162</v>
      </c>
      <c r="M1572" s="477">
        <f t="shared" si="125"/>
        <v>69270836</v>
      </c>
      <c r="N1572" s="477"/>
      <c r="O1572" s="477"/>
      <c r="P1572" s="477"/>
      <c r="Q1572" s="447"/>
    </row>
    <row r="1573" spans="1:17" ht="13" hidden="1" outlineLevel="1">
      <c r="A1573" s="545">
        <f>IF(C1573&lt;&gt;0,MAX($A$11:A1572)+1,0)</f>
        <v>1357</v>
      </c>
      <c r="B1573" s="487" t="s">
        <v>1268</v>
      </c>
      <c r="C1573" s="489" t="s">
        <v>822</v>
      </c>
      <c r="D1573" s="546">
        <v>21</v>
      </c>
      <c r="E1573" s="593">
        <v>1</v>
      </c>
      <c r="F1573" s="479">
        <f t="shared" si="126"/>
        <v>21</v>
      </c>
      <c r="G1573" s="492"/>
      <c r="H1573" s="479"/>
      <c r="I1573" s="479"/>
      <c r="J1573" s="479">
        <v>346101</v>
      </c>
      <c r="K1573" s="479">
        <v>321124</v>
      </c>
      <c r="L1573" s="477">
        <f t="shared" si="124"/>
        <v>667225</v>
      </c>
      <c r="M1573" s="477">
        <f t="shared" si="125"/>
        <v>14011725</v>
      </c>
      <c r="N1573" s="477"/>
      <c r="O1573" s="477"/>
      <c r="P1573" s="477"/>
      <c r="Q1573" s="447"/>
    </row>
    <row r="1574" spans="1:17" ht="13" hidden="1" outlineLevel="1">
      <c r="A1574" s="545">
        <f>IF(C1574&lt;&gt;0,MAX($A$11:A1573)+1,0)</f>
        <v>1358</v>
      </c>
      <c r="B1574" s="487" t="s">
        <v>1269</v>
      </c>
      <c r="C1574" s="489" t="s">
        <v>822</v>
      </c>
      <c r="D1574" s="546">
        <v>5</v>
      </c>
      <c r="E1574" s="593">
        <v>1</v>
      </c>
      <c r="F1574" s="479">
        <f t="shared" si="126"/>
        <v>5</v>
      </c>
      <c r="G1574" s="492"/>
      <c r="H1574" s="479"/>
      <c r="I1574" s="479"/>
      <c r="J1574" s="479">
        <v>346101</v>
      </c>
      <c r="K1574" s="479">
        <v>321124</v>
      </c>
      <c r="L1574" s="477">
        <f t="shared" si="124"/>
        <v>667225</v>
      </c>
      <c r="M1574" s="477">
        <f t="shared" si="125"/>
        <v>3336125</v>
      </c>
      <c r="N1574" s="477"/>
      <c r="O1574" s="477"/>
      <c r="P1574" s="477"/>
      <c r="Q1574" s="447"/>
    </row>
    <row r="1575" spans="1:17" ht="13" hidden="1" outlineLevel="1">
      <c r="A1575" s="545">
        <f>IF(C1575&lt;&gt;0,MAX($A$11:A1574)+1,0)</f>
        <v>1359</v>
      </c>
      <c r="B1575" s="487" t="s">
        <v>1270</v>
      </c>
      <c r="C1575" s="489" t="s">
        <v>822</v>
      </c>
      <c r="D1575" s="546">
        <v>23</v>
      </c>
      <c r="E1575" s="593">
        <v>1</v>
      </c>
      <c r="F1575" s="479">
        <f t="shared" si="126"/>
        <v>23</v>
      </c>
      <c r="G1575" s="492"/>
      <c r="H1575" s="479"/>
      <c r="I1575" s="479"/>
      <c r="J1575" s="479">
        <v>1035735</v>
      </c>
      <c r="K1575" s="479">
        <v>960992</v>
      </c>
      <c r="L1575" s="477">
        <f t="shared" si="124"/>
        <v>1996727</v>
      </c>
      <c r="M1575" s="477">
        <f t="shared" si="125"/>
        <v>45924721</v>
      </c>
      <c r="N1575" s="477"/>
      <c r="O1575" s="477"/>
      <c r="P1575" s="477"/>
      <c r="Q1575" s="447"/>
    </row>
    <row r="1576" spans="1:17" ht="13" hidden="1" outlineLevel="1">
      <c r="A1576" s="545">
        <f>IF(C1576&lt;&gt;0,MAX($A$11:A1575)+1,0)</f>
        <v>1360</v>
      </c>
      <c r="B1576" s="487" t="s">
        <v>1271</v>
      </c>
      <c r="C1576" s="489" t="s">
        <v>822</v>
      </c>
      <c r="D1576" s="546">
        <v>1</v>
      </c>
      <c r="E1576" s="593">
        <v>1</v>
      </c>
      <c r="F1576" s="479">
        <f t="shared" si="126"/>
        <v>1</v>
      </c>
      <c r="G1576" s="492"/>
      <c r="H1576" s="479"/>
      <c r="I1576" s="479"/>
      <c r="J1576" s="479">
        <v>5051</v>
      </c>
      <c r="K1576" s="479">
        <v>4686</v>
      </c>
      <c r="L1576" s="477">
        <f t="shared" si="124"/>
        <v>9737</v>
      </c>
      <c r="M1576" s="477">
        <f t="shared" si="125"/>
        <v>9737</v>
      </c>
      <c r="N1576" s="477"/>
      <c r="O1576" s="477"/>
      <c r="P1576" s="477"/>
      <c r="Q1576" s="447"/>
    </row>
    <row r="1577" spans="1:17" ht="13" hidden="1" outlineLevel="1">
      <c r="A1577" s="545">
        <f>IF(C1577&lt;&gt;0,MAX($A$11:A1576)+1,0)</f>
        <v>1361</v>
      </c>
      <c r="B1577" s="487" t="s">
        <v>1272</v>
      </c>
      <c r="C1577" s="489" t="s">
        <v>822</v>
      </c>
      <c r="D1577" s="546">
        <v>1</v>
      </c>
      <c r="E1577" s="593">
        <v>1</v>
      </c>
      <c r="F1577" s="479">
        <f t="shared" si="126"/>
        <v>1</v>
      </c>
      <c r="G1577" s="492"/>
      <c r="H1577" s="479"/>
      <c r="I1577" s="479"/>
      <c r="J1577" s="479">
        <v>48024</v>
      </c>
      <c r="K1577" s="479">
        <v>44558</v>
      </c>
      <c r="L1577" s="477">
        <f t="shared" si="124"/>
        <v>92582</v>
      </c>
      <c r="M1577" s="477">
        <f t="shared" si="125"/>
        <v>92582</v>
      </c>
      <c r="N1577" s="477"/>
      <c r="O1577" s="477"/>
      <c r="P1577" s="477"/>
      <c r="Q1577" s="447"/>
    </row>
    <row r="1578" spans="1:17" ht="13" hidden="1" outlineLevel="1">
      <c r="A1578" s="545">
        <f>IF(C1578&lt;&gt;0,MAX($A$11:A1577)+1,0)</f>
        <v>1362</v>
      </c>
      <c r="B1578" s="487" t="s">
        <v>1273</v>
      </c>
      <c r="C1578" s="489" t="s">
        <v>822</v>
      </c>
      <c r="D1578" s="546">
        <v>18</v>
      </c>
      <c r="E1578" s="593">
        <v>1</v>
      </c>
      <c r="F1578" s="479">
        <f t="shared" si="126"/>
        <v>18</v>
      </c>
      <c r="G1578" s="492"/>
      <c r="H1578" s="479"/>
      <c r="I1578" s="479"/>
      <c r="J1578" s="479">
        <v>77997</v>
      </c>
      <c r="K1578" s="479">
        <v>72368</v>
      </c>
      <c r="L1578" s="477">
        <f t="shared" si="124"/>
        <v>150365</v>
      </c>
      <c r="M1578" s="477">
        <f t="shared" si="125"/>
        <v>2706570</v>
      </c>
      <c r="N1578" s="477"/>
      <c r="O1578" s="477"/>
      <c r="P1578" s="477"/>
      <c r="Q1578" s="447"/>
    </row>
    <row r="1579" spans="1:17" ht="13" hidden="1" outlineLevel="1">
      <c r="A1579" s="545">
        <f>IF(C1579&lt;&gt;0,MAX($A$11:A1578)+1,0)</f>
        <v>1363</v>
      </c>
      <c r="B1579" s="487" t="s">
        <v>1274</v>
      </c>
      <c r="C1579" s="489" t="s">
        <v>822</v>
      </c>
      <c r="D1579" s="546">
        <v>42</v>
      </c>
      <c r="E1579" s="593">
        <v>1</v>
      </c>
      <c r="F1579" s="479">
        <f t="shared" si="126"/>
        <v>42</v>
      </c>
      <c r="G1579" s="492"/>
      <c r="H1579" s="479"/>
      <c r="I1579" s="479"/>
      <c r="J1579" s="479">
        <v>125864</v>
      </c>
      <c r="K1579" s="479">
        <v>92150</v>
      </c>
      <c r="L1579" s="477">
        <f t="shared" si="124"/>
        <v>218014</v>
      </c>
      <c r="M1579" s="477">
        <f t="shared" si="125"/>
        <v>9156588</v>
      </c>
      <c r="N1579" s="477"/>
      <c r="O1579" s="477"/>
      <c r="P1579" s="477"/>
      <c r="Q1579" s="447"/>
    </row>
    <row r="1580" spans="1:17" ht="13" hidden="1" outlineLevel="1">
      <c r="A1580" s="545">
        <f>IF(C1580&lt;&gt;0,MAX($A$11:A1579)+1,0)</f>
        <v>1364</v>
      </c>
      <c r="B1580" s="487" t="s">
        <v>1275</v>
      </c>
      <c r="C1580" s="489" t="s">
        <v>822</v>
      </c>
      <c r="D1580" s="546">
        <v>762</v>
      </c>
      <c r="E1580" s="593">
        <v>1</v>
      </c>
      <c r="F1580" s="479">
        <f t="shared" si="126"/>
        <v>762</v>
      </c>
      <c r="G1580" s="492">
        <v>509</v>
      </c>
      <c r="H1580" s="494">
        <f>'[39]BANG KHOI LUONG 4'!H1582</f>
        <v>191</v>
      </c>
      <c r="I1580" s="494">
        <f>ROUND(G1580+H1580,0)</f>
        <v>700</v>
      </c>
      <c r="J1580" s="479">
        <v>179806</v>
      </c>
      <c r="K1580" s="479">
        <v>116400</v>
      </c>
      <c r="L1580" s="477">
        <f t="shared" si="124"/>
        <v>296206</v>
      </c>
      <c r="M1580" s="477">
        <f t="shared" si="125"/>
        <v>225708972</v>
      </c>
      <c r="N1580" s="477">
        <v>150768854</v>
      </c>
      <c r="O1580" s="477">
        <f>ROUND(L1580*H1580,0)</f>
        <v>56575346</v>
      </c>
      <c r="P1580" s="477">
        <f>ROUND(L1580*I1580,0)</f>
        <v>207344200</v>
      </c>
      <c r="Q1580" s="447">
        <f>'[39]BANG KHOI LUONG 4'!J1582</f>
        <v>0.25</v>
      </c>
    </row>
    <row r="1581" spans="1:17" ht="13" hidden="1" outlineLevel="1">
      <c r="A1581" s="545">
        <f>IF(C1581&lt;&gt;0,MAX($A$11:A1580)+1,0)</f>
        <v>1365</v>
      </c>
      <c r="B1581" s="487" t="s">
        <v>1276</v>
      </c>
      <c r="C1581" s="489" t="s">
        <v>822</v>
      </c>
      <c r="D1581" s="546">
        <v>1</v>
      </c>
      <c r="E1581" s="593">
        <v>1</v>
      </c>
      <c r="F1581" s="479">
        <f t="shared" si="126"/>
        <v>1</v>
      </c>
      <c r="G1581" s="492"/>
      <c r="H1581" s="479"/>
      <c r="I1581" s="479"/>
      <c r="J1581" s="479">
        <v>289402</v>
      </c>
      <c r="K1581" s="479">
        <v>145500</v>
      </c>
      <c r="L1581" s="477">
        <f t="shared" si="124"/>
        <v>434902</v>
      </c>
      <c r="M1581" s="477">
        <f t="shared" si="125"/>
        <v>434902</v>
      </c>
      <c r="N1581" s="477"/>
      <c r="O1581" s="477"/>
      <c r="P1581" s="477"/>
      <c r="Q1581" s="447"/>
    </row>
    <row r="1582" spans="1:17" ht="13" hidden="1" outlineLevel="1">
      <c r="A1582" s="545">
        <f>IF(C1582&lt;&gt;0,MAX($A$11:A1581)+1,0)</f>
        <v>1366</v>
      </c>
      <c r="B1582" s="487" t="s">
        <v>1277</v>
      </c>
      <c r="C1582" s="489" t="s">
        <v>822</v>
      </c>
      <c r="D1582" s="546">
        <v>1</v>
      </c>
      <c r="E1582" s="593">
        <v>1</v>
      </c>
      <c r="F1582" s="479">
        <f t="shared" si="126"/>
        <v>1</v>
      </c>
      <c r="G1582" s="492"/>
      <c r="H1582" s="479"/>
      <c r="I1582" s="479"/>
      <c r="J1582" s="479">
        <v>590791</v>
      </c>
      <c r="K1582" s="479">
        <v>194000</v>
      </c>
      <c r="L1582" s="477">
        <f t="shared" si="124"/>
        <v>784791</v>
      </c>
      <c r="M1582" s="477">
        <f t="shared" si="125"/>
        <v>784791</v>
      </c>
      <c r="N1582" s="477"/>
      <c r="O1582" s="477"/>
      <c r="P1582" s="477"/>
      <c r="Q1582" s="493"/>
    </row>
    <row r="1583" spans="1:17" ht="13" hidden="1" outlineLevel="1">
      <c r="A1583" s="545">
        <f>IF(C1583&lt;&gt;0,MAX($A$11:A1582)+1,0)</f>
        <v>1367</v>
      </c>
      <c r="B1583" s="487" t="s">
        <v>1278</v>
      </c>
      <c r="C1583" s="489" t="s">
        <v>822</v>
      </c>
      <c r="D1583" s="546">
        <v>25</v>
      </c>
      <c r="E1583" s="593">
        <v>1</v>
      </c>
      <c r="F1583" s="479">
        <f t="shared" si="126"/>
        <v>25</v>
      </c>
      <c r="G1583" s="492"/>
      <c r="H1583" s="479"/>
      <c r="I1583" s="479"/>
      <c r="J1583" s="479">
        <v>1378146</v>
      </c>
      <c r="K1583" s="479">
        <v>242500</v>
      </c>
      <c r="L1583" s="477">
        <f t="shared" si="124"/>
        <v>1620646</v>
      </c>
      <c r="M1583" s="477">
        <f t="shared" si="125"/>
        <v>40516150</v>
      </c>
      <c r="N1583" s="477"/>
      <c r="O1583" s="477"/>
      <c r="P1583" s="477"/>
      <c r="Q1583" s="493"/>
    </row>
    <row r="1584" spans="1:17" ht="13" hidden="1" outlineLevel="1">
      <c r="A1584" s="545">
        <f>IF(C1584&lt;&gt;0,MAX($A$11:A1583)+1,0)</f>
        <v>1368</v>
      </c>
      <c r="B1584" s="487" t="s">
        <v>1279</v>
      </c>
      <c r="C1584" s="489" t="s">
        <v>822</v>
      </c>
      <c r="D1584" s="546">
        <v>15</v>
      </c>
      <c r="E1584" s="593">
        <v>1</v>
      </c>
      <c r="F1584" s="479">
        <f t="shared" si="126"/>
        <v>15</v>
      </c>
      <c r="G1584" s="492"/>
      <c r="H1584" s="479"/>
      <c r="I1584" s="479"/>
      <c r="J1584" s="479">
        <v>1378146</v>
      </c>
      <c r="K1584" s="479">
        <v>242500</v>
      </c>
      <c r="L1584" s="477">
        <f t="shared" si="124"/>
        <v>1620646</v>
      </c>
      <c r="M1584" s="477">
        <f t="shared" si="125"/>
        <v>24309690</v>
      </c>
      <c r="N1584" s="477"/>
      <c r="O1584" s="477"/>
      <c r="P1584" s="477"/>
      <c r="Q1584" s="493"/>
    </row>
    <row r="1585" spans="1:18" ht="13" hidden="1" outlineLevel="1">
      <c r="A1585" s="545">
        <f>IF(C1585&lt;&gt;0,MAX($A$11:A1584)+1,0)</f>
        <v>1369</v>
      </c>
      <c r="B1585" s="487" t="s">
        <v>1280</v>
      </c>
      <c r="C1585" s="489" t="s">
        <v>822</v>
      </c>
      <c r="D1585" s="546">
        <v>30</v>
      </c>
      <c r="E1585" s="593">
        <v>1</v>
      </c>
      <c r="F1585" s="479">
        <f t="shared" si="126"/>
        <v>30</v>
      </c>
      <c r="G1585" s="492"/>
      <c r="H1585" s="479"/>
      <c r="I1585" s="479"/>
      <c r="J1585" s="479">
        <v>2018475</v>
      </c>
      <c r="K1585" s="479">
        <v>291000</v>
      </c>
      <c r="L1585" s="477">
        <f t="shared" si="124"/>
        <v>2309475</v>
      </c>
      <c r="M1585" s="477">
        <f t="shared" si="125"/>
        <v>69284250</v>
      </c>
      <c r="N1585" s="477"/>
      <c r="O1585" s="477"/>
      <c r="P1585" s="477"/>
      <c r="Q1585" s="493"/>
    </row>
    <row r="1586" spans="1:18" ht="13" hidden="1" outlineLevel="1">
      <c r="A1586" s="545">
        <f>IF(C1586&lt;&gt;0,MAX($A$11:A1585)+1,0)</f>
        <v>1370</v>
      </c>
      <c r="B1586" s="487" t="s">
        <v>1281</v>
      </c>
      <c r="C1586" s="489" t="s">
        <v>822</v>
      </c>
      <c r="D1586" s="546">
        <v>2</v>
      </c>
      <c r="E1586" s="593">
        <v>1</v>
      </c>
      <c r="F1586" s="479">
        <f t="shared" si="126"/>
        <v>2</v>
      </c>
      <c r="G1586" s="492"/>
      <c r="H1586" s="479"/>
      <c r="I1586" s="479"/>
      <c r="J1586" s="479">
        <v>10932205</v>
      </c>
      <c r="K1586" s="479">
        <v>339500</v>
      </c>
      <c r="L1586" s="477">
        <f t="shared" si="124"/>
        <v>11271705</v>
      </c>
      <c r="M1586" s="477">
        <f t="shared" si="125"/>
        <v>22543410</v>
      </c>
      <c r="N1586" s="477"/>
      <c r="O1586" s="477"/>
      <c r="P1586" s="477"/>
      <c r="Q1586" s="493"/>
    </row>
    <row r="1587" spans="1:18" ht="13" hidden="1" outlineLevel="1">
      <c r="A1587" s="545">
        <f>IF(C1587&lt;&gt;0,MAX($A$11:A1586)+1,0)</f>
        <v>1371</v>
      </c>
      <c r="B1587" s="487" t="s">
        <v>1282</v>
      </c>
      <c r="C1587" s="489" t="s">
        <v>822</v>
      </c>
      <c r="D1587" s="546">
        <v>4</v>
      </c>
      <c r="E1587" s="593">
        <v>1</v>
      </c>
      <c r="F1587" s="479">
        <f t="shared" si="126"/>
        <v>4</v>
      </c>
      <c r="G1587" s="492"/>
      <c r="H1587" s="479"/>
      <c r="I1587" s="479"/>
      <c r="J1587" s="479">
        <v>12562445</v>
      </c>
      <c r="K1587" s="479">
        <v>388000</v>
      </c>
      <c r="L1587" s="477">
        <f t="shared" si="124"/>
        <v>12950445</v>
      </c>
      <c r="M1587" s="477">
        <f t="shared" si="125"/>
        <v>51801780</v>
      </c>
      <c r="N1587" s="477"/>
      <c r="O1587" s="477"/>
      <c r="P1587" s="477"/>
      <c r="Q1587" s="493"/>
    </row>
    <row r="1588" spans="1:18" ht="13" hidden="1" outlineLevel="1">
      <c r="A1588" s="545">
        <f>IF(C1588&lt;&gt;0,MAX($A$11:A1587)+1,0)</f>
        <v>1372</v>
      </c>
      <c r="B1588" s="487" t="s">
        <v>1283</v>
      </c>
      <c r="C1588" s="489" t="s">
        <v>822</v>
      </c>
      <c r="D1588" s="546">
        <v>7</v>
      </c>
      <c r="E1588" s="593">
        <v>1</v>
      </c>
      <c r="F1588" s="479">
        <f t="shared" si="126"/>
        <v>7</v>
      </c>
      <c r="G1588" s="492"/>
      <c r="H1588" s="479"/>
      <c r="I1588" s="479"/>
      <c r="J1588" s="479">
        <v>178094</v>
      </c>
      <c r="K1588" s="479">
        <v>116400</v>
      </c>
      <c r="L1588" s="477">
        <f t="shared" si="124"/>
        <v>294494</v>
      </c>
      <c r="M1588" s="477">
        <f t="shared" si="125"/>
        <v>2061458</v>
      </c>
      <c r="N1588" s="477"/>
      <c r="O1588" s="477"/>
      <c r="P1588" s="477"/>
      <c r="Q1588" s="493"/>
    </row>
    <row r="1589" spans="1:18" ht="13" hidden="1" outlineLevel="1">
      <c r="A1589" s="545">
        <f>IF(C1589&lt;&gt;0,MAX($A$11:A1588)+1,0)</f>
        <v>1373</v>
      </c>
      <c r="B1589" s="487" t="s">
        <v>1284</v>
      </c>
      <c r="C1589" s="489" t="s">
        <v>822</v>
      </c>
      <c r="D1589" s="546">
        <v>9</v>
      </c>
      <c r="E1589" s="593">
        <v>1</v>
      </c>
      <c r="F1589" s="479">
        <f t="shared" si="126"/>
        <v>9</v>
      </c>
      <c r="G1589" s="492"/>
      <c r="H1589" s="479"/>
      <c r="I1589" s="479"/>
      <c r="J1589" s="479">
        <v>709805</v>
      </c>
      <c r="K1589" s="479">
        <v>116400</v>
      </c>
      <c r="L1589" s="477">
        <f t="shared" si="124"/>
        <v>826205</v>
      </c>
      <c r="M1589" s="477">
        <f t="shared" si="125"/>
        <v>7435845</v>
      </c>
      <c r="N1589" s="477"/>
      <c r="O1589" s="477"/>
      <c r="P1589" s="477"/>
      <c r="Q1589" s="493"/>
    </row>
    <row r="1590" spans="1:18" ht="13" hidden="1" outlineLevel="1">
      <c r="A1590" s="545">
        <f>IF(C1590&lt;&gt;0,MAX($A$11:A1589)+1,0)</f>
        <v>1374</v>
      </c>
      <c r="B1590" s="487" t="s">
        <v>1285</v>
      </c>
      <c r="C1590" s="489" t="s">
        <v>758</v>
      </c>
      <c r="D1590" s="546">
        <v>1</v>
      </c>
      <c r="E1590" s="593">
        <v>1</v>
      </c>
      <c r="F1590" s="479">
        <f t="shared" si="126"/>
        <v>1</v>
      </c>
      <c r="G1590" s="492"/>
      <c r="H1590" s="479"/>
      <c r="I1590" s="479"/>
      <c r="J1590" s="479">
        <v>1687975</v>
      </c>
      <c r="K1590" s="479">
        <v>271600</v>
      </c>
      <c r="L1590" s="477">
        <f t="shared" si="124"/>
        <v>1959575</v>
      </c>
      <c r="M1590" s="477">
        <f t="shared" si="125"/>
        <v>1959575</v>
      </c>
      <c r="N1590" s="477"/>
      <c r="O1590" s="477"/>
      <c r="P1590" s="477"/>
      <c r="Q1590" s="493"/>
    </row>
    <row r="1591" spans="1:18" ht="13" hidden="1" outlineLevel="1">
      <c r="A1591" s="545">
        <f>IF(C1591&lt;&gt;0,MAX($A$11:A1590)+1,0)</f>
        <v>1375</v>
      </c>
      <c r="B1591" s="487" t="s">
        <v>1139</v>
      </c>
      <c r="C1591" s="489" t="s">
        <v>758</v>
      </c>
      <c r="D1591" s="546">
        <v>762</v>
      </c>
      <c r="E1591" s="593">
        <v>1</v>
      </c>
      <c r="F1591" s="479">
        <f t="shared" si="126"/>
        <v>762</v>
      </c>
      <c r="G1591" s="492"/>
      <c r="H1591" s="479"/>
      <c r="I1591" s="479"/>
      <c r="J1591" s="479">
        <v>998107</v>
      </c>
      <c r="K1591" s="479">
        <v>242500</v>
      </c>
      <c r="L1591" s="477">
        <f t="shared" si="124"/>
        <v>1240607</v>
      </c>
      <c r="M1591" s="477">
        <f t="shared" si="125"/>
        <v>945342534</v>
      </c>
      <c r="N1591" s="477"/>
      <c r="O1591" s="477"/>
      <c r="P1591" s="477"/>
      <c r="Q1591" s="493"/>
    </row>
    <row r="1592" spans="1:18" ht="28.5" hidden="1" customHeight="1" outlineLevel="1">
      <c r="A1592" s="498"/>
      <c r="B1592" s="577" t="s">
        <v>1286</v>
      </c>
      <c r="C1592" s="585"/>
      <c r="D1592" s="466"/>
      <c r="E1592" s="466"/>
      <c r="F1592" s="484">
        <f t="shared" si="126"/>
        <v>0</v>
      </c>
      <c r="G1592" s="485"/>
      <c r="H1592" s="484"/>
      <c r="I1592" s="484"/>
      <c r="J1592" s="484">
        <v>0</v>
      </c>
      <c r="K1592" s="484">
        <v>0</v>
      </c>
      <c r="L1592" s="484"/>
      <c r="M1592" s="484"/>
      <c r="N1592" s="467"/>
      <c r="O1592" s="467"/>
      <c r="P1592" s="467"/>
      <c r="Q1592" s="587"/>
    </row>
    <row r="1593" spans="1:18" s="439" customFormat="1" ht="75.75" hidden="1" customHeight="1" outlineLevel="1">
      <c r="A1593" s="533"/>
      <c r="B1593" s="487" t="str">
        <f>'[39]BANG KHOI LUONG 4'!B1595</f>
        <v>Hệ thống thoát nước thải tháp A . Tổng khối lượng thi công là 24 tầng ( tầng 1 đến tầng 24 ).
Đợt 1-3: Thi công 21 tầng ( thoát tầng 4-24 )
Đợt này: Thi công 1 tầng ( thoát tầng 3 )
1/24=4,17%</v>
      </c>
      <c r="C1593" s="588"/>
      <c r="D1593" s="536"/>
      <c r="E1593" s="536"/>
      <c r="F1593" s="479"/>
      <c r="G1593" s="492"/>
      <c r="H1593" s="479"/>
      <c r="I1593" s="479"/>
      <c r="J1593" s="479"/>
      <c r="K1593" s="479"/>
      <c r="L1593" s="479"/>
      <c r="M1593" s="479"/>
      <c r="N1593" s="543"/>
      <c r="O1593" s="543"/>
      <c r="P1593" s="543"/>
      <c r="Q1593" s="591"/>
      <c r="R1593" s="538" t="s">
        <v>1287</v>
      </c>
    </row>
    <row r="1594" spans="1:18" ht="13" hidden="1" outlineLevel="1">
      <c r="A1594" s="545">
        <f>IF(C1594&lt;&gt;0,MAX($A$11:A1592)+1,0)</f>
        <v>1376</v>
      </c>
      <c r="B1594" s="487" t="s">
        <v>1142</v>
      </c>
      <c r="C1594" s="489" t="s">
        <v>805</v>
      </c>
      <c r="D1594" s="546">
        <v>2100</v>
      </c>
      <c r="E1594" s="593">
        <v>1</v>
      </c>
      <c r="F1594" s="479">
        <f t="shared" si="126"/>
        <v>2100</v>
      </c>
      <c r="G1594" s="494">
        <v>1837.5</v>
      </c>
      <c r="H1594" s="494">
        <f>'[39]BANG KHOI LUONG 4'!H1596</f>
        <v>87.5</v>
      </c>
      <c r="I1594" s="494">
        <f>ROUND(G1594+H1594,2)</f>
        <v>1925</v>
      </c>
      <c r="J1594" s="479">
        <v>188927</v>
      </c>
      <c r="K1594" s="479">
        <v>97385</v>
      </c>
      <c r="L1594" s="477">
        <f t="shared" si="124"/>
        <v>286312</v>
      </c>
      <c r="M1594" s="477">
        <f t="shared" si="125"/>
        <v>601255200</v>
      </c>
      <c r="N1594" s="477">
        <v>526098300</v>
      </c>
      <c r="O1594" s="477">
        <f>ROUND(L1594*H1594,0)</f>
        <v>25052300</v>
      </c>
      <c r="P1594" s="477">
        <f>ROUND(L1594*I1594,0)</f>
        <v>551150600</v>
      </c>
      <c r="Q1594" s="447">
        <f>'[39]BANG KHOI LUONG 4'!J1596</f>
        <v>4.1666666666666664E-2</v>
      </c>
    </row>
    <row r="1595" spans="1:18" ht="13" hidden="1" outlineLevel="1">
      <c r="A1595" s="545">
        <f>IF(C1595&lt;&gt;0,MAX($A$11:A1594)+1,0)</f>
        <v>1377</v>
      </c>
      <c r="B1595" s="487" t="s">
        <v>1143</v>
      </c>
      <c r="C1595" s="489" t="s">
        <v>805</v>
      </c>
      <c r="D1595" s="546">
        <v>4900</v>
      </c>
      <c r="E1595" s="593">
        <v>1</v>
      </c>
      <c r="F1595" s="479">
        <f t="shared" si="126"/>
        <v>4900</v>
      </c>
      <c r="G1595" s="494">
        <v>4287.5</v>
      </c>
      <c r="H1595" s="494">
        <f>'[39]BANG KHOI LUONG 4'!H1597</f>
        <v>204.16666666666666</v>
      </c>
      <c r="I1595" s="494">
        <f>ROUND(G1595+H1595,2)</f>
        <v>4491.67</v>
      </c>
      <c r="J1595" s="479">
        <v>301606</v>
      </c>
      <c r="K1595" s="479">
        <v>155467</v>
      </c>
      <c r="L1595" s="477">
        <f t="shared" si="124"/>
        <v>457073</v>
      </c>
      <c r="M1595" s="477">
        <f t="shared" si="125"/>
        <v>2239657700</v>
      </c>
      <c r="N1595" s="477">
        <v>1959700488</v>
      </c>
      <c r="O1595" s="477">
        <f>ROUND(L1595*H1595,0)</f>
        <v>93319071</v>
      </c>
      <c r="P1595" s="477">
        <f>ROUND(L1595*I1595,0)</f>
        <v>2053021082</v>
      </c>
      <c r="Q1595" s="447">
        <f>'[39]BANG KHOI LUONG 4'!J1597</f>
        <v>4.1666666666666664E-2</v>
      </c>
    </row>
    <row r="1596" spans="1:18" ht="13" hidden="1" outlineLevel="1">
      <c r="A1596" s="545">
        <f>IF(C1596&lt;&gt;0,MAX($A$11:A1595)+1,0)</f>
        <v>1378</v>
      </c>
      <c r="B1596" s="487" t="s">
        <v>1144</v>
      </c>
      <c r="C1596" s="489" t="s">
        <v>805</v>
      </c>
      <c r="D1596" s="546">
        <v>10</v>
      </c>
      <c r="E1596" s="593">
        <v>1</v>
      </c>
      <c r="F1596" s="479">
        <f t="shared" si="126"/>
        <v>10</v>
      </c>
      <c r="G1596" s="492"/>
      <c r="H1596" s="494"/>
      <c r="I1596" s="479"/>
      <c r="J1596" s="479">
        <v>395369</v>
      </c>
      <c r="K1596" s="479">
        <v>203798</v>
      </c>
      <c r="L1596" s="477">
        <f t="shared" si="124"/>
        <v>599167</v>
      </c>
      <c r="M1596" s="477">
        <f t="shared" si="125"/>
        <v>5991670</v>
      </c>
      <c r="N1596" s="477"/>
      <c r="O1596" s="477"/>
      <c r="P1596" s="477"/>
      <c r="Q1596" s="447"/>
    </row>
    <row r="1597" spans="1:18" ht="13" hidden="1" outlineLevel="1">
      <c r="A1597" s="545">
        <f>IF(C1597&lt;&gt;0,MAX($A$11:A1596)+1,0)</f>
        <v>1379</v>
      </c>
      <c r="B1597" s="487" t="s">
        <v>1146</v>
      </c>
      <c r="C1597" s="489" t="s">
        <v>805</v>
      </c>
      <c r="D1597" s="546">
        <v>5</v>
      </c>
      <c r="E1597" s="593">
        <v>1</v>
      </c>
      <c r="F1597" s="479">
        <f t="shared" si="126"/>
        <v>5</v>
      </c>
      <c r="G1597" s="492"/>
      <c r="H1597" s="494"/>
      <c r="I1597" s="479"/>
      <c r="J1597" s="479">
        <v>1196031</v>
      </c>
      <c r="K1597" s="479">
        <v>616511</v>
      </c>
      <c r="L1597" s="477">
        <f t="shared" si="124"/>
        <v>1812542</v>
      </c>
      <c r="M1597" s="477">
        <f t="shared" si="125"/>
        <v>9062710</v>
      </c>
      <c r="N1597" s="477"/>
      <c r="O1597" s="477"/>
      <c r="P1597" s="477"/>
      <c r="Q1597" s="447"/>
    </row>
    <row r="1598" spans="1:18" ht="13" hidden="1" outlineLevel="1">
      <c r="A1598" s="545">
        <f>IF(C1598&lt;&gt;0,MAX($A$11:A1597)+1,0)</f>
        <v>1380</v>
      </c>
      <c r="B1598" s="487" t="s">
        <v>1288</v>
      </c>
      <c r="C1598" s="489" t="s">
        <v>805</v>
      </c>
      <c r="D1598" s="546">
        <v>60</v>
      </c>
      <c r="E1598" s="593">
        <v>1</v>
      </c>
      <c r="F1598" s="479">
        <f t="shared" si="126"/>
        <v>60</v>
      </c>
      <c r="G1598" s="494">
        <v>52.5</v>
      </c>
      <c r="H1598" s="494">
        <f>'[39]BANG KHOI LUONG 4'!H1600</f>
        <v>2.5</v>
      </c>
      <c r="I1598" s="494">
        <f>ROUND(G1598+H1598,2)</f>
        <v>55</v>
      </c>
      <c r="J1598" s="479">
        <v>35146</v>
      </c>
      <c r="K1598" s="479">
        <v>18117</v>
      </c>
      <c r="L1598" s="477">
        <f t="shared" si="124"/>
        <v>53263</v>
      </c>
      <c r="M1598" s="477">
        <f t="shared" si="125"/>
        <v>3195780</v>
      </c>
      <c r="N1598" s="477">
        <v>2796308</v>
      </c>
      <c r="O1598" s="477">
        <f t="shared" ref="O1598:O1605" si="127">ROUND(L1598*H1598,0)</f>
        <v>133158</v>
      </c>
      <c r="P1598" s="477">
        <f t="shared" ref="P1598:P1605" si="128">ROUND(L1598*I1598,0)</f>
        <v>2929465</v>
      </c>
      <c r="Q1598" s="447">
        <f>'[39]BANG KHOI LUONG 4'!J1600</f>
        <v>4.1666666666666664E-2</v>
      </c>
    </row>
    <row r="1599" spans="1:18" ht="13" hidden="1" outlineLevel="1">
      <c r="A1599" s="545">
        <f>IF(C1599&lt;&gt;0,MAX($A$11:A1598)+1,0)</f>
        <v>1381</v>
      </c>
      <c r="B1599" s="487" t="s">
        <v>1147</v>
      </c>
      <c r="C1599" s="489" t="s">
        <v>805</v>
      </c>
      <c r="D1599" s="546">
        <v>200</v>
      </c>
      <c r="E1599" s="593">
        <v>1</v>
      </c>
      <c r="F1599" s="479">
        <f t="shared" si="126"/>
        <v>200</v>
      </c>
      <c r="G1599" s="494">
        <v>175</v>
      </c>
      <c r="H1599" s="494">
        <f>'[39]BANG KHOI LUONG 4'!H1601</f>
        <v>8.3333333333333321</v>
      </c>
      <c r="I1599" s="494">
        <f>ROUND(G1599+H1599,2)</f>
        <v>183.33</v>
      </c>
      <c r="J1599" s="479">
        <v>40868</v>
      </c>
      <c r="K1599" s="479">
        <v>21066</v>
      </c>
      <c r="L1599" s="477">
        <f t="shared" si="124"/>
        <v>61934</v>
      </c>
      <c r="M1599" s="477">
        <f t="shared" si="125"/>
        <v>12386800</v>
      </c>
      <c r="N1599" s="477">
        <v>10838450</v>
      </c>
      <c r="O1599" s="477">
        <f t="shared" si="127"/>
        <v>516117</v>
      </c>
      <c r="P1599" s="477">
        <f t="shared" si="128"/>
        <v>11354360</v>
      </c>
      <c r="Q1599" s="447">
        <f>'[39]BANG KHOI LUONG 4'!J1601</f>
        <v>4.1666666666666664E-2</v>
      </c>
    </row>
    <row r="1600" spans="1:18" ht="13" hidden="1" outlineLevel="1">
      <c r="A1600" s="545">
        <f>IF(C1600&lt;&gt;0,MAX($A$11:A1599)+1,0)</f>
        <v>1382</v>
      </c>
      <c r="B1600" s="487" t="s">
        <v>1148</v>
      </c>
      <c r="C1600" s="489" t="s">
        <v>805</v>
      </c>
      <c r="D1600" s="546">
        <v>100</v>
      </c>
      <c r="E1600" s="593">
        <v>1</v>
      </c>
      <c r="F1600" s="479">
        <f t="shared" si="126"/>
        <v>100</v>
      </c>
      <c r="G1600" s="494">
        <v>87.5</v>
      </c>
      <c r="H1600" s="494">
        <f>'[39]BANG KHOI LUONG 4'!H1602</f>
        <v>4.1666666666666661</v>
      </c>
      <c r="I1600" s="494">
        <f>ROUND(G1600+H1600,2)</f>
        <v>91.67</v>
      </c>
      <c r="J1600" s="479">
        <v>82670</v>
      </c>
      <c r="K1600" s="479">
        <v>42613</v>
      </c>
      <c r="L1600" s="477">
        <f t="shared" si="124"/>
        <v>125283</v>
      </c>
      <c r="M1600" s="477">
        <f t="shared" si="125"/>
        <v>12528300</v>
      </c>
      <c r="N1600" s="477">
        <v>10962263</v>
      </c>
      <c r="O1600" s="477">
        <f t="shared" si="127"/>
        <v>522013</v>
      </c>
      <c r="P1600" s="477">
        <f t="shared" si="128"/>
        <v>11484693</v>
      </c>
      <c r="Q1600" s="447">
        <f>'[39]BANG KHOI LUONG 4'!J1602</f>
        <v>4.1666666666666664E-2</v>
      </c>
    </row>
    <row r="1601" spans="1:17" ht="13" hidden="1" outlineLevel="1">
      <c r="A1601" s="545">
        <f>IF(C1601&lt;&gt;0,MAX($A$11:A1600)+1,0)</f>
        <v>1383</v>
      </c>
      <c r="B1601" s="487" t="s">
        <v>1149</v>
      </c>
      <c r="C1601" s="489" t="s">
        <v>805</v>
      </c>
      <c r="D1601" s="546">
        <v>200</v>
      </c>
      <c r="E1601" s="593">
        <v>1</v>
      </c>
      <c r="F1601" s="479">
        <f t="shared" si="126"/>
        <v>200</v>
      </c>
      <c r="G1601" s="494">
        <v>175</v>
      </c>
      <c r="H1601" s="494">
        <f>'[39]BANG KHOI LUONG 4'!H1603</f>
        <v>8.3333333333333321</v>
      </c>
      <c r="I1601" s="494">
        <f>ROUND(G1601+H1601,2)</f>
        <v>183.33</v>
      </c>
      <c r="J1601" s="479">
        <v>118634</v>
      </c>
      <c r="K1601" s="479">
        <v>61152</v>
      </c>
      <c r="L1601" s="477">
        <f t="shared" si="124"/>
        <v>179786</v>
      </c>
      <c r="M1601" s="477">
        <f t="shared" si="125"/>
        <v>35957200</v>
      </c>
      <c r="N1601" s="477">
        <v>31462550</v>
      </c>
      <c r="O1601" s="477">
        <f t="shared" si="127"/>
        <v>1498217</v>
      </c>
      <c r="P1601" s="477">
        <f t="shared" si="128"/>
        <v>32960167</v>
      </c>
      <c r="Q1601" s="447">
        <f>'[39]BANG KHOI LUONG 4'!J1603</f>
        <v>4.1666666666666664E-2</v>
      </c>
    </row>
    <row r="1602" spans="1:17" ht="13" hidden="1" outlineLevel="1">
      <c r="A1602" s="545">
        <f>IF(C1602&lt;&gt;0,MAX($A$11:A1601)+1,0)</f>
        <v>1384</v>
      </c>
      <c r="B1602" s="487" t="s">
        <v>1289</v>
      </c>
      <c r="C1602" s="489" t="s">
        <v>822</v>
      </c>
      <c r="D1602" s="546">
        <v>44</v>
      </c>
      <c r="E1602" s="593">
        <v>1</v>
      </c>
      <c r="F1602" s="479">
        <f t="shared" si="126"/>
        <v>44</v>
      </c>
      <c r="G1602" s="494">
        <v>39</v>
      </c>
      <c r="H1602" s="494">
        <f>'[39]BANG KHOI LUONG 4'!H1604</f>
        <v>2</v>
      </c>
      <c r="I1602" s="494">
        <f t="shared" ref="I1602:I1644" si="129">ROUND(G1602+H1602,0)</f>
        <v>41</v>
      </c>
      <c r="J1602" s="479">
        <v>10859</v>
      </c>
      <c r="K1602" s="479">
        <v>5598</v>
      </c>
      <c r="L1602" s="477">
        <f t="shared" si="124"/>
        <v>16457</v>
      </c>
      <c r="M1602" s="477">
        <f t="shared" si="125"/>
        <v>724108</v>
      </c>
      <c r="N1602" s="477">
        <v>641823</v>
      </c>
      <c r="O1602" s="477">
        <f t="shared" si="127"/>
        <v>32914</v>
      </c>
      <c r="P1602" s="477">
        <f t="shared" si="128"/>
        <v>674737</v>
      </c>
      <c r="Q1602" s="447">
        <f>'[39]BANG KHOI LUONG 4'!J1604</f>
        <v>4.1666666666666664E-2</v>
      </c>
    </row>
    <row r="1603" spans="1:17" ht="13" hidden="1" outlineLevel="1">
      <c r="A1603" s="545">
        <f>IF(C1603&lt;&gt;0,MAX($A$11:A1602)+1,0)</f>
        <v>1385</v>
      </c>
      <c r="B1603" s="487" t="s">
        <v>1290</v>
      </c>
      <c r="C1603" s="489" t="s">
        <v>822</v>
      </c>
      <c r="D1603" s="546">
        <v>27</v>
      </c>
      <c r="E1603" s="593">
        <v>1</v>
      </c>
      <c r="F1603" s="479">
        <f t="shared" si="126"/>
        <v>27</v>
      </c>
      <c r="G1603" s="494">
        <v>24</v>
      </c>
      <c r="H1603" s="494">
        <f>'[39]BANG KHOI LUONG 4'!H1605</f>
        <v>1</v>
      </c>
      <c r="I1603" s="494">
        <f t="shared" si="129"/>
        <v>25</v>
      </c>
      <c r="J1603" s="479">
        <v>33512</v>
      </c>
      <c r="K1603" s="479">
        <v>17274</v>
      </c>
      <c r="L1603" s="477">
        <f t="shared" si="124"/>
        <v>50786</v>
      </c>
      <c r="M1603" s="477">
        <f t="shared" si="125"/>
        <v>1371222</v>
      </c>
      <c r="N1603" s="477">
        <v>1218864</v>
      </c>
      <c r="O1603" s="477">
        <f t="shared" si="127"/>
        <v>50786</v>
      </c>
      <c r="P1603" s="477">
        <f t="shared" si="128"/>
        <v>1269650</v>
      </c>
      <c r="Q1603" s="447">
        <f>'[39]BANG KHOI LUONG 4'!J1605</f>
        <v>4.1666666666666664E-2</v>
      </c>
    </row>
    <row r="1604" spans="1:17" ht="13" hidden="1" outlineLevel="1">
      <c r="A1604" s="545">
        <f>IF(C1604&lt;&gt;0,MAX($A$11:A1603)+1,0)</f>
        <v>1386</v>
      </c>
      <c r="B1604" s="487" t="s">
        <v>1291</v>
      </c>
      <c r="C1604" s="489" t="s">
        <v>822</v>
      </c>
      <c r="D1604" s="546">
        <v>93</v>
      </c>
      <c r="E1604" s="593">
        <v>1</v>
      </c>
      <c r="F1604" s="479">
        <f t="shared" si="126"/>
        <v>93</v>
      </c>
      <c r="G1604" s="494">
        <v>81</v>
      </c>
      <c r="H1604" s="494">
        <f>'[39]BANG KHOI LUONG 4'!H1606</f>
        <v>4</v>
      </c>
      <c r="I1604" s="494">
        <f t="shared" si="129"/>
        <v>85</v>
      </c>
      <c r="J1604" s="479">
        <v>68542</v>
      </c>
      <c r="K1604" s="479">
        <v>35330</v>
      </c>
      <c r="L1604" s="477">
        <f t="shared" si="124"/>
        <v>103872</v>
      </c>
      <c r="M1604" s="477">
        <f t="shared" si="125"/>
        <v>9660096</v>
      </c>
      <c r="N1604" s="477">
        <v>8413632</v>
      </c>
      <c r="O1604" s="477">
        <f t="shared" si="127"/>
        <v>415488</v>
      </c>
      <c r="P1604" s="477">
        <f t="shared" si="128"/>
        <v>8829120</v>
      </c>
      <c r="Q1604" s="447">
        <f>'[39]BANG KHOI LUONG 4'!J1606</f>
        <v>4.1666666666666664E-2</v>
      </c>
    </row>
    <row r="1605" spans="1:17" ht="13" hidden="1" outlineLevel="1">
      <c r="A1605" s="545">
        <f>IF(C1605&lt;&gt;0,MAX($A$11:A1604)+1,0)</f>
        <v>1387</v>
      </c>
      <c r="B1605" s="487" t="s">
        <v>1292</v>
      </c>
      <c r="C1605" s="489" t="s">
        <v>822</v>
      </c>
      <c r="D1605" s="546">
        <v>2</v>
      </c>
      <c r="E1605" s="593">
        <v>1</v>
      </c>
      <c r="F1605" s="479">
        <f t="shared" si="126"/>
        <v>2</v>
      </c>
      <c r="G1605" s="494">
        <v>2</v>
      </c>
      <c r="H1605" s="494">
        <f>'[39]BANG KHOI LUONG 4'!H1607</f>
        <v>0</v>
      </c>
      <c r="I1605" s="494">
        <f t="shared" si="129"/>
        <v>2</v>
      </c>
      <c r="J1605" s="479">
        <v>220337</v>
      </c>
      <c r="K1605" s="479">
        <v>113575</v>
      </c>
      <c r="L1605" s="477">
        <f t="shared" si="124"/>
        <v>333912</v>
      </c>
      <c r="M1605" s="477">
        <f t="shared" si="125"/>
        <v>667824</v>
      </c>
      <c r="N1605" s="477">
        <v>667824</v>
      </c>
      <c r="O1605" s="477">
        <f t="shared" si="127"/>
        <v>0</v>
      </c>
      <c r="P1605" s="477">
        <f t="shared" si="128"/>
        <v>667824</v>
      </c>
      <c r="Q1605" s="447"/>
    </row>
    <row r="1606" spans="1:17" ht="13" hidden="1" outlineLevel="1">
      <c r="A1606" s="545">
        <f>IF(C1606&lt;&gt;0,MAX($A$11:A1605)+1,0)</f>
        <v>1388</v>
      </c>
      <c r="B1606" s="487" t="s">
        <v>1293</v>
      </c>
      <c r="C1606" s="489" t="s">
        <v>822</v>
      </c>
      <c r="D1606" s="546">
        <v>6</v>
      </c>
      <c r="E1606" s="593">
        <v>1</v>
      </c>
      <c r="F1606" s="479">
        <f t="shared" si="126"/>
        <v>6</v>
      </c>
      <c r="G1606" s="494">
        <v>0</v>
      </c>
      <c r="H1606" s="494">
        <f>'[39]BANG KHOI LUONG 4'!H1608</f>
        <v>0</v>
      </c>
      <c r="I1606" s="494">
        <f t="shared" si="129"/>
        <v>0</v>
      </c>
      <c r="J1606" s="479">
        <v>444877</v>
      </c>
      <c r="K1606" s="479">
        <v>229319</v>
      </c>
      <c r="L1606" s="477">
        <f t="shared" si="124"/>
        <v>674196</v>
      </c>
      <c r="M1606" s="477">
        <f t="shared" si="125"/>
        <v>4045176</v>
      </c>
      <c r="N1606" s="477"/>
      <c r="O1606" s="477"/>
      <c r="P1606" s="477"/>
      <c r="Q1606" s="447"/>
    </row>
    <row r="1607" spans="1:17" ht="13" hidden="1" outlineLevel="1">
      <c r="A1607" s="545">
        <f>IF(C1607&lt;&gt;0,MAX($A$11:A1606)+1,0)</f>
        <v>1389</v>
      </c>
      <c r="B1607" s="487" t="s">
        <v>1294</v>
      </c>
      <c r="C1607" s="489" t="s">
        <v>822</v>
      </c>
      <c r="D1607" s="546">
        <v>2</v>
      </c>
      <c r="E1607" s="593">
        <v>1</v>
      </c>
      <c r="F1607" s="479">
        <f t="shared" si="126"/>
        <v>2</v>
      </c>
      <c r="G1607" s="494">
        <v>0</v>
      </c>
      <c r="H1607" s="494">
        <f>'[39]BANG KHOI LUONG 4'!H1609</f>
        <v>0</v>
      </c>
      <c r="I1607" s="494">
        <f t="shared" si="129"/>
        <v>0</v>
      </c>
      <c r="J1607" s="479">
        <v>2832502</v>
      </c>
      <c r="K1607" s="479">
        <v>1460053</v>
      </c>
      <c r="L1607" s="477">
        <f t="shared" si="124"/>
        <v>4292555</v>
      </c>
      <c r="M1607" s="477">
        <f t="shared" si="125"/>
        <v>8585110</v>
      </c>
      <c r="N1607" s="477"/>
      <c r="O1607" s="477"/>
      <c r="P1607" s="477"/>
      <c r="Q1607" s="447"/>
    </row>
    <row r="1608" spans="1:17" ht="13" hidden="1" outlineLevel="1">
      <c r="A1608" s="545">
        <f>IF(C1608&lt;&gt;0,MAX($A$11:A1607)+1,0)</f>
        <v>1390</v>
      </c>
      <c r="B1608" s="487" t="s">
        <v>1295</v>
      </c>
      <c r="C1608" s="489" t="s">
        <v>822</v>
      </c>
      <c r="D1608" s="546">
        <v>120</v>
      </c>
      <c r="E1608" s="593">
        <v>1</v>
      </c>
      <c r="F1608" s="479">
        <f t="shared" si="126"/>
        <v>120</v>
      </c>
      <c r="G1608" s="494">
        <v>105</v>
      </c>
      <c r="H1608" s="494">
        <f>'[39]BANG KHOI LUONG 4'!H1610</f>
        <v>5</v>
      </c>
      <c r="I1608" s="494">
        <f t="shared" si="129"/>
        <v>110</v>
      </c>
      <c r="J1608" s="479">
        <v>5021</v>
      </c>
      <c r="K1608" s="479">
        <v>2588</v>
      </c>
      <c r="L1608" s="477">
        <f t="shared" ref="L1608:L1672" si="130">J1608+K1608</f>
        <v>7609</v>
      </c>
      <c r="M1608" s="477">
        <f t="shared" ref="M1608:M1672" si="131">ROUND(F1608*L1608,0)</f>
        <v>913080</v>
      </c>
      <c r="N1608" s="477">
        <v>798945</v>
      </c>
      <c r="O1608" s="477">
        <f t="shared" ref="O1608:O1643" si="132">ROUND(L1608*H1608,0)</f>
        <v>38045</v>
      </c>
      <c r="P1608" s="477">
        <f t="shared" ref="P1608:P1643" si="133">ROUND(L1608*I1608,0)</f>
        <v>836990</v>
      </c>
      <c r="Q1608" s="447">
        <f>'[39]BANG KHOI LUONG 4'!J1610</f>
        <v>4.1666666666666664E-2</v>
      </c>
    </row>
    <row r="1609" spans="1:17" ht="13" hidden="1" outlineLevel="1">
      <c r="A1609" s="545">
        <f>IF(C1609&lt;&gt;0,MAX($A$11:A1608)+1,0)</f>
        <v>1391</v>
      </c>
      <c r="B1609" s="487" t="s">
        <v>1296</v>
      </c>
      <c r="C1609" s="489" t="s">
        <v>822</v>
      </c>
      <c r="D1609" s="546">
        <v>380</v>
      </c>
      <c r="E1609" s="593">
        <v>1</v>
      </c>
      <c r="F1609" s="479">
        <f t="shared" si="126"/>
        <v>380</v>
      </c>
      <c r="G1609" s="494">
        <v>333</v>
      </c>
      <c r="H1609" s="494">
        <f>'[39]BANG KHOI LUONG 4'!H1611</f>
        <v>16</v>
      </c>
      <c r="I1609" s="494">
        <f t="shared" si="129"/>
        <v>349</v>
      </c>
      <c r="J1609" s="479">
        <v>7473</v>
      </c>
      <c r="K1609" s="479">
        <v>3852</v>
      </c>
      <c r="L1609" s="477">
        <f t="shared" si="130"/>
        <v>11325</v>
      </c>
      <c r="M1609" s="477">
        <f t="shared" si="131"/>
        <v>4303500</v>
      </c>
      <c r="N1609" s="477">
        <v>3771225</v>
      </c>
      <c r="O1609" s="477">
        <f t="shared" si="132"/>
        <v>181200</v>
      </c>
      <c r="P1609" s="477">
        <f t="shared" si="133"/>
        <v>3952425</v>
      </c>
      <c r="Q1609" s="447">
        <f>'[39]BANG KHOI LUONG 4'!J1611</f>
        <v>4.1666666666666664E-2</v>
      </c>
    </row>
    <row r="1610" spans="1:17" ht="13" hidden="1" outlineLevel="1">
      <c r="A1610" s="545">
        <f>IF(C1610&lt;&gt;0,MAX($A$11:A1609)+1,0)</f>
        <v>1392</v>
      </c>
      <c r="B1610" s="487" t="s">
        <v>1297</v>
      </c>
      <c r="C1610" s="489" t="s">
        <v>822</v>
      </c>
      <c r="D1610" s="546">
        <v>8</v>
      </c>
      <c r="E1610" s="593">
        <v>1</v>
      </c>
      <c r="F1610" s="479">
        <f t="shared" ref="F1610:F1674" si="134">D1610*E1610</f>
        <v>8</v>
      </c>
      <c r="G1610" s="494">
        <v>7</v>
      </c>
      <c r="H1610" s="494">
        <f>'[39]BANG KHOI LUONG 4'!H1612</f>
        <v>0</v>
      </c>
      <c r="I1610" s="494">
        <f t="shared" si="129"/>
        <v>7</v>
      </c>
      <c r="J1610" s="479">
        <v>20551</v>
      </c>
      <c r="K1610" s="479">
        <v>10593</v>
      </c>
      <c r="L1610" s="477">
        <f t="shared" si="130"/>
        <v>31144</v>
      </c>
      <c r="M1610" s="477">
        <f t="shared" si="131"/>
        <v>249152</v>
      </c>
      <c r="N1610" s="477">
        <v>218008</v>
      </c>
      <c r="O1610" s="477">
        <f t="shared" si="132"/>
        <v>0</v>
      </c>
      <c r="P1610" s="477">
        <f t="shared" si="133"/>
        <v>218008</v>
      </c>
      <c r="Q1610" s="447">
        <f>'[39]BANG KHOI LUONG 4'!J1612</f>
        <v>0</v>
      </c>
    </row>
    <row r="1611" spans="1:17" ht="13" hidden="1" outlineLevel="1">
      <c r="A1611" s="545">
        <f>IF(C1611&lt;&gt;0,MAX($A$11:A1610)+1,0)</f>
        <v>1393</v>
      </c>
      <c r="B1611" s="487" t="s">
        <v>1298</v>
      </c>
      <c r="C1611" s="489" t="s">
        <v>822</v>
      </c>
      <c r="D1611" s="546">
        <v>48</v>
      </c>
      <c r="E1611" s="593">
        <v>1</v>
      </c>
      <c r="F1611" s="479">
        <f t="shared" si="134"/>
        <v>48</v>
      </c>
      <c r="G1611" s="494">
        <v>42</v>
      </c>
      <c r="H1611" s="494">
        <f>'[39]BANG KHOI LUONG 4'!H1613</f>
        <v>2</v>
      </c>
      <c r="I1611" s="494">
        <f t="shared" si="129"/>
        <v>44</v>
      </c>
      <c r="J1611" s="479">
        <v>51143</v>
      </c>
      <c r="K1611" s="479">
        <v>26363</v>
      </c>
      <c r="L1611" s="477">
        <f t="shared" si="130"/>
        <v>77506</v>
      </c>
      <c r="M1611" s="477">
        <f t="shared" si="131"/>
        <v>3720288</v>
      </c>
      <c r="N1611" s="477">
        <v>3255252</v>
      </c>
      <c r="O1611" s="477">
        <f t="shared" si="132"/>
        <v>155012</v>
      </c>
      <c r="P1611" s="477">
        <f t="shared" si="133"/>
        <v>3410264</v>
      </c>
      <c r="Q1611" s="447">
        <f>'[39]BANG KHOI LUONG 4'!J1613</f>
        <v>4.1666666666666664E-2</v>
      </c>
    </row>
    <row r="1612" spans="1:17" ht="13" hidden="1" outlineLevel="1">
      <c r="A1612" s="545">
        <f>IF(C1612&lt;&gt;0,MAX($A$11:A1611)+1,0)</f>
        <v>1394</v>
      </c>
      <c r="B1612" s="487" t="s">
        <v>1153</v>
      </c>
      <c r="C1612" s="489" t="s">
        <v>822</v>
      </c>
      <c r="D1612" s="546">
        <v>96</v>
      </c>
      <c r="E1612" s="593">
        <v>1</v>
      </c>
      <c r="F1612" s="479">
        <f t="shared" si="134"/>
        <v>96</v>
      </c>
      <c r="G1612" s="494">
        <v>84</v>
      </c>
      <c r="H1612" s="494">
        <f>'[39]BANG KHOI LUONG 4'!H1614</f>
        <v>4</v>
      </c>
      <c r="I1612" s="494">
        <f t="shared" si="129"/>
        <v>88</v>
      </c>
      <c r="J1612" s="479">
        <v>93997</v>
      </c>
      <c r="K1612" s="479">
        <v>48452</v>
      </c>
      <c r="L1612" s="477">
        <f t="shared" si="130"/>
        <v>142449</v>
      </c>
      <c r="M1612" s="477">
        <f t="shared" si="131"/>
        <v>13675104</v>
      </c>
      <c r="N1612" s="477">
        <v>11965716</v>
      </c>
      <c r="O1612" s="477">
        <f t="shared" si="132"/>
        <v>569796</v>
      </c>
      <c r="P1612" s="477">
        <f t="shared" si="133"/>
        <v>12535512</v>
      </c>
      <c r="Q1612" s="447">
        <f>'[39]BANG KHOI LUONG 4'!J1614</f>
        <v>4.1666666666666664E-2</v>
      </c>
    </row>
    <row r="1613" spans="1:17" ht="13" hidden="1" outlineLevel="1">
      <c r="A1613" s="545">
        <f>IF(C1613&lt;&gt;0,MAX($A$11:A1612)+1,0)</f>
        <v>1395</v>
      </c>
      <c r="B1613" s="487" t="s">
        <v>1154</v>
      </c>
      <c r="C1613" s="489" t="s">
        <v>822</v>
      </c>
      <c r="D1613" s="546">
        <v>136</v>
      </c>
      <c r="E1613" s="593">
        <v>1</v>
      </c>
      <c r="F1613" s="479">
        <f t="shared" si="134"/>
        <v>136</v>
      </c>
      <c r="G1613" s="494">
        <v>119</v>
      </c>
      <c r="H1613" s="494">
        <f>'[39]BANG KHOI LUONG 4'!H1615</f>
        <v>6</v>
      </c>
      <c r="I1613" s="494">
        <f t="shared" si="129"/>
        <v>125</v>
      </c>
      <c r="J1613" s="479">
        <v>191145</v>
      </c>
      <c r="K1613" s="479">
        <v>98529</v>
      </c>
      <c r="L1613" s="477">
        <f t="shared" si="130"/>
        <v>289674</v>
      </c>
      <c r="M1613" s="477">
        <f t="shared" si="131"/>
        <v>39395664</v>
      </c>
      <c r="N1613" s="477">
        <v>34471206</v>
      </c>
      <c r="O1613" s="477">
        <f t="shared" si="132"/>
        <v>1738044</v>
      </c>
      <c r="P1613" s="477">
        <f t="shared" si="133"/>
        <v>36209250</v>
      </c>
      <c r="Q1613" s="447">
        <f>'[39]BANG KHOI LUONG 4'!J1615</f>
        <v>4.1666666666666664E-2</v>
      </c>
    </row>
    <row r="1614" spans="1:17" ht="13" hidden="1" outlineLevel="1">
      <c r="A1614" s="545">
        <f>IF(C1614&lt;&gt;0,MAX($A$11:A1613)+1,0)</f>
        <v>1396</v>
      </c>
      <c r="B1614" s="487" t="s">
        <v>1299</v>
      </c>
      <c r="C1614" s="489" t="s">
        <v>822</v>
      </c>
      <c r="D1614" s="546">
        <v>12</v>
      </c>
      <c r="E1614" s="593">
        <v>1</v>
      </c>
      <c r="F1614" s="479">
        <f t="shared" si="134"/>
        <v>12</v>
      </c>
      <c r="G1614" s="494">
        <v>11</v>
      </c>
      <c r="H1614" s="494">
        <f>'[39]BANG KHOI LUONG 4'!H1616</f>
        <v>1</v>
      </c>
      <c r="I1614" s="494">
        <f t="shared" si="129"/>
        <v>12</v>
      </c>
      <c r="J1614" s="479">
        <v>114897</v>
      </c>
      <c r="K1614" s="479">
        <v>59225</v>
      </c>
      <c r="L1614" s="477">
        <f t="shared" si="130"/>
        <v>174122</v>
      </c>
      <c r="M1614" s="477">
        <f t="shared" si="131"/>
        <v>2089464</v>
      </c>
      <c r="N1614" s="477">
        <v>1915342</v>
      </c>
      <c r="O1614" s="477">
        <f t="shared" si="132"/>
        <v>174122</v>
      </c>
      <c r="P1614" s="477">
        <f t="shared" si="133"/>
        <v>2089464</v>
      </c>
      <c r="Q1614" s="447">
        <f>'[39]BANG KHOI LUONG 4'!J1616</f>
        <v>4.1666666666666664E-2</v>
      </c>
    </row>
    <row r="1615" spans="1:17" ht="13" hidden="1" outlineLevel="1">
      <c r="A1615" s="545">
        <f>IF(C1615&lt;&gt;0,MAX($A$11:A1614)+1,0)</f>
        <v>1397</v>
      </c>
      <c r="B1615" s="487" t="s">
        <v>1300</v>
      </c>
      <c r="C1615" s="489" t="s">
        <v>822</v>
      </c>
      <c r="D1615" s="546">
        <v>48</v>
      </c>
      <c r="E1615" s="593">
        <v>1</v>
      </c>
      <c r="F1615" s="479">
        <f t="shared" si="134"/>
        <v>48</v>
      </c>
      <c r="G1615" s="494">
        <v>42</v>
      </c>
      <c r="H1615" s="494">
        <f>'[39]BANG KHOI LUONG 4'!H1617</f>
        <v>2</v>
      </c>
      <c r="I1615" s="494">
        <f t="shared" si="129"/>
        <v>44</v>
      </c>
      <c r="J1615" s="479">
        <v>16347</v>
      </c>
      <c r="K1615" s="479">
        <v>8426</v>
      </c>
      <c r="L1615" s="477">
        <f t="shared" si="130"/>
        <v>24773</v>
      </c>
      <c r="M1615" s="477">
        <f t="shared" si="131"/>
        <v>1189104</v>
      </c>
      <c r="N1615" s="477">
        <v>1040466</v>
      </c>
      <c r="O1615" s="477">
        <f t="shared" si="132"/>
        <v>49546</v>
      </c>
      <c r="P1615" s="477">
        <f t="shared" si="133"/>
        <v>1090012</v>
      </c>
      <c r="Q1615" s="447">
        <f>'[39]BANG KHOI LUONG 4'!J1617</f>
        <v>4.1666666666666664E-2</v>
      </c>
    </row>
    <row r="1616" spans="1:17" ht="13" hidden="1" outlineLevel="1">
      <c r="A1616" s="545">
        <f>IF(C1616&lt;&gt;0,MAX($A$11:A1615)+1,0)</f>
        <v>1398</v>
      </c>
      <c r="B1616" s="487" t="s">
        <v>1301</v>
      </c>
      <c r="C1616" s="489" t="s">
        <v>822</v>
      </c>
      <c r="D1616" s="546">
        <v>8</v>
      </c>
      <c r="E1616" s="593">
        <v>1</v>
      </c>
      <c r="F1616" s="479">
        <f t="shared" si="134"/>
        <v>8</v>
      </c>
      <c r="G1616" s="494">
        <v>7</v>
      </c>
      <c r="H1616" s="494">
        <f>'[39]BANG KHOI LUONG 4'!H1618</f>
        <v>0</v>
      </c>
      <c r="I1616" s="494">
        <f t="shared" si="129"/>
        <v>7</v>
      </c>
      <c r="J1616" s="479">
        <v>11327</v>
      </c>
      <c r="K1616" s="479">
        <v>5838</v>
      </c>
      <c r="L1616" s="477">
        <f t="shared" si="130"/>
        <v>17165</v>
      </c>
      <c r="M1616" s="477">
        <f t="shared" si="131"/>
        <v>137320</v>
      </c>
      <c r="N1616" s="477">
        <v>120155</v>
      </c>
      <c r="O1616" s="477">
        <f t="shared" si="132"/>
        <v>0</v>
      </c>
      <c r="P1616" s="477">
        <f t="shared" si="133"/>
        <v>120155</v>
      </c>
      <c r="Q1616" s="447">
        <f>'[39]BANG KHOI LUONG 4'!J1618</f>
        <v>0</v>
      </c>
    </row>
    <row r="1617" spans="1:17" ht="13" hidden="1" outlineLevel="1">
      <c r="A1617" s="545">
        <f>IF(C1617&lt;&gt;0,MAX($A$11:A1616)+1,0)</f>
        <v>1399</v>
      </c>
      <c r="B1617" s="487" t="s">
        <v>1302</v>
      </c>
      <c r="C1617" s="489" t="s">
        <v>822</v>
      </c>
      <c r="D1617" s="546">
        <v>16</v>
      </c>
      <c r="E1617" s="593">
        <v>1</v>
      </c>
      <c r="F1617" s="479">
        <f t="shared" si="134"/>
        <v>16</v>
      </c>
      <c r="G1617" s="494">
        <v>14</v>
      </c>
      <c r="H1617" s="494">
        <f>'[39]BANG KHOI LUONG 4'!H1619</f>
        <v>1</v>
      </c>
      <c r="I1617" s="494">
        <f t="shared" si="129"/>
        <v>15</v>
      </c>
      <c r="J1617" s="479">
        <v>33629</v>
      </c>
      <c r="K1617" s="479">
        <v>17334</v>
      </c>
      <c r="L1617" s="477">
        <f t="shared" si="130"/>
        <v>50963</v>
      </c>
      <c r="M1617" s="477">
        <f t="shared" si="131"/>
        <v>815408</v>
      </c>
      <c r="N1617" s="477">
        <v>713482</v>
      </c>
      <c r="O1617" s="477">
        <f t="shared" si="132"/>
        <v>50963</v>
      </c>
      <c r="P1617" s="477">
        <f t="shared" si="133"/>
        <v>764445</v>
      </c>
      <c r="Q1617" s="447">
        <f>'[39]BANG KHOI LUONG 4'!J1619</f>
        <v>4.1666666666666664E-2</v>
      </c>
    </row>
    <row r="1618" spans="1:17" ht="13" hidden="1" outlineLevel="1">
      <c r="A1618" s="545">
        <f>IF(C1618&lt;&gt;0,MAX($A$11:A1617)+1,0)</f>
        <v>1400</v>
      </c>
      <c r="B1618" s="487" t="s">
        <v>1303</v>
      </c>
      <c r="C1618" s="489" t="s">
        <v>822</v>
      </c>
      <c r="D1618" s="546">
        <v>4</v>
      </c>
      <c r="E1618" s="593">
        <v>1</v>
      </c>
      <c r="F1618" s="479">
        <f t="shared" si="134"/>
        <v>4</v>
      </c>
      <c r="G1618" s="494">
        <v>4</v>
      </c>
      <c r="H1618" s="494">
        <f>'[39]BANG KHOI LUONG 4'!H1620</f>
        <v>0</v>
      </c>
      <c r="I1618" s="494">
        <f t="shared" si="129"/>
        <v>4</v>
      </c>
      <c r="J1618" s="479">
        <v>32577</v>
      </c>
      <c r="K1618" s="479">
        <v>16793</v>
      </c>
      <c r="L1618" s="477">
        <f t="shared" si="130"/>
        <v>49370</v>
      </c>
      <c r="M1618" s="477">
        <f t="shared" si="131"/>
        <v>197480</v>
      </c>
      <c r="N1618" s="477">
        <v>197480</v>
      </c>
      <c r="O1618" s="477">
        <f t="shared" si="132"/>
        <v>0</v>
      </c>
      <c r="P1618" s="477">
        <f t="shared" si="133"/>
        <v>197480</v>
      </c>
      <c r="Q1618" s="447">
        <f>'[39]BANG KHOI LUONG 4'!J1620</f>
        <v>0</v>
      </c>
    </row>
    <row r="1619" spans="1:17" ht="13" hidden="1" outlineLevel="1">
      <c r="A1619" s="545">
        <f>IF(C1619&lt;&gt;0,MAX($A$11:A1618)+1,0)</f>
        <v>1401</v>
      </c>
      <c r="B1619" s="487" t="s">
        <v>1304</v>
      </c>
      <c r="C1619" s="489" t="s">
        <v>822</v>
      </c>
      <c r="D1619" s="546">
        <v>4</v>
      </c>
      <c r="E1619" s="593">
        <v>1</v>
      </c>
      <c r="F1619" s="479">
        <f t="shared" si="134"/>
        <v>4</v>
      </c>
      <c r="G1619" s="494">
        <v>4</v>
      </c>
      <c r="H1619" s="494">
        <f>'[39]BANG KHOI LUONG 4'!H1621</f>
        <v>0</v>
      </c>
      <c r="I1619" s="494">
        <f t="shared" si="129"/>
        <v>4</v>
      </c>
      <c r="J1619" s="479">
        <v>237034</v>
      </c>
      <c r="K1619" s="479">
        <v>122183</v>
      </c>
      <c r="L1619" s="477">
        <f t="shared" si="130"/>
        <v>359217</v>
      </c>
      <c r="M1619" s="477">
        <f t="shared" si="131"/>
        <v>1436868</v>
      </c>
      <c r="N1619" s="477">
        <v>1436868</v>
      </c>
      <c r="O1619" s="477">
        <f t="shared" si="132"/>
        <v>0</v>
      </c>
      <c r="P1619" s="477">
        <f t="shared" si="133"/>
        <v>1436868</v>
      </c>
      <c r="Q1619" s="447">
        <f>'[39]BANG KHOI LUONG 4'!J1621</f>
        <v>0</v>
      </c>
    </row>
    <row r="1620" spans="1:17" ht="13" hidden="1" outlineLevel="1">
      <c r="A1620" s="545">
        <f>IF(C1620&lt;&gt;0,MAX($A$11:A1619)+1,0)</f>
        <v>1402</v>
      </c>
      <c r="B1620" s="487" t="s">
        <v>1160</v>
      </c>
      <c r="C1620" s="489" t="s">
        <v>822</v>
      </c>
      <c r="D1620" s="546">
        <v>712</v>
      </c>
      <c r="E1620" s="593">
        <v>1</v>
      </c>
      <c r="F1620" s="479">
        <f t="shared" si="134"/>
        <v>712</v>
      </c>
      <c r="G1620" s="494">
        <v>623</v>
      </c>
      <c r="H1620" s="494">
        <f>'[39]BANG KHOI LUONG 4'!H1622</f>
        <v>30</v>
      </c>
      <c r="I1620" s="494">
        <f t="shared" si="129"/>
        <v>653</v>
      </c>
      <c r="J1620" s="479">
        <v>220337</v>
      </c>
      <c r="K1620" s="479">
        <v>113575</v>
      </c>
      <c r="L1620" s="477">
        <f t="shared" si="130"/>
        <v>333912</v>
      </c>
      <c r="M1620" s="477">
        <f t="shared" si="131"/>
        <v>237745344</v>
      </c>
      <c r="N1620" s="477">
        <v>208027176</v>
      </c>
      <c r="O1620" s="477">
        <f t="shared" si="132"/>
        <v>10017360</v>
      </c>
      <c r="P1620" s="477">
        <f t="shared" si="133"/>
        <v>218044536</v>
      </c>
      <c r="Q1620" s="447">
        <f>'[39]BANG KHOI LUONG 4'!J1622</f>
        <v>4.1666666666666664E-2</v>
      </c>
    </row>
    <row r="1621" spans="1:17" ht="13" hidden="1" outlineLevel="1">
      <c r="A1621" s="545">
        <f>IF(C1621&lt;&gt;0,MAX($A$11:A1620)+1,0)</f>
        <v>1403</v>
      </c>
      <c r="B1621" s="487" t="s">
        <v>1162</v>
      </c>
      <c r="C1621" s="489" t="s">
        <v>822</v>
      </c>
      <c r="D1621" s="546">
        <v>118</v>
      </c>
      <c r="E1621" s="593">
        <v>1</v>
      </c>
      <c r="F1621" s="479">
        <f t="shared" si="134"/>
        <v>118</v>
      </c>
      <c r="G1621" s="494">
        <v>104</v>
      </c>
      <c r="H1621" s="494">
        <f>'[39]BANG KHOI LUONG 4'!H1623</f>
        <v>5</v>
      </c>
      <c r="I1621" s="494">
        <f t="shared" si="129"/>
        <v>109</v>
      </c>
      <c r="J1621" s="479">
        <v>265175</v>
      </c>
      <c r="K1621" s="479">
        <v>136689</v>
      </c>
      <c r="L1621" s="477">
        <f t="shared" si="130"/>
        <v>401864</v>
      </c>
      <c r="M1621" s="477">
        <f t="shared" si="131"/>
        <v>47419952</v>
      </c>
      <c r="N1621" s="477">
        <v>41793856</v>
      </c>
      <c r="O1621" s="477">
        <f t="shared" si="132"/>
        <v>2009320</v>
      </c>
      <c r="P1621" s="477">
        <f t="shared" si="133"/>
        <v>43803176</v>
      </c>
      <c r="Q1621" s="447">
        <f>'[39]BANG KHOI LUONG 4'!J1623</f>
        <v>4.1666666666666664E-2</v>
      </c>
    </row>
    <row r="1622" spans="1:17" ht="13" hidden="1" outlineLevel="1">
      <c r="A1622" s="545">
        <f>IF(C1622&lt;&gt;0,MAX($A$11:A1621)+1,0)</f>
        <v>1404</v>
      </c>
      <c r="B1622" s="487" t="s">
        <v>1163</v>
      </c>
      <c r="C1622" s="489" t="s">
        <v>822</v>
      </c>
      <c r="D1622" s="546">
        <v>1109</v>
      </c>
      <c r="E1622" s="593">
        <v>1</v>
      </c>
      <c r="F1622" s="479">
        <f t="shared" si="134"/>
        <v>1109</v>
      </c>
      <c r="G1622" s="494">
        <v>970</v>
      </c>
      <c r="H1622" s="494">
        <f>'[39]BANG KHOI LUONG 4'!H1624</f>
        <v>46</v>
      </c>
      <c r="I1622" s="494">
        <f t="shared" si="129"/>
        <v>1016</v>
      </c>
      <c r="J1622" s="479">
        <v>599592</v>
      </c>
      <c r="K1622" s="479">
        <v>309068</v>
      </c>
      <c r="L1622" s="477">
        <f t="shared" si="130"/>
        <v>908660</v>
      </c>
      <c r="M1622" s="477">
        <f t="shared" si="131"/>
        <v>1007703940</v>
      </c>
      <c r="N1622" s="477">
        <v>881400200</v>
      </c>
      <c r="O1622" s="477">
        <f t="shared" si="132"/>
        <v>41798360</v>
      </c>
      <c r="P1622" s="477">
        <f t="shared" si="133"/>
        <v>923198560</v>
      </c>
      <c r="Q1622" s="447">
        <f>'[39]BANG KHOI LUONG 4'!J1624</f>
        <v>4.1666666666666664E-2</v>
      </c>
    </row>
    <row r="1623" spans="1:17" ht="13" hidden="1" outlineLevel="1">
      <c r="A1623" s="545">
        <f>IF(C1623&lt;&gt;0,MAX($A$11:A1622)+1,0)</f>
        <v>1405</v>
      </c>
      <c r="B1623" s="487" t="s">
        <v>1164</v>
      </c>
      <c r="C1623" s="489" t="s">
        <v>822</v>
      </c>
      <c r="D1623" s="546">
        <v>32</v>
      </c>
      <c r="E1623" s="593">
        <v>1</v>
      </c>
      <c r="F1623" s="479">
        <f t="shared" si="134"/>
        <v>32</v>
      </c>
      <c r="G1623" s="494">
        <v>28</v>
      </c>
      <c r="H1623" s="494">
        <f>'[39]BANG KHOI LUONG 4'!H1625</f>
        <v>1</v>
      </c>
      <c r="I1623" s="494">
        <f t="shared" si="129"/>
        <v>29</v>
      </c>
      <c r="J1623" s="479">
        <v>544012</v>
      </c>
      <c r="K1623" s="479">
        <v>280418</v>
      </c>
      <c r="L1623" s="477">
        <f t="shared" si="130"/>
        <v>824430</v>
      </c>
      <c r="M1623" s="477">
        <f t="shared" si="131"/>
        <v>26381760</v>
      </c>
      <c r="N1623" s="477">
        <v>23084040</v>
      </c>
      <c r="O1623" s="477">
        <f t="shared" si="132"/>
        <v>824430</v>
      </c>
      <c r="P1623" s="477">
        <f t="shared" si="133"/>
        <v>23908470</v>
      </c>
      <c r="Q1623" s="447">
        <f>'[39]BANG KHOI LUONG 4'!J1625</f>
        <v>4.1666666666666664E-2</v>
      </c>
    </row>
    <row r="1624" spans="1:17" ht="13" hidden="1" outlineLevel="1">
      <c r="A1624" s="545">
        <f>IF(C1624&lt;&gt;0,MAX($A$11:A1623)+1,0)</f>
        <v>1406</v>
      </c>
      <c r="B1624" s="487" t="s">
        <v>1305</v>
      </c>
      <c r="C1624" s="489" t="s">
        <v>822</v>
      </c>
      <c r="D1624" s="546">
        <v>16</v>
      </c>
      <c r="E1624" s="593">
        <v>1</v>
      </c>
      <c r="F1624" s="479">
        <f t="shared" si="134"/>
        <v>16</v>
      </c>
      <c r="G1624" s="494">
        <v>14</v>
      </c>
      <c r="H1624" s="494">
        <f>'[39]BANG KHOI LUONG 4'!H1626</f>
        <v>1</v>
      </c>
      <c r="I1624" s="494">
        <f t="shared" si="129"/>
        <v>15</v>
      </c>
      <c r="J1624" s="479">
        <v>13311</v>
      </c>
      <c r="K1624" s="479">
        <v>6862</v>
      </c>
      <c r="L1624" s="477">
        <f t="shared" si="130"/>
        <v>20173</v>
      </c>
      <c r="M1624" s="477">
        <f t="shared" si="131"/>
        <v>322768</v>
      </c>
      <c r="N1624" s="477">
        <v>282422</v>
      </c>
      <c r="O1624" s="477">
        <f t="shared" si="132"/>
        <v>20173</v>
      </c>
      <c r="P1624" s="477">
        <f t="shared" si="133"/>
        <v>302595</v>
      </c>
      <c r="Q1624" s="447">
        <f>'[39]BANG KHOI LUONG 4'!J1626</f>
        <v>4.1666666666666664E-2</v>
      </c>
    </row>
    <row r="1625" spans="1:17" ht="13" hidden="1" outlineLevel="1">
      <c r="A1625" s="545">
        <f>IF(C1625&lt;&gt;0,MAX($A$11:A1624)+1,0)</f>
        <v>1407</v>
      </c>
      <c r="B1625" s="487" t="s">
        <v>1173</v>
      </c>
      <c r="C1625" s="489" t="s">
        <v>822</v>
      </c>
      <c r="D1625" s="546">
        <v>8</v>
      </c>
      <c r="E1625" s="593">
        <v>1</v>
      </c>
      <c r="F1625" s="479">
        <f t="shared" si="134"/>
        <v>8</v>
      </c>
      <c r="G1625" s="494">
        <v>7</v>
      </c>
      <c r="H1625" s="494">
        <f>'[39]BANG KHOI LUONG 4'!H1627</f>
        <v>0</v>
      </c>
      <c r="I1625" s="494">
        <f t="shared" si="129"/>
        <v>7</v>
      </c>
      <c r="J1625" s="479">
        <v>28257</v>
      </c>
      <c r="K1625" s="479">
        <v>14566</v>
      </c>
      <c r="L1625" s="477">
        <f t="shared" si="130"/>
        <v>42823</v>
      </c>
      <c r="M1625" s="477">
        <f t="shared" si="131"/>
        <v>342584</v>
      </c>
      <c r="N1625" s="477">
        <v>299761</v>
      </c>
      <c r="O1625" s="477">
        <f t="shared" si="132"/>
        <v>0</v>
      </c>
      <c r="P1625" s="477">
        <f t="shared" si="133"/>
        <v>299761</v>
      </c>
      <c r="Q1625" s="447">
        <f>'[39]BANG KHOI LUONG 4'!J1627</f>
        <v>0</v>
      </c>
    </row>
    <row r="1626" spans="1:17" ht="13" hidden="1" outlineLevel="1">
      <c r="A1626" s="545">
        <f>IF(C1626&lt;&gt;0,MAX($A$11:A1625)+1,0)</f>
        <v>1408</v>
      </c>
      <c r="B1626" s="487" t="s">
        <v>1306</v>
      </c>
      <c r="C1626" s="489" t="s">
        <v>822</v>
      </c>
      <c r="D1626" s="546">
        <v>4</v>
      </c>
      <c r="E1626" s="593">
        <v>1</v>
      </c>
      <c r="F1626" s="479">
        <f t="shared" si="134"/>
        <v>4</v>
      </c>
      <c r="G1626" s="494">
        <v>4</v>
      </c>
      <c r="H1626" s="494">
        <f>'[39]BANG KHOI LUONG 4'!H1628</f>
        <v>0</v>
      </c>
      <c r="I1626" s="494">
        <f t="shared" si="129"/>
        <v>4</v>
      </c>
      <c r="J1626" s="479">
        <v>42269</v>
      </c>
      <c r="K1626" s="479">
        <v>21788</v>
      </c>
      <c r="L1626" s="477">
        <f t="shared" si="130"/>
        <v>64057</v>
      </c>
      <c r="M1626" s="477">
        <f t="shared" si="131"/>
        <v>256228</v>
      </c>
      <c r="N1626" s="477">
        <v>256228</v>
      </c>
      <c r="O1626" s="477">
        <f t="shared" si="132"/>
        <v>0</v>
      </c>
      <c r="P1626" s="477">
        <f t="shared" si="133"/>
        <v>256228</v>
      </c>
      <c r="Q1626" s="447">
        <f>'[39]BANG KHOI LUONG 4'!J1628</f>
        <v>0</v>
      </c>
    </row>
    <row r="1627" spans="1:17" ht="13" hidden="1" outlineLevel="1">
      <c r="A1627" s="545">
        <f>IF(C1627&lt;&gt;0,MAX($A$11:A1626)+1,0)</f>
        <v>1409</v>
      </c>
      <c r="B1627" s="487" t="s">
        <v>1174</v>
      </c>
      <c r="C1627" s="489" t="s">
        <v>822</v>
      </c>
      <c r="D1627" s="546">
        <v>24</v>
      </c>
      <c r="E1627" s="593">
        <v>1</v>
      </c>
      <c r="F1627" s="479">
        <f t="shared" si="134"/>
        <v>24</v>
      </c>
      <c r="G1627" s="494">
        <v>21</v>
      </c>
      <c r="H1627" s="494">
        <f>'[39]BANG KHOI LUONG 4'!H1629</f>
        <v>1</v>
      </c>
      <c r="I1627" s="494">
        <f t="shared" si="129"/>
        <v>22</v>
      </c>
      <c r="J1627" s="479">
        <v>69593</v>
      </c>
      <c r="K1627" s="479">
        <v>35873</v>
      </c>
      <c r="L1627" s="477">
        <f t="shared" si="130"/>
        <v>105466</v>
      </c>
      <c r="M1627" s="477">
        <f t="shared" si="131"/>
        <v>2531184</v>
      </c>
      <c r="N1627" s="477">
        <v>2214786</v>
      </c>
      <c r="O1627" s="477">
        <f t="shared" si="132"/>
        <v>105466</v>
      </c>
      <c r="P1627" s="477">
        <f t="shared" si="133"/>
        <v>2320252</v>
      </c>
      <c r="Q1627" s="447">
        <f>'[39]BANG KHOI LUONG 4'!J1629</f>
        <v>4.1666666666666664E-2</v>
      </c>
    </row>
    <row r="1628" spans="1:17" ht="13" hidden="1" outlineLevel="1">
      <c r="A1628" s="545">
        <f>IF(C1628&lt;&gt;0,MAX($A$11:A1627)+1,0)</f>
        <v>1410</v>
      </c>
      <c r="B1628" s="487" t="s">
        <v>1307</v>
      </c>
      <c r="C1628" s="489" t="s">
        <v>822</v>
      </c>
      <c r="D1628" s="546">
        <v>17</v>
      </c>
      <c r="E1628" s="593">
        <v>1</v>
      </c>
      <c r="F1628" s="479">
        <f t="shared" si="134"/>
        <v>17</v>
      </c>
      <c r="G1628" s="494">
        <v>14</v>
      </c>
      <c r="H1628" s="494">
        <f>'[39]BANG KHOI LUONG 4'!H1630</f>
        <v>1</v>
      </c>
      <c r="I1628" s="494">
        <f t="shared" si="129"/>
        <v>15</v>
      </c>
      <c r="J1628" s="479">
        <v>54413</v>
      </c>
      <c r="K1628" s="479">
        <v>28048</v>
      </c>
      <c r="L1628" s="477">
        <f t="shared" si="130"/>
        <v>82461</v>
      </c>
      <c r="M1628" s="477">
        <f t="shared" si="131"/>
        <v>1401837</v>
      </c>
      <c r="N1628" s="477">
        <v>1154454</v>
      </c>
      <c r="O1628" s="477">
        <f t="shared" si="132"/>
        <v>82461</v>
      </c>
      <c r="P1628" s="477">
        <f t="shared" si="133"/>
        <v>1236915</v>
      </c>
      <c r="Q1628" s="447">
        <f>'[39]BANG KHOI LUONG 4'!J1630</f>
        <v>4.1666666666666664E-2</v>
      </c>
    </row>
    <row r="1629" spans="1:17" ht="13" hidden="1" outlineLevel="1">
      <c r="A1629" s="545">
        <f>IF(C1629&lt;&gt;0,MAX($A$11:A1628)+1,0)</f>
        <v>1411</v>
      </c>
      <c r="B1629" s="487" t="s">
        <v>1308</v>
      </c>
      <c r="C1629" s="489" t="s">
        <v>822</v>
      </c>
      <c r="D1629" s="546">
        <v>1</v>
      </c>
      <c r="E1629" s="593">
        <v>1</v>
      </c>
      <c r="F1629" s="479">
        <f t="shared" si="134"/>
        <v>1</v>
      </c>
      <c r="G1629" s="494">
        <v>0</v>
      </c>
      <c r="H1629" s="494">
        <f>'[39]BANG KHOI LUONG 4'!H1631</f>
        <v>0</v>
      </c>
      <c r="I1629" s="494">
        <f t="shared" si="129"/>
        <v>0</v>
      </c>
      <c r="J1629" s="479">
        <v>187410</v>
      </c>
      <c r="K1629" s="479">
        <v>96602</v>
      </c>
      <c r="L1629" s="477">
        <f t="shared" si="130"/>
        <v>284012</v>
      </c>
      <c r="M1629" s="477">
        <f t="shared" si="131"/>
        <v>284012</v>
      </c>
      <c r="N1629" s="477">
        <v>0</v>
      </c>
      <c r="O1629" s="477">
        <f t="shared" si="132"/>
        <v>0</v>
      </c>
      <c r="P1629" s="477">
        <f t="shared" si="133"/>
        <v>0</v>
      </c>
      <c r="Q1629" s="447"/>
    </row>
    <row r="1630" spans="1:17" ht="13" hidden="1" outlineLevel="1">
      <c r="A1630" s="545">
        <f>IF(C1630&lt;&gt;0,MAX($A$11:A1629)+1,0)</f>
        <v>1412</v>
      </c>
      <c r="B1630" s="487" t="s">
        <v>1309</v>
      </c>
      <c r="C1630" s="489" t="s">
        <v>822</v>
      </c>
      <c r="D1630" s="546">
        <v>567</v>
      </c>
      <c r="E1630" s="593">
        <v>1</v>
      </c>
      <c r="F1630" s="479">
        <f t="shared" si="134"/>
        <v>567</v>
      </c>
      <c r="G1630" s="494">
        <v>497</v>
      </c>
      <c r="H1630" s="494">
        <f>'[39]BANG KHOI LUONG 4'!H1632</f>
        <v>24</v>
      </c>
      <c r="I1630" s="494">
        <f t="shared" si="129"/>
        <v>521</v>
      </c>
      <c r="J1630" s="479">
        <v>285959</v>
      </c>
      <c r="K1630" s="479">
        <v>147401</v>
      </c>
      <c r="L1630" s="477">
        <f t="shared" si="130"/>
        <v>433360</v>
      </c>
      <c r="M1630" s="477">
        <f t="shared" si="131"/>
        <v>245715120</v>
      </c>
      <c r="N1630" s="477">
        <v>215379920</v>
      </c>
      <c r="O1630" s="477">
        <f t="shared" si="132"/>
        <v>10400640</v>
      </c>
      <c r="P1630" s="477">
        <f t="shared" si="133"/>
        <v>225780560</v>
      </c>
      <c r="Q1630" s="447">
        <f>'[39]BANG KHOI LUONG 4'!J1632</f>
        <v>4.1666666666666664E-2</v>
      </c>
    </row>
    <row r="1631" spans="1:17" ht="13" hidden="1" outlineLevel="1">
      <c r="A1631" s="545">
        <f>IF(C1631&lt;&gt;0,MAX($A$11:A1630)+1,0)</f>
        <v>1413</v>
      </c>
      <c r="B1631" s="487" t="s">
        <v>1310</v>
      </c>
      <c r="C1631" s="489" t="s">
        <v>822</v>
      </c>
      <c r="D1631" s="546">
        <v>274</v>
      </c>
      <c r="E1631" s="593">
        <v>1</v>
      </c>
      <c r="F1631" s="479">
        <f t="shared" si="134"/>
        <v>274</v>
      </c>
      <c r="G1631" s="494">
        <v>241</v>
      </c>
      <c r="H1631" s="494">
        <f>'[39]BANG KHOI LUONG 4'!H1633</f>
        <v>11</v>
      </c>
      <c r="I1631" s="494">
        <f t="shared" si="129"/>
        <v>252</v>
      </c>
      <c r="J1631" s="479">
        <v>153313</v>
      </c>
      <c r="K1631" s="479">
        <v>79028</v>
      </c>
      <c r="L1631" s="477">
        <f t="shared" si="130"/>
        <v>232341</v>
      </c>
      <c r="M1631" s="477">
        <f t="shared" si="131"/>
        <v>63661434</v>
      </c>
      <c r="N1631" s="477">
        <v>55994181</v>
      </c>
      <c r="O1631" s="477">
        <f t="shared" si="132"/>
        <v>2555751</v>
      </c>
      <c r="P1631" s="477">
        <f t="shared" si="133"/>
        <v>58549932</v>
      </c>
      <c r="Q1631" s="447">
        <f>'[39]BANG KHOI LUONG 4'!J1633</f>
        <v>4.1666666666666664E-2</v>
      </c>
    </row>
    <row r="1632" spans="1:17" ht="13" hidden="1" outlineLevel="1">
      <c r="A1632" s="545">
        <f>IF(C1632&lt;&gt;0,MAX($A$11:A1631)+1,0)</f>
        <v>1414</v>
      </c>
      <c r="B1632" s="487" t="s">
        <v>1311</v>
      </c>
      <c r="C1632" s="489" t="s">
        <v>822</v>
      </c>
      <c r="D1632" s="546">
        <v>4</v>
      </c>
      <c r="E1632" s="593">
        <v>1</v>
      </c>
      <c r="F1632" s="479">
        <f t="shared" si="134"/>
        <v>4</v>
      </c>
      <c r="G1632" s="494">
        <v>4</v>
      </c>
      <c r="H1632" s="494">
        <f>'[39]BANG KHOI LUONG 4'!H1634</f>
        <v>0</v>
      </c>
      <c r="I1632" s="494">
        <f t="shared" si="129"/>
        <v>4</v>
      </c>
      <c r="J1632" s="479">
        <v>33395</v>
      </c>
      <c r="K1632" s="479">
        <v>17214</v>
      </c>
      <c r="L1632" s="477">
        <f t="shared" si="130"/>
        <v>50609</v>
      </c>
      <c r="M1632" s="477">
        <f t="shared" si="131"/>
        <v>202436</v>
      </c>
      <c r="N1632" s="477">
        <v>202436</v>
      </c>
      <c r="O1632" s="477">
        <f t="shared" si="132"/>
        <v>0</v>
      </c>
      <c r="P1632" s="477">
        <f t="shared" si="133"/>
        <v>202436</v>
      </c>
      <c r="Q1632" s="447">
        <f>'[39]BANG KHOI LUONG 4'!J1634</f>
        <v>0</v>
      </c>
    </row>
    <row r="1633" spans="1:18" ht="13" hidden="1" outlineLevel="1">
      <c r="A1633" s="545">
        <f>IF(C1633&lt;&gt;0,MAX($A$11:A1632)+1,0)</f>
        <v>1415</v>
      </c>
      <c r="B1633" s="487" t="s">
        <v>1312</v>
      </c>
      <c r="C1633" s="489" t="s">
        <v>822</v>
      </c>
      <c r="D1633" s="546">
        <v>4</v>
      </c>
      <c r="E1633" s="593">
        <v>1</v>
      </c>
      <c r="F1633" s="479">
        <f t="shared" si="134"/>
        <v>4</v>
      </c>
      <c r="G1633" s="494">
        <v>4</v>
      </c>
      <c r="H1633" s="494">
        <f>'[39]BANG KHOI LUONG 4'!H1635</f>
        <v>0</v>
      </c>
      <c r="I1633" s="494">
        <f t="shared" si="129"/>
        <v>4</v>
      </c>
      <c r="J1633" s="479">
        <v>40285</v>
      </c>
      <c r="K1633" s="479">
        <v>20765</v>
      </c>
      <c r="L1633" s="477">
        <f t="shared" si="130"/>
        <v>61050</v>
      </c>
      <c r="M1633" s="477">
        <f t="shared" si="131"/>
        <v>244200</v>
      </c>
      <c r="N1633" s="477">
        <v>244200</v>
      </c>
      <c r="O1633" s="477">
        <f t="shared" si="132"/>
        <v>0</v>
      </c>
      <c r="P1633" s="477">
        <f t="shared" si="133"/>
        <v>244200</v>
      </c>
      <c r="Q1633" s="447">
        <f>'[39]BANG KHOI LUONG 4'!J1635</f>
        <v>0</v>
      </c>
    </row>
    <row r="1634" spans="1:18" ht="13" hidden="1" outlineLevel="1">
      <c r="A1634" s="545">
        <f>IF(C1634&lt;&gt;0,MAX($A$11:A1633)+1,0)</f>
        <v>1416</v>
      </c>
      <c r="B1634" s="487" t="s">
        <v>1313</v>
      </c>
      <c r="C1634" s="489" t="s">
        <v>822</v>
      </c>
      <c r="D1634" s="546">
        <v>8</v>
      </c>
      <c r="E1634" s="593">
        <v>1</v>
      </c>
      <c r="F1634" s="479">
        <f t="shared" si="134"/>
        <v>8</v>
      </c>
      <c r="G1634" s="494">
        <v>7</v>
      </c>
      <c r="H1634" s="494">
        <f>'[39]BANG KHOI LUONG 4'!H1636</f>
        <v>0</v>
      </c>
      <c r="I1634" s="494">
        <f t="shared" si="129"/>
        <v>7</v>
      </c>
      <c r="J1634" s="479">
        <v>15180</v>
      </c>
      <c r="K1634" s="479">
        <v>7825</v>
      </c>
      <c r="L1634" s="477">
        <f t="shared" si="130"/>
        <v>23005</v>
      </c>
      <c r="M1634" s="477">
        <f t="shared" si="131"/>
        <v>184040</v>
      </c>
      <c r="N1634" s="477">
        <v>161035</v>
      </c>
      <c r="O1634" s="477">
        <f t="shared" si="132"/>
        <v>0</v>
      </c>
      <c r="P1634" s="477">
        <f t="shared" si="133"/>
        <v>161035</v>
      </c>
      <c r="Q1634" s="447">
        <f>'[39]BANG KHOI LUONG 4'!J1636</f>
        <v>0</v>
      </c>
    </row>
    <row r="1635" spans="1:18" ht="13" hidden="1" outlineLevel="1">
      <c r="A1635" s="545">
        <f>IF(C1635&lt;&gt;0,MAX($A$11:A1634)+1,0)</f>
        <v>1417</v>
      </c>
      <c r="B1635" s="487" t="s">
        <v>1314</v>
      </c>
      <c r="C1635" s="489" t="s">
        <v>822</v>
      </c>
      <c r="D1635" s="546">
        <v>12</v>
      </c>
      <c r="E1635" s="593">
        <v>1</v>
      </c>
      <c r="F1635" s="479">
        <f t="shared" si="134"/>
        <v>12</v>
      </c>
      <c r="G1635" s="494">
        <v>11</v>
      </c>
      <c r="H1635" s="494">
        <f>'[39]BANG KHOI LUONG 4'!H1637</f>
        <v>1</v>
      </c>
      <c r="I1635" s="494">
        <f t="shared" si="129"/>
        <v>12</v>
      </c>
      <c r="J1635" s="479">
        <v>22652</v>
      </c>
      <c r="K1635" s="479">
        <v>11677</v>
      </c>
      <c r="L1635" s="477">
        <f t="shared" si="130"/>
        <v>34329</v>
      </c>
      <c r="M1635" s="477">
        <f t="shared" si="131"/>
        <v>411948</v>
      </c>
      <c r="N1635" s="477">
        <v>377619</v>
      </c>
      <c r="O1635" s="477">
        <f t="shared" si="132"/>
        <v>34329</v>
      </c>
      <c r="P1635" s="477">
        <f t="shared" si="133"/>
        <v>411948</v>
      </c>
      <c r="Q1635" s="447">
        <f>'[39]BANG KHOI LUONG 4'!J1637</f>
        <v>4.1666666666666664E-2</v>
      </c>
    </row>
    <row r="1636" spans="1:18" ht="13" hidden="1" outlineLevel="1">
      <c r="A1636" s="545">
        <f>IF(C1636&lt;&gt;0,MAX($A$11:A1635)+1,0)</f>
        <v>1418</v>
      </c>
      <c r="B1636" s="487" t="s">
        <v>1315</v>
      </c>
      <c r="C1636" s="489" t="s">
        <v>822</v>
      </c>
      <c r="D1636" s="546">
        <v>11</v>
      </c>
      <c r="E1636" s="593">
        <v>1</v>
      </c>
      <c r="F1636" s="479">
        <f t="shared" si="134"/>
        <v>11</v>
      </c>
      <c r="G1636" s="494">
        <v>10</v>
      </c>
      <c r="H1636" s="494">
        <f>'[39]BANG KHOI LUONG 4'!H1638</f>
        <v>0</v>
      </c>
      <c r="I1636" s="494">
        <f t="shared" si="129"/>
        <v>10</v>
      </c>
      <c r="J1636" s="479">
        <v>26856</v>
      </c>
      <c r="K1636" s="479">
        <v>13844</v>
      </c>
      <c r="L1636" s="477">
        <f t="shared" si="130"/>
        <v>40700</v>
      </c>
      <c r="M1636" s="477">
        <f t="shared" si="131"/>
        <v>447700</v>
      </c>
      <c r="N1636" s="477">
        <v>407000</v>
      </c>
      <c r="O1636" s="477">
        <f t="shared" si="132"/>
        <v>0</v>
      </c>
      <c r="P1636" s="477">
        <f t="shared" si="133"/>
        <v>407000</v>
      </c>
      <c r="Q1636" s="447">
        <f>'[39]BANG KHOI LUONG 4'!J1638</f>
        <v>0</v>
      </c>
    </row>
    <row r="1637" spans="1:18" ht="13" hidden="1" outlineLevel="1">
      <c r="A1637" s="545">
        <f>IF(C1637&lt;&gt;0,MAX($A$11:A1636)+1,0)</f>
        <v>1419</v>
      </c>
      <c r="B1637" s="487" t="s">
        <v>1316</v>
      </c>
      <c r="C1637" s="489" t="s">
        <v>822</v>
      </c>
      <c r="D1637" s="546">
        <v>1</v>
      </c>
      <c r="E1637" s="593">
        <v>1</v>
      </c>
      <c r="F1637" s="479">
        <f t="shared" si="134"/>
        <v>1</v>
      </c>
      <c r="G1637" s="494">
        <v>0</v>
      </c>
      <c r="H1637" s="494">
        <f>'[39]BANG KHOI LUONG 4'!H1639</f>
        <v>0</v>
      </c>
      <c r="I1637" s="494">
        <f t="shared" si="129"/>
        <v>0</v>
      </c>
      <c r="J1637" s="479">
        <v>134397</v>
      </c>
      <c r="K1637" s="479">
        <v>69277</v>
      </c>
      <c r="L1637" s="477">
        <f t="shared" si="130"/>
        <v>203674</v>
      </c>
      <c r="M1637" s="477">
        <f t="shared" si="131"/>
        <v>203674</v>
      </c>
      <c r="N1637" s="477">
        <v>0</v>
      </c>
      <c r="O1637" s="477">
        <f t="shared" si="132"/>
        <v>0</v>
      </c>
      <c r="P1637" s="477">
        <f t="shared" si="133"/>
        <v>0</v>
      </c>
      <c r="Q1637" s="447"/>
    </row>
    <row r="1638" spans="1:18" ht="13" hidden="1" outlineLevel="1">
      <c r="A1638" s="545">
        <f>IF(C1638&lt;&gt;0,MAX($A$11:A1637)+1,0)</f>
        <v>1420</v>
      </c>
      <c r="B1638" s="487" t="s">
        <v>1317</v>
      </c>
      <c r="C1638" s="489" t="s">
        <v>822</v>
      </c>
      <c r="D1638" s="546">
        <v>1</v>
      </c>
      <c r="E1638" s="593">
        <v>1</v>
      </c>
      <c r="F1638" s="479">
        <f t="shared" si="134"/>
        <v>1</v>
      </c>
      <c r="G1638" s="494">
        <v>0</v>
      </c>
      <c r="H1638" s="494">
        <f>'[39]BANG KHOI LUONG 4'!H1640</f>
        <v>0</v>
      </c>
      <c r="I1638" s="494">
        <f t="shared" si="129"/>
        <v>0</v>
      </c>
      <c r="J1638" s="479">
        <v>214031</v>
      </c>
      <c r="K1638" s="479">
        <v>110326</v>
      </c>
      <c r="L1638" s="477">
        <f t="shared" si="130"/>
        <v>324357</v>
      </c>
      <c r="M1638" s="477">
        <f t="shared" si="131"/>
        <v>324357</v>
      </c>
      <c r="N1638" s="477">
        <v>0</v>
      </c>
      <c r="O1638" s="477">
        <f t="shared" si="132"/>
        <v>0</v>
      </c>
      <c r="P1638" s="477">
        <f t="shared" si="133"/>
        <v>0</v>
      </c>
      <c r="Q1638" s="447"/>
    </row>
    <row r="1639" spans="1:18" ht="13" hidden="1" outlineLevel="1">
      <c r="A1639" s="545">
        <f>IF(C1639&lt;&gt;0,MAX($A$11:A1638)+1,0)</f>
        <v>1421</v>
      </c>
      <c r="B1639" s="487" t="s">
        <v>1318</v>
      </c>
      <c r="C1639" s="489" t="s">
        <v>822</v>
      </c>
      <c r="D1639" s="546">
        <v>102</v>
      </c>
      <c r="E1639" s="593">
        <v>1</v>
      </c>
      <c r="F1639" s="479">
        <f t="shared" si="134"/>
        <v>102</v>
      </c>
      <c r="G1639" s="494">
        <v>90</v>
      </c>
      <c r="H1639" s="494">
        <f>'[39]BANG KHOI LUONG 4'!H1641</f>
        <v>4</v>
      </c>
      <c r="I1639" s="494">
        <f t="shared" si="129"/>
        <v>94</v>
      </c>
      <c r="J1639" s="479">
        <v>134397</v>
      </c>
      <c r="K1639" s="479">
        <v>69277</v>
      </c>
      <c r="L1639" s="477">
        <f t="shared" si="130"/>
        <v>203674</v>
      </c>
      <c r="M1639" s="477">
        <f t="shared" si="131"/>
        <v>20774748</v>
      </c>
      <c r="N1639" s="477">
        <v>18330660</v>
      </c>
      <c r="O1639" s="477">
        <f t="shared" si="132"/>
        <v>814696</v>
      </c>
      <c r="P1639" s="477">
        <f t="shared" si="133"/>
        <v>19145356</v>
      </c>
      <c r="Q1639" s="447">
        <f>'[39]BANG KHOI LUONG 4'!J1641</f>
        <v>4.1666666666666664E-2</v>
      </c>
    </row>
    <row r="1640" spans="1:18" ht="13" hidden="1" outlineLevel="1">
      <c r="A1640" s="545">
        <f>IF(C1640&lt;&gt;0,MAX($A$11:A1639)+1,0)</f>
        <v>1422</v>
      </c>
      <c r="B1640" s="487" t="s">
        <v>1186</v>
      </c>
      <c r="C1640" s="489" t="s">
        <v>822</v>
      </c>
      <c r="D1640" s="546">
        <v>8</v>
      </c>
      <c r="E1640" s="593">
        <v>1</v>
      </c>
      <c r="F1640" s="479">
        <f t="shared" si="134"/>
        <v>8</v>
      </c>
      <c r="G1640" s="494">
        <v>7</v>
      </c>
      <c r="H1640" s="494">
        <f>'[39]BANG KHOI LUONG 4'!H1642</f>
        <v>0</v>
      </c>
      <c r="I1640" s="494">
        <f t="shared" si="129"/>
        <v>7</v>
      </c>
      <c r="J1640" s="479">
        <v>430982</v>
      </c>
      <c r="K1640" s="479">
        <v>222156</v>
      </c>
      <c r="L1640" s="477">
        <f t="shared" si="130"/>
        <v>653138</v>
      </c>
      <c r="M1640" s="477">
        <f t="shared" si="131"/>
        <v>5225104</v>
      </c>
      <c r="N1640" s="477">
        <v>4571966</v>
      </c>
      <c r="O1640" s="477">
        <f t="shared" si="132"/>
        <v>0</v>
      </c>
      <c r="P1640" s="477">
        <f t="shared" si="133"/>
        <v>4571966</v>
      </c>
      <c r="Q1640" s="447">
        <f>'[39]BANG KHOI LUONG 4'!J1642</f>
        <v>0</v>
      </c>
    </row>
    <row r="1641" spans="1:18" ht="13" hidden="1" outlineLevel="1">
      <c r="A1641" s="545">
        <f>IF(C1641&lt;&gt;0,MAX($A$11:A1640)+1,0)</f>
        <v>1423</v>
      </c>
      <c r="B1641" s="487" t="s">
        <v>1187</v>
      </c>
      <c r="C1641" s="489" t="s">
        <v>822</v>
      </c>
      <c r="D1641" s="546">
        <v>470</v>
      </c>
      <c r="E1641" s="593">
        <v>1</v>
      </c>
      <c r="F1641" s="479">
        <f t="shared" si="134"/>
        <v>470</v>
      </c>
      <c r="G1641" s="494">
        <v>412</v>
      </c>
      <c r="H1641" s="494">
        <f>'[39]BANG KHOI LUONG 4'!H1643</f>
        <v>20</v>
      </c>
      <c r="I1641" s="494">
        <f t="shared" si="129"/>
        <v>432</v>
      </c>
      <c r="J1641" s="479">
        <v>225475</v>
      </c>
      <c r="K1641" s="479">
        <v>116224</v>
      </c>
      <c r="L1641" s="477">
        <f t="shared" si="130"/>
        <v>341699</v>
      </c>
      <c r="M1641" s="477">
        <f t="shared" si="131"/>
        <v>160598530</v>
      </c>
      <c r="N1641" s="477">
        <v>140779988</v>
      </c>
      <c r="O1641" s="477">
        <f t="shared" si="132"/>
        <v>6833980</v>
      </c>
      <c r="P1641" s="477">
        <f t="shared" si="133"/>
        <v>147613968</v>
      </c>
      <c r="Q1641" s="447">
        <f>'[39]BANG KHOI LUONG 4'!J1643</f>
        <v>4.1666666666666664E-2</v>
      </c>
    </row>
    <row r="1642" spans="1:18" ht="13" hidden="1" outlineLevel="1">
      <c r="A1642" s="545">
        <f>IF(C1642&lt;&gt;0,MAX($A$11:A1641)+1,0)</f>
        <v>1424</v>
      </c>
      <c r="B1642" s="487" t="s">
        <v>1188</v>
      </c>
      <c r="C1642" s="489" t="s">
        <v>822</v>
      </c>
      <c r="D1642" s="546">
        <v>8</v>
      </c>
      <c r="E1642" s="593">
        <v>1</v>
      </c>
      <c r="F1642" s="479">
        <f t="shared" si="134"/>
        <v>8</v>
      </c>
      <c r="G1642" s="494">
        <v>7</v>
      </c>
      <c r="H1642" s="494">
        <f>'[39]BANG KHOI LUONG 4'!H1644</f>
        <v>0</v>
      </c>
      <c r="I1642" s="494">
        <f t="shared" si="129"/>
        <v>7</v>
      </c>
      <c r="J1642" s="479">
        <v>138952</v>
      </c>
      <c r="K1642" s="479">
        <v>71625</v>
      </c>
      <c r="L1642" s="477">
        <f t="shared" si="130"/>
        <v>210577</v>
      </c>
      <c r="M1642" s="477">
        <f t="shared" si="131"/>
        <v>1684616</v>
      </c>
      <c r="N1642" s="477">
        <v>1474039</v>
      </c>
      <c r="O1642" s="477">
        <f t="shared" si="132"/>
        <v>0</v>
      </c>
      <c r="P1642" s="477">
        <f t="shared" si="133"/>
        <v>1474039</v>
      </c>
      <c r="Q1642" s="447">
        <f>'[39]BANG KHOI LUONG 4'!J1644</f>
        <v>0</v>
      </c>
    </row>
    <row r="1643" spans="1:18" ht="13" hidden="1" outlineLevel="1">
      <c r="A1643" s="545">
        <f>IF(C1643&lt;&gt;0,MAX($A$11:A1642)+1,0)</f>
        <v>1425</v>
      </c>
      <c r="B1643" s="487" t="s">
        <v>1319</v>
      </c>
      <c r="C1643" s="489" t="s">
        <v>822</v>
      </c>
      <c r="D1643" s="546">
        <v>88</v>
      </c>
      <c r="E1643" s="593">
        <v>1</v>
      </c>
      <c r="F1643" s="479">
        <f t="shared" si="134"/>
        <v>88</v>
      </c>
      <c r="G1643" s="494">
        <v>77</v>
      </c>
      <c r="H1643" s="494">
        <f>'[39]BANG KHOI LUONG 4'!H1645</f>
        <v>4</v>
      </c>
      <c r="I1643" s="494">
        <f t="shared" si="129"/>
        <v>81</v>
      </c>
      <c r="J1643" s="479">
        <v>78116</v>
      </c>
      <c r="K1643" s="479">
        <v>40266</v>
      </c>
      <c r="L1643" s="477">
        <f t="shared" si="130"/>
        <v>118382</v>
      </c>
      <c r="M1643" s="477">
        <f t="shared" si="131"/>
        <v>10417616</v>
      </c>
      <c r="N1643" s="477">
        <v>9115414</v>
      </c>
      <c r="O1643" s="477">
        <f t="shared" si="132"/>
        <v>473528</v>
      </c>
      <c r="P1643" s="477">
        <f t="shared" si="133"/>
        <v>9588942</v>
      </c>
      <c r="Q1643" s="447">
        <f>'[39]BANG KHOI LUONG 4'!J1645</f>
        <v>4.1666666666666664E-2</v>
      </c>
    </row>
    <row r="1644" spans="1:18" ht="13" hidden="1" outlineLevel="1">
      <c r="A1644" s="545">
        <f>IF(C1644&lt;&gt;0,MAX($A$11:A1643)+1,0)</f>
        <v>1426</v>
      </c>
      <c r="B1644" s="487" t="s">
        <v>1320</v>
      </c>
      <c r="C1644" s="489" t="s">
        <v>822</v>
      </c>
      <c r="D1644" s="546">
        <v>172</v>
      </c>
      <c r="E1644" s="593">
        <v>1</v>
      </c>
      <c r="F1644" s="479">
        <f t="shared" si="134"/>
        <v>172</v>
      </c>
      <c r="G1644" s="494">
        <v>0</v>
      </c>
      <c r="H1644" s="494">
        <f>'[39]BANG KHOI LUONG 4'!H1646</f>
        <v>0</v>
      </c>
      <c r="I1644" s="494">
        <f t="shared" si="129"/>
        <v>0</v>
      </c>
      <c r="J1644" s="479">
        <v>145607</v>
      </c>
      <c r="K1644" s="479">
        <v>100395</v>
      </c>
      <c r="L1644" s="477">
        <f t="shared" si="130"/>
        <v>246002</v>
      </c>
      <c r="M1644" s="477">
        <f t="shared" si="131"/>
        <v>42312344</v>
      </c>
      <c r="N1644" s="477"/>
      <c r="O1644" s="477"/>
      <c r="P1644" s="477"/>
      <c r="Q1644" s="493"/>
    </row>
    <row r="1645" spans="1:18" ht="24" hidden="1" customHeight="1" outlineLevel="1">
      <c r="A1645" s="498"/>
      <c r="B1645" s="577" t="s">
        <v>1321</v>
      </c>
      <c r="C1645" s="585"/>
      <c r="D1645" s="466"/>
      <c r="E1645" s="466"/>
      <c r="F1645" s="484">
        <f t="shared" si="134"/>
        <v>0</v>
      </c>
      <c r="G1645" s="485"/>
      <c r="H1645" s="484"/>
      <c r="I1645" s="484"/>
      <c r="J1645" s="484">
        <v>0</v>
      </c>
      <c r="K1645" s="484">
        <v>0</v>
      </c>
      <c r="L1645" s="484"/>
      <c r="M1645" s="484"/>
      <c r="N1645" s="467"/>
      <c r="O1645" s="467"/>
      <c r="P1645" s="467"/>
      <c r="Q1645" s="587"/>
    </row>
    <row r="1646" spans="1:18" s="439" customFormat="1" ht="75" hidden="1" customHeight="1" outlineLevel="1">
      <c r="A1646" s="533"/>
      <c r="B1646" s="487" t="str">
        <f>'[39]BANG KHOI LUONG 4'!B1648</f>
        <v>Hệ thống thoát nước mưa tháp A. Tổng khối lượng thi công là 24 tầng ( tầng 1 đến tầng 24 ).
Đợt 1-3: Thi công 21 tầng ( thoát tầng 4-24 )
Đợt này: Thi công 1 tầng ( thoát tầng 3 )
1/24=4,17%</v>
      </c>
      <c r="C1646" s="588"/>
      <c r="D1646" s="536"/>
      <c r="E1646" s="536"/>
      <c r="F1646" s="479"/>
      <c r="G1646" s="492"/>
      <c r="H1646" s="479"/>
      <c r="I1646" s="479"/>
      <c r="J1646" s="479"/>
      <c r="K1646" s="479"/>
      <c r="L1646" s="479"/>
      <c r="M1646" s="479"/>
      <c r="N1646" s="543"/>
      <c r="O1646" s="543"/>
      <c r="P1646" s="543"/>
      <c r="Q1646" s="591"/>
      <c r="R1646" s="538" t="s">
        <v>1322</v>
      </c>
    </row>
    <row r="1647" spans="1:18" ht="15.75" hidden="1" customHeight="1" outlineLevel="1">
      <c r="A1647" s="545">
        <f>IF(C1647&lt;&gt;0,MAX($A$11:A1645)+1,0)</f>
        <v>1427</v>
      </c>
      <c r="B1647" s="487" t="s">
        <v>1142</v>
      </c>
      <c r="C1647" s="489" t="s">
        <v>805</v>
      </c>
      <c r="D1647" s="546">
        <v>200</v>
      </c>
      <c r="E1647" s="593">
        <v>1</v>
      </c>
      <c r="F1647" s="479">
        <f t="shared" si="134"/>
        <v>200</v>
      </c>
      <c r="G1647" s="494">
        <v>175</v>
      </c>
      <c r="H1647" s="494">
        <f>'[39]BANG KHOI LUONG 4'!H1649</f>
        <v>8.3333333333333321</v>
      </c>
      <c r="I1647" s="494">
        <f>ROUND(G1647+H1647,2)</f>
        <v>183.33</v>
      </c>
      <c r="J1647" s="479">
        <v>188927</v>
      </c>
      <c r="K1647" s="479">
        <v>97385</v>
      </c>
      <c r="L1647" s="477">
        <f t="shared" si="130"/>
        <v>286312</v>
      </c>
      <c r="M1647" s="477">
        <f t="shared" si="131"/>
        <v>57262400</v>
      </c>
      <c r="N1647" s="477">
        <v>50104600</v>
      </c>
      <c r="O1647" s="477">
        <f t="shared" ref="O1647:O1668" si="135">ROUND(L1647*H1647,0)</f>
        <v>2385933</v>
      </c>
      <c r="P1647" s="477">
        <f t="shared" ref="P1647:P1668" si="136">ROUND(L1647*I1647,0)</f>
        <v>52489579</v>
      </c>
      <c r="Q1647" s="447">
        <f>'[39]BANG KHOI LUONG 4'!J1649</f>
        <v>4.1666666666666664E-2</v>
      </c>
    </row>
    <row r="1648" spans="1:18" ht="15.75" hidden="1" customHeight="1" outlineLevel="1">
      <c r="A1648" s="545">
        <f>IF(C1648&lt;&gt;0,MAX($A$11:A1647)+1,0)</f>
        <v>1428</v>
      </c>
      <c r="B1648" s="487" t="s">
        <v>1143</v>
      </c>
      <c r="C1648" s="489" t="s">
        <v>805</v>
      </c>
      <c r="D1648" s="546">
        <v>30</v>
      </c>
      <c r="E1648" s="593">
        <v>1</v>
      </c>
      <c r="F1648" s="479">
        <f t="shared" si="134"/>
        <v>30</v>
      </c>
      <c r="G1648" s="494">
        <v>26.25</v>
      </c>
      <c r="H1648" s="494">
        <f>'[39]BANG KHOI LUONG 4'!H1650</f>
        <v>1.25</v>
      </c>
      <c r="I1648" s="494">
        <f>ROUND(G1648+H1648,2)</f>
        <v>27.5</v>
      </c>
      <c r="J1648" s="479">
        <v>301606</v>
      </c>
      <c r="K1648" s="479">
        <v>155467</v>
      </c>
      <c r="L1648" s="477">
        <f t="shared" si="130"/>
        <v>457073</v>
      </c>
      <c r="M1648" s="477">
        <f t="shared" si="131"/>
        <v>13712190</v>
      </c>
      <c r="N1648" s="477">
        <v>11998166</v>
      </c>
      <c r="O1648" s="477">
        <f t="shared" si="135"/>
        <v>571341</v>
      </c>
      <c r="P1648" s="477">
        <f t="shared" si="136"/>
        <v>12569508</v>
      </c>
      <c r="Q1648" s="447">
        <f>'[39]BANG KHOI LUONG 4'!J1650</f>
        <v>4.1666666666666664E-2</v>
      </c>
    </row>
    <row r="1649" spans="1:17" ht="15.75" hidden="1" customHeight="1" outlineLevel="1">
      <c r="A1649" s="545">
        <f>IF(C1649&lt;&gt;0,MAX($A$11:A1648)+1,0)</f>
        <v>1429</v>
      </c>
      <c r="B1649" s="487" t="s">
        <v>1147</v>
      </c>
      <c r="C1649" s="489" t="s">
        <v>805</v>
      </c>
      <c r="D1649" s="546">
        <v>50</v>
      </c>
      <c r="E1649" s="593">
        <v>1</v>
      </c>
      <c r="F1649" s="479">
        <f t="shared" si="134"/>
        <v>50</v>
      </c>
      <c r="G1649" s="494">
        <v>43.75</v>
      </c>
      <c r="H1649" s="494">
        <f>'[39]BANG KHOI LUONG 4'!H1651</f>
        <v>2.083333333333333</v>
      </c>
      <c r="I1649" s="494">
        <f>ROUND(G1649+H1649,2)</f>
        <v>45.83</v>
      </c>
      <c r="J1649" s="479">
        <v>40868</v>
      </c>
      <c r="K1649" s="479">
        <v>21066</v>
      </c>
      <c r="L1649" s="477">
        <f t="shared" si="130"/>
        <v>61934</v>
      </c>
      <c r="M1649" s="477">
        <f t="shared" si="131"/>
        <v>3096700</v>
      </c>
      <c r="N1649" s="477">
        <v>2709613</v>
      </c>
      <c r="O1649" s="477">
        <f t="shared" si="135"/>
        <v>129029</v>
      </c>
      <c r="P1649" s="477">
        <f t="shared" si="136"/>
        <v>2838435</v>
      </c>
      <c r="Q1649" s="447">
        <f>'[39]BANG KHOI LUONG 4'!J1651</f>
        <v>4.1666666666666664E-2</v>
      </c>
    </row>
    <row r="1650" spans="1:17" ht="15.75" hidden="1" customHeight="1" outlineLevel="1">
      <c r="A1650" s="545">
        <f>IF(C1650&lt;&gt;0,MAX($A$11:A1649)+1,0)</f>
        <v>1430</v>
      </c>
      <c r="B1650" s="487" t="s">
        <v>1148</v>
      </c>
      <c r="C1650" s="489" t="s">
        <v>805</v>
      </c>
      <c r="D1650" s="546">
        <v>10</v>
      </c>
      <c r="E1650" s="593">
        <v>1</v>
      </c>
      <c r="F1650" s="479">
        <f t="shared" si="134"/>
        <v>10</v>
      </c>
      <c r="G1650" s="494">
        <v>8.75</v>
      </c>
      <c r="H1650" s="494">
        <f>'[39]BANG KHOI LUONG 4'!H1652</f>
        <v>0.41666666666666663</v>
      </c>
      <c r="I1650" s="494">
        <f>ROUND(G1650+H1650,2)</f>
        <v>9.17</v>
      </c>
      <c r="J1650" s="479">
        <v>82670</v>
      </c>
      <c r="K1650" s="479">
        <v>42613</v>
      </c>
      <c r="L1650" s="477">
        <f t="shared" si="130"/>
        <v>125283</v>
      </c>
      <c r="M1650" s="477">
        <f t="shared" si="131"/>
        <v>1252830</v>
      </c>
      <c r="N1650" s="477">
        <v>1096226</v>
      </c>
      <c r="O1650" s="477">
        <f t="shared" si="135"/>
        <v>52201</v>
      </c>
      <c r="P1650" s="477">
        <f t="shared" si="136"/>
        <v>1148845</v>
      </c>
      <c r="Q1650" s="447">
        <f>'[39]BANG KHOI LUONG 4'!J1652</f>
        <v>4.1666666666666664E-2</v>
      </c>
    </row>
    <row r="1651" spans="1:17" ht="15.75" hidden="1" customHeight="1" outlineLevel="1">
      <c r="A1651" s="545">
        <f>IF(C1651&lt;&gt;0,MAX($A$11:A1650)+1,0)</f>
        <v>1431</v>
      </c>
      <c r="B1651" s="487" t="s">
        <v>1149</v>
      </c>
      <c r="C1651" s="489" t="s">
        <v>805</v>
      </c>
      <c r="D1651" s="546">
        <v>120</v>
      </c>
      <c r="E1651" s="593">
        <v>1</v>
      </c>
      <c r="F1651" s="479">
        <f t="shared" si="134"/>
        <v>120</v>
      </c>
      <c r="G1651" s="494">
        <v>105</v>
      </c>
      <c r="H1651" s="494">
        <f>'[39]BANG KHOI LUONG 4'!H1653</f>
        <v>5</v>
      </c>
      <c r="I1651" s="494">
        <f>ROUND(G1651+H1651,2)</f>
        <v>110</v>
      </c>
      <c r="J1651" s="479">
        <v>118634</v>
      </c>
      <c r="K1651" s="479">
        <v>61152</v>
      </c>
      <c r="L1651" s="477">
        <f t="shared" si="130"/>
        <v>179786</v>
      </c>
      <c r="M1651" s="477">
        <f t="shared" si="131"/>
        <v>21574320</v>
      </c>
      <c r="N1651" s="477">
        <v>18877530</v>
      </c>
      <c r="O1651" s="477">
        <f t="shared" si="135"/>
        <v>898930</v>
      </c>
      <c r="P1651" s="477">
        <f t="shared" si="136"/>
        <v>19776460</v>
      </c>
      <c r="Q1651" s="447">
        <f>'[39]BANG KHOI LUONG 4'!J1653</f>
        <v>4.1666666666666664E-2</v>
      </c>
    </row>
    <row r="1652" spans="1:17" ht="15.75" hidden="1" customHeight="1" outlineLevel="1">
      <c r="A1652" s="545">
        <f>IF(C1652&lt;&gt;0,MAX($A$11:A1651)+1,0)</f>
        <v>1432</v>
      </c>
      <c r="B1652" s="487" t="s">
        <v>1296</v>
      </c>
      <c r="C1652" s="489" t="s">
        <v>822</v>
      </c>
      <c r="D1652" s="546">
        <v>596</v>
      </c>
      <c r="E1652" s="593">
        <v>1</v>
      </c>
      <c r="F1652" s="479">
        <f t="shared" si="134"/>
        <v>596</v>
      </c>
      <c r="G1652" s="494">
        <v>522</v>
      </c>
      <c r="H1652" s="494">
        <f>'[39]BANG KHOI LUONG 4'!H1654</f>
        <v>25</v>
      </c>
      <c r="I1652" s="494">
        <f>ROUND(G1652+H1652,0)</f>
        <v>547</v>
      </c>
      <c r="J1652" s="479">
        <v>7473</v>
      </c>
      <c r="K1652" s="479">
        <v>3852</v>
      </c>
      <c r="L1652" s="477">
        <f t="shared" si="130"/>
        <v>11325</v>
      </c>
      <c r="M1652" s="477">
        <f t="shared" si="131"/>
        <v>6749700</v>
      </c>
      <c r="N1652" s="477">
        <v>5911650</v>
      </c>
      <c r="O1652" s="477">
        <f t="shared" si="135"/>
        <v>283125</v>
      </c>
      <c r="P1652" s="477">
        <f t="shared" si="136"/>
        <v>6194775</v>
      </c>
      <c r="Q1652" s="447">
        <f>'[39]BANG KHOI LUONG 4'!J1654</f>
        <v>4.1666666666666664E-2</v>
      </c>
    </row>
    <row r="1653" spans="1:17" ht="15.75" hidden="1" customHeight="1" outlineLevel="1">
      <c r="A1653" s="545">
        <f>IF(C1653&lt;&gt;0,MAX($A$11:A1652)+1,0)</f>
        <v>1433</v>
      </c>
      <c r="B1653" s="487" t="s">
        <v>1297</v>
      </c>
      <c r="C1653" s="489" t="s">
        <v>822</v>
      </c>
      <c r="D1653" s="546">
        <v>48</v>
      </c>
      <c r="E1653" s="593">
        <v>1</v>
      </c>
      <c r="F1653" s="479">
        <f t="shared" si="134"/>
        <v>48</v>
      </c>
      <c r="G1653" s="494">
        <v>42</v>
      </c>
      <c r="H1653" s="494">
        <f>'[39]BANG KHOI LUONG 4'!H1655</f>
        <v>2</v>
      </c>
      <c r="I1653" s="494">
        <f t="shared" ref="I1653:I1674" si="137">ROUND(G1653+H1653,0)</f>
        <v>44</v>
      </c>
      <c r="J1653" s="479">
        <v>20551</v>
      </c>
      <c r="K1653" s="479">
        <v>10593</v>
      </c>
      <c r="L1653" s="477">
        <f t="shared" si="130"/>
        <v>31144</v>
      </c>
      <c r="M1653" s="477">
        <f t="shared" si="131"/>
        <v>1494912</v>
      </c>
      <c r="N1653" s="477">
        <v>1308048</v>
      </c>
      <c r="O1653" s="477">
        <f t="shared" si="135"/>
        <v>62288</v>
      </c>
      <c r="P1653" s="477">
        <f t="shared" si="136"/>
        <v>1370336</v>
      </c>
      <c r="Q1653" s="447">
        <f>'[39]BANG KHOI LUONG 4'!J1655</f>
        <v>4.1666666666666664E-2</v>
      </c>
    </row>
    <row r="1654" spans="1:17" ht="15.75" hidden="1" customHeight="1" outlineLevel="1">
      <c r="A1654" s="545">
        <f>IF(C1654&lt;&gt;0,MAX($A$11:A1653)+1,0)</f>
        <v>1434</v>
      </c>
      <c r="B1654" s="487" t="s">
        <v>1298</v>
      </c>
      <c r="C1654" s="489" t="s">
        <v>822</v>
      </c>
      <c r="D1654" s="546">
        <v>94</v>
      </c>
      <c r="E1654" s="593">
        <v>1</v>
      </c>
      <c r="F1654" s="479">
        <f t="shared" si="134"/>
        <v>94</v>
      </c>
      <c r="G1654" s="494">
        <v>83</v>
      </c>
      <c r="H1654" s="494">
        <f>'[39]BANG KHOI LUONG 4'!H1656</f>
        <v>4</v>
      </c>
      <c r="I1654" s="494">
        <f t="shared" si="137"/>
        <v>87</v>
      </c>
      <c r="J1654" s="479">
        <v>51143</v>
      </c>
      <c r="K1654" s="479">
        <v>26363</v>
      </c>
      <c r="L1654" s="477">
        <f t="shared" si="130"/>
        <v>77506</v>
      </c>
      <c r="M1654" s="477">
        <f t="shared" si="131"/>
        <v>7285564</v>
      </c>
      <c r="N1654" s="477">
        <v>6432998</v>
      </c>
      <c r="O1654" s="477">
        <f t="shared" si="135"/>
        <v>310024</v>
      </c>
      <c r="P1654" s="477">
        <f t="shared" si="136"/>
        <v>6743022</v>
      </c>
      <c r="Q1654" s="447">
        <f>'[39]BANG KHOI LUONG 4'!J1656</f>
        <v>4.1666666666666664E-2</v>
      </c>
    </row>
    <row r="1655" spans="1:17" ht="15.75" hidden="1" customHeight="1" outlineLevel="1">
      <c r="A1655" s="545">
        <f>IF(C1655&lt;&gt;0,MAX($A$11:A1654)+1,0)</f>
        <v>1435</v>
      </c>
      <c r="B1655" s="487" t="s">
        <v>1153</v>
      </c>
      <c r="C1655" s="489" t="s">
        <v>822</v>
      </c>
      <c r="D1655" s="546">
        <v>82</v>
      </c>
      <c r="E1655" s="593">
        <v>1</v>
      </c>
      <c r="F1655" s="479">
        <f t="shared" si="134"/>
        <v>82</v>
      </c>
      <c r="G1655" s="494">
        <v>73</v>
      </c>
      <c r="H1655" s="494">
        <f>'[39]BANG KHOI LUONG 4'!H1657</f>
        <v>3</v>
      </c>
      <c r="I1655" s="494">
        <f t="shared" si="137"/>
        <v>76</v>
      </c>
      <c r="J1655" s="479">
        <v>93997</v>
      </c>
      <c r="K1655" s="479">
        <v>48452</v>
      </c>
      <c r="L1655" s="477">
        <f t="shared" si="130"/>
        <v>142449</v>
      </c>
      <c r="M1655" s="477">
        <f t="shared" si="131"/>
        <v>11680818</v>
      </c>
      <c r="N1655" s="477">
        <v>10398777</v>
      </c>
      <c r="O1655" s="477">
        <f t="shared" si="135"/>
        <v>427347</v>
      </c>
      <c r="P1655" s="477">
        <f t="shared" si="136"/>
        <v>10826124</v>
      </c>
      <c r="Q1655" s="447">
        <f>'[39]BANG KHOI LUONG 4'!J1657</f>
        <v>4.1666666666666664E-2</v>
      </c>
    </row>
    <row r="1656" spans="1:17" ht="15.75" hidden="1" customHeight="1" outlineLevel="1">
      <c r="A1656" s="545">
        <f>IF(C1656&lt;&gt;0,MAX($A$11:A1655)+1,0)</f>
        <v>1436</v>
      </c>
      <c r="B1656" s="487" t="s">
        <v>1154</v>
      </c>
      <c r="C1656" s="489" t="s">
        <v>822</v>
      </c>
      <c r="D1656" s="546">
        <v>44</v>
      </c>
      <c r="E1656" s="593">
        <v>1</v>
      </c>
      <c r="F1656" s="479">
        <f t="shared" si="134"/>
        <v>44</v>
      </c>
      <c r="G1656" s="494">
        <v>39</v>
      </c>
      <c r="H1656" s="494">
        <f>'[39]BANG KHOI LUONG 4'!H1658</f>
        <v>2</v>
      </c>
      <c r="I1656" s="494">
        <f t="shared" si="137"/>
        <v>41</v>
      </c>
      <c r="J1656" s="479">
        <v>191145</v>
      </c>
      <c r="K1656" s="479">
        <v>98529</v>
      </c>
      <c r="L1656" s="477">
        <f t="shared" si="130"/>
        <v>289674</v>
      </c>
      <c r="M1656" s="477">
        <f t="shared" si="131"/>
        <v>12745656</v>
      </c>
      <c r="N1656" s="477">
        <v>11297286</v>
      </c>
      <c r="O1656" s="477">
        <f t="shared" si="135"/>
        <v>579348</v>
      </c>
      <c r="P1656" s="477">
        <f t="shared" si="136"/>
        <v>11876634</v>
      </c>
      <c r="Q1656" s="447">
        <f>'[39]BANG KHOI LUONG 4'!J1658</f>
        <v>4.1666666666666664E-2</v>
      </c>
    </row>
    <row r="1657" spans="1:17" ht="15.75" hidden="1" customHeight="1" outlineLevel="1">
      <c r="A1657" s="545">
        <f>IF(C1657&lt;&gt;0,MAX($A$11:A1656)+1,0)</f>
        <v>1437</v>
      </c>
      <c r="B1657" s="487" t="s">
        <v>1323</v>
      </c>
      <c r="C1657" s="489" t="s">
        <v>822</v>
      </c>
      <c r="D1657" s="546">
        <v>2</v>
      </c>
      <c r="E1657" s="593">
        <v>1</v>
      </c>
      <c r="F1657" s="479">
        <f t="shared" si="134"/>
        <v>2</v>
      </c>
      <c r="G1657" s="494">
        <v>0</v>
      </c>
      <c r="H1657" s="494">
        <f>'[39]BANG KHOI LUONG 4'!H1659</f>
        <v>0</v>
      </c>
      <c r="I1657" s="494">
        <f t="shared" si="137"/>
        <v>0</v>
      </c>
      <c r="J1657" s="479">
        <v>94347</v>
      </c>
      <c r="K1657" s="479">
        <v>48632</v>
      </c>
      <c r="L1657" s="477">
        <f t="shared" si="130"/>
        <v>142979</v>
      </c>
      <c r="M1657" s="477">
        <f t="shared" si="131"/>
        <v>285958</v>
      </c>
      <c r="N1657" s="477">
        <v>0</v>
      </c>
      <c r="O1657" s="477">
        <f t="shared" si="135"/>
        <v>0</v>
      </c>
      <c r="P1657" s="477">
        <f t="shared" si="136"/>
        <v>0</v>
      </c>
      <c r="Q1657" s="447"/>
    </row>
    <row r="1658" spans="1:17" ht="15.75" hidden="1" customHeight="1" outlineLevel="1">
      <c r="A1658" s="545">
        <f>IF(C1658&lt;&gt;0,MAX($A$11:A1657)+1,0)</f>
        <v>1438</v>
      </c>
      <c r="B1658" s="487" t="s">
        <v>1324</v>
      </c>
      <c r="C1658" s="489" t="s">
        <v>822</v>
      </c>
      <c r="D1658" s="546">
        <v>16</v>
      </c>
      <c r="E1658" s="593">
        <v>1</v>
      </c>
      <c r="F1658" s="479">
        <f t="shared" si="134"/>
        <v>16</v>
      </c>
      <c r="G1658" s="494">
        <v>14</v>
      </c>
      <c r="H1658" s="494">
        <f>'[39]BANG KHOI LUONG 4'!H1660</f>
        <v>1</v>
      </c>
      <c r="I1658" s="494">
        <f t="shared" si="137"/>
        <v>15</v>
      </c>
      <c r="J1658" s="479">
        <v>114897</v>
      </c>
      <c r="K1658" s="479">
        <v>59225</v>
      </c>
      <c r="L1658" s="477">
        <f t="shared" si="130"/>
        <v>174122</v>
      </c>
      <c r="M1658" s="477">
        <f t="shared" si="131"/>
        <v>2785952</v>
      </c>
      <c r="N1658" s="477">
        <v>2437708</v>
      </c>
      <c r="O1658" s="477">
        <f t="shared" si="135"/>
        <v>174122</v>
      </c>
      <c r="P1658" s="477">
        <f t="shared" si="136"/>
        <v>2611830</v>
      </c>
      <c r="Q1658" s="447">
        <f>'[39]BANG KHOI LUONG 4'!J1660</f>
        <v>4.1666666666666664E-2</v>
      </c>
    </row>
    <row r="1659" spans="1:17" ht="15.75" hidden="1" customHeight="1" outlineLevel="1">
      <c r="A1659" s="545">
        <f>IF(C1659&lt;&gt;0,MAX($A$11:A1658)+1,0)</f>
        <v>1439</v>
      </c>
      <c r="B1659" s="487" t="s">
        <v>1325</v>
      </c>
      <c r="C1659" s="489" t="s">
        <v>822</v>
      </c>
      <c r="D1659" s="546">
        <v>8</v>
      </c>
      <c r="E1659" s="593">
        <v>1</v>
      </c>
      <c r="F1659" s="479">
        <f t="shared" si="134"/>
        <v>8</v>
      </c>
      <c r="G1659" s="494">
        <v>7</v>
      </c>
      <c r="H1659" s="494">
        <f>'[39]BANG KHOI LUONG 4'!H1661</f>
        <v>0</v>
      </c>
      <c r="I1659" s="494">
        <f t="shared" si="137"/>
        <v>7</v>
      </c>
      <c r="J1659" s="479">
        <v>16347</v>
      </c>
      <c r="K1659" s="479">
        <v>8426</v>
      </c>
      <c r="L1659" s="477">
        <f t="shared" si="130"/>
        <v>24773</v>
      </c>
      <c r="M1659" s="477">
        <f t="shared" si="131"/>
        <v>198184</v>
      </c>
      <c r="N1659" s="477">
        <v>173411</v>
      </c>
      <c r="O1659" s="477">
        <f t="shared" si="135"/>
        <v>0</v>
      </c>
      <c r="P1659" s="477">
        <f t="shared" si="136"/>
        <v>173411</v>
      </c>
      <c r="Q1659" s="447">
        <f>'[39]BANG KHOI LUONG 4'!J1661</f>
        <v>0</v>
      </c>
    </row>
    <row r="1660" spans="1:17" ht="15.75" hidden="1" customHeight="1" outlineLevel="1">
      <c r="A1660" s="545">
        <f>IF(C1660&lt;&gt;0,MAX($A$11:A1659)+1,0)</f>
        <v>1440</v>
      </c>
      <c r="B1660" s="487" t="s">
        <v>1160</v>
      </c>
      <c r="C1660" s="489" t="s">
        <v>822</v>
      </c>
      <c r="D1660" s="546">
        <v>4</v>
      </c>
      <c r="E1660" s="593">
        <v>1</v>
      </c>
      <c r="F1660" s="479">
        <f t="shared" si="134"/>
        <v>4</v>
      </c>
      <c r="G1660" s="494">
        <v>4</v>
      </c>
      <c r="H1660" s="494">
        <f>'[39]BANG KHOI LUONG 4'!H1662</f>
        <v>0</v>
      </c>
      <c r="I1660" s="494">
        <f t="shared" si="137"/>
        <v>4</v>
      </c>
      <c r="J1660" s="479">
        <v>220337</v>
      </c>
      <c r="K1660" s="479">
        <v>113575</v>
      </c>
      <c r="L1660" s="477">
        <f t="shared" si="130"/>
        <v>333912</v>
      </c>
      <c r="M1660" s="477">
        <f t="shared" si="131"/>
        <v>1335648</v>
      </c>
      <c r="N1660" s="477">
        <v>1335648</v>
      </c>
      <c r="O1660" s="477">
        <f t="shared" si="135"/>
        <v>0</v>
      </c>
      <c r="P1660" s="477">
        <f t="shared" si="136"/>
        <v>1335648</v>
      </c>
      <c r="Q1660" s="447">
        <f>'[39]BANG KHOI LUONG 4'!J1662</f>
        <v>0</v>
      </c>
    </row>
    <row r="1661" spans="1:17" ht="15.75" hidden="1" customHeight="1" outlineLevel="1">
      <c r="A1661" s="545">
        <f>IF(C1661&lt;&gt;0,MAX($A$11:A1660)+1,0)</f>
        <v>1441</v>
      </c>
      <c r="B1661" s="487" t="s">
        <v>1161</v>
      </c>
      <c r="C1661" s="489" t="s">
        <v>822</v>
      </c>
      <c r="D1661" s="546">
        <v>8</v>
      </c>
      <c r="E1661" s="593">
        <v>1</v>
      </c>
      <c r="F1661" s="479">
        <f t="shared" si="134"/>
        <v>8</v>
      </c>
      <c r="G1661" s="494">
        <v>7</v>
      </c>
      <c r="H1661" s="494">
        <f>'[39]BANG KHOI LUONG 4'!H1663</f>
        <v>0</v>
      </c>
      <c r="I1661" s="494">
        <f t="shared" si="137"/>
        <v>7</v>
      </c>
      <c r="J1661" s="479">
        <v>285375</v>
      </c>
      <c r="K1661" s="479">
        <v>147101</v>
      </c>
      <c r="L1661" s="477">
        <f t="shared" si="130"/>
        <v>432476</v>
      </c>
      <c r="M1661" s="477">
        <f t="shared" si="131"/>
        <v>3459808</v>
      </c>
      <c r="N1661" s="477">
        <v>3027332</v>
      </c>
      <c r="O1661" s="477">
        <f t="shared" si="135"/>
        <v>0</v>
      </c>
      <c r="P1661" s="477">
        <f t="shared" si="136"/>
        <v>3027332</v>
      </c>
      <c r="Q1661" s="447">
        <f>'[39]BANG KHOI LUONG 4'!J1663</f>
        <v>0</v>
      </c>
    </row>
    <row r="1662" spans="1:17" ht="15.75" hidden="1" customHeight="1" outlineLevel="1">
      <c r="A1662" s="545">
        <f>IF(C1662&lt;&gt;0,MAX($A$11:A1661)+1,0)</f>
        <v>1442</v>
      </c>
      <c r="B1662" s="487" t="s">
        <v>1162</v>
      </c>
      <c r="C1662" s="489" t="s">
        <v>822</v>
      </c>
      <c r="D1662" s="546">
        <v>2</v>
      </c>
      <c r="E1662" s="593">
        <v>1</v>
      </c>
      <c r="F1662" s="479">
        <f t="shared" si="134"/>
        <v>2</v>
      </c>
      <c r="G1662" s="494">
        <v>0</v>
      </c>
      <c r="H1662" s="494">
        <f>'[39]BANG KHOI LUONG 4'!H1664</f>
        <v>0</v>
      </c>
      <c r="I1662" s="494">
        <f t="shared" si="137"/>
        <v>0</v>
      </c>
      <c r="J1662" s="479">
        <v>265175</v>
      </c>
      <c r="K1662" s="479">
        <v>136689</v>
      </c>
      <c r="L1662" s="477">
        <f t="shared" si="130"/>
        <v>401864</v>
      </c>
      <c r="M1662" s="477">
        <f t="shared" si="131"/>
        <v>803728</v>
      </c>
      <c r="N1662" s="477">
        <v>0</v>
      </c>
      <c r="O1662" s="477">
        <f t="shared" si="135"/>
        <v>0</v>
      </c>
      <c r="P1662" s="477">
        <f t="shared" si="136"/>
        <v>0</v>
      </c>
      <c r="Q1662" s="447"/>
    </row>
    <row r="1663" spans="1:17" ht="15.75" hidden="1" customHeight="1" outlineLevel="1">
      <c r="A1663" s="545">
        <f>IF(C1663&lt;&gt;0,MAX($A$11:A1662)+1,0)</f>
        <v>1443</v>
      </c>
      <c r="B1663" s="487" t="s">
        <v>1163</v>
      </c>
      <c r="C1663" s="489" t="s">
        <v>822</v>
      </c>
      <c r="D1663" s="546">
        <v>24</v>
      </c>
      <c r="E1663" s="593">
        <v>1</v>
      </c>
      <c r="F1663" s="479">
        <f t="shared" si="134"/>
        <v>24</v>
      </c>
      <c r="G1663" s="494">
        <v>21</v>
      </c>
      <c r="H1663" s="494">
        <f>'[39]BANG KHOI LUONG 4'!H1665</f>
        <v>1</v>
      </c>
      <c r="I1663" s="494">
        <f t="shared" si="137"/>
        <v>22</v>
      </c>
      <c r="J1663" s="479">
        <v>599592</v>
      </c>
      <c r="K1663" s="479">
        <v>309068</v>
      </c>
      <c r="L1663" s="477">
        <f t="shared" si="130"/>
        <v>908660</v>
      </c>
      <c r="M1663" s="477">
        <f t="shared" si="131"/>
        <v>21807840</v>
      </c>
      <c r="N1663" s="477">
        <v>19081860</v>
      </c>
      <c r="O1663" s="477">
        <f t="shared" si="135"/>
        <v>908660</v>
      </c>
      <c r="P1663" s="477">
        <f t="shared" si="136"/>
        <v>19990520</v>
      </c>
      <c r="Q1663" s="447">
        <f>'[39]BANG KHOI LUONG 4'!J1665</f>
        <v>4.1666666666666664E-2</v>
      </c>
    </row>
    <row r="1664" spans="1:17" ht="15.75" hidden="1" customHeight="1" outlineLevel="1">
      <c r="A1664" s="545">
        <f>IF(C1664&lt;&gt;0,MAX($A$11:A1663)+1,0)</f>
        <v>1444</v>
      </c>
      <c r="B1664" s="487" t="s">
        <v>1326</v>
      </c>
      <c r="C1664" s="489" t="s">
        <v>822</v>
      </c>
      <c r="D1664" s="546">
        <v>1</v>
      </c>
      <c r="E1664" s="593">
        <v>1</v>
      </c>
      <c r="F1664" s="479">
        <f t="shared" si="134"/>
        <v>1</v>
      </c>
      <c r="G1664" s="494">
        <v>0</v>
      </c>
      <c r="H1664" s="494">
        <f>'[39]BANG KHOI LUONG 4'!H1666</f>
        <v>0</v>
      </c>
      <c r="I1664" s="494">
        <f t="shared" si="137"/>
        <v>0</v>
      </c>
      <c r="J1664" s="479">
        <v>189745</v>
      </c>
      <c r="K1664" s="479">
        <v>97806</v>
      </c>
      <c r="L1664" s="477">
        <f t="shared" si="130"/>
        <v>287551</v>
      </c>
      <c r="M1664" s="477">
        <f t="shared" si="131"/>
        <v>287551</v>
      </c>
      <c r="N1664" s="477">
        <v>0</v>
      </c>
      <c r="O1664" s="477">
        <f t="shared" si="135"/>
        <v>0</v>
      </c>
      <c r="P1664" s="477">
        <f t="shared" si="136"/>
        <v>0</v>
      </c>
      <c r="Q1664" s="447"/>
    </row>
    <row r="1665" spans="1:18" ht="15.75" hidden="1" customHeight="1" outlineLevel="1">
      <c r="A1665" s="545">
        <f>IF(C1665&lt;&gt;0,MAX($A$11:A1664)+1,0)</f>
        <v>1445</v>
      </c>
      <c r="B1665" s="487" t="s">
        <v>1327</v>
      </c>
      <c r="C1665" s="489" t="s">
        <v>822</v>
      </c>
      <c r="D1665" s="546">
        <v>8</v>
      </c>
      <c r="E1665" s="593">
        <v>1</v>
      </c>
      <c r="F1665" s="479">
        <f t="shared" si="134"/>
        <v>8</v>
      </c>
      <c r="G1665" s="494">
        <v>7</v>
      </c>
      <c r="H1665" s="494">
        <f>'[39]BANG KHOI LUONG 4'!H1667</f>
        <v>0</v>
      </c>
      <c r="I1665" s="494">
        <f t="shared" si="137"/>
        <v>7</v>
      </c>
      <c r="J1665" s="479">
        <v>162188</v>
      </c>
      <c r="K1665" s="479">
        <v>83601</v>
      </c>
      <c r="L1665" s="477">
        <f t="shared" si="130"/>
        <v>245789</v>
      </c>
      <c r="M1665" s="477">
        <f t="shared" si="131"/>
        <v>1966312</v>
      </c>
      <c r="N1665" s="477">
        <v>1720523</v>
      </c>
      <c r="O1665" s="477">
        <f t="shared" si="135"/>
        <v>0</v>
      </c>
      <c r="P1665" s="477">
        <f t="shared" si="136"/>
        <v>1720523</v>
      </c>
      <c r="Q1665" s="447">
        <f>'[39]BANG KHOI LUONG 4'!J1667</f>
        <v>0</v>
      </c>
    </row>
    <row r="1666" spans="1:18" ht="15.75" hidden="1" customHeight="1" outlineLevel="1">
      <c r="A1666" s="545">
        <f>IF(C1666&lt;&gt;0,MAX($A$11:A1665)+1,0)</f>
        <v>1446</v>
      </c>
      <c r="B1666" s="487" t="s">
        <v>1314</v>
      </c>
      <c r="C1666" s="489" t="s">
        <v>822</v>
      </c>
      <c r="D1666" s="546">
        <v>24</v>
      </c>
      <c r="E1666" s="593">
        <v>1</v>
      </c>
      <c r="F1666" s="479">
        <f t="shared" si="134"/>
        <v>24</v>
      </c>
      <c r="G1666" s="494">
        <v>21</v>
      </c>
      <c r="H1666" s="494">
        <f>'[39]BANG KHOI LUONG 4'!H1668</f>
        <v>1</v>
      </c>
      <c r="I1666" s="494">
        <f t="shared" si="137"/>
        <v>22</v>
      </c>
      <c r="J1666" s="479">
        <v>68775</v>
      </c>
      <c r="K1666" s="479">
        <v>35451</v>
      </c>
      <c r="L1666" s="477">
        <f t="shared" si="130"/>
        <v>104226</v>
      </c>
      <c r="M1666" s="477">
        <f t="shared" si="131"/>
        <v>2501424</v>
      </c>
      <c r="N1666" s="477">
        <v>2188746</v>
      </c>
      <c r="O1666" s="477">
        <f t="shared" si="135"/>
        <v>104226</v>
      </c>
      <c r="P1666" s="477">
        <f t="shared" si="136"/>
        <v>2292972</v>
      </c>
      <c r="Q1666" s="447">
        <f>'[39]BANG KHOI LUONG 4'!J1668</f>
        <v>4.1666666666666664E-2</v>
      </c>
    </row>
    <row r="1667" spans="1:18" ht="15.75" hidden="1" customHeight="1" outlineLevel="1">
      <c r="A1667" s="545">
        <f>IF(C1667&lt;&gt;0,MAX($A$11:A1666)+1,0)</f>
        <v>1447</v>
      </c>
      <c r="B1667" s="487" t="s">
        <v>1186</v>
      </c>
      <c r="C1667" s="489" t="s">
        <v>822</v>
      </c>
      <c r="D1667" s="546">
        <v>8</v>
      </c>
      <c r="E1667" s="593">
        <v>1</v>
      </c>
      <c r="F1667" s="479">
        <f t="shared" si="134"/>
        <v>8</v>
      </c>
      <c r="G1667" s="494">
        <v>7</v>
      </c>
      <c r="H1667" s="494">
        <f>'[39]BANG KHOI LUONG 4'!H1669</f>
        <v>0</v>
      </c>
      <c r="I1667" s="494">
        <f t="shared" si="137"/>
        <v>7</v>
      </c>
      <c r="J1667" s="479">
        <v>430982</v>
      </c>
      <c r="K1667" s="479">
        <v>222156</v>
      </c>
      <c r="L1667" s="477">
        <f t="shared" si="130"/>
        <v>653138</v>
      </c>
      <c r="M1667" s="477">
        <f t="shared" si="131"/>
        <v>5225104</v>
      </c>
      <c r="N1667" s="477">
        <v>4571966</v>
      </c>
      <c r="O1667" s="477">
        <f t="shared" si="135"/>
        <v>0</v>
      </c>
      <c r="P1667" s="477">
        <f t="shared" si="136"/>
        <v>4571966</v>
      </c>
      <c r="Q1667" s="447">
        <f>'[39]BANG KHOI LUONG 4'!J1669</f>
        <v>0</v>
      </c>
    </row>
    <row r="1668" spans="1:18" ht="15.75" hidden="1" customHeight="1" outlineLevel="1">
      <c r="A1668" s="545">
        <f>IF(C1668&lt;&gt;0,MAX($A$11:A1667)+1,0)</f>
        <v>1448</v>
      </c>
      <c r="B1668" s="487" t="s">
        <v>1187</v>
      </c>
      <c r="C1668" s="489" t="s">
        <v>822</v>
      </c>
      <c r="D1668" s="546">
        <v>2</v>
      </c>
      <c r="E1668" s="593">
        <v>1</v>
      </c>
      <c r="F1668" s="479">
        <f t="shared" si="134"/>
        <v>2</v>
      </c>
      <c r="G1668" s="494">
        <v>0</v>
      </c>
      <c r="H1668" s="494"/>
      <c r="I1668" s="494">
        <f t="shared" si="137"/>
        <v>0</v>
      </c>
      <c r="J1668" s="479">
        <v>225475</v>
      </c>
      <c r="K1668" s="479">
        <v>116224</v>
      </c>
      <c r="L1668" s="477">
        <f t="shared" si="130"/>
        <v>341699</v>
      </c>
      <c r="M1668" s="477">
        <f t="shared" si="131"/>
        <v>683398</v>
      </c>
      <c r="N1668" s="477">
        <v>0</v>
      </c>
      <c r="O1668" s="477">
        <f t="shared" si="135"/>
        <v>0</v>
      </c>
      <c r="P1668" s="477">
        <f t="shared" si="136"/>
        <v>0</v>
      </c>
      <c r="Q1668" s="447"/>
    </row>
    <row r="1669" spans="1:18" ht="15.75" hidden="1" customHeight="1" outlineLevel="1">
      <c r="A1669" s="545">
        <f>IF(C1669&lt;&gt;0,MAX($A$11:A1668)+1,0)</f>
        <v>1449</v>
      </c>
      <c r="B1669" s="487" t="s">
        <v>1328</v>
      </c>
      <c r="C1669" s="489" t="s">
        <v>822</v>
      </c>
      <c r="D1669" s="546">
        <v>250</v>
      </c>
      <c r="E1669" s="593">
        <v>1</v>
      </c>
      <c r="F1669" s="479">
        <f t="shared" si="134"/>
        <v>250</v>
      </c>
      <c r="G1669" s="494">
        <v>0</v>
      </c>
      <c r="H1669" s="494"/>
      <c r="I1669" s="494">
        <f t="shared" si="137"/>
        <v>0</v>
      </c>
      <c r="J1669" s="479">
        <v>145607</v>
      </c>
      <c r="K1669" s="479">
        <v>100395</v>
      </c>
      <c r="L1669" s="477">
        <f t="shared" si="130"/>
        <v>246002</v>
      </c>
      <c r="M1669" s="477">
        <f t="shared" si="131"/>
        <v>61500500</v>
      </c>
      <c r="N1669" s="477"/>
      <c r="O1669" s="477"/>
      <c r="P1669" s="477"/>
      <c r="Q1669" s="493"/>
    </row>
    <row r="1670" spans="1:18" ht="15.75" hidden="1" customHeight="1" outlineLevel="1">
      <c r="A1670" s="545">
        <f>IF(C1670&lt;&gt;0,MAX($A$11:A1669)+1,0)</f>
        <v>1450</v>
      </c>
      <c r="B1670" s="487" t="s">
        <v>1329</v>
      </c>
      <c r="C1670" s="489" t="s">
        <v>822</v>
      </c>
      <c r="D1670" s="546">
        <v>12</v>
      </c>
      <c r="E1670" s="593">
        <v>1</v>
      </c>
      <c r="F1670" s="479">
        <f t="shared" si="134"/>
        <v>12</v>
      </c>
      <c r="G1670" s="494">
        <v>0</v>
      </c>
      <c r="H1670" s="494"/>
      <c r="I1670" s="494">
        <f t="shared" si="137"/>
        <v>0</v>
      </c>
      <c r="J1670" s="479">
        <v>169362</v>
      </c>
      <c r="K1670" s="479">
        <v>104760</v>
      </c>
      <c r="L1670" s="477">
        <f t="shared" si="130"/>
        <v>274122</v>
      </c>
      <c r="M1670" s="477">
        <f t="shared" si="131"/>
        <v>3289464</v>
      </c>
      <c r="N1670" s="477"/>
      <c r="O1670" s="477"/>
      <c r="P1670" s="477"/>
      <c r="Q1670" s="493"/>
    </row>
    <row r="1671" spans="1:18" ht="13" hidden="1" outlineLevel="1">
      <c r="A1671" s="545">
        <f>IF(C1671&lt;&gt;0,MAX($A$11:A1670)+1,0)</f>
        <v>1451</v>
      </c>
      <c r="B1671" s="487" t="s">
        <v>1330</v>
      </c>
      <c r="C1671" s="489" t="s">
        <v>822</v>
      </c>
      <c r="D1671" s="546">
        <v>3</v>
      </c>
      <c r="E1671" s="593">
        <v>1</v>
      </c>
      <c r="F1671" s="479">
        <f t="shared" si="134"/>
        <v>3</v>
      </c>
      <c r="G1671" s="494">
        <v>0</v>
      </c>
      <c r="H1671" s="494"/>
      <c r="I1671" s="494">
        <f t="shared" si="137"/>
        <v>0</v>
      </c>
      <c r="J1671" s="479">
        <v>232873</v>
      </c>
      <c r="K1671" s="479">
        <v>113490</v>
      </c>
      <c r="L1671" s="477">
        <f t="shared" si="130"/>
        <v>346363</v>
      </c>
      <c r="M1671" s="477">
        <f t="shared" si="131"/>
        <v>1039089</v>
      </c>
      <c r="N1671" s="477"/>
      <c r="O1671" s="477"/>
      <c r="P1671" s="477"/>
      <c r="Q1671" s="493"/>
    </row>
    <row r="1672" spans="1:18" ht="13" hidden="1" outlineLevel="1">
      <c r="A1672" s="545">
        <f>IF(C1672&lt;&gt;0,MAX($A$11:A1671)+1,0)</f>
        <v>1452</v>
      </c>
      <c r="B1672" s="487" t="s">
        <v>1331</v>
      </c>
      <c r="C1672" s="489" t="s">
        <v>822</v>
      </c>
      <c r="D1672" s="546">
        <v>22</v>
      </c>
      <c r="E1672" s="593">
        <v>1</v>
      </c>
      <c r="F1672" s="479">
        <f t="shared" si="134"/>
        <v>22</v>
      </c>
      <c r="G1672" s="494">
        <v>0</v>
      </c>
      <c r="H1672" s="494"/>
      <c r="I1672" s="494">
        <f t="shared" si="137"/>
        <v>0</v>
      </c>
      <c r="J1672" s="479">
        <v>145607</v>
      </c>
      <c r="K1672" s="479">
        <v>100395</v>
      </c>
      <c r="L1672" s="477">
        <f t="shared" si="130"/>
        <v>246002</v>
      </c>
      <c r="M1672" s="477">
        <f t="shared" si="131"/>
        <v>5412044</v>
      </c>
      <c r="N1672" s="477"/>
      <c r="O1672" s="477"/>
      <c r="P1672" s="477"/>
      <c r="Q1672" s="493"/>
    </row>
    <row r="1673" spans="1:18" ht="13" hidden="1" outlineLevel="1">
      <c r="A1673" s="545">
        <f>IF(C1673&lt;&gt;0,MAX($A$11:A1672)+1,0)</f>
        <v>1453</v>
      </c>
      <c r="B1673" s="487" t="s">
        <v>1332</v>
      </c>
      <c r="C1673" s="489" t="s">
        <v>822</v>
      </c>
      <c r="D1673" s="546">
        <v>8</v>
      </c>
      <c r="E1673" s="593">
        <v>1</v>
      </c>
      <c r="F1673" s="479">
        <f t="shared" si="134"/>
        <v>8</v>
      </c>
      <c r="G1673" s="494">
        <v>0</v>
      </c>
      <c r="H1673" s="494"/>
      <c r="I1673" s="494">
        <f t="shared" si="137"/>
        <v>0</v>
      </c>
      <c r="J1673" s="479">
        <v>169362</v>
      </c>
      <c r="K1673" s="479">
        <v>104760</v>
      </c>
      <c r="L1673" s="477">
        <f t="shared" ref="L1673:L1738" si="138">J1673+K1673</f>
        <v>274122</v>
      </c>
      <c r="M1673" s="477">
        <f t="shared" ref="M1673:M1738" si="139">ROUND(F1673*L1673,0)</f>
        <v>2192976</v>
      </c>
      <c r="N1673" s="477"/>
      <c r="O1673" s="477"/>
      <c r="P1673" s="477"/>
      <c r="Q1673" s="493"/>
    </row>
    <row r="1674" spans="1:18" ht="13" hidden="1" outlineLevel="1">
      <c r="A1674" s="545">
        <f>IF(C1674&lt;&gt;0,MAX($A$11:A1673)+1,0)</f>
        <v>1454</v>
      </c>
      <c r="B1674" s="487" t="s">
        <v>1333</v>
      </c>
      <c r="C1674" s="489" t="s">
        <v>822</v>
      </c>
      <c r="D1674" s="546">
        <v>26</v>
      </c>
      <c r="E1674" s="593">
        <v>1</v>
      </c>
      <c r="F1674" s="479">
        <f t="shared" si="134"/>
        <v>26</v>
      </c>
      <c r="G1674" s="494">
        <v>0</v>
      </c>
      <c r="H1674" s="494"/>
      <c r="I1674" s="494">
        <f t="shared" si="137"/>
        <v>0</v>
      </c>
      <c r="J1674" s="479">
        <v>232873</v>
      </c>
      <c r="K1674" s="479">
        <v>113490</v>
      </c>
      <c r="L1674" s="477">
        <f t="shared" si="138"/>
        <v>346363</v>
      </c>
      <c r="M1674" s="477">
        <f t="shared" si="139"/>
        <v>9005438</v>
      </c>
      <c r="N1674" s="477"/>
      <c r="O1674" s="477"/>
      <c r="P1674" s="477"/>
      <c r="Q1674" s="493"/>
    </row>
    <row r="1675" spans="1:18" ht="28.5" hidden="1" customHeight="1" outlineLevel="1">
      <c r="A1675" s="498"/>
      <c r="B1675" s="577" t="s">
        <v>1334</v>
      </c>
      <c r="C1675" s="585"/>
      <c r="D1675" s="466"/>
      <c r="E1675" s="466"/>
      <c r="F1675" s="484">
        <f t="shared" ref="F1675:F1697" si="140">D1675*E1675</f>
        <v>0</v>
      </c>
      <c r="G1675" s="485"/>
      <c r="H1675" s="484"/>
      <c r="I1675" s="484"/>
      <c r="J1675" s="484">
        <v>0</v>
      </c>
      <c r="K1675" s="484">
        <v>0</v>
      </c>
      <c r="L1675" s="484"/>
      <c r="M1675" s="484"/>
      <c r="N1675" s="467"/>
      <c r="O1675" s="467"/>
      <c r="P1675" s="467"/>
      <c r="Q1675" s="587"/>
    </row>
    <row r="1676" spans="1:18" s="439" customFormat="1" ht="77.25" hidden="1" customHeight="1" outlineLevel="1">
      <c r="A1676" s="533"/>
      <c r="B1676" s="487" t="str">
        <f>'[39]BANG KHOI LUONG 4'!B1678</f>
        <v>Hệ thống thông hơi tháp A . Tổng khối lượng thi công là 24 tầng ( tầng 1 đến tầng 24 ).
Đợt 1-3: Thi công 21 tầng ( thoát tầng 4-24 )
Đợt này: Thi công 1 tầng ( thoát tầng 3 )
1/24=4,17%</v>
      </c>
      <c r="C1676" s="588"/>
      <c r="D1676" s="536"/>
      <c r="E1676" s="536"/>
      <c r="F1676" s="479"/>
      <c r="G1676" s="492"/>
      <c r="H1676" s="479"/>
      <c r="I1676" s="479"/>
      <c r="J1676" s="479"/>
      <c r="K1676" s="479"/>
      <c r="L1676" s="479"/>
      <c r="M1676" s="479"/>
      <c r="N1676" s="543"/>
      <c r="O1676" s="543"/>
      <c r="P1676" s="543"/>
      <c r="Q1676" s="591"/>
      <c r="R1676" s="538" t="s">
        <v>1335</v>
      </c>
    </row>
    <row r="1677" spans="1:18" ht="13" hidden="1" outlineLevel="1">
      <c r="A1677" s="545">
        <f>IF(C1677&lt;&gt;0,MAX($A$11:A1675)+1,0)</f>
        <v>1455</v>
      </c>
      <c r="B1677" s="487" t="s">
        <v>1142</v>
      </c>
      <c r="C1677" s="489" t="s">
        <v>805</v>
      </c>
      <c r="D1677" s="546">
        <v>1800</v>
      </c>
      <c r="E1677" s="593">
        <v>1</v>
      </c>
      <c r="F1677" s="479">
        <f t="shared" si="140"/>
        <v>1800</v>
      </c>
      <c r="G1677" s="494">
        <v>1575</v>
      </c>
      <c r="H1677" s="494">
        <f>'[39]BANG KHOI LUONG 4'!H1679</f>
        <v>75</v>
      </c>
      <c r="I1677" s="494">
        <f>ROUND(G1677+H1677,2)</f>
        <v>1650</v>
      </c>
      <c r="J1677" s="479">
        <v>188927</v>
      </c>
      <c r="K1677" s="479">
        <v>97385</v>
      </c>
      <c r="L1677" s="477">
        <f t="shared" si="138"/>
        <v>286312</v>
      </c>
      <c r="M1677" s="477">
        <f t="shared" si="139"/>
        <v>515361600</v>
      </c>
      <c r="N1677" s="477">
        <v>450941400</v>
      </c>
      <c r="O1677" s="477">
        <f>ROUND(L1677*H1677,0)</f>
        <v>21473400</v>
      </c>
      <c r="P1677" s="477">
        <f>ROUND(L1677*I1677,0)</f>
        <v>472414800</v>
      </c>
      <c r="Q1677" s="447">
        <f>'[39]BANG KHOI LUONG 4'!J1679</f>
        <v>4.1666666666666664E-2</v>
      </c>
    </row>
    <row r="1678" spans="1:18" ht="13" hidden="1" outlineLevel="1">
      <c r="A1678" s="545">
        <f>IF(C1678&lt;&gt;0,MAX($A$11:A1677)+1,0)</f>
        <v>1456</v>
      </c>
      <c r="B1678" s="487" t="s">
        <v>1143</v>
      </c>
      <c r="C1678" s="489" t="s">
        <v>805</v>
      </c>
      <c r="D1678" s="546">
        <v>10</v>
      </c>
      <c r="E1678" s="593">
        <v>1</v>
      </c>
      <c r="F1678" s="479">
        <f t="shared" si="140"/>
        <v>10</v>
      </c>
      <c r="G1678" s="492"/>
      <c r="H1678" s="494">
        <f>'[39]BANG KHOI LUONG 4'!H1680</f>
        <v>0</v>
      </c>
      <c r="I1678" s="479"/>
      <c r="J1678" s="479">
        <v>301606</v>
      </c>
      <c r="K1678" s="479">
        <v>155467</v>
      </c>
      <c r="L1678" s="477">
        <f t="shared" si="138"/>
        <v>457073</v>
      </c>
      <c r="M1678" s="477">
        <f t="shared" si="139"/>
        <v>4570730</v>
      </c>
      <c r="N1678" s="477"/>
      <c r="O1678" s="477"/>
      <c r="P1678" s="477"/>
      <c r="Q1678" s="447"/>
    </row>
    <row r="1679" spans="1:18" ht="13" hidden="1" outlineLevel="1">
      <c r="A1679" s="545">
        <f>IF(C1679&lt;&gt;0,MAX($A$11:A1678)+1,0)</f>
        <v>1457</v>
      </c>
      <c r="B1679" s="487" t="s">
        <v>1147</v>
      </c>
      <c r="C1679" s="489" t="s">
        <v>805</v>
      </c>
      <c r="D1679" s="546">
        <v>1100</v>
      </c>
      <c r="E1679" s="593">
        <v>1</v>
      </c>
      <c r="F1679" s="479">
        <f t="shared" si="140"/>
        <v>1100</v>
      </c>
      <c r="G1679" s="494">
        <v>962.5</v>
      </c>
      <c r="H1679" s="494">
        <f>'[39]BANG KHOI LUONG 4'!H1681</f>
        <v>45.833333333333329</v>
      </c>
      <c r="I1679" s="494">
        <f>ROUND(G1679+H1679,2)</f>
        <v>1008.33</v>
      </c>
      <c r="J1679" s="479">
        <v>40868</v>
      </c>
      <c r="K1679" s="479">
        <v>21066</v>
      </c>
      <c r="L1679" s="477">
        <f t="shared" si="138"/>
        <v>61934</v>
      </c>
      <c r="M1679" s="477">
        <f t="shared" si="139"/>
        <v>68127400</v>
      </c>
      <c r="N1679" s="477">
        <v>59611475</v>
      </c>
      <c r="O1679" s="477">
        <f>ROUND(L1679*H1679,0)</f>
        <v>2838642</v>
      </c>
      <c r="P1679" s="477">
        <f>ROUND(L1679*I1679,0)</f>
        <v>62449910</v>
      </c>
      <c r="Q1679" s="447">
        <f>'[39]BANG KHOI LUONG 4'!J1681</f>
        <v>4.1666666666666664E-2</v>
      </c>
    </row>
    <row r="1680" spans="1:18" ht="13" hidden="1" outlineLevel="1">
      <c r="A1680" s="545">
        <f>IF(C1680&lt;&gt;0,MAX($A$11:A1679)+1,0)</f>
        <v>1458</v>
      </c>
      <c r="B1680" s="487" t="s">
        <v>1148</v>
      </c>
      <c r="C1680" s="489" t="s">
        <v>805</v>
      </c>
      <c r="D1680" s="546">
        <v>10</v>
      </c>
      <c r="E1680" s="593">
        <v>1</v>
      </c>
      <c r="F1680" s="479">
        <f t="shared" si="140"/>
        <v>10</v>
      </c>
      <c r="G1680" s="492"/>
      <c r="H1680" s="494">
        <f>'[39]BANG KHOI LUONG 4'!H1682</f>
        <v>0</v>
      </c>
      <c r="I1680" s="479"/>
      <c r="J1680" s="479">
        <v>82670</v>
      </c>
      <c r="K1680" s="479">
        <v>42613</v>
      </c>
      <c r="L1680" s="477">
        <f t="shared" si="138"/>
        <v>125283</v>
      </c>
      <c r="M1680" s="477">
        <f t="shared" si="139"/>
        <v>1252830</v>
      </c>
      <c r="N1680" s="477"/>
      <c r="O1680" s="477"/>
      <c r="P1680" s="477"/>
      <c r="Q1680" s="447"/>
    </row>
    <row r="1681" spans="1:17" ht="13" hidden="1" outlineLevel="1">
      <c r="A1681" s="545">
        <f>IF(C1681&lt;&gt;0,MAX($A$11:A1680)+1,0)</f>
        <v>1459</v>
      </c>
      <c r="B1681" s="487" t="s">
        <v>1149</v>
      </c>
      <c r="C1681" s="489" t="s">
        <v>805</v>
      </c>
      <c r="D1681" s="546">
        <v>600</v>
      </c>
      <c r="E1681" s="593">
        <v>1</v>
      </c>
      <c r="F1681" s="479">
        <f t="shared" si="140"/>
        <v>600</v>
      </c>
      <c r="G1681" s="494">
        <v>525</v>
      </c>
      <c r="H1681" s="494">
        <f>'[39]BANG KHOI LUONG 4'!H1683</f>
        <v>25</v>
      </c>
      <c r="I1681" s="494">
        <f>ROUND(G1681+H1681,2)</f>
        <v>550</v>
      </c>
      <c r="J1681" s="479">
        <v>118634</v>
      </c>
      <c r="K1681" s="479">
        <v>61152</v>
      </c>
      <c r="L1681" s="477">
        <f t="shared" si="138"/>
        <v>179786</v>
      </c>
      <c r="M1681" s="477">
        <f t="shared" si="139"/>
        <v>107871600</v>
      </c>
      <c r="N1681" s="477">
        <v>94387650</v>
      </c>
      <c r="O1681" s="477">
        <f>ROUND(L1681*H1681,0)</f>
        <v>4494650</v>
      </c>
      <c r="P1681" s="477">
        <f>ROUND(L1681*I1681,0)</f>
        <v>98882300</v>
      </c>
      <c r="Q1681" s="447">
        <f>'[39]BANG KHOI LUONG 4'!J1683</f>
        <v>4.1666666666666664E-2</v>
      </c>
    </row>
    <row r="1682" spans="1:17" ht="13" hidden="1" outlineLevel="1">
      <c r="A1682" s="545">
        <f>IF(C1682&lt;&gt;0,MAX($A$11:A1681)+1,0)</f>
        <v>1460</v>
      </c>
      <c r="B1682" s="487" t="s">
        <v>1289</v>
      </c>
      <c r="C1682" s="489" t="s">
        <v>822</v>
      </c>
      <c r="D1682" s="546">
        <v>724</v>
      </c>
      <c r="E1682" s="593">
        <v>1</v>
      </c>
      <c r="F1682" s="479">
        <f t="shared" si="140"/>
        <v>724</v>
      </c>
      <c r="G1682" s="494">
        <v>634</v>
      </c>
      <c r="H1682" s="494">
        <f>'[39]BANG KHOI LUONG 4'!H1684</f>
        <v>30</v>
      </c>
      <c r="I1682" s="494">
        <f>ROUND(G1682+H1682,0)</f>
        <v>664</v>
      </c>
      <c r="J1682" s="479">
        <v>10859</v>
      </c>
      <c r="K1682" s="479">
        <v>5598</v>
      </c>
      <c r="L1682" s="477">
        <f t="shared" si="138"/>
        <v>16457</v>
      </c>
      <c r="M1682" s="477">
        <f t="shared" si="139"/>
        <v>11914868</v>
      </c>
      <c r="N1682" s="477">
        <v>10433738</v>
      </c>
      <c r="O1682" s="477">
        <f>ROUND(L1682*H1682,0)</f>
        <v>493710</v>
      </c>
      <c r="P1682" s="477">
        <f>ROUND(L1682*I1682,0)</f>
        <v>10927448</v>
      </c>
      <c r="Q1682" s="447">
        <f>'[39]BANG KHOI LUONG 4'!J1684</f>
        <v>4.1666666666666664E-2</v>
      </c>
    </row>
    <row r="1683" spans="1:17" ht="13" hidden="1" outlineLevel="1">
      <c r="A1683" s="545">
        <f>IF(C1683&lt;&gt;0,MAX($A$11:A1682)+1,0)</f>
        <v>1461</v>
      </c>
      <c r="B1683" s="487" t="s">
        <v>1290</v>
      </c>
      <c r="C1683" s="489" t="s">
        <v>822</v>
      </c>
      <c r="D1683" s="546">
        <v>27</v>
      </c>
      <c r="E1683" s="593">
        <v>1</v>
      </c>
      <c r="F1683" s="479">
        <f t="shared" si="140"/>
        <v>27</v>
      </c>
      <c r="G1683" s="494">
        <v>24</v>
      </c>
      <c r="H1683" s="494">
        <f>'[39]BANG KHOI LUONG 4'!H1685</f>
        <v>1</v>
      </c>
      <c r="I1683" s="494">
        <f>ROUND(G1683+H1683,0)</f>
        <v>25</v>
      </c>
      <c r="J1683" s="479">
        <v>33512</v>
      </c>
      <c r="K1683" s="479">
        <v>17274</v>
      </c>
      <c r="L1683" s="477">
        <f t="shared" si="138"/>
        <v>50786</v>
      </c>
      <c r="M1683" s="477">
        <f t="shared" si="139"/>
        <v>1371222</v>
      </c>
      <c r="N1683" s="477">
        <v>1218864</v>
      </c>
      <c r="O1683" s="477">
        <f>ROUND(L1683*H1683,0)</f>
        <v>50786</v>
      </c>
      <c r="P1683" s="477">
        <f>ROUND(L1683*I1683,0)</f>
        <v>1269650</v>
      </c>
      <c r="Q1683" s="447">
        <f>'[39]BANG KHOI LUONG 4'!J1685</f>
        <v>4.1666666666666664E-2</v>
      </c>
    </row>
    <row r="1684" spans="1:17" ht="13" hidden="1" outlineLevel="1">
      <c r="A1684" s="545">
        <f>IF(C1684&lt;&gt;0,MAX($A$11:A1683)+1,0)</f>
        <v>1462</v>
      </c>
      <c r="B1684" s="487" t="s">
        <v>1291</v>
      </c>
      <c r="C1684" s="489" t="s">
        <v>822</v>
      </c>
      <c r="D1684" s="546">
        <v>7</v>
      </c>
      <c r="E1684" s="593">
        <v>1</v>
      </c>
      <c r="F1684" s="479">
        <f t="shared" si="140"/>
        <v>7</v>
      </c>
      <c r="G1684" s="494">
        <v>7</v>
      </c>
      <c r="H1684" s="494">
        <f>'[39]BANG KHOI LUONG 4'!H1686</f>
        <v>0</v>
      </c>
      <c r="I1684" s="494">
        <f>ROUND(G1684+H1684,0)</f>
        <v>7</v>
      </c>
      <c r="J1684" s="479">
        <v>68542</v>
      </c>
      <c r="K1684" s="479">
        <v>35330</v>
      </c>
      <c r="L1684" s="477">
        <f t="shared" si="138"/>
        <v>103872</v>
      </c>
      <c r="M1684" s="477">
        <f t="shared" si="139"/>
        <v>727104</v>
      </c>
      <c r="N1684" s="477">
        <v>727104</v>
      </c>
      <c r="O1684" s="477">
        <f>ROUND(L1684*H1684,0)</f>
        <v>0</v>
      </c>
      <c r="P1684" s="477">
        <f>ROUND(L1684*I1684,0)</f>
        <v>727104</v>
      </c>
      <c r="Q1684" s="447">
        <f>'[39]BANG KHOI LUONG 4'!J1686</f>
        <v>4.1666666666666664E-2</v>
      </c>
    </row>
    <row r="1685" spans="1:17" ht="13" hidden="1" outlineLevel="1">
      <c r="A1685" s="545">
        <f>IF(C1685&lt;&gt;0,MAX($A$11:A1684)+1,0)</f>
        <v>1463</v>
      </c>
      <c r="B1685" s="487" t="s">
        <v>1336</v>
      </c>
      <c r="C1685" s="489" t="s">
        <v>822</v>
      </c>
      <c r="D1685" s="546">
        <v>1</v>
      </c>
      <c r="E1685" s="593">
        <v>1</v>
      </c>
      <c r="F1685" s="479">
        <f t="shared" si="140"/>
        <v>1</v>
      </c>
      <c r="G1685" s="492"/>
      <c r="H1685" s="494">
        <f>'[39]BANG KHOI LUONG 4'!H1687</f>
        <v>0</v>
      </c>
      <c r="I1685" s="479"/>
      <c r="J1685" s="479">
        <v>146658</v>
      </c>
      <c r="K1685" s="479">
        <v>75597</v>
      </c>
      <c r="L1685" s="477">
        <f t="shared" si="138"/>
        <v>222255</v>
      </c>
      <c r="M1685" s="477">
        <f t="shared" si="139"/>
        <v>222255</v>
      </c>
      <c r="N1685" s="477"/>
      <c r="O1685" s="477"/>
      <c r="P1685" s="477"/>
      <c r="Q1685" s="447"/>
    </row>
    <row r="1686" spans="1:17" ht="13" hidden="1" outlineLevel="1">
      <c r="A1686" s="545">
        <f>IF(C1686&lt;&gt;0,MAX($A$11:A1685)+1,0)</f>
        <v>1464</v>
      </c>
      <c r="B1686" s="487" t="s">
        <v>1296</v>
      </c>
      <c r="C1686" s="489" t="s">
        <v>822</v>
      </c>
      <c r="D1686" s="546">
        <v>724</v>
      </c>
      <c r="E1686" s="593">
        <v>1</v>
      </c>
      <c r="F1686" s="479">
        <f t="shared" si="140"/>
        <v>724</v>
      </c>
      <c r="G1686" s="494">
        <v>634</v>
      </c>
      <c r="H1686" s="494">
        <f>'[39]BANG KHOI LUONG 4'!H1688</f>
        <v>30</v>
      </c>
      <c r="I1686" s="494">
        <f>ROUND(G1686+H1686,0)</f>
        <v>664</v>
      </c>
      <c r="J1686" s="479">
        <v>7473</v>
      </c>
      <c r="K1686" s="479">
        <v>3852</v>
      </c>
      <c r="L1686" s="477">
        <f t="shared" si="138"/>
        <v>11325</v>
      </c>
      <c r="M1686" s="477">
        <f t="shared" si="139"/>
        <v>8199300</v>
      </c>
      <c r="N1686" s="477">
        <v>7180050</v>
      </c>
      <c r="O1686" s="477">
        <f>ROUND(L1686*H1686,0)</f>
        <v>339750</v>
      </c>
      <c r="P1686" s="477">
        <f>ROUND(L1686*I1686,0)</f>
        <v>7519800</v>
      </c>
      <c r="Q1686" s="447">
        <f>'[39]BANG KHOI LUONG 4'!J1688</f>
        <v>4.1666666666666664E-2</v>
      </c>
    </row>
    <row r="1687" spans="1:17" ht="13" hidden="1" outlineLevel="1">
      <c r="A1687" s="545">
        <f>IF(C1687&lt;&gt;0,MAX($A$11:A1686)+1,0)</f>
        <v>1465</v>
      </c>
      <c r="B1687" s="487" t="s">
        <v>1298</v>
      </c>
      <c r="C1687" s="489" t="s">
        <v>822</v>
      </c>
      <c r="D1687" s="546">
        <v>68</v>
      </c>
      <c r="E1687" s="593">
        <v>1</v>
      </c>
      <c r="F1687" s="479">
        <f t="shared" si="140"/>
        <v>68</v>
      </c>
      <c r="G1687" s="494">
        <v>60</v>
      </c>
      <c r="H1687" s="494">
        <f>'[39]BANG KHOI LUONG 4'!H1689</f>
        <v>3</v>
      </c>
      <c r="I1687" s="494">
        <f>ROUND(G1687+H1687,0)</f>
        <v>63</v>
      </c>
      <c r="J1687" s="479">
        <v>51143</v>
      </c>
      <c r="K1687" s="479">
        <v>26363</v>
      </c>
      <c r="L1687" s="477">
        <f t="shared" si="138"/>
        <v>77506</v>
      </c>
      <c r="M1687" s="477">
        <f t="shared" si="139"/>
        <v>5270408</v>
      </c>
      <c r="N1687" s="477">
        <v>4650360</v>
      </c>
      <c r="O1687" s="477">
        <f>ROUND(L1687*H1687,0)</f>
        <v>232518</v>
      </c>
      <c r="P1687" s="477">
        <f>ROUND(L1687*I1687,0)</f>
        <v>4882878</v>
      </c>
      <c r="Q1687" s="447">
        <f>'[39]BANG KHOI LUONG 4'!J1689</f>
        <v>4.1666666666666664E-2</v>
      </c>
    </row>
    <row r="1688" spans="1:17" ht="13" hidden="1" outlineLevel="1">
      <c r="A1688" s="545">
        <f>IF(C1688&lt;&gt;0,MAX($A$11:A1687)+1,0)</f>
        <v>1466</v>
      </c>
      <c r="B1688" s="487" t="s">
        <v>1323</v>
      </c>
      <c r="C1688" s="489" t="s">
        <v>822</v>
      </c>
      <c r="D1688" s="546">
        <v>668</v>
      </c>
      <c r="E1688" s="593">
        <v>1</v>
      </c>
      <c r="F1688" s="479">
        <f t="shared" si="140"/>
        <v>668</v>
      </c>
      <c r="G1688" s="494">
        <v>585</v>
      </c>
      <c r="H1688" s="494">
        <f>'[39]BANG KHOI LUONG 4'!H1690</f>
        <v>28</v>
      </c>
      <c r="I1688" s="494">
        <f>ROUND(G1688+H1688,0)</f>
        <v>613</v>
      </c>
      <c r="J1688" s="479">
        <v>94347</v>
      </c>
      <c r="K1688" s="479">
        <v>48632</v>
      </c>
      <c r="L1688" s="477">
        <f t="shared" si="138"/>
        <v>142979</v>
      </c>
      <c r="M1688" s="477">
        <f t="shared" si="139"/>
        <v>95509972</v>
      </c>
      <c r="N1688" s="477">
        <v>83642715</v>
      </c>
      <c r="O1688" s="477">
        <f>ROUND(L1688*H1688,0)</f>
        <v>4003412</v>
      </c>
      <c r="P1688" s="477">
        <f>ROUND(L1688*I1688,0)</f>
        <v>87646127</v>
      </c>
      <c r="Q1688" s="447">
        <f>'[39]BANG KHOI LUONG 4'!J1690</f>
        <v>4.1666666666666664E-2</v>
      </c>
    </row>
    <row r="1689" spans="1:17" ht="13" hidden="1" outlineLevel="1">
      <c r="A1689" s="545">
        <f>IF(C1689&lt;&gt;0,MAX($A$11:A1688)+1,0)</f>
        <v>1467</v>
      </c>
      <c r="B1689" s="487" t="s">
        <v>1324</v>
      </c>
      <c r="C1689" s="489" t="s">
        <v>822</v>
      </c>
      <c r="D1689" s="546">
        <v>492</v>
      </c>
      <c r="E1689" s="593">
        <v>1</v>
      </c>
      <c r="F1689" s="479">
        <f t="shared" si="140"/>
        <v>492</v>
      </c>
      <c r="G1689" s="494">
        <v>431</v>
      </c>
      <c r="H1689" s="494">
        <f>'[39]BANG KHOI LUONG 4'!H1691</f>
        <v>21</v>
      </c>
      <c r="I1689" s="494">
        <f>ROUND(G1689+H1689,0)</f>
        <v>452</v>
      </c>
      <c r="J1689" s="479">
        <v>114897</v>
      </c>
      <c r="K1689" s="479">
        <v>59225</v>
      </c>
      <c r="L1689" s="477">
        <f t="shared" si="138"/>
        <v>174122</v>
      </c>
      <c r="M1689" s="477">
        <f t="shared" si="139"/>
        <v>85668024</v>
      </c>
      <c r="N1689" s="477">
        <v>75046582</v>
      </c>
      <c r="O1689" s="477">
        <f>ROUND(L1689*H1689,0)</f>
        <v>3656562</v>
      </c>
      <c r="P1689" s="477">
        <f>ROUND(L1689*I1689,0)</f>
        <v>78703144</v>
      </c>
      <c r="Q1689" s="447">
        <f>'[39]BANG KHOI LUONG 4'!J1691</f>
        <v>4.1666666666666664E-2</v>
      </c>
    </row>
    <row r="1690" spans="1:17" ht="13" hidden="1" outlineLevel="1">
      <c r="A1690" s="545">
        <f>IF(C1690&lt;&gt;0,MAX($A$11:A1689)+1,0)</f>
        <v>1468</v>
      </c>
      <c r="B1690" s="487" t="s">
        <v>1337</v>
      </c>
      <c r="C1690" s="489" t="s">
        <v>822</v>
      </c>
      <c r="D1690" s="546">
        <v>1</v>
      </c>
      <c r="E1690" s="593">
        <v>1</v>
      </c>
      <c r="F1690" s="479">
        <f t="shared" si="140"/>
        <v>1</v>
      </c>
      <c r="G1690" s="492"/>
      <c r="H1690" s="494">
        <f>'[39]BANG KHOI LUONG 4'!H1692</f>
        <v>0</v>
      </c>
      <c r="I1690" s="479"/>
      <c r="J1690" s="479">
        <v>214031</v>
      </c>
      <c r="K1690" s="479">
        <v>110326</v>
      </c>
      <c r="L1690" s="477">
        <f t="shared" si="138"/>
        <v>324357</v>
      </c>
      <c r="M1690" s="477">
        <f t="shared" si="139"/>
        <v>324357</v>
      </c>
      <c r="N1690" s="477"/>
      <c r="O1690" s="477"/>
      <c r="P1690" s="477"/>
      <c r="Q1690" s="447"/>
    </row>
    <row r="1691" spans="1:17" ht="13" hidden="1" outlineLevel="1">
      <c r="A1691" s="545">
        <f>IF(C1691&lt;&gt;0,MAX($A$11:A1690)+1,0)</f>
        <v>1469</v>
      </c>
      <c r="B1691" s="487" t="s">
        <v>1338</v>
      </c>
      <c r="C1691" s="489" t="s">
        <v>822</v>
      </c>
      <c r="D1691" s="546">
        <v>1</v>
      </c>
      <c r="E1691" s="593">
        <v>1</v>
      </c>
      <c r="F1691" s="479">
        <f t="shared" si="140"/>
        <v>1</v>
      </c>
      <c r="G1691" s="492"/>
      <c r="H1691" s="494">
        <f>'[39]BANG KHOI LUONG 4'!H1693</f>
        <v>0</v>
      </c>
      <c r="I1691" s="479"/>
      <c r="J1691" s="479">
        <v>134397</v>
      </c>
      <c r="K1691" s="479">
        <v>69277</v>
      </c>
      <c r="L1691" s="477">
        <f t="shared" si="138"/>
        <v>203674</v>
      </c>
      <c r="M1691" s="477">
        <f t="shared" si="139"/>
        <v>203674</v>
      </c>
      <c r="N1691" s="477"/>
      <c r="O1691" s="477"/>
      <c r="P1691" s="477"/>
      <c r="Q1691" s="447"/>
    </row>
    <row r="1692" spans="1:17" ht="13" hidden="1" outlineLevel="1">
      <c r="A1692" s="545">
        <f>IF(C1692&lt;&gt;0,MAX($A$11:A1691)+1,0)</f>
        <v>1470</v>
      </c>
      <c r="B1692" s="487" t="s">
        <v>1339</v>
      </c>
      <c r="C1692" s="489" t="s">
        <v>822</v>
      </c>
      <c r="D1692" s="546">
        <v>3</v>
      </c>
      <c r="E1692" s="593">
        <v>1</v>
      </c>
      <c r="F1692" s="479">
        <f t="shared" si="140"/>
        <v>3</v>
      </c>
      <c r="G1692" s="492"/>
      <c r="H1692" s="494">
        <f>'[39]BANG KHOI LUONG 4'!H1694</f>
        <v>0</v>
      </c>
      <c r="I1692" s="479"/>
      <c r="J1692" s="479">
        <v>26856</v>
      </c>
      <c r="K1692" s="479">
        <v>13844</v>
      </c>
      <c r="L1692" s="477">
        <f t="shared" si="138"/>
        <v>40700</v>
      </c>
      <c r="M1692" s="477">
        <f t="shared" si="139"/>
        <v>122100</v>
      </c>
      <c r="N1692" s="477"/>
      <c r="O1692" s="477"/>
      <c r="P1692" s="477"/>
      <c r="Q1692" s="447"/>
    </row>
    <row r="1693" spans="1:17" ht="13" hidden="1" outlineLevel="1">
      <c r="A1693" s="545">
        <f>IF(C1693&lt;&gt;0,MAX($A$11:A1692)+1,0)</f>
        <v>1471</v>
      </c>
      <c r="B1693" s="487" t="s">
        <v>1307</v>
      </c>
      <c r="C1693" s="489" t="s">
        <v>822</v>
      </c>
      <c r="D1693" s="546">
        <v>17</v>
      </c>
      <c r="E1693" s="593">
        <v>1</v>
      </c>
      <c r="F1693" s="479">
        <f t="shared" si="140"/>
        <v>17</v>
      </c>
      <c r="G1693" s="494">
        <v>14</v>
      </c>
      <c r="H1693" s="494">
        <f>'[39]BANG KHOI LUONG 4'!H1695</f>
        <v>1</v>
      </c>
      <c r="I1693" s="494">
        <f>ROUND(G1693+H1693,0)</f>
        <v>15</v>
      </c>
      <c r="J1693" s="479">
        <v>54413</v>
      </c>
      <c r="K1693" s="479">
        <v>28048</v>
      </c>
      <c r="L1693" s="477">
        <f t="shared" si="138"/>
        <v>82461</v>
      </c>
      <c r="M1693" s="477">
        <f t="shared" si="139"/>
        <v>1401837</v>
      </c>
      <c r="N1693" s="477">
        <v>1154454</v>
      </c>
      <c r="O1693" s="477">
        <f>ROUND(L1693*H1693,0)</f>
        <v>82461</v>
      </c>
      <c r="P1693" s="477">
        <f>ROUND(L1693*I1693,0)</f>
        <v>1236915</v>
      </c>
      <c r="Q1693" s="447">
        <f>'[39]BANG KHOI LUONG 4'!J1695</f>
        <v>4.1666666666666664E-2</v>
      </c>
    </row>
    <row r="1694" spans="1:17" ht="13" hidden="1" outlineLevel="1">
      <c r="A1694" s="545">
        <f>IF(C1694&lt;&gt;0,MAX($A$11:A1693)+1,0)</f>
        <v>1472</v>
      </c>
      <c r="B1694" s="487" t="s">
        <v>1340</v>
      </c>
      <c r="C1694" s="489" t="s">
        <v>822</v>
      </c>
      <c r="D1694" s="546">
        <v>1</v>
      </c>
      <c r="E1694" s="593">
        <v>1</v>
      </c>
      <c r="F1694" s="479">
        <f t="shared" si="140"/>
        <v>1</v>
      </c>
      <c r="G1694" s="492"/>
      <c r="H1694" s="479"/>
      <c r="I1694" s="479"/>
      <c r="J1694" s="479">
        <v>90611</v>
      </c>
      <c r="K1694" s="479">
        <v>46706</v>
      </c>
      <c r="L1694" s="477">
        <f t="shared" si="138"/>
        <v>137317</v>
      </c>
      <c r="M1694" s="477">
        <f t="shared" si="139"/>
        <v>137317</v>
      </c>
      <c r="N1694" s="477"/>
      <c r="O1694" s="477"/>
      <c r="P1694" s="477"/>
      <c r="Q1694" s="447"/>
    </row>
    <row r="1695" spans="1:17" ht="13" hidden="1" outlineLevel="1">
      <c r="A1695" s="545">
        <f>IF(C1695&lt;&gt;0,MAX($A$11:A1694)+1,0)</f>
        <v>1473</v>
      </c>
      <c r="B1695" s="487" t="s">
        <v>1341</v>
      </c>
      <c r="C1695" s="489" t="s">
        <v>822</v>
      </c>
      <c r="D1695" s="546">
        <v>1</v>
      </c>
      <c r="E1695" s="593">
        <v>1</v>
      </c>
      <c r="F1695" s="479">
        <f t="shared" si="140"/>
        <v>1</v>
      </c>
      <c r="G1695" s="492"/>
      <c r="H1695" s="479"/>
      <c r="I1695" s="479"/>
      <c r="J1695" s="479">
        <v>118634</v>
      </c>
      <c r="K1695" s="479">
        <v>61152</v>
      </c>
      <c r="L1695" s="477">
        <f t="shared" si="138"/>
        <v>179786</v>
      </c>
      <c r="M1695" s="477">
        <f t="shared" si="139"/>
        <v>179786</v>
      </c>
      <c r="N1695" s="477"/>
      <c r="O1695" s="477"/>
      <c r="P1695" s="477"/>
      <c r="Q1695" s="447"/>
    </row>
    <row r="1696" spans="1:17" ht="13" hidden="1" outlineLevel="1">
      <c r="A1696" s="545">
        <f>IF(C1696&lt;&gt;0,MAX($A$11:A1695)+1,0)</f>
        <v>1474</v>
      </c>
      <c r="B1696" s="487" t="s">
        <v>1308</v>
      </c>
      <c r="C1696" s="489" t="s">
        <v>822</v>
      </c>
      <c r="D1696" s="546">
        <v>1</v>
      </c>
      <c r="E1696" s="593">
        <v>1</v>
      </c>
      <c r="F1696" s="479">
        <f t="shared" si="140"/>
        <v>1</v>
      </c>
      <c r="G1696" s="492"/>
      <c r="H1696" s="479"/>
      <c r="I1696" s="479"/>
      <c r="J1696" s="479">
        <v>187410</v>
      </c>
      <c r="K1696" s="479">
        <v>96602</v>
      </c>
      <c r="L1696" s="477">
        <f t="shared" si="138"/>
        <v>284012</v>
      </c>
      <c r="M1696" s="477">
        <f t="shared" si="139"/>
        <v>284012</v>
      </c>
      <c r="N1696" s="477"/>
      <c r="O1696" s="477"/>
      <c r="P1696" s="477"/>
      <c r="Q1696" s="447"/>
    </row>
    <row r="1697" spans="1:17" ht="13" hidden="1" outlineLevel="1">
      <c r="A1697" s="545">
        <f>IF(C1697&lt;&gt;0,MAX($A$11:A1696)+1,0)</f>
        <v>1475</v>
      </c>
      <c r="B1697" s="487" t="s">
        <v>1342</v>
      </c>
      <c r="C1697" s="489" t="s">
        <v>822</v>
      </c>
      <c r="D1697" s="546">
        <v>1</v>
      </c>
      <c r="E1697" s="593">
        <v>1</v>
      </c>
      <c r="F1697" s="479">
        <f t="shared" si="140"/>
        <v>1</v>
      </c>
      <c r="G1697" s="492"/>
      <c r="H1697" s="479"/>
      <c r="I1697" s="479"/>
      <c r="J1697" s="479">
        <v>326127</v>
      </c>
      <c r="K1697" s="479">
        <v>168107</v>
      </c>
      <c r="L1697" s="477">
        <f t="shared" si="138"/>
        <v>494234</v>
      </c>
      <c r="M1697" s="477">
        <f t="shared" si="139"/>
        <v>494234</v>
      </c>
      <c r="N1697" s="477"/>
      <c r="O1697" s="477"/>
      <c r="P1697" s="477"/>
      <c r="Q1697" s="447"/>
    </row>
    <row r="1698" spans="1:17" ht="26.25" customHeight="1" collapsed="1">
      <c r="A1698" s="453" t="s">
        <v>1343</v>
      </c>
      <c r="B1698" s="454" t="s">
        <v>1344</v>
      </c>
      <c r="C1698" s="455"/>
      <c r="D1698" s="456"/>
      <c r="E1698" s="457"/>
      <c r="F1698" s="527"/>
      <c r="G1698" s="528"/>
      <c r="H1698" s="527"/>
      <c r="I1698" s="527"/>
      <c r="J1698" s="529"/>
      <c r="K1698" s="529"/>
      <c r="L1698" s="529"/>
      <c r="M1698" s="529">
        <f>SUBTOTAL(9,M1699:M1854)</f>
        <v>9747618236</v>
      </c>
      <c r="N1698" s="529">
        <v>2973448725</v>
      </c>
      <c r="O1698" s="529">
        <f>SUBTOTAL(9,O1699:O1854)</f>
        <v>1785656241</v>
      </c>
      <c r="P1698" s="529">
        <f>SUBTOTAL(9,P1699:P1854)</f>
        <v>4759104965</v>
      </c>
      <c r="Q1698" s="497"/>
    </row>
    <row r="1699" spans="1:17" ht="25.5" hidden="1" customHeight="1" outlineLevel="1">
      <c r="A1699" s="498"/>
      <c r="B1699" s="577" t="s">
        <v>1247</v>
      </c>
      <c r="C1699" s="585"/>
      <c r="D1699" s="466"/>
      <c r="E1699" s="466"/>
      <c r="F1699" s="556"/>
      <c r="G1699" s="557"/>
      <c r="H1699" s="556"/>
      <c r="I1699" s="556"/>
      <c r="J1699" s="556"/>
      <c r="K1699" s="556"/>
      <c r="L1699" s="556"/>
      <c r="M1699" s="556"/>
      <c r="N1699" s="586"/>
      <c r="O1699" s="586"/>
      <c r="P1699" s="586"/>
      <c r="Q1699" s="587"/>
    </row>
    <row r="1700" spans="1:17" s="439" customFormat="1" ht="75" hidden="1" customHeight="1" outlineLevel="1">
      <c r="A1700" s="533"/>
      <c r="B1700" s="487" t="str">
        <f>'[39]BANG KHOI LUONG 4'!B1702</f>
        <v>Hệ thống cấp nước hành lang tháp B . Tổng khối lượng thi công là 24 tầng ( tầng 1 đến tầng 24 ).
 Đợt 1-3: Thi công 10 tầng ( tầng 3-12) .
 Đợt này: Thi công 6 tầng ( tầng 13-18) 
6/24=25%</v>
      </c>
      <c r="C1700" s="588"/>
      <c r="D1700" s="536"/>
      <c r="E1700" s="536"/>
      <c r="F1700" s="546"/>
      <c r="G1700" s="589"/>
      <c r="H1700" s="546"/>
      <c r="I1700" s="546"/>
      <c r="J1700" s="546"/>
      <c r="K1700" s="546"/>
      <c r="L1700" s="546"/>
      <c r="M1700" s="546"/>
      <c r="N1700" s="590"/>
      <c r="O1700" s="590"/>
      <c r="P1700" s="590"/>
      <c r="Q1700" s="591"/>
    </row>
    <row r="1701" spans="1:17" ht="13" hidden="1" outlineLevel="1">
      <c r="A1701" s="522">
        <f>IF(C1701&lt;&gt;0,MAX($A$11:A1698)+1,0)</f>
        <v>1476</v>
      </c>
      <c r="B1701" s="523" t="s">
        <v>1248</v>
      </c>
      <c r="C1701" s="524" t="s">
        <v>805</v>
      </c>
      <c r="D1701" s="594">
        <v>200</v>
      </c>
      <c r="E1701" s="510">
        <v>1</v>
      </c>
      <c r="F1701" s="479">
        <f>D1701*E1701</f>
        <v>200</v>
      </c>
      <c r="G1701" s="492"/>
      <c r="H1701" s="479"/>
      <c r="I1701" s="479"/>
      <c r="J1701" s="479">
        <v>1334606</v>
      </c>
      <c r="K1701" s="479">
        <v>412765</v>
      </c>
      <c r="L1701" s="477">
        <f t="shared" si="138"/>
        <v>1747371</v>
      </c>
      <c r="M1701" s="477">
        <f t="shared" si="139"/>
        <v>349474200</v>
      </c>
      <c r="N1701" s="542"/>
      <c r="O1701" s="542"/>
      <c r="P1701" s="542"/>
      <c r="Q1701" s="517"/>
    </row>
    <row r="1702" spans="1:17" ht="13" hidden="1" outlineLevel="1">
      <c r="A1702" s="522">
        <f>IF(C1702&lt;&gt;0,MAX($A$11:A1701)+1,0)</f>
        <v>1477</v>
      </c>
      <c r="B1702" s="523" t="s">
        <v>1249</v>
      </c>
      <c r="C1702" s="524" t="s">
        <v>805</v>
      </c>
      <c r="D1702" s="594">
        <v>20</v>
      </c>
      <c r="E1702" s="510">
        <v>1</v>
      </c>
      <c r="F1702" s="479">
        <f t="shared" ref="F1702:F1766" si="141">D1702*E1702</f>
        <v>20</v>
      </c>
      <c r="G1702" s="492"/>
      <c r="H1702" s="479"/>
      <c r="I1702" s="479"/>
      <c r="J1702" s="479">
        <v>717046</v>
      </c>
      <c r="K1702" s="479">
        <v>221767</v>
      </c>
      <c r="L1702" s="477">
        <f t="shared" si="138"/>
        <v>938813</v>
      </c>
      <c r="M1702" s="477">
        <f t="shared" si="139"/>
        <v>18776260</v>
      </c>
      <c r="N1702" s="542"/>
      <c r="O1702" s="542"/>
      <c r="P1702" s="542"/>
      <c r="Q1702" s="517"/>
    </row>
    <row r="1703" spans="1:17" ht="13" hidden="1" outlineLevel="1">
      <c r="A1703" s="522">
        <f>IF(C1703&lt;&gt;0,MAX($A$11:A1702)+1,0)</f>
        <v>1478</v>
      </c>
      <c r="B1703" s="523" t="s">
        <v>1250</v>
      </c>
      <c r="C1703" s="524" t="s">
        <v>822</v>
      </c>
      <c r="D1703" s="594">
        <v>16</v>
      </c>
      <c r="E1703" s="510">
        <v>1</v>
      </c>
      <c r="F1703" s="479">
        <f t="shared" si="141"/>
        <v>16</v>
      </c>
      <c r="G1703" s="492"/>
      <c r="H1703" s="479"/>
      <c r="I1703" s="479"/>
      <c r="J1703" s="479">
        <v>662595</v>
      </c>
      <c r="K1703" s="479">
        <v>204926</v>
      </c>
      <c r="L1703" s="477">
        <f t="shared" si="138"/>
        <v>867521</v>
      </c>
      <c r="M1703" s="477">
        <f t="shared" si="139"/>
        <v>13880336</v>
      </c>
      <c r="N1703" s="542"/>
      <c r="O1703" s="542"/>
      <c r="P1703" s="542"/>
      <c r="Q1703" s="517"/>
    </row>
    <row r="1704" spans="1:17" ht="13" hidden="1" outlineLevel="1">
      <c r="A1704" s="522">
        <f>IF(C1704&lt;&gt;0,MAX($A$11:A1703)+1,0)</f>
        <v>1479</v>
      </c>
      <c r="B1704" s="523" t="s">
        <v>1251</v>
      </c>
      <c r="C1704" s="524" t="s">
        <v>822</v>
      </c>
      <c r="D1704" s="594">
        <v>10</v>
      </c>
      <c r="E1704" s="510">
        <v>1</v>
      </c>
      <c r="F1704" s="479">
        <f t="shared" si="141"/>
        <v>10</v>
      </c>
      <c r="G1704" s="492"/>
      <c r="H1704" s="479"/>
      <c r="I1704" s="479"/>
      <c r="J1704" s="479">
        <v>223608</v>
      </c>
      <c r="K1704" s="479">
        <v>69157</v>
      </c>
      <c r="L1704" s="477">
        <f t="shared" si="138"/>
        <v>292765</v>
      </c>
      <c r="M1704" s="477">
        <f t="shared" si="139"/>
        <v>2927650</v>
      </c>
      <c r="N1704" s="542"/>
      <c r="O1704" s="542"/>
      <c r="P1704" s="542"/>
      <c r="Q1704" s="517"/>
    </row>
    <row r="1705" spans="1:17" ht="13" hidden="1" outlineLevel="1">
      <c r="A1705" s="522">
        <f>IF(C1705&lt;&gt;0,MAX($A$11:A1704)+1,0)</f>
        <v>1480</v>
      </c>
      <c r="B1705" s="523" t="s">
        <v>1252</v>
      </c>
      <c r="C1705" s="524" t="s">
        <v>822</v>
      </c>
      <c r="D1705" s="594">
        <v>30</v>
      </c>
      <c r="E1705" s="510">
        <v>1</v>
      </c>
      <c r="F1705" s="479">
        <f t="shared" si="141"/>
        <v>30</v>
      </c>
      <c r="G1705" s="492"/>
      <c r="H1705" s="479"/>
      <c r="I1705" s="479"/>
      <c r="J1705" s="479">
        <v>1089234</v>
      </c>
      <c r="K1705" s="479">
        <v>336877</v>
      </c>
      <c r="L1705" s="477">
        <f t="shared" si="138"/>
        <v>1426111</v>
      </c>
      <c r="M1705" s="477">
        <f t="shared" si="139"/>
        <v>42783330</v>
      </c>
      <c r="N1705" s="542"/>
      <c r="O1705" s="542"/>
      <c r="P1705" s="542"/>
      <c r="Q1705" s="517"/>
    </row>
    <row r="1706" spans="1:17" ht="13" hidden="1" outlineLevel="1">
      <c r="A1706" s="545">
        <f>IF(C1706&lt;&gt;0,MAX($A$11:A1705)+1,0)</f>
        <v>1481</v>
      </c>
      <c r="B1706" s="487" t="s">
        <v>1114</v>
      </c>
      <c r="C1706" s="489" t="s">
        <v>805</v>
      </c>
      <c r="D1706" s="592">
        <v>400</v>
      </c>
      <c r="E1706" s="593">
        <v>1</v>
      </c>
      <c r="F1706" s="479">
        <f t="shared" si="141"/>
        <v>400</v>
      </c>
      <c r="G1706" s="492"/>
      <c r="H1706" s="479"/>
      <c r="I1706" s="479"/>
      <c r="J1706" s="479">
        <v>17553</v>
      </c>
      <c r="K1706" s="479">
        <v>16287</v>
      </c>
      <c r="L1706" s="477">
        <f t="shared" si="138"/>
        <v>33840</v>
      </c>
      <c r="M1706" s="477">
        <f t="shared" si="139"/>
        <v>13536000</v>
      </c>
      <c r="N1706" s="477"/>
      <c r="O1706" s="477"/>
      <c r="P1706" s="477"/>
      <c r="Q1706" s="447"/>
    </row>
    <row r="1707" spans="1:17" ht="13" hidden="1" outlineLevel="1">
      <c r="A1707" s="545">
        <f>IF(C1707&lt;&gt;0,MAX($A$11:A1706)+1,0)</f>
        <v>1482</v>
      </c>
      <c r="B1707" s="487" t="s">
        <v>1115</v>
      </c>
      <c r="C1707" s="489" t="s">
        <v>805</v>
      </c>
      <c r="D1707" s="592">
        <v>16100</v>
      </c>
      <c r="E1707" s="593">
        <v>1</v>
      </c>
      <c r="F1707" s="479">
        <f t="shared" si="141"/>
        <v>16100</v>
      </c>
      <c r="G1707" s="492">
        <v>6708.33</v>
      </c>
      <c r="H1707" s="494">
        <f>'[39]BANG KHOI LUONG 4'!H1709</f>
        <v>4025</v>
      </c>
      <c r="I1707" s="494">
        <f>ROUND(G1707+H1707,2)</f>
        <v>10733.33</v>
      </c>
      <c r="J1707" s="479">
        <v>31381</v>
      </c>
      <c r="K1707" s="479">
        <v>29116</v>
      </c>
      <c r="L1707" s="477">
        <f t="shared" si="138"/>
        <v>60497</v>
      </c>
      <c r="M1707" s="477">
        <f t="shared" si="139"/>
        <v>974001700</v>
      </c>
      <c r="N1707" s="477">
        <v>405833840</v>
      </c>
      <c r="O1707" s="477">
        <f>ROUND(L1707*H1707,0)</f>
        <v>243500425</v>
      </c>
      <c r="P1707" s="477">
        <f>ROUND(L1707*I1707,0)</f>
        <v>649334265</v>
      </c>
      <c r="Q1707" s="447">
        <f>'[39]BANG KHOI LUONG 4'!J1709</f>
        <v>0.25</v>
      </c>
    </row>
    <row r="1708" spans="1:17" ht="13" hidden="1" outlineLevel="1">
      <c r="A1708" s="545">
        <f>IF(C1708&lt;&gt;0,MAX($A$11:A1707)+1,0)</f>
        <v>1483</v>
      </c>
      <c r="B1708" s="487" t="s">
        <v>1116</v>
      </c>
      <c r="C1708" s="489" t="s">
        <v>805</v>
      </c>
      <c r="D1708" s="546">
        <v>10</v>
      </c>
      <c r="E1708" s="593">
        <v>1</v>
      </c>
      <c r="F1708" s="479">
        <f t="shared" si="141"/>
        <v>10</v>
      </c>
      <c r="G1708" s="492"/>
      <c r="H1708" s="479"/>
      <c r="I1708" s="479"/>
      <c r="J1708" s="479">
        <v>40654</v>
      </c>
      <c r="K1708" s="479">
        <v>37721</v>
      </c>
      <c r="L1708" s="477">
        <f t="shared" si="138"/>
        <v>78375</v>
      </c>
      <c r="M1708" s="477">
        <f t="shared" si="139"/>
        <v>783750</v>
      </c>
      <c r="N1708" s="477"/>
      <c r="O1708" s="477"/>
      <c r="P1708" s="477"/>
      <c r="Q1708" s="447"/>
    </row>
    <row r="1709" spans="1:17" ht="13" hidden="1" outlineLevel="1">
      <c r="A1709" s="545">
        <f>IF(C1709&lt;&gt;0,MAX($A$11:A1708)+1,0)</f>
        <v>1484</v>
      </c>
      <c r="B1709" s="487" t="s">
        <v>1253</v>
      </c>
      <c r="C1709" s="489" t="s">
        <v>805</v>
      </c>
      <c r="D1709" s="546">
        <v>10</v>
      </c>
      <c r="E1709" s="593">
        <v>1</v>
      </c>
      <c r="F1709" s="479">
        <f t="shared" si="141"/>
        <v>10</v>
      </c>
      <c r="G1709" s="492"/>
      <c r="H1709" s="479"/>
      <c r="I1709" s="479"/>
      <c r="J1709" s="479">
        <v>79984</v>
      </c>
      <c r="K1709" s="479">
        <v>74212</v>
      </c>
      <c r="L1709" s="477">
        <f t="shared" si="138"/>
        <v>154196</v>
      </c>
      <c r="M1709" s="477">
        <f t="shared" si="139"/>
        <v>1541960</v>
      </c>
      <c r="N1709" s="477"/>
      <c r="O1709" s="477"/>
      <c r="P1709" s="477"/>
      <c r="Q1709" s="447"/>
    </row>
    <row r="1710" spans="1:17" ht="13" hidden="1" outlineLevel="1">
      <c r="A1710" s="545">
        <f>IF(C1710&lt;&gt;0,MAX($A$11:A1709)+1,0)</f>
        <v>1485</v>
      </c>
      <c r="B1710" s="487" t="s">
        <v>1254</v>
      </c>
      <c r="C1710" s="489" t="s">
        <v>805</v>
      </c>
      <c r="D1710" s="546">
        <v>30</v>
      </c>
      <c r="E1710" s="593">
        <v>1</v>
      </c>
      <c r="F1710" s="479">
        <f t="shared" si="141"/>
        <v>30</v>
      </c>
      <c r="G1710" s="492"/>
      <c r="H1710" s="479"/>
      <c r="I1710" s="479"/>
      <c r="J1710" s="479">
        <v>176859</v>
      </c>
      <c r="K1710" s="479">
        <v>164096</v>
      </c>
      <c r="L1710" s="477">
        <f t="shared" si="138"/>
        <v>340955</v>
      </c>
      <c r="M1710" s="477">
        <f t="shared" si="139"/>
        <v>10228650</v>
      </c>
      <c r="N1710" s="477"/>
      <c r="O1710" s="477"/>
      <c r="P1710" s="477"/>
      <c r="Q1710" s="447"/>
    </row>
    <row r="1711" spans="1:17" ht="13" hidden="1" outlineLevel="1">
      <c r="A1711" s="545">
        <f>IF(C1711&lt;&gt;0,MAX($A$11:A1710)+1,0)</f>
        <v>1486</v>
      </c>
      <c r="B1711" s="487" t="s">
        <v>1255</v>
      </c>
      <c r="C1711" s="489" t="s">
        <v>805</v>
      </c>
      <c r="D1711" s="546">
        <v>200</v>
      </c>
      <c r="E1711" s="593">
        <v>1</v>
      </c>
      <c r="F1711" s="479">
        <f t="shared" si="141"/>
        <v>200</v>
      </c>
      <c r="G1711" s="492"/>
      <c r="H1711" s="479"/>
      <c r="I1711" s="479"/>
      <c r="J1711" s="479">
        <v>624720</v>
      </c>
      <c r="K1711" s="479">
        <v>579637</v>
      </c>
      <c r="L1711" s="477">
        <f t="shared" si="138"/>
        <v>1204357</v>
      </c>
      <c r="M1711" s="477">
        <f t="shared" si="139"/>
        <v>240871400</v>
      </c>
      <c r="N1711" s="477"/>
      <c r="O1711" s="477"/>
      <c r="P1711" s="477"/>
      <c r="Q1711" s="447"/>
    </row>
    <row r="1712" spans="1:17" ht="13" hidden="1" outlineLevel="1">
      <c r="A1712" s="545">
        <f>IF(C1712&lt;&gt;0,MAX($A$11:A1711)+1,0)</f>
        <v>1487</v>
      </c>
      <c r="B1712" s="487" t="s">
        <v>1256</v>
      </c>
      <c r="C1712" s="489" t="s">
        <v>805</v>
      </c>
      <c r="D1712" s="546">
        <v>150</v>
      </c>
      <c r="E1712" s="593">
        <v>1</v>
      </c>
      <c r="F1712" s="479">
        <f t="shared" si="141"/>
        <v>150</v>
      </c>
      <c r="G1712" s="492"/>
      <c r="H1712" s="479"/>
      <c r="I1712" s="479"/>
      <c r="J1712" s="479">
        <v>481726</v>
      </c>
      <c r="K1712" s="479">
        <v>446962</v>
      </c>
      <c r="L1712" s="477">
        <f t="shared" si="138"/>
        <v>928688</v>
      </c>
      <c r="M1712" s="477">
        <f t="shared" si="139"/>
        <v>139303200</v>
      </c>
      <c r="N1712" s="477"/>
      <c r="O1712" s="477"/>
      <c r="P1712" s="477"/>
      <c r="Q1712" s="447"/>
    </row>
    <row r="1713" spans="1:17" ht="13" hidden="1" outlineLevel="1">
      <c r="A1713" s="545">
        <f>IF(C1713&lt;&gt;0,MAX($A$11:A1712)+1,0)</f>
        <v>1488</v>
      </c>
      <c r="B1713" s="487" t="s">
        <v>1118</v>
      </c>
      <c r="C1713" s="489" t="s">
        <v>805</v>
      </c>
      <c r="D1713" s="546">
        <v>140</v>
      </c>
      <c r="E1713" s="593">
        <v>1</v>
      </c>
      <c r="F1713" s="479">
        <f t="shared" si="141"/>
        <v>140</v>
      </c>
      <c r="G1713" s="492"/>
      <c r="H1713" s="479"/>
      <c r="I1713" s="479"/>
      <c r="J1713" s="479">
        <v>316127</v>
      </c>
      <c r="K1713" s="479">
        <v>293314</v>
      </c>
      <c r="L1713" s="477">
        <f t="shared" si="138"/>
        <v>609441</v>
      </c>
      <c r="M1713" s="477">
        <f t="shared" si="139"/>
        <v>85321740</v>
      </c>
      <c r="N1713" s="477"/>
      <c r="O1713" s="477"/>
      <c r="P1713" s="477"/>
      <c r="Q1713" s="447"/>
    </row>
    <row r="1714" spans="1:17" ht="13" hidden="1" outlineLevel="1">
      <c r="A1714" s="545">
        <f>IF(C1714&lt;&gt;0,MAX($A$11:A1713)+1,0)</f>
        <v>1489</v>
      </c>
      <c r="B1714" s="487" t="s">
        <v>1257</v>
      </c>
      <c r="C1714" s="489" t="s">
        <v>805</v>
      </c>
      <c r="D1714" s="546">
        <v>140</v>
      </c>
      <c r="E1714" s="593">
        <v>1</v>
      </c>
      <c r="F1714" s="479">
        <f t="shared" si="141"/>
        <v>140</v>
      </c>
      <c r="G1714" s="492"/>
      <c r="H1714" s="479"/>
      <c r="I1714" s="479"/>
      <c r="J1714" s="479">
        <v>225793</v>
      </c>
      <c r="K1714" s="479">
        <v>209499</v>
      </c>
      <c r="L1714" s="477">
        <f t="shared" si="138"/>
        <v>435292</v>
      </c>
      <c r="M1714" s="477">
        <f t="shared" si="139"/>
        <v>60940880</v>
      </c>
      <c r="N1714" s="477"/>
      <c r="O1714" s="477"/>
      <c r="P1714" s="477"/>
      <c r="Q1714" s="447"/>
    </row>
    <row r="1715" spans="1:17" ht="13" hidden="1" outlineLevel="1">
      <c r="A1715" s="545">
        <f>IF(C1715&lt;&gt;0,MAX($A$11:A1714)+1,0)</f>
        <v>1490</v>
      </c>
      <c r="B1715" s="487" t="s">
        <v>1121</v>
      </c>
      <c r="C1715" s="489" t="s">
        <v>822</v>
      </c>
      <c r="D1715" s="546">
        <v>173</v>
      </c>
      <c r="E1715" s="593">
        <v>1</v>
      </c>
      <c r="F1715" s="479">
        <f t="shared" si="141"/>
        <v>173</v>
      </c>
      <c r="G1715" s="492"/>
      <c r="H1715" s="479"/>
      <c r="I1715" s="479"/>
      <c r="J1715" s="479">
        <v>4306</v>
      </c>
      <c r="K1715" s="479">
        <v>3994</v>
      </c>
      <c r="L1715" s="477">
        <f t="shared" si="138"/>
        <v>8300</v>
      </c>
      <c r="M1715" s="477">
        <f t="shared" si="139"/>
        <v>1435900</v>
      </c>
      <c r="N1715" s="477"/>
      <c r="O1715" s="477"/>
      <c r="P1715" s="477"/>
      <c r="Q1715" s="447"/>
    </row>
    <row r="1716" spans="1:17" ht="13" hidden="1" outlineLevel="1">
      <c r="A1716" s="545">
        <f>IF(C1716&lt;&gt;0,MAX($A$11:A1715)+1,0)</f>
        <v>1491</v>
      </c>
      <c r="B1716" s="487" t="s">
        <v>1122</v>
      </c>
      <c r="C1716" s="489" t="s">
        <v>822</v>
      </c>
      <c r="D1716" s="546">
        <v>3309</v>
      </c>
      <c r="E1716" s="593">
        <v>1</v>
      </c>
      <c r="F1716" s="479">
        <f t="shared" si="141"/>
        <v>3309</v>
      </c>
      <c r="G1716" s="492">
        <v>1379</v>
      </c>
      <c r="H1716" s="494">
        <f>'[39]BANG KHOI LUONG 4'!H1718</f>
        <v>827</v>
      </c>
      <c r="I1716" s="494">
        <f>ROUND(G1716+H1716,0)</f>
        <v>2206</v>
      </c>
      <c r="J1716" s="479">
        <v>5796</v>
      </c>
      <c r="K1716" s="479">
        <v>5378</v>
      </c>
      <c r="L1716" s="477">
        <f t="shared" si="138"/>
        <v>11174</v>
      </c>
      <c r="M1716" s="477">
        <f t="shared" si="139"/>
        <v>36974766</v>
      </c>
      <c r="N1716" s="477">
        <v>15408946</v>
      </c>
      <c r="O1716" s="477">
        <f>ROUND(L1716*H1716,0)</f>
        <v>9240898</v>
      </c>
      <c r="P1716" s="477">
        <f>ROUND(L1716*I1716,0)</f>
        <v>24649844</v>
      </c>
      <c r="Q1716" s="447">
        <f>'[39]BANG KHOI LUONG 4'!J1718</f>
        <v>0.25</v>
      </c>
    </row>
    <row r="1717" spans="1:17" ht="13" hidden="1" outlineLevel="1">
      <c r="A1717" s="545">
        <f>IF(C1717&lt;&gt;0,MAX($A$11:A1716)+1,0)</f>
        <v>1492</v>
      </c>
      <c r="B1717" s="487" t="s">
        <v>1123</v>
      </c>
      <c r="C1717" s="489" t="s">
        <v>822</v>
      </c>
      <c r="D1717" s="546">
        <v>2</v>
      </c>
      <c r="E1717" s="593">
        <v>1</v>
      </c>
      <c r="F1717" s="479">
        <f t="shared" si="141"/>
        <v>2</v>
      </c>
      <c r="G1717" s="492"/>
      <c r="H1717" s="479"/>
      <c r="I1717" s="479"/>
      <c r="J1717" s="479">
        <v>10102</v>
      </c>
      <c r="K1717" s="479">
        <v>9372</v>
      </c>
      <c r="L1717" s="477">
        <f t="shared" si="138"/>
        <v>19474</v>
      </c>
      <c r="M1717" s="477">
        <f t="shared" si="139"/>
        <v>38948</v>
      </c>
      <c r="N1717" s="477"/>
      <c r="O1717" s="477"/>
      <c r="P1717" s="477"/>
      <c r="Q1717" s="447"/>
    </row>
    <row r="1718" spans="1:17" ht="13" hidden="1" outlineLevel="1">
      <c r="A1718" s="545">
        <f>IF(C1718&lt;&gt;0,MAX($A$11:A1717)+1,0)</f>
        <v>1493</v>
      </c>
      <c r="B1718" s="487" t="s">
        <v>1258</v>
      </c>
      <c r="C1718" s="489" t="s">
        <v>822</v>
      </c>
      <c r="D1718" s="546">
        <v>2</v>
      </c>
      <c r="E1718" s="593">
        <v>1</v>
      </c>
      <c r="F1718" s="479">
        <f t="shared" si="141"/>
        <v>2</v>
      </c>
      <c r="G1718" s="492"/>
      <c r="H1718" s="479"/>
      <c r="I1718" s="479"/>
      <c r="J1718" s="479">
        <v>28980</v>
      </c>
      <c r="K1718" s="479">
        <v>26888</v>
      </c>
      <c r="L1718" s="477">
        <f t="shared" si="138"/>
        <v>55868</v>
      </c>
      <c r="M1718" s="477">
        <f t="shared" si="139"/>
        <v>111736</v>
      </c>
      <c r="N1718" s="477"/>
      <c r="O1718" s="477"/>
      <c r="P1718" s="477"/>
      <c r="Q1718" s="447"/>
    </row>
    <row r="1719" spans="1:17" ht="13" hidden="1" outlineLevel="1">
      <c r="A1719" s="545">
        <f>IF(C1719&lt;&gt;0,MAX($A$11:A1718)+1,0)</f>
        <v>1494</v>
      </c>
      <c r="B1719" s="487" t="s">
        <v>1259</v>
      </c>
      <c r="C1719" s="489" t="s">
        <v>822</v>
      </c>
      <c r="D1719" s="546">
        <v>105</v>
      </c>
      <c r="E1719" s="593">
        <v>1</v>
      </c>
      <c r="F1719" s="479">
        <f t="shared" si="141"/>
        <v>105</v>
      </c>
      <c r="G1719" s="492"/>
      <c r="H1719" s="479"/>
      <c r="I1719" s="479"/>
      <c r="J1719" s="479">
        <v>116085</v>
      </c>
      <c r="K1719" s="479">
        <v>107707</v>
      </c>
      <c r="L1719" s="477">
        <f t="shared" si="138"/>
        <v>223792</v>
      </c>
      <c r="M1719" s="477">
        <f t="shared" si="139"/>
        <v>23498160</v>
      </c>
      <c r="N1719" s="477"/>
      <c r="O1719" s="477"/>
      <c r="P1719" s="477"/>
      <c r="Q1719" s="447"/>
    </row>
    <row r="1720" spans="1:17" ht="13" hidden="1" outlineLevel="1">
      <c r="A1720" s="545">
        <f>IF(C1720&lt;&gt;0,MAX($A$11:A1719)+1,0)</f>
        <v>1495</v>
      </c>
      <c r="B1720" s="487" t="s">
        <v>1125</v>
      </c>
      <c r="C1720" s="489" t="s">
        <v>822</v>
      </c>
      <c r="D1720" s="546">
        <v>28</v>
      </c>
      <c r="E1720" s="593">
        <v>1</v>
      </c>
      <c r="F1720" s="479">
        <f t="shared" si="141"/>
        <v>28</v>
      </c>
      <c r="G1720" s="492"/>
      <c r="H1720" s="479"/>
      <c r="I1720" s="479"/>
      <c r="J1720" s="479">
        <v>179095</v>
      </c>
      <c r="K1720" s="479">
        <v>166171</v>
      </c>
      <c r="L1720" s="477">
        <f t="shared" si="138"/>
        <v>345266</v>
      </c>
      <c r="M1720" s="477">
        <f t="shared" si="139"/>
        <v>9667448</v>
      </c>
      <c r="N1720" s="477"/>
      <c r="O1720" s="477"/>
      <c r="P1720" s="477"/>
      <c r="Q1720" s="447"/>
    </row>
    <row r="1721" spans="1:17" ht="13" hidden="1" outlineLevel="1">
      <c r="A1721" s="545">
        <f>IF(C1721&lt;&gt;0,MAX($A$11:A1720)+1,0)</f>
        <v>1496</v>
      </c>
      <c r="B1721" s="487" t="s">
        <v>1260</v>
      </c>
      <c r="C1721" s="489" t="s">
        <v>822</v>
      </c>
      <c r="D1721" s="546">
        <v>4</v>
      </c>
      <c r="E1721" s="593">
        <v>1</v>
      </c>
      <c r="F1721" s="479">
        <f t="shared" si="141"/>
        <v>4</v>
      </c>
      <c r="G1721" s="492"/>
      <c r="H1721" s="479"/>
      <c r="I1721" s="479"/>
      <c r="J1721" s="479">
        <v>365061</v>
      </c>
      <c r="K1721" s="479">
        <v>338717</v>
      </c>
      <c r="L1721" s="477">
        <f t="shared" si="138"/>
        <v>703778</v>
      </c>
      <c r="M1721" s="477">
        <f t="shared" si="139"/>
        <v>2815112</v>
      </c>
      <c r="N1721" s="477"/>
      <c r="O1721" s="477"/>
      <c r="P1721" s="477"/>
      <c r="Q1721" s="447"/>
    </row>
    <row r="1722" spans="1:17" ht="13" hidden="1" outlineLevel="1">
      <c r="A1722" s="545">
        <f>IF(C1722&lt;&gt;0,MAX($A$11:A1721)+1,0)</f>
        <v>1497</v>
      </c>
      <c r="B1722" s="487" t="s">
        <v>1261</v>
      </c>
      <c r="C1722" s="489" t="s">
        <v>822</v>
      </c>
      <c r="D1722" s="546">
        <v>170</v>
      </c>
      <c r="E1722" s="593">
        <v>1</v>
      </c>
      <c r="F1722" s="479">
        <f t="shared" si="141"/>
        <v>170</v>
      </c>
      <c r="G1722" s="492">
        <v>71</v>
      </c>
      <c r="H1722" s="494">
        <f>'[39]BANG KHOI LUONG 4'!H1724</f>
        <v>43</v>
      </c>
      <c r="I1722" s="494">
        <f>ROUND(G1722+H1722,0)</f>
        <v>114</v>
      </c>
      <c r="J1722" s="479">
        <v>5796</v>
      </c>
      <c r="K1722" s="479">
        <v>5378</v>
      </c>
      <c r="L1722" s="477">
        <f t="shared" si="138"/>
        <v>11174</v>
      </c>
      <c r="M1722" s="477">
        <f t="shared" si="139"/>
        <v>1899580</v>
      </c>
      <c r="N1722" s="477">
        <v>793354</v>
      </c>
      <c r="O1722" s="477">
        <f>ROUND(L1722*H1722,0)</f>
        <v>480482</v>
      </c>
      <c r="P1722" s="477">
        <f>ROUND(L1722*I1722,0)</f>
        <v>1273836</v>
      </c>
      <c r="Q1722" s="447">
        <f>'[39]BANG KHOI LUONG 4'!J1724</f>
        <v>0.25</v>
      </c>
    </row>
    <row r="1723" spans="1:17" ht="13" hidden="1" outlineLevel="1">
      <c r="A1723" s="545">
        <f>IF(C1723&lt;&gt;0,MAX($A$11:A1722)+1,0)</f>
        <v>1498</v>
      </c>
      <c r="B1723" s="487" t="s">
        <v>1262</v>
      </c>
      <c r="C1723" s="489" t="s">
        <v>822</v>
      </c>
      <c r="D1723" s="546">
        <v>9</v>
      </c>
      <c r="E1723" s="593">
        <v>1</v>
      </c>
      <c r="F1723" s="479">
        <f t="shared" si="141"/>
        <v>9</v>
      </c>
      <c r="G1723" s="492"/>
      <c r="H1723" s="479"/>
      <c r="I1723" s="479"/>
      <c r="J1723" s="479">
        <v>150280</v>
      </c>
      <c r="K1723" s="479">
        <v>139436</v>
      </c>
      <c r="L1723" s="477">
        <f t="shared" si="138"/>
        <v>289716</v>
      </c>
      <c r="M1723" s="477">
        <f t="shared" si="139"/>
        <v>2607444</v>
      </c>
      <c r="N1723" s="477"/>
      <c r="O1723" s="477"/>
      <c r="P1723" s="477"/>
      <c r="Q1723" s="447"/>
    </row>
    <row r="1724" spans="1:17" ht="13" hidden="1" outlineLevel="1">
      <c r="A1724" s="545">
        <f>IF(C1724&lt;&gt;0,MAX($A$11:A1723)+1,0)</f>
        <v>1499</v>
      </c>
      <c r="B1724" s="487" t="s">
        <v>1263</v>
      </c>
      <c r="C1724" s="489" t="s">
        <v>822</v>
      </c>
      <c r="D1724" s="546">
        <v>1</v>
      </c>
      <c r="E1724" s="593">
        <v>1</v>
      </c>
      <c r="F1724" s="479">
        <f t="shared" si="141"/>
        <v>1</v>
      </c>
      <c r="G1724" s="492"/>
      <c r="H1724" s="479"/>
      <c r="I1724" s="479"/>
      <c r="J1724" s="479">
        <v>129498</v>
      </c>
      <c r="K1724" s="479">
        <v>120153</v>
      </c>
      <c r="L1724" s="477">
        <f t="shared" si="138"/>
        <v>249651</v>
      </c>
      <c r="M1724" s="477">
        <f t="shared" si="139"/>
        <v>249651</v>
      </c>
      <c r="N1724" s="477"/>
      <c r="O1724" s="477"/>
      <c r="P1724" s="477"/>
      <c r="Q1724" s="447"/>
    </row>
    <row r="1725" spans="1:17" ht="13" hidden="1" outlineLevel="1">
      <c r="A1725" s="545">
        <f>IF(C1725&lt;&gt;0,MAX($A$11:A1724)+1,0)</f>
        <v>1500</v>
      </c>
      <c r="B1725" s="487" t="s">
        <v>1264</v>
      </c>
      <c r="C1725" s="489" t="s">
        <v>822</v>
      </c>
      <c r="D1725" s="546">
        <v>12</v>
      </c>
      <c r="E1725" s="593">
        <v>1</v>
      </c>
      <c r="F1725" s="479">
        <f t="shared" si="141"/>
        <v>12</v>
      </c>
      <c r="G1725" s="492"/>
      <c r="H1725" s="479"/>
      <c r="I1725" s="479"/>
      <c r="J1725" s="479">
        <v>134549</v>
      </c>
      <c r="K1725" s="479">
        <v>124839</v>
      </c>
      <c r="L1725" s="477">
        <f t="shared" si="138"/>
        <v>259388</v>
      </c>
      <c r="M1725" s="477">
        <f t="shared" si="139"/>
        <v>3112656</v>
      </c>
      <c r="N1725" s="477"/>
      <c r="O1725" s="477"/>
      <c r="P1725" s="477"/>
      <c r="Q1725" s="447"/>
    </row>
    <row r="1726" spans="1:17" ht="13" hidden="1" outlineLevel="1">
      <c r="A1726" s="545">
        <f>IF(C1726&lt;&gt;0,MAX($A$11:A1725)+1,0)</f>
        <v>1501</v>
      </c>
      <c r="B1726" s="487" t="s">
        <v>1265</v>
      </c>
      <c r="C1726" s="489" t="s">
        <v>822</v>
      </c>
      <c r="D1726" s="546">
        <v>438</v>
      </c>
      <c r="E1726" s="593">
        <v>1</v>
      </c>
      <c r="F1726" s="479">
        <f t="shared" si="141"/>
        <v>438</v>
      </c>
      <c r="G1726" s="492"/>
      <c r="H1726" s="479"/>
      <c r="I1726" s="479"/>
      <c r="J1726" s="479">
        <v>134549</v>
      </c>
      <c r="K1726" s="479">
        <v>124839</v>
      </c>
      <c r="L1726" s="477">
        <f t="shared" si="138"/>
        <v>259388</v>
      </c>
      <c r="M1726" s="477">
        <f t="shared" si="139"/>
        <v>113611944</v>
      </c>
      <c r="N1726" s="477"/>
      <c r="O1726" s="477"/>
      <c r="P1726" s="477"/>
      <c r="Q1726" s="447"/>
    </row>
    <row r="1727" spans="1:17" ht="13" hidden="1" outlineLevel="1">
      <c r="A1727" s="545">
        <f>IF(C1727&lt;&gt;0,MAX($A$11:A1726)+1,0)</f>
        <v>1502</v>
      </c>
      <c r="B1727" s="487" t="s">
        <v>1266</v>
      </c>
      <c r="C1727" s="489" t="s">
        <v>822</v>
      </c>
      <c r="D1727" s="546">
        <v>1</v>
      </c>
      <c r="E1727" s="593">
        <v>1</v>
      </c>
      <c r="F1727" s="479">
        <f t="shared" si="141"/>
        <v>1</v>
      </c>
      <c r="G1727" s="492"/>
      <c r="H1727" s="479"/>
      <c r="I1727" s="479"/>
      <c r="J1727" s="479">
        <v>139185</v>
      </c>
      <c r="K1727" s="479">
        <v>129141</v>
      </c>
      <c r="L1727" s="477">
        <f t="shared" si="138"/>
        <v>268326</v>
      </c>
      <c r="M1727" s="477">
        <f t="shared" si="139"/>
        <v>268326</v>
      </c>
      <c r="N1727" s="477"/>
      <c r="O1727" s="477"/>
      <c r="P1727" s="477"/>
      <c r="Q1727" s="447"/>
    </row>
    <row r="1728" spans="1:17" ht="13" hidden="1" outlineLevel="1">
      <c r="A1728" s="545">
        <f>IF(C1728&lt;&gt;0,MAX($A$11:A1727)+1,0)</f>
        <v>1503</v>
      </c>
      <c r="B1728" s="487" t="s">
        <v>1130</v>
      </c>
      <c r="C1728" s="489" t="s">
        <v>822</v>
      </c>
      <c r="D1728" s="546">
        <v>1</v>
      </c>
      <c r="E1728" s="593">
        <v>1</v>
      </c>
      <c r="F1728" s="479">
        <f t="shared" si="141"/>
        <v>1</v>
      </c>
      <c r="G1728" s="492"/>
      <c r="H1728" s="479"/>
      <c r="I1728" s="479"/>
      <c r="J1728" s="479">
        <v>209730</v>
      </c>
      <c r="K1728" s="479">
        <v>194596</v>
      </c>
      <c r="L1728" s="477">
        <f t="shared" si="138"/>
        <v>404326</v>
      </c>
      <c r="M1728" s="477">
        <f t="shared" si="139"/>
        <v>404326</v>
      </c>
      <c r="N1728" s="477"/>
      <c r="O1728" s="477"/>
      <c r="P1728" s="477"/>
      <c r="Q1728" s="447"/>
    </row>
    <row r="1729" spans="1:17" ht="13" hidden="1" outlineLevel="1">
      <c r="A1729" s="545">
        <f>IF(C1729&lt;&gt;0,MAX($A$11:A1728)+1,0)</f>
        <v>1504</v>
      </c>
      <c r="B1729" s="487" t="s">
        <v>1267</v>
      </c>
      <c r="C1729" s="489" t="s">
        <v>822</v>
      </c>
      <c r="D1729" s="546">
        <v>178</v>
      </c>
      <c r="E1729" s="593">
        <v>1</v>
      </c>
      <c r="F1729" s="479">
        <f t="shared" si="141"/>
        <v>178</v>
      </c>
      <c r="G1729" s="492"/>
      <c r="H1729" s="479"/>
      <c r="I1729" s="479"/>
      <c r="J1729" s="479">
        <v>201865</v>
      </c>
      <c r="K1729" s="479">
        <v>187297</v>
      </c>
      <c r="L1729" s="477">
        <f t="shared" si="138"/>
        <v>389162</v>
      </c>
      <c r="M1729" s="477">
        <f t="shared" si="139"/>
        <v>69270836</v>
      </c>
      <c r="N1729" s="477"/>
      <c r="O1729" s="477"/>
      <c r="P1729" s="477"/>
      <c r="Q1729" s="447"/>
    </row>
    <row r="1730" spans="1:17" ht="13" hidden="1" outlineLevel="1">
      <c r="A1730" s="545">
        <f>IF(C1730&lt;&gt;0,MAX($A$11:A1729)+1,0)</f>
        <v>1505</v>
      </c>
      <c r="B1730" s="487" t="s">
        <v>1268</v>
      </c>
      <c r="C1730" s="489" t="s">
        <v>822</v>
      </c>
      <c r="D1730" s="546">
        <v>21</v>
      </c>
      <c r="E1730" s="593">
        <v>1</v>
      </c>
      <c r="F1730" s="479">
        <f t="shared" si="141"/>
        <v>21</v>
      </c>
      <c r="G1730" s="492"/>
      <c r="H1730" s="479"/>
      <c r="I1730" s="479"/>
      <c r="J1730" s="479">
        <v>346101</v>
      </c>
      <c r="K1730" s="479">
        <v>321124</v>
      </c>
      <c r="L1730" s="477">
        <f t="shared" si="138"/>
        <v>667225</v>
      </c>
      <c r="M1730" s="477">
        <f t="shared" si="139"/>
        <v>14011725</v>
      </c>
      <c r="N1730" s="477"/>
      <c r="O1730" s="477"/>
      <c r="P1730" s="477"/>
      <c r="Q1730" s="447"/>
    </row>
    <row r="1731" spans="1:17" ht="13" hidden="1" outlineLevel="1">
      <c r="A1731" s="545">
        <f>IF(C1731&lt;&gt;0,MAX($A$11:A1730)+1,0)</f>
        <v>1506</v>
      </c>
      <c r="B1731" s="487" t="s">
        <v>1269</v>
      </c>
      <c r="C1731" s="489" t="s">
        <v>822</v>
      </c>
      <c r="D1731" s="546">
        <v>5</v>
      </c>
      <c r="E1731" s="593">
        <v>1</v>
      </c>
      <c r="F1731" s="479">
        <f t="shared" si="141"/>
        <v>5</v>
      </c>
      <c r="G1731" s="492"/>
      <c r="H1731" s="479"/>
      <c r="I1731" s="479"/>
      <c r="J1731" s="479">
        <v>346101</v>
      </c>
      <c r="K1731" s="479">
        <v>321124</v>
      </c>
      <c r="L1731" s="477">
        <f t="shared" si="138"/>
        <v>667225</v>
      </c>
      <c r="M1731" s="477">
        <f t="shared" si="139"/>
        <v>3336125</v>
      </c>
      <c r="N1731" s="477"/>
      <c r="O1731" s="477"/>
      <c r="P1731" s="477"/>
      <c r="Q1731" s="447"/>
    </row>
    <row r="1732" spans="1:17" ht="13" hidden="1" outlineLevel="1">
      <c r="A1732" s="545">
        <f>IF(C1732&lt;&gt;0,MAX($A$11:A1731)+1,0)</f>
        <v>1507</v>
      </c>
      <c r="B1732" s="487" t="s">
        <v>1270</v>
      </c>
      <c r="C1732" s="489" t="s">
        <v>822</v>
      </c>
      <c r="D1732" s="546">
        <v>23</v>
      </c>
      <c r="E1732" s="593">
        <v>1</v>
      </c>
      <c r="F1732" s="479">
        <f t="shared" si="141"/>
        <v>23</v>
      </c>
      <c r="G1732" s="492"/>
      <c r="H1732" s="479"/>
      <c r="I1732" s="479"/>
      <c r="J1732" s="479">
        <v>1035735</v>
      </c>
      <c r="K1732" s="479">
        <v>960992</v>
      </c>
      <c r="L1732" s="477">
        <f t="shared" si="138"/>
        <v>1996727</v>
      </c>
      <c r="M1732" s="477">
        <f t="shared" si="139"/>
        <v>45924721</v>
      </c>
      <c r="N1732" s="477"/>
      <c r="O1732" s="477"/>
      <c r="P1732" s="477"/>
      <c r="Q1732" s="447"/>
    </row>
    <row r="1733" spans="1:17" ht="13" hidden="1" outlineLevel="1">
      <c r="A1733" s="545">
        <f>IF(C1733&lt;&gt;0,MAX($A$11:A1732)+1,0)</f>
        <v>1508</v>
      </c>
      <c r="B1733" s="487" t="s">
        <v>1271</v>
      </c>
      <c r="C1733" s="489" t="s">
        <v>822</v>
      </c>
      <c r="D1733" s="546">
        <v>1</v>
      </c>
      <c r="E1733" s="593">
        <v>1</v>
      </c>
      <c r="F1733" s="479">
        <f t="shared" si="141"/>
        <v>1</v>
      </c>
      <c r="G1733" s="492"/>
      <c r="H1733" s="479"/>
      <c r="I1733" s="479"/>
      <c r="J1733" s="479">
        <v>5051</v>
      </c>
      <c r="K1733" s="479">
        <v>4686</v>
      </c>
      <c r="L1733" s="477">
        <f t="shared" si="138"/>
        <v>9737</v>
      </c>
      <c r="M1733" s="477">
        <f t="shared" si="139"/>
        <v>9737</v>
      </c>
      <c r="N1733" s="477"/>
      <c r="O1733" s="477"/>
      <c r="P1733" s="477"/>
      <c r="Q1733" s="447"/>
    </row>
    <row r="1734" spans="1:17" ht="13" hidden="1" outlineLevel="1">
      <c r="A1734" s="545">
        <f>IF(C1734&lt;&gt;0,MAX($A$11:A1733)+1,0)</f>
        <v>1509</v>
      </c>
      <c r="B1734" s="487" t="s">
        <v>1272</v>
      </c>
      <c r="C1734" s="489" t="s">
        <v>822</v>
      </c>
      <c r="D1734" s="546">
        <v>1</v>
      </c>
      <c r="E1734" s="593">
        <v>1</v>
      </c>
      <c r="F1734" s="479">
        <f t="shared" si="141"/>
        <v>1</v>
      </c>
      <c r="G1734" s="492"/>
      <c r="H1734" s="479"/>
      <c r="I1734" s="479"/>
      <c r="J1734" s="479">
        <v>48024</v>
      </c>
      <c r="K1734" s="479">
        <v>44558</v>
      </c>
      <c r="L1734" s="477">
        <f t="shared" si="138"/>
        <v>92582</v>
      </c>
      <c r="M1734" s="477">
        <f t="shared" si="139"/>
        <v>92582</v>
      </c>
      <c r="N1734" s="477"/>
      <c r="O1734" s="477"/>
      <c r="P1734" s="477"/>
      <c r="Q1734" s="447"/>
    </row>
    <row r="1735" spans="1:17" ht="13" hidden="1" outlineLevel="1">
      <c r="A1735" s="545">
        <f>IF(C1735&lt;&gt;0,MAX($A$11:A1734)+1,0)</f>
        <v>1510</v>
      </c>
      <c r="B1735" s="487" t="s">
        <v>1273</v>
      </c>
      <c r="C1735" s="489" t="s">
        <v>822</v>
      </c>
      <c r="D1735" s="546">
        <v>18</v>
      </c>
      <c r="E1735" s="593">
        <v>1</v>
      </c>
      <c r="F1735" s="479">
        <f t="shared" si="141"/>
        <v>18</v>
      </c>
      <c r="G1735" s="492"/>
      <c r="H1735" s="479"/>
      <c r="I1735" s="479"/>
      <c r="J1735" s="479">
        <v>77997</v>
      </c>
      <c r="K1735" s="479">
        <v>72368</v>
      </c>
      <c r="L1735" s="477">
        <f t="shared" si="138"/>
        <v>150365</v>
      </c>
      <c r="M1735" s="477">
        <f t="shared" si="139"/>
        <v>2706570</v>
      </c>
      <c r="N1735" s="477"/>
      <c r="O1735" s="477"/>
      <c r="P1735" s="477"/>
      <c r="Q1735" s="447"/>
    </row>
    <row r="1736" spans="1:17" ht="13" hidden="1" outlineLevel="1">
      <c r="A1736" s="545">
        <f>IF(C1736&lt;&gt;0,MAX($A$11:A1735)+1,0)</f>
        <v>1511</v>
      </c>
      <c r="B1736" s="487" t="s">
        <v>1274</v>
      </c>
      <c r="C1736" s="489" t="s">
        <v>822</v>
      </c>
      <c r="D1736" s="546">
        <v>42</v>
      </c>
      <c r="E1736" s="593">
        <v>1</v>
      </c>
      <c r="F1736" s="479">
        <f t="shared" si="141"/>
        <v>42</v>
      </c>
      <c r="G1736" s="492"/>
      <c r="H1736" s="479"/>
      <c r="I1736" s="479"/>
      <c r="J1736" s="479">
        <v>125864</v>
      </c>
      <c r="K1736" s="479">
        <v>92150</v>
      </c>
      <c r="L1736" s="477">
        <f t="shared" si="138"/>
        <v>218014</v>
      </c>
      <c r="M1736" s="477">
        <f t="shared" si="139"/>
        <v>9156588</v>
      </c>
      <c r="N1736" s="477"/>
      <c r="O1736" s="477"/>
      <c r="P1736" s="477"/>
      <c r="Q1736" s="447"/>
    </row>
    <row r="1737" spans="1:17" ht="13" hidden="1" outlineLevel="1">
      <c r="A1737" s="545">
        <f>IF(C1737&lt;&gt;0,MAX($A$11:A1736)+1,0)</f>
        <v>1512</v>
      </c>
      <c r="B1737" s="487" t="s">
        <v>1275</v>
      </c>
      <c r="C1737" s="489" t="s">
        <v>822</v>
      </c>
      <c r="D1737" s="546">
        <v>762</v>
      </c>
      <c r="E1737" s="593">
        <v>1</v>
      </c>
      <c r="F1737" s="479">
        <f t="shared" si="141"/>
        <v>762</v>
      </c>
      <c r="G1737" s="492">
        <v>318</v>
      </c>
      <c r="H1737" s="494">
        <f>'[39]BANG KHOI LUONG 4'!H1739</f>
        <v>191</v>
      </c>
      <c r="I1737" s="494">
        <f>ROUND(G1737+H1737,0)</f>
        <v>509</v>
      </c>
      <c r="J1737" s="479">
        <v>179806</v>
      </c>
      <c r="K1737" s="479">
        <v>116400</v>
      </c>
      <c r="L1737" s="477">
        <f t="shared" si="138"/>
        <v>296206</v>
      </c>
      <c r="M1737" s="477">
        <f t="shared" si="139"/>
        <v>225708972</v>
      </c>
      <c r="N1737" s="477">
        <v>94193508</v>
      </c>
      <c r="O1737" s="477">
        <f>ROUND(L1737*H1737,0)</f>
        <v>56575346</v>
      </c>
      <c r="P1737" s="477">
        <f>ROUND(L1737*I1737,0)</f>
        <v>150768854</v>
      </c>
      <c r="Q1737" s="447">
        <f>'[39]BANG KHOI LUONG 4'!J1739</f>
        <v>0.25</v>
      </c>
    </row>
    <row r="1738" spans="1:17" ht="13" hidden="1" outlineLevel="1">
      <c r="A1738" s="545">
        <f>IF(C1738&lt;&gt;0,MAX($A$11:A1737)+1,0)</f>
        <v>1513</v>
      </c>
      <c r="B1738" s="487" t="s">
        <v>1276</v>
      </c>
      <c r="C1738" s="489" t="s">
        <v>822</v>
      </c>
      <c r="D1738" s="546">
        <v>1</v>
      </c>
      <c r="E1738" s="593">
        <v>1</v>
      </c>
      <c r="F1738" s="479">
        <f t="shared" si="141"/>
        <v>1</v>
      </c>
      <c r="G1738" s="492"/>
      <c r="H1738" s="479"/>
      <c r="I1738" s="479"/>
      <c r="J1738" s="479">
        <v>289402</v>
      </c>
      <c r="K1738" s="479">
        <v>145500</v>
      </c>
      <c r="L1738" s="477">
        <f t="shared" si="138"/>
        <v>434902</v>
      </c>
      <c r="M1738" s="477">
        <f t="shared" si="139"/>
        <v>434902</v>
      </c>
      <c r="N1738" s="477"/>
      <c r="O1738" s="477"/>
      <c r="P1738" s="477"/>
      <c r="Q1738" s="447"/>
    </row>
    <row r="1739" spans="1:17" ht="13" hidden="1" outlineLevel="1">
      <c r="A1739" s="545">
        <f>IF(C1739&lt;&gt;0,MAX($A$11:A1738)+1,0)</f>
        <v>1514</v>
      </c>
      <c r="B1739" s="487" t="s">
        <v>1277</v>
      </c>
      <c r="C1739" s="489" t="s">
        <v>822</v>
      </c>
      <c r="D1739" s="546">
        <v>1</v>
      </c>
      <c r="E1739" s="593">
        <v>1</v>
      </c>
      <c r="F1739" s="479">
        <f t="shared" si="141"/>
        <v>1</v>
      </c>
      <c r="G1739" s="492"/>
      <c r="H1739" s="479"/>
      <c r="I1739" s="479"/>
      <c r="J1739" s="479">
        <v>590791</v>
      </c>
      <c r="K1739" s="479">
        <v>194000</v>
      </c>
      <c r="L1739" s="477">
        <f t="shared" ref="L1739:L1804" si="142">J1739+K1739</f>
        <v>784791</v>
      </c>
      <c r="M1739" s="477">
        <f t="shared" ref="M1739:M1804" si="143">ROUND(F1739*L1739,0)</f>
        <v>784791</v>
      </c>
      <c r="N1739" s="477"/>
      <c r="O1739" s="477"/>
      <c r="P1739" s="477"/>
      <c r="Q1739" s="493"/>
    </row>
    <row r="1740" spans="1:17" ht="13" hidden="1" outlineLevel="1">
      <c r="A1740" s="522">
        <f>IF(C1740&lt;&gt;0,MAX($A$11:A1739)+1,0)</f>
        <v>1515</v>
      </c>
      <c r="B1740" s="523" t="s">
        <v>1278</v>
      </c>
      <c r="C1740" s="524" t="s">
        <v>822</v>
      </c>
      <c r="D1740" s="536">
        <v>25</v>
      </c>
      <c r="E1740" s="510">
        <v>1</v>
      </c>
      <c r="F1740" s="479">
        <f t="shared" si="141"/>
        <v>25</v>
      </c>
      <c r="G1740" s="492"/>
      <c r="H1740" s="479"/>
      <c r="I1740" s="479"/>
      <c r="J1740" s="479">
        <v>1378146</v>
      </c>
      <c r="K1740" s="479">
        <v>242500</v>
      </c>
      <c r="L1740" s="477">
        <f t="shared" si="142"/>
        <v>1620646</v>
      </c>
      <c r="M1740" s="477">
        <f t="shared" si="143"/>
        <v>40516150</v>
      </c>
      <c r="N1740" s="542"/>
      <c r="O1740" s="542"/>
      <c r="P1740" s="542"/>
      <c r="Q1740" s="549"/>
    </row>
    <row r="1741" spans="1:17" ht="13" hidden="1" outlineLevel="1">
      <c r="A1741" s="522">
        <f>IF(C1741&lt;&gt;0,MAX($A$11:A1740)+1,0)</f>
        <v>1516</v>
      </c>
      <c r="B1741" s="523" t="s">
        <v>1279</v>
      </c>
      <c r="C1741" s="524" t="s">
        <v>822</v>
      </c>
      <c r="D1741" s="536">
        <v>15</v>
      </c>
      <c r="E1741" s="510">
        <v>1</v>
      </c>
      <c r="F1741" s="479">
        <f t="shared" si="141"/>
        <v>15</v>
      </c>
      <c r="G1741" s="492"/>
      <c r="H1741" s="479"/>
      <c r="I1741" s="479"/>
      <c r="J1741" s="479">
        <v>1378146</v>
      </c>
      <c r="K1741" s="479">
        <v>242500</v>
      </c>
      <c r="L1741" s="477">
        <f t="shared" si="142"/>
        <v>1620646</v>
      </c>
      <c r="M1741" s="477">
        <f t="shared" si="143"/>
        <v>24309690</v>
      </c>
      <c r="N1741" s="542"/>
      <c r="O1741" s="542"/>
      <c r="P1741" s="542"/>
      <c r="Q1741" s="549"/>
    </row>
    <row r="1742" spans="1:17" ht="13" hidden="1" outlineLevel="1">
      <c r="A1742" s="522">
        <f>IF(C1742&lt;&gt;0,MAX($A$11:A1741)+1,0)</f>
        <v>1517</v>
      </c>
      <c r="B1742" s="523" t="s">
        <v>1280</v>
      </c>
      <c r="C1742" s="524" t="s">
        <v>822</v>
      </c>
      <c r="D1742" s="536">
        <v>30</v>
      </c>
      <c r="E1742" s="510">
        <v>1</v>
      </c>
      <c r="F1742" s="479">
        <f t="shared" si="141"/>
        <v>30</v>
      </c>
      <c r="G1742" s="492"/>
      <c r="H1742" s="479"/>
      <c r="I1742" s="479"/>
      <c r="J1742" s="479">
        <v>2018475</v>
      </c>
      <c r="K1742" s="479">
        <v>291000</v>
      </c>
      <c r="L1742" s="477">
        <f t="shared" si="142"/>
        <v>2309475</v>
      </c>
      <c r="M1742" s="477">
        <f t="shared" si="143"/>
        <v>69284250</v>
      </c>
      <c r="N1742" s="542"/>
      <c r="O1742" s="542"/>
      <c r="P1742" s="542"/>
      <c r="Q1742" s="549"/>
    </row>
    <row r="1743" spans="1:17" ht="13" hidden="1" outlineLevel="1">
      <c r="A1743" s="522">
        <f>IF(C1743&lt;&gt;0,MAX($A$11:A1742)+1,0)</f>
        <v>1518</v>
      </c>
      <c r="B1743" s="523" t="s">
        <v>1281</v>
      </c>
      <c r="C1743" s="524" t="s">
        <v>822</v>
      </c>
      <c r="D1743" s="536">
        <v>2</v>
      </c>
      <c r="E1743" s="510">
        <v>1</v>
      </c>
      <c r="F1743" s="479">
        <f t="shared" si="141"/>
        <v>2</v>
      </c>
      <c r="G1743" s="492"/>
      <c r="H1743" s="479"/>
      <c r="I1743" s="479"/>
      <c r="J1743" s="479">
        <v>10932205</v>
      </c>
      <c r="K1743" s="479">
        <v>339500</v>
      </c>
      <c r="L1743" s="477">
        <f t="shared" si="142"/>
        <v>11271705</v>
      </c>
      <c r="M1743" s="477">
        <f t="shared" si="143"/>
        <v>22543410</v>
      </c>
      <c r="N1743" s="542"/>
      <c r="O1743" s="542"/>
      <c r="P1743" s="542"/>
      <c r="Q1743" s="549"/>
    </row>
    <row r="1744" spans="1:17" ht="13" hidden="1" outlineLevel="1">
      <c r="A1744" s="522">
        <f>IF(C1744&lt;&gt;0,MAX($A$11:A1743)+1,0)</f>
        <v>1519</v>
      </c>
      <c r="B1744" s="523" t="s">
        <v>1282</v>
      </c>
      <c r="C1744" s="524" t="s">
        <v>822</v>
      </c>
      <c r="D1744" s="536">
        <v>4</v>
      </c>
      <c r="E1744" s="510">
        <v>1</v>
      </c>
      <c r="F1744" s="479">
        <f t="shared" si="141"/>
        <v>4</v>
      </c>
      <c r="G1744" s="492"/>
      <c r="H1744" s="479"/>
      <c r="I1744" s="479"/>
      <c r="J1744" s="479">
        <v>12562445</v>
      </c>
      <c r="K1744" s="479">
        <v>388000</v>
      </c>
      <c r="L1744" s="477">
        <f t="shared" si="142"/>
        <v>12950445</v>
      </c>
      <c r="M1744" s="477">
        <f t="shared" si="143"/>
        <v>51801780</v>
      </c>
      <c r="N1744" s="542"/>
      <c r="O1744" s="542"/>
      <c r="P1744" s="542"/>
      <c r="Q1744" s="549"/>
    </row>
    <row r="1745" spans="1:17" ht="13" hidden="1" outlineLevel="1">
      <c r="A1745" s="522">
        <f>IF(C1745&lt;&gt;0,MAX($A$11:A1744)+1,0)</f>
        <v>1520</v>
      </c>
      <c r="B1745" s="523" t="s">
        <v>1283</v>
      </c>
      <c r="C1745" s="524" t="s">
        <v>822</v>
      </c>
      <c r="D1745" s="536">
        <v>7</v>
      </c>
      <c r="E1745" s="510">
        <v>1</v>
      </c>
      <c r="F1745" s="479">
        <f t="shared" si="141"/>
        <v>7</v>
      </c>
      <c r="G1745" s="492"/>
      <c r="H1745" s="479"/>
      <c r="I1745" s="479"/>
      <c r="J1745" s="479">
        <v>178094</v>
      </c>
      <c r="K1745" s="479">
        <v>116400</v>
      </c>
      <c r="L1745" s="477">
        <f t="shared" si="142"/>
        <v>294494</v>
      </c>
      <c r="M1745" s="477">
        <f t="shared" si="143"/>
        <v>2061458</v>
      </c>
      <c r="N1745" s="542"/>
      <c r="O1745" s="542"/>
      <c r="P1745" s="542"/>
      <c r="Q1745" s="549"/>
    </row>
    <row r="1746" spans="1:17" ht="13" hidden="1" outlineLevel="1">
      <c r="A1746" s="522">
        <f>IF(C1746&lt;&gt;0,MAX($A$11:A1745)+1,0)</f>
        <v>1521</v>
      </c>
      <c r="B1746" s="523" t="s">
        <v>1284</v>
      </c>
      <c r="C1746" s="524" t="s">
        <v>822</v>
      </c>
      <c r="D1746" s="536">
        <v>9</v>
      </c>
      <c r="E1746" s="510">
        <v>1</v>
      </c>
      <c r="F1746" s="479">
        <f t="shared" si="141"/>
        <v>9</v>
      </c>
      <c r="G1746" s="492"/>
      <c r="H1746" s="479"/>
      <c r="I1746" s="479"/>
      <c r="J1746" s="479">
        <v>709805</v>
      </c>
      <c r="K1746" s="479">
        <v>116400</v>
      </c>
      <c r="L1746" s="477">
        <f t="shared" si="142"/>
        <v>826205</v>
      </c>
      <c r="M1746" s="477">
        <f t="shared" si="143"/>
        <v>7435845</v>
      </c>
      <c r="N1746" s="542"/>
      <c r="O1746" s="542"/>
      <c r="P1746" s="542"/>
      <c r="Q1746" s="549"/>
    </row>
    <row r="1747" spans="1:17" ht="13" hidden="1" outlineLevel="1">
      <c r="A1747" s="522">
        <f>IF(C1747&lt;&gt;0,MAX($A$11:A1746)+1,0)</f>
        <v>1522</v>
      </c>
      <c r="B1747" s="523" t="s">
        <v>1285</v>
      </c>
      <c r="C1747" s="524" t="s">
        <v>758</v>
      </c>
      <c r="D1747" s="536">
        <v>1</v>
      </c>
      <c r="E1747" s="510">
        <v>1</v>
      </c>
      <c r="F1747" s="479">
        <f t="shared" si="141"/>
        <v>1</v>
      </c>
      <c r="G1747" s="492"/>
      <c r="H1747" s="479"/>
      <c r="I1747" s="479"/>
      <c r="J1747" s="479">
        <v>1687975</v>
      </c>
      <c r="K1747" s="479">
        <v>271600</v>
      </c>
      <c r="L1747" s="477">
        <f t="shared" si="142"/>
        <v>1959575</v>
      </c>
      <c r="M1747" s="477">
        <f t="shared" si="143"/>
        <v>1959575</v>
      </c>
      <c r="N1747" s="542"/>
      <c r="O1747" s="542"/>
      <c r="P1747" s="542"/>
      <c r="Q1747" s="549"/>
    </row>
    <row r="1748" spans="1:17" ht="13" hidden="1" outlineLevel="1">
      <c r="A1748" s="522">
        <f>IF(C1748&lt;&gt;0,MAX($A$11:A1747)+1,0)</f>
        <v>1523</v>
      </c>
      <c r="B1748" s="523" t="s">
        <v>1139</v>
      </c>
      <c r="C1748" s="524" t="s">
        <v>758</v>
      </c>
      <c r="D1748" s="536">
        <v>762</v>
      </c>
      <c r="E1748" s="510">
        <v>1</v>
      </c>
      <c r="F1748" s="479">
        <f t="shared" si="141"/>
        <v>762</v>
      </c>
      <c r="G1748" s="492"/>
      <c r="H1748" s="479"/>
      <c r="I1748" s="479"/>
      <c r="J1748" s="479">
        <v>998107</v>
      </c>
      <c r="K1748" s="479">
        <v>242500</v>
      </c>
      <c r="L1748" s="477">
        <f t="shared" si="142"/>
        <v>1240607</v>
      </c>
      <c r="M1748" s="477">
        <f t="shared" si="143"/>
        <v>945342534</v>
      </c>
      <c r="N1748" s="542"/>
      <c r="O1748" s="542"/>
      <c r="P1748" s="542"/>
      <c r="Q1748" s="549"/>
    </row>
    <row r="1749" spans="1:17" ht="22.5" hidden="1" customHeight="1" outlineLevel="1">
      <c r="A1749" s="498"/>
      <c r="B1749" s="577" t="s">
        <v>1286</v>
      </c>
      <c r="C1749" s="585"/>
      <c r="D1749" s="466"/>
      <c r="E1749" s="466"/>
      <c r="F1749" s="484">
        <f t="shared" si="141"/>
        <v>0</v>
      </c>
      <c r="G1749" s="485"/>
      <c r="H1749" s="484"/>
      <c r="I1749" s="484"/>
      <c r="J1749" s="484">
        <v>0</v>
      </c>
      <c r="K1749" s="484">
        <v>0</v>
      </c>
      <c r="L1749" s="484"/>
      <c r="M1749" s="484"/>
      <c r="N1749" s="467"/>
      <c r="O1749" s="467"/>
      <c r="P1749" s="467"/>
      <c r="Q1749" s="587"/>
    </row>
    <row r="1750" spans="1:17" s="439" customFormat="1" ht="72" hidden="1" customHeight="1" outlineLevel="1">
      <c r="A1750" s="533"/>
      <c r="B1750" s="487" t="str">
        <f>'[39]BANG KHOI LUONG 4'!B1752</f>
        <v>Hệ thống thoát nước thải tháp B. Tổng khối lượng thi công là 24 tầng ( tầng 1 đến tầng 24 ).
 Đợt 1-3: Thi công 10 tầng (  tầng 3-12 )
 Đợt 4: Thi công 6 tầng (  tầng 13-18 )
6/24=25%</v>
      </c>
      <c r="C1750" s="588"/>
      <c r="D1750" s="536"/>
      <c r="E1750" s="536"/>
      <c r="F1750" s="479"/>
      <c r="G1750" s="492"/>
      <c r="H1750" s="479"/>
      <c r="I1750" s="479"/>
      <c r="J1750" s="479"/>
      <c r="K1750" s="479"/>
      <c r="L1750" s="479"/>
      <c r="M1750" s="479"/>
      <c r="N1750" s="543"/>
      <c r="O1750" s="543"/>
      <c r="P1750" s="543"/>
      <c r="Q1750" s="591"/>
    </row>
    <row r="1751" spans="1:17" s="439" customFormat="1" ht="13" hidden="1" outlineLevel="1">
      <c r="A1751" s="545">
        <f>IF(C1751&lt;&gt;0,MAX($A$11:A1749)+1,0)</f>
        <v>1524</v>
      </c>
      <c r="B1751" s="487" t="s">
        <v>1142</v>
      </c>
      <c r="C1751" s="489" t="s">
        <v>805</v>
      </c>
      <c r="D1751" s="546">
        <v>2100</v>
      </c>
      <c r="E1751" s="593">
        <v>1</v>
      </c>
      <c r="F1751" s="479">
        <f t="shared" si="141"/>
        <v>2100</v>
      </c>
      <c r="G1751" s="492">
        <v>875</v>
      </c>
      <c r="H1751" s="494">
        <f>'[39]BANG KHOI LUONG 4'!H1753</f>
        <v>525</v>
      </c>
      <c r="I1751" s="494">
        <f t="shared" ref="I1751:I1758" si="144">ROUND(G1751+H1751,2)</f>
        <v>1400</v>
      </c>
      <c r="J1751" s="479">
        <v>188927</v>
      </c>
      <c r="K1751" s="479">
        <v>97385</v>
      </c>
      <c r="L1751" s="479">
        <f t="shared" si="142"/>
        <v>286312</v>
      </c>
      <c r="M1751" s="479">
        <f t="shared" si="143"/>
        <v>601255200</v>
      </c>
      <c r="N1751" s="479">
        <v>250523000</v>
      </c>
      <c r="O1751" s="477">
        <f t="shared" ref="O1751:O1801" si="145">ROUND(L1751*H1751,0)</f>
        <v>150313800</v>
      </c>
      <c r="P1751" s="477">
        <f t="shared" ref="P1751:P1801" si="146">ROUND(L1751*I1751,0)</f>
        <v>400836800</v>
      </c>
      <c r="Q1751" s="493">
        <f>'[39]BANG KHOI LUONG 4'!J1753</f>
        <v>0.25</v>
      </c>
    </row>
    <row r="1752" spans="1:17" s="439" customFormat="1" ht="13" hidden="1" outlineLevel="1">
      <c r="A1752" s="545">
        <f>IF(C1752&lt;&gt;0,MAX($A$11:A1751)+1,0)</f>
        <v>1525</v>
      </c>
      <c r="B1752" s="487" t="s">
        <v>1143</v>
      </c>
      <c r="C1752" s="489" t="s">
        <v>805</v>
      </c>
      <c r="D1752" s="546">
        <v>4900</v>
      </c>
      <c r="E1752" s="593">
        <v>1</v>
      </c>
      <c r="F1752" s="479">
        <f t="shared" si="141"/>
        <v>4900</v>
      </c>
      <c r="G1752" s="492">
        <v>2041.67</v>
      </c>
      <c r="H1752" s="494">
        <f>'[39]BANG KHOI LUONG 4'!H1754</f>
        <v>1225</v>
      </c>
      <c r="I1752" s="494">
        <f t="shared" si="144"/>
        <v>3266.67</v>
      </c>
      <c r="J1752" s="479">
        <v>301606</v>
      </c>
      <c r="K1752" s="479">
        <v>155467</v>
      </c>
      <c r="L1752" s="479">
        <f t="shared" si="142"/>
        <v>457073</v>
      </c>
      <c r="M1752" s="479">
        <f t="shared" si="143"/>
        <v>2239657700</v>
      </c>
      <c r="N1752" s="479">
        <v>933192232</v>
      </c>
      <c r="O1752" s="477">
        <f t="shared" si="145"/>
        <v>559914425</v>
      </c>
      <c r="P1752" s="477">
        <f t="shared" si="146"/>
        <v>1493106657</v>
      </c>
      <c r="Q1752" s="493">
        <f>'[39]BANG KHOI LUONG 4'!J1754</f>
        <v>0.25</v>
      </c>
    </row>
    <row r="1753" spans="1:17" s="439" customFormat="1" ht="13" hidden="1" outlineLevel="1">
      <c r="A1753" s="545">
        <f>IF(C1753&lt;&gt;0,MAX($A$11:A1752)+1,0)</f>
        <v>1526</v>
      </c>
      <c r="B1753" s="487" t="s">
        <v>1144</v>
      </c>
      <c r="C1753" s="489" t="s">
        <v>805</v>
      </c>
      <c r="D1753" s="546">
        <v>10</v>
      </c>
      <c r="E1753" s="593">
        <v>1</v>
      </c>
      <c r="F1753" s="479">
        <f t="shared" si="141"/>
        <v>10</v>
      </c>
      <c r="G1753" s="492">
        <v>0</v>
      </c>
      <c r="H1753" s="494"/>
      <c r="I1753" s="494">
        <f t="shared" si="144"/>
        <v>0</v>
      </c>
      <c r="J1753" s="479">
        <v>395369</v>
      </c>
      <c r="K1753" s="479">
        <v>203798</v>
      </c>
      <c r="L1753" s="479">
        <f t="shared" si="142"/>
        <v>599167</v>
      </c>
      <c r="M1753" s="479">
        <f t="shared" si="143"/>
        <v>5991670</v>
      </c>
      <c r="N1753" s="479">
        <v>0</v>
      </c>
      <c r="O1753" s="477">
        <f t="shared" si="145"/>
        <v>0</v>
      </c>
      <c r="P1753" s="477">
        <f t="shared" si="146"/>
        <v>0</v>
      </c>
      <c r="Q1753" s="493">
        <f>'[39]BANG KHOI LUONG 4'!J1755</f>
        <v>0</v>
      </c>
    </row>
    <row r="1754" spans="1:17" s="439" customFormat="1" ht="13" hidden="1" outlineLevel="1">
      <c r="A1754" s="545">
        <f>IF(C1754&lt;&gt;0,MAX($A$11:A1753)+1,0)</f>
        <v>1527</v>
      </c>
      <c r="B1754" s="487" t="s">
        <v>1146</v>
      </c>
      <c r="C1754" s="489" t="s">
        <v>805</v>
      </c>
      <c r="D1754" s="546">
        <v>5</v>
      </c>
      <c r="E1754" s="593">
        <v>1</v>
      </c>
      <c r="F1754" s="479">
        <f t="shared" si="141"/>
        <v>5</v>
      </c>
      <c r="G1754" s="492">
        <v>0</v>
      </c>
      <c r="H1754" s="494"/>
      <c r="I1754" s="494">
        <f t="shared" si="144"/>
        <v>0</v>
      </c>
      <c r="J1754" s="479">
        <v>1196031</v>
      </c>
      <c r="K1754" s="479">
        <v>616511</v>
      </c>
      <c r="L1754" s="479">
        <f t="shared" si="142"/>
        <v>1812542</v>
      </c>
      <c r="M1754" s="479">
        <f t="shared" si="143"/>
        <v>9062710</v>
      </c>
      <c r="N1754" s="479">
        <v>0</v>
      </c>
      <c r="O1754" s="477">
        <f t="shared" si="145"/>
        <v>0</v>
      </c>
      <c r="P1754" s="477">
        <f t="shared" si="146"/>
        <v>0</v>
      </c>
      <c r="Q1754" s="493">
        <f>'[39]BANG KHOI LUONG 4'!J1756</f>
        <v>0</v>
      </c>
    </row>
    <row r="1755" spans="1:17" s="439" customFormat="1" ht="13" hidden="1" outlineLevel="1">
      <c r="A1755" s="545">
        <f>IF(C1755&lt;&gt;0,MAX($A$11:A1754)+1,0)</f>
        <v>1528</v>
      </c>
      <c r="B1755" s="487" t="s">
        <v>1288</v>
      </c>
      <c r="C1755" s="489" t="s">
        <v>805</v>
      </c>
      <c r="D1755" s="546">
        <v>60</v>
      </c>
      <c r="E1755" s="593">
        <v>1</v>
      </c>
      <c r="F1755" s="479">
        <f t="shared" si="141"/>
        <v>60</v>
      </c>
      <c r="G1755" s="492">
        <v>25</v>
      </c>
      <c r="H1755" s="494">
        <f>'[39]BANG KHOI LUONG 4'!H1757</f>
        <v>15</v>
      </c>
      <c r="I1755" s="494">
        <f t="shared" si="144"/>
        <v>40</v>
      </c>
      <c r="J1755" s="479">
        <v>35146</v>
      </c>
      <c r="K1755" s="479">
        <v>18117</v>
      </c>
      <c r="L1755" s="479">
        <f t="shared" si="142"/>
        <v>53263</v>
      </c>
      <c r="M1755" s="479">
        <f t="shared" si="143"/>
        <v>3195780</v>
      </c>
      <c r="N1755" s="479">
        <v>1331575</v>
      </c>
      <c r="O1755" s="477">
        <f t="shared" si="145"/>
        <v>798945</v>
      </c>
      <c r="P1755" s="477">
        <f t="shared" si="146"/>
        <v>2130520</v>
      </c>
      <c r="Q1755" s="493">
        <f>'[39]BANG KHOI LUONG 4'!J1757</f>
        <v>0.25</v>
      </c>
    </row>
    <row r="1756" spans="1:17" s="439" customFormat="1" ht="13" hidden="1" outlineLevel="1">
      <c r="A1756" s="545">
        <f>IF(C1756&lt;&gt;0,MAX($A$11:A1755)+1,0)</f>
        <v>1529</v>
      </c>
      <c r="B1756" s="487" t="s">
        <v>1147</v>
      </c>
      <c r="C1756" s="489" t="s">
        <v>805</v>
      </c>
      <c r="D1756" s="546">
        <v>200</v>
      </c>
      <c r="E1756" s="593">
        <v>1</v>
      </c>
      <c r="F1756" s="479">
        <f t="shared" si="141"/>
        <v>200</v>
      </c>
      <c r="G1756" s="492">
        <v>83.33</v>
      </c>
      <c r="H1756" s="494">
        <f>'[39]BANG KHOI LUONG 4'!H1758</f>
        <v>50</v>
      </c>
      <c r="I1756" s="494">
        <f t="shared" si="144"/>
        <v>133.33000000000001</v>
      </c>
      <c r="J1756" s="479">
        <v>40868</v>
      </c>
      <c r="K1756" s="479">
        <v>21066</v>
      </c>
      <c r="L1756" s="479">
        <f t="shared" si="142"/>
        <v>61934</v>
      </c>
      <c r="M1756" s="479">
        <f t="shared" si="143"/>
        <v>12386800</v>
      </c>
      <c r="N1756" s="479">
        <v>5160960</v>
      </c>
      <c r="O1756" s="477">
        <f t="shared" si="145"/>
        <v>3096700</v>
      </c>
      <c r="P1756" s="477">
        <f t="shared" si="146"/>
        <v>8257660</v>
      </c>
      <c r="Q1756" s="493">
        <f>'[39]BANG KHOI LUONG 4'!J1758</f>
        <v>0.25</v>
      </c>
    </row>
    <row r="1757" spans="1:17" s="439" customFormat="1" ht="13" hidden="1" outlineLevel="1">
      <c r="A1757" s="545">
        <f>IF(C1757&lt;&gt;0,MAX($A$11:A1756)+1,0)</f>
        <v>1530</v>
      </c>
      <c r="B1757" s="487" t="s">
        <v>1148</v>
      </c>
      <c r="C1757" s="489" t="s">
        <v>805</v>
      </c>
      <c r="D1757" s="546">
        <v>100</v>
      </c>
      <c r="E1757" s="593">
        <v>1</v>
      </c>
      <c r="F1757" s="479">
        <f t="shared" si="141"/>
        <v>100</v>
      </c>
      <c r="G1757" s="492">
        <v>41.67</v>
      </c>
      <c r="H1757" s="494">
        <f>'[39]BANG KHOI LUONG 4'!H1759</f>
        <v>25</v>
      </c>
      <c r="I1757" s="494">
        <f t="shared" si="144"/>
        <v>66.67</v>
      </c>
      <c r="J1757" s="479">
        <v>82670</v>
      </c>
      <c r="K1757" s="479">
        <v>42613</v>
      </c>
      <c r="L1757" s="479">
        <f t="shared" si="142"/>
        <v>125283</v>
      </c>
      <c r="M1757" s="479">
        <f t="shared" si="143"/>
        <v>12528300</v>
      </c>
      <c r="N1757" s="479">
        <v>5220543</v>
      </c>
      <c r="O1757" s="477">
        <f t="shared" si="145"/>
        <v>3132075</v>
      </c>
      <c r="P1757" s="477">
        <f t="shared" si="146"/>
        <v>8352618</v>
      </c>
      <c r="Q1757" s="493">
        <f>'[39]BANG KHOI LUONG 4'!J1759</f>
        <v>0.25</v>
      </c>
    </row>
    <row r="1758" spans="1:17" s="439" customFormat="1" ht="13" hidden="1" outlineLevel="1">
      <c r="A1758" s="545">
        <f>IF(C1758&lt;&gt;0,MAX($A$11:A1757)+1,0)</f>
        <v>1531</v>
      </c>
      <c r="B1758" s="487" t="s">
        <v>1149</v>
      </c>
      <c r="C1758" s="489" t="s">
        <v>805</v>
      </c>
      <c r="D1758" s="546">
        <v>200</v>
      </c>
      <c r="E1758" s="593">
        <v>1</v>
      </c>
      <c r="F1758" s="479">
        <f t="shared" si="141"/>
        <v>200</v>
      </c>
      <c r="G1758" s="492">
        <v>83.33</v>
      </c>
      <c r="H1758" s="494">
        <f>'[39]BANG KHOI LUONG 4'!H1760</f>
        <v>50</v>
      </c>
      <c r="I1758" s="494">
        <f t="shared" si="144"/>
        <v>133.33000000000001</v>
      </c>
      <c r="J1758" s="479">
        <v>118634</v>
      </c>
      <c r="K1758" s="479">
        <v>61152</v>
      </c>
      <c r="L1758" s="479">
        <f t="shared" si="142"/>
        <v>179786</v>
      </c>
      <c r="M1758" s="479">
        <f t="shared" si="143"/>
        <v>35957200</v>
      </c>
      <c r="N1758" s="479">
        <v>14981567</v>
      </c>
      <c r="O1758" s="477">
        <f t="shared" si="145"/>
        <v>8989300</v>
      </c>
      <c r="P1758" s="477">
        <f t="shared" si="146"/>
        <v>23970867</v>
      </c>
      <c r="Q1758" s="493">
        <f>'[39]BANG KHOI LUONG 4'!J1760</f>
        <v>0.25</v>
      </c>
    </row>
    <row r="1759" spans="1:17" s="439" customFormat="1" ht="13" hidden="1" outlineLevel="1">
      <c r="A1759" s="545">
        <f>IF(C1759&lt;&gt;0,MAX($A$11:A1758)+1,0)</f>
        <v>1532</v>
      </c>
      <c r="B1759" s="487" t="s">
        <v>1289</v>
      </c>
      <c r="C1759" s="489" t="s">
        <v>822</v>
      </c>
      <c r="D1759" s="546">
        <v>44</v>
      </c>
      <c r="E1759" s="593">
        <v>1</v>
      </c>
      <c r="F1759" s="479">
        <f t="shared" si="141"/>
        <v>44</v>
      </c>
      <c r="G1759" s="492">
        <v>18</v>
      </c>
      <c r="H1759" s="494">
        <f>'[39]BANG KHOI LUONG 4'!H1761</f>
        <v>11</v>
      </c>
      <c r="I1759" s="494">
        <f t="shared" ref="I1759:I1801" si="147">ROUND(G1759+H1759,0)</f>
        <v>29</v>
      </c>
      <c r="J1759" s="479">
        <v>10859</v>
      </c>
      <c r="K1759" s="479">
        <v>5598</v>
      </c>
      <c r="L1759" s="479">
        <f t="shared" si="142"/>
        <v>16457</v>
      </c>
      <c r="M1759" s="479">
        <f t="shared" si="143"/>
        <v>724108</v>
      </c>
      <c r="N1759" s="479">
        <v>296226</v>
      </c>
      <c r="O1759" s="477">
        <f t="shared" si="145"/>
        <v>181027</v>
      </c>
      <c r="P1759" s="477">
        <f t="shared" si="146"/>
        <v>477253</v>
      </c>
      <c r="Q1759" s="493">
        <f>'[39]BANG KHOI LUONG 4'!J1761</f>
        <v>0.25</v>
      </c>
    </row>
    <row r="1760" spans="1:17" ht="13" hidden="1" outlineLevel="1">
      <c r="A1760" s="545">
        <f>IF(C1760&lt;&gt;0,MAX($A$11:A1759)+1,0)</f>
        <v>1533</v>
      </c>
      <c r="B1760" s="487" t="s">
        <v>1290</v>
      </c>
      <c r="C1760" s="489" t="s">
        <v>822</v>
      </c>
      <c r="D1760" s="546">
        <v>27</v>
      </c>
      <c r="E1760" s="593">
        <v>1</v>
      </c>
      <c r="F1760" s="479">
        <f t="shared" si="141"/>
        <v>27</v>
      </c>
      <c r="G1760" s="492">
        <v>11</v>
      </c>
      <c r="H1760" s="494">
        <f>'[39]BANG KHOI LUONG 4'!H1762</f>
        <v>7</v>
      </c>
      <c r="I1760" s="494">
        <f t="shared" si="147"/>
        <v>18</v>
      </c>
      <c r="J1760" s="479">
        <v>33512</v>
      </c>
      <c r="K1760" s="479">
        <v>17274</v>
      </c>
      <c r="L1760" s="477">
        <f t="shared" si="142"/>
        <v>50786</v>
      </c>
      <c r="M1760" s="477">
        <f t="shared" si="143"/>
        <v>1371222</v>
      </c>
      <c r="N1760" s="477">
        <v>558646</v>
      </c>
      <c r="O1760" s="477">
        <f t="shared" si="145"/>
        <v>355502</v>
      </c>
      <c r="P1760" s="477">
        <f t="shared" si="146"/>
        <v>914148</v>
      </c>
      <c r="Q1760" s="493">
        <f>'[39]BANG KHOI LUONG 4'!J1762</f>
        <v>0.25</v>
      </c>
    </row>
    <row r="1761" spans="1:17" ht="13" hidden="1" outlineLevel="1">
      <c r="A1761" s="545">
        <f>IF(C1761&lt;&gt;0,MAX($A$11:A1760)+1,0)</f>
        <v>1534</v>
      </c>
      <c r="B1761" s="487" t="s">
        <v>1291</v>
      </c>
      <c r="C1761" s="489" t="s">
        <v>822</v>
      </c>
      <c r="D1761" s="546">
        <v>93</v>
      </c>
      <c r="E1761" s="593">
        <v>1</v>
      </c>
      <c r="F1761" s="479">
        <f t="shared" si="141"/>
        <v>93</v>
      </c>
      <c r="G1761" s="492">
        <v>39</v>
      </c>
      <c r="H1761" s="494">
        <f>'[39]BANG KHOI LUONG 4'!H1763</f>
        <v>23</v>
      </c>
      <c r="I1761" s="494">
        <f t="shared" si="147"/>
        <v>62</v>
      </c>
      <c r="J1761" s="479">
        <v>68542</v>
      </c>
      <c r="K1761" s="479">
        <v>35330</v>
      </c>
      <c r="L1761" s="477">
        <f t="shared" si="142"/>
        <v>103872</v>
      </c>
      <c r="M1761" s="477">
        <f t="shared" si="143"/>
        <v>9660096</v>
      </c>
      <c r="N1761" s="477">
        <v>4051008</v>
      </c>
      <c r="O1761" s="477">
        <f t="shared" si="145"/>
        <v>2389056</v>
      </c>
      <c r="P1761" s="477">
        <f t="shared" si="146"/>
        <v>6440064</v>
      </c>
      <c r="Q1761" s="493">
        <f>'[39]BANG KHOI LUONG 4'!J1763</f>
        <v>0.25</v>
      </c>
    </row>
    <row r="1762" spans="1:17" ht="13" hidden="1" outlineLevel="1">
      <c r="A1762" s="545">
        <f>IF(C1762&lt;&gt;0,MAX($A$11:A1761)+1,0)</f>
        <v>1535</v>
      </c>
      <c r="B1762" s="487" t="s">
        <v>1292</v>
      </c>
      <c r="C1762" s="489" t="s">
        <v>822</v>
      </c>
      <c r="D1762" s="546">
        <v>2</v>
      </c>
      <c r="E1762" s="593">
        <v>1</v>
      </c>
      <c r="F1762" s="479">
        <f t="shared" si="141"/>
        <v>2</v>
      </c>
      <c r="G1762" s="492">
        <v>1</v>
      </c>
      <c r="H1762" s="494">
        <f>'[39]BANG KHOI LUONG 4'!H1764</f>
        <v>1</v>
      </c>
      <c r="I1762" s="494">
        <f t="shared" si="147"/>
        <v>2</v>
      </c>
      <c r="J1762" s="479">
        <v>220337</v>
      </c>
      <c r="K1762" s="479">
        <v>113575</v>
      </c>
      <c r="L1762" s="477">
        <f t="shared" si="142"/>
        <v>333912</v>
      </c>
      <c r="M1762" s="477">
        <f t="shared" si="143"/>
        <v>667824</v>
      </c>
      <c r="N1762" s="477">
        <v>333912</v>
      </c>
      <c r="O1762" s="477">
        <f t="shared" si="145"/>
        <v>333912</v>
      </c>
      <c r="P1762" s="477">
        <f t="shared" si="146"/>
        <v>667824</v>
      </c>
      <c r="Q1762" s="493">
        <f>'[39]BANG KHOI LUONG 4'!J1764</f>
        <v>0.25</v>
      </c>
    </row>
    <row r="1763" spans="1:17" ht="13" hidden="1" outlineLevel="1">
      <c r="A1763" s="545">
        <f>IF(C1763&lt;&gt;0,MAX($A$11:A1762)+1,0)</f>
        <v>1536</v>
      </c>
      <c r="B1763" s="487" t="s">
        <v>1293</v>
      </c>
      <c r="C1763" s="489" t="s">
        <v>822</v>
      </c>
      <c r="D1763" s="546">
        <v>6</v>
      </c>
      <c r="E1763" s="593">
        <v>1</v>
      </c>
      <c r="F1763" s="479">
        <f t="shared" si="141"/>
        <v>6</v>
      </c>
      <c r="G1763" s="492">
        <v>0</v>
      </c>
      <c r="H1763" s="494"/>
      <c r="I1763" s="494">
        <f t="shared" si="147"/>
        <v>0</v>
      </c>
      <c r="J1763" s="479">
        <v>444877</v>
      </c>
      <c r="K1763" s="479">
        <v>229319</v>
      </c>
      <c r="L1763" s="477">
        <f t="shared" si="142"/>
        <v>674196</v>
      </c>
      <c r="M1763" s="477">
        <f t="shared" si="143"/>
        <v>4045176</v>
      </c>
      <c r="N1763" s="477">
        <v>0</v>
      </c>
      <c r="O1763" s="477">
        <f t="shared" si="145"/>
        <v>0</v>
      </c>
      <c r="P1763" s="477">
        <f t="shared" si="146"/>
        <v>0</v>
      </c>
      <c r="Q1763" s="493">
        <f>'[39]BANG KHOI LUONG 4'!J1765</f>
        <v>0</v>
      </c>
    </row>
    <row r="1764" spans="1:17" ht="13" hidden="1" outlineLevel="1">
      <c r="A1764" s="545">
        <f>IF(C1764&lt;&gt;0,MAX($A$11:A1763)+1,0)</f>
        <v>1537</v>
      </c>
      <c r="B1764" s="487" t="s">
        <v>1294</v>
      </c>
      <c r="C1764" s="489" t="s">
        <v>822</v>
      </c>
      <c r="D1764" s="546">
        <v>2</v>
      </c>
      <c r="E1764" s="593">
        <v>1</v>
      </c>
      <c r="F1764" s="479">
        <f t="shared" si="141"/>
        <v>2</v>
      </c>
      <c r="G1764" s="492">
        <v>0</v>
      </c>
      <c r="H1764" s="494"/>
      <c r="I1764" s="494">
        <f t="shared" si="147"/>
        <v>0</v>
      </c>
      <c r="J1764" s="479">
        <v>2832502</v>
      </c>
      <c r="K1764" s="479">
        <v>1460053</v>
      </c>
      <c r="L1764" s="477">
        <f t="shared" si="142"/>
        <v>4292555</v>
      </c>
      <c r="M1764" s="477">
        <f t="shared" si="143"/>
        <v>8585110</v>
      </c>
      <c r="N1764" s="477">
        <v>0</v>
      </c>
      <c r="O1764" s="477">
        <f t="shared" si="145"/>
        <v>0</v>
      </c>
      <c r="P1764" s="477">
        <f t="shared" si="146"/>
        <v>0</v>
      </c>
      <c r="Q1764" s="493">
        <f>'[39]BANG KHOI LUONG 4'!J1766</f>
        <v>0</v>
      </c>
    </row>
    <row r="1765" spans="1:17" ht="13" hidden="1" outlineLevel="1">
      <c r="A1765" s="545">
        <f>IF(C1765&lt;&gt;0,MAX($A$11:A1764)+1,0)</f>
        <v>1538</v>
      </c>
      <c r="B1765" s="487" t="s">
        <v>1295</v>
      </c>
      <c r="C1765" s="489" t="s">
        <v>822</v>
      </c>
      <c r="D1765" s="546">
        <v>120</v>
      </c>
      <c r="E1765" s="593">
        <v>1</v>
      </c>
      <c r="F1765" s="479">
        <f t="shared" si="141"/>
        <v>120</v>
      </c>
      <c r="G1765" s="492">
        <v>50</v>
      </c>
      <c r="H1765" s="494">
        <f>'[39]BANG KHOI LUONG 4'!H1767</f>
        <v>30</v>
      </c>
      <c r="I1765" s="494">
        <f t="shared" si="147"/>
        <v>80</v>
      </c>
      <c r="J1765" s="479">
        <v>5021</v>
      </c>
      <c r="K1765" s="479">
        <v>2588</v>
      </c>
      <c r="L1765" s="477">
        <f t="shared" si="142"/>
        <v>7609</v>
      </c>
      <c r="M1765" s="477">
        <f t="shared" si="143"/>
        <v>913080</v>
      </c>
      <c r="N1765" s="477">
        <v>380450</v>
      </c>
      <c r="O1765" s="477">
        <f t="shared" si="145"/>
        <v>228270</v>
      </c>
      <c r="P1765" s="477">
        <f t="shared" si="146"/>
        <v>608720</v>
      </c>
      <c r="Q1765" s="493">
        <f>'[39]BANG KHOI LUONG 4'!J1767</f>
        <v>0.25</v>
      </c>
    </row>
    <row r="1766" spans="1:17" ht="13" hidden="1" outlineLevel="1">
      <c r="A1766" s="545">
        <f>IF(C1766&lt;&gt;0,MAX($A$11:A1765)+1,0)</f>
        <v>1539</v>
      </c>
      <c r="B1766" s="487" t="s">
        <v>1296</v>
      </c>
      <c r="C1766" s="489" t="s">
        <v>822</v>
      </c>
      <c r="D1766" s="546">
        <v>380</v>
      </c>
      <c r="E1766" s="593">
        <v>1</v>
      </c>
      <c r="F1766" s="479">
        <f t="shared" si="141"/>
        <v>380</v>
      </c>
      <c r="G1766" s="492">
        <v>158</v>
      </c>
      <c r="H1766" s="494">
        <f>'[39]BANG KHOI LUONG 4'!H1768</f>
        <v>95</v>
      </c>
      <c r="I1766" s="494">
        <f t="shared" si="147"/>
        <v>253</v>
      </c>
      <c r="J1766" s="479">
        <v>7473</v>
      </c>
      <c r="K1766" s="479">
        <v>3852</v>
      </c>
      <c r="L1766" s="477">
        <f t="shared" si="142"/>
        <v>11325</v>
      </c>
      <c r="M1766" s="477">
        <f t="shared" si="143"/>
        <v>4303500</v>
      </c>
      <c r="N1766" s="477">
        <v>1789350</v>
      </c>
      <c r="O1766" s="477">
        <f t="shared" si="145"/>
        <v>1075875</v>
      </c>
      <c r="P1766" s="477">
        <f t="shared" si="146"/>
        <v>2865225</v>
      </c>
      <c r="Q1766" s="493">
        <f>'[39]BANG KHOI LUONG 4'!J1768</f>
        <v>0.25</v>
      </c>
    </row>
    <row r="1767" spans="1:17" ht="13" hidden="1" outlineLevel="1">
      <c r="A1767" s="545">
        <f>IF(C1767&lt;&gt;0,MAX($A$11:A1766)+1,0)</f>
        <v>1540</v>
      </c>
      <c r="B1767" s="487" t="s">
        <v>1297</v>
      </c>
      <c r="C1767" s="489" t="s">
        <v>822</v>
      </c>
      <c r="D1767" s="546">
        <v>8</v>
      </c>
      <c r="E1767" s="593">
        <v>1</v>
      </c>
      <c r="F1767" s="479">
        <f t="shared" ref="F1767:F1831" si="148">D1767*E1767</f>
        <v>8</v>
      </c>
      <c r="G1767" s="492">
        <v>3</v>
      </c>
      <c r="H1767" s="494">
        <f>'[39]BANG KHOI LUONG 4'!H1769</f>
        <v>2</v>
      </c>
      <c r="I1767" s="494">
        <f t="shared" si="147"/>
        <v>5</v>
      </c>
      <c r="J1767" s="479">
        <v>20551</v>
      </c>
      <c r="K1767" s="479">
        <v>10593</v>
      </c>
      <c r="L1767" s="477">
        <f t="shared" si="142"/>
        <v>31144</v>
      </c>
      <c r="M1767" s="477">
        <f t="shared" si="143"/>
        <v>249152</v>
      </c>
      <c r="N1767" s="477">
        <v>93432</v>
      </c>
      <c r="O1767" s="477">
        <f t="shared" si="145"/>
        <v>62288</v>
      </c>
      <c r="P1767" s="477">
        <f t="shared" si="146"/>
        <v>155720</v>
      </c>
      <c r="Q1767" s="493">
        <f>'[39]BANG KHOI LUONG 4'!J1769</f>
        <v>0.25</v>
      </c>
    </row>
    <row r="1768" spans="1:17" ht="13" hidden="1" outlineLevel="1">
      <c r="A1768" s="545">
        <f>IF(C1768&lt;&gt;0,MAX($A$11:A1767)+1,0)</f>
        <v>1541</v>
      </c>
      <c r="B1768" s="487" t="s">
        <v>1298</v>
      </c>
      <c r="C1768" s="489" t="s">
        <v>822</v>
      </c>
      <c r="D1768" s="546">
        <v>48</v>
      </c>
      <c r="E1768" s="593">
        <v>1</v>
      </c>
      <c r="F1768" s="479">
        <f t="shared" si="148"/>
        <v>48</v>
      </c>
      <c r="G1768" s="492">
        <v>20</v>
      </c>
      <c r="H1768" s="494">
        <f>'[39]BANG KHOI LUONG 4'!H1770</f>
        <v>12</v>
      </c>
      <c r="I1768" s="494">
        <f t="shared" si="147"/>
        <v>32</v>
      </c>
      <c r="J1768" s="479">
        <v>51143</v>
      </c>
      <c r="K1768" s="479">
        <v>26363</v>
      </c>
      <c r="L1768" s="477">
        <f t="shared" si="142"/>
        <v>77506</v>
      </c>
      <c r="M1768" s="477">
        <f t="shared" si="143"/>
        <v>3720288</v>
      </c>
      <c r="N1768" s="477">
        <v>1550120</v>
      </c>
      <c r="O1768" s="477">
        <f t="shared" si="145"/>
        <v>930072</v>
      </c>
      <c r="P1768" s="477">
        <f t="shared" si="146"/>
        <v>2480192</v>
      </c>
      <c r="Q1768" s="493">
        <f>'[39]BANG KHOI LUONG 4'!J1770</f>
        <v>0.25</v>
      </c>
    </row>
    <row r="1769" spans="1:17" ht="13" hidden="1" outlineLevel="1">
      <c r="A1769" s="545">
        <f>IF(C1769&lt;&gt;0,MAX($A$11:A1768)+1,0)</f>
        <v>1542</v>
      </c>
      <c r="B1769" s="487" t="s">
        <v>1153</v>
      </c>
      <c r="C1769" s="489" t="s">
        <v>822</v>
      </c>
      <c r="D1769" s="546">
        <v>96</v>
      </c>
      <c r="E1769" s="593">
        <v>1</v>
      </c>
      <c r="F1769" s="479">
        <f t="shared" si="148"/>
        <v>96</v>
      </c>
      <c r="G1769" s="492">
        <v>40</v>
      </c>
      <c r="H1769" s="494">
        <f>'[39]BANG KHOI LUONG 4'!H1771</f>
        <v>24</v>
      </c>
      <c r="I1769" s="494">
        <f t="shared" si="147"/>
        <v>64</v>
      </c>
      <c r="J1769" s="479">
        <v>93997</v>
      </c>
      <c r="K1769" s="479">
        <v>48452</v>
      </c>
      <c r="L1769" s="477">
        <f t="shared" si="142"/>
        <v>142449</v>
      </c>
      <c r="M1769" s="477">
        <f t="shared" si="143"/>
        <v>13675104</v>
      </c>
      <c r="N1769" s="477">
        <v>5697960</v>
      </c>
      <c r="O1769" s="477">
        <f t="shared" si="145"/>
        <v>3418776</v>
      </c>
      <c r="P1769" s="477">
        <f t="shared" si="146"/>
        <v>9116736</v>
      </c>
      <c r="Q1769" s="493">
        <f>'[39]BANG KHOI LUONG 4'!J1771</f>
        <v>0.25</v>
      </c>
    </row>
    <row r="1770" spans="1:17" ht="13" hidden="1" outlineLevel="1">
      <c r="A1770" s="545">
        <f>IF(C1770&lt;&gt;0,MAX($A$11:A1769)+1,0)</f>
        <v>1543</v>
      </c>
      <c r="B1770" s="487" t="s">
        <v>1154</v>
      </c>
      <c r="C1770" s="489" t="s">
        <v>822</v>
      </c>
      <c r="D1770" s="546">
        <v>136</v>
      </c>
      <c r="E1770" s="593">
        <v>1</v>
      </c>
      <c r="F1770" s="479">
        <f t="shared" si="148"/>
        <v>136</v>
      </c>
      <c r="G1770" s="492">
        <v>57</v>
      </c>
      <c r="H1770" s="494">
        <f>'[39]BANG KHOI LUONG 4'!H1772</f>
        <v>34</v>
      </c>
      <c r="I1770" s="494">
        <f t="shared" si="147"/>
        <v>91</v>
      </c>
      <c r="J1770" s="479">
        <v>191145</v>
      </c>
      <c r="K1770" s="479">
        <v>98529</v>
      </c>
      <c r="L1770" s="477">
        <f t="shared" si="142"/>
        <v>289674</v>
      </c>
      <c r="M1770" s="477">
        <f t="shared" si="143"/>
        <v>39395664</v>
      </c>
      <c r="N1770" s="477">
        <v>16511418</v>
      </c>
      <c r="O1770" s="477">
        <f t="shared" si="145"/>
        <v>9848916</v>
      </c>
      <c r="P1770" s="477">
        <f t="shared" si="146"/>
        <v>26360334</v>
      </c>
      <c r="Q1770" s="493">
        <f>'[39]BANG KHOI LUONG 4'!J1772</f>
        <v>0.25</v>
      </c>
    </row>
    <row r="1771" spans="1:17" ht="13" hidden="1" outlineLevel="1">
      <c r="A1771" s="545">
        <f>IF(C1771&lt;&gt;0,MAX($A$11:A1770)+1,0)</f>
        <v>1544</v>
      </c>
      <c r="B1771" s="487" t="s">
        <v>1299</v>
      </c>
      <c r="C1771" s="489" t="s">
        <v>822</v>
      </c>
      <c r="D1771" s="546">
        <v>12</v>
      </c>
      <c r="E1771" s="593">
        <v>1</v>
      </c>
      <c r="F1771" s="479">
        <f t="shared" si="148"/>
        <v>12</v>
      </c>
      <c r="G1771" s="492">
        <v>5</v>
      </c>
      <c r="H1771" s="494">
        <f>'[39]BANG KHOI LUONG 4'!H1773</f>
        <v>3</v>
      </c>
      <c r="I1771" s="494">
        <f t="shared" si="147"/>
        <v>8</v>
      </c>
      <c r="J1771" s="479">
        <v>114897</v>
      </c>
      <c r="K1771" s="479">
        <v>59225</v>
      </c>
      <c r="L1771" s="477">
        <f t="shared" si="142"/>
        <v>174122</v>
      </c>
      <c r="M1771" s="477">
        <f t="shared" si="143"/>
        <v>2089464</v>
      </c>
      <c r="N1771" s="477">
        <v>870610</v>
      </c>
      <c r="O1771" s="477">
        <f t="shared" si="145"/>
        <v>522366</v>
      </c>
      <c r="P1771" s="477">
        <f t="shared" si="146"/>
        <v>1392976</v>
      </c>
      <c r="Q1771" s="493">
        <f>'[39]BANG KHOI LUONG 4'!J1773</f>
        <v>0.25</v>
      </c>
    </row>
    <row r="1772" spans="1:17" ht="13" hidden="1" outlineLevel="1">
      <c r="A1772" s="545">
        <f>IF(C1772&lt;&gt;0,MAX($A$11:A1771)+1,0)</f>
        <v>1545</v>
      </c>
      <c r="B1772" s="487" t="s">
        <v>1300</v>
      </c>
      <c r="C1772" s="489" t="s">
        <v>822</v>
      </c>
      <c r="D1772" s="546">
        <v>48</v>
      </c>
      <c r="E1772" s="593">
        <v>1</v>
      </c>
      <c r="F1772" s="479">
        <f t="shared" si="148"/>
        <v>48</v>
      </c>
      <c r="G1772" s="492">
        <v>20</v>
      </c>
      <c r="H1772" s="494">
        <f>'[39]BANG KHOI LUONG 4'!H1774</f>
        <v>12</v>
      </c>
      <c r="I1772" s="494">
        <f t="shared" si="147"/>
        <v>32</v>
      </c>
      <c r="J1772" s="479">
        <v>16347</v>
      </c>
      <c r="K1772" s="479">
        <v>8426</v>
      </c>
      <c r="L1772" s="477">
        <f t="shared" si="142"/>
        <v>24773</v>
      </c>
      <c r="M1772" s="477">
        <f t="shared" si="143"/>
        <v>1189104</v>
      </c>
      <c r="N1772" s="477">
        <v>495460</v>
      </c>
      <c r="O1772" s="477">
        <f t="shared" si="145"/>
        <v>297276</v>
      </c>
      <c r="P1772" s="477">
        <f t="shared" si="146"/>
        <v>792736</v>
      </c>
      <c r="Q1772" s="493">
        <f>'[39]BANG KHOI LUONG 4'!J1774</f>
        <v>0.25</v>
      </c>
    </row>
    <row r="1773" spans="1:17" ht="13" hidden="1" outlineLevel="1">
      <c r="A1773" s="545">
        <f>IF(C1773&lt;&gt;0,MAX($A$11:A1772)+1,0)</f>
        <v>1546</v>
      </c>
      <c r="B1773" s="487" t="s">
        <v>1301</v>
      </c>
      <c r="C1773" s="489" t="s">
        <v>822</v>
      </c>
      <c r="D1773" s="546">
        <v>8</v>
      </c>
      <c r="E1773" s="593">
        <v>1</v>
      </c>
      <c r="F1773" s="479">
        <f t="shared" si="148"/>
        <v>8</v>
      </c>
      <c r="G1773" s="492">
        <v>3</v>
      </c>
      <c r="H1773" s="494">
        <f>'[39]BANG KHOI LUONG 4'!H1775</f>
        <v>2</v>
      </c>
      <c r="I1773" s="494">
        <f t="shared" si="147"/>
        <v>5</v>
      </c>
      <c r="J1773" s="479">
        <v>11327</v>
      </c>
      <c r="K1773" s="479">
        <v>5838</v>
      </c>
      <c r="L1773" s="477">
        <f t="shared" si="142"/>
        <v>17165</v>
      </c>
      <c r="M1773" s="477">
        <f t="shared" si="143"/>
        <v>137320</v>
      </c>
      <c r="N1773" s="477">
        <v>51495</v>
      </c>
      <c r="O1773" s="477">
        <f t="shared" si="145"/>
        <v>34330</v>
      </c>
      <c r="P1773" s="477">
        <f t="shared" si="146"/>
        <v>85825</v>
      </c>
      <c r="Q1773" s="493">
        <f>'[39]BANG KHOI LUONG 4'!J1775</f>
        <v>0.25</v>
      </c>
    </row>
    <row r="1774" spans="1:17" ht="13" hidden="1" outlineLevel="1">
      <c r="A1774" s="545">
        <f>IF(C1774&lt;&gt;0,MAX($A$11:A1773)+1,0)</f>
        <v>1547</v>
      </c>
      <c r="B1774" s="487" t="s">
        <v>1302</v>
      </c>
      <c r="C1774" s="489" t="s">
        <v>822</v>
      </c>
      <c r="D1774" s="546">
        <v>16</v>
      </c>
      <c r="E1774" s="593">
        <v>1</v>
      </c>
      <c r="F1774" s="479">
        <f t="shared" si="148"/>
        <v>16</v>
      </c>
      <c r="G1774" s="492">
        <v>7</v>
      </c>
      <c r="H1774" s="494">
        <f>'[39]BANG KHOI LUONG 4'!H1776</f>
        <v>4</v>
      </c>
      <c r="I1774" s="494">
        <f t="shared" si="147"/>
        <v>11</v>
      </c>
      <c r="J1774" s="479">
        <v>33629</v>
      </c>
      <c r="K1774" s="479">
        <v>17334</v>
      </c>
      <c r="L1774" s="477">
        <f t="shared" si="142"/>
        <v>50963</v>
      </c>
      <c r="M1774" s="477">
        <f t="shared" si="143"/>
        <v>815408</v>
      </c>
      <c r="N1774" s="477">
        <v>356741</v>
      </c>
      <c r="O1774" s="477">
        <f t="shared" si="145"/>
        <v>203852</v>
      </c>
      <c r="P1774" s="477">
        <f t="shared" si="146"/>
        <v>560593</v>
      </c>
      <c r="Q1774" s="493">
        <f>'[39]BANG KHOI LUONG 4'!J1776</f>
        <v>0.25</v>
      </c>
    </row>
    <row r="1775" spans="1:17" ht="13" hidden="1" outlineLevel="1">
      <c r="A1775" s="545">
        <f>IF(C1775&lt;&gt;0,MAX($A$11:A1774)+1,0)</f>
        <v>1548</v>
      </c>
      <c r="B1775" s="487" t="s">
        <v>1303</v>
      </c>
      <c r="C1775" s="489" t="s">
        <v>822</v>
      </c>
      <c r="D1775" s="546">
        <v>4</v>
      </c>
      <c r="E1775" s="593">
        <v>1</v>
      </c>
      <c r="F1775" s="479">
        <f t="shared" si="148"/>
        <v>4</v>
      </c>
      <c r="G1775" s="492">
        <v>2</v>
      </c>
      <c r="H1775" s="494">
        <f>'[39]BANG KHOI LUONG 4'!H1777</f>
        <v>1</v>
      </c>
      <c r="I1775" s="494">
        <f t="shared" si="147"/>
        <v>3</v>
      </c>
      <c r="J1775" s="479">
        <v>32577</v>
      </c>
      <c r="K1775" s="479">
        <v>16793</v>
      </c>
      <c r="L1775" s="477">
        <f t="shared" si="142"/>
        <v>49370</v>
      </c>
      <c r="M1775" s="477">
        <f t="shared" si="143"/>
        <v>197480</v>
      </c>
      <c r="N1775" s="477">
        <v>98740</v>
      </c>
      <c r="O1775" s="477">
        <f t="shared" si="145"/>
        <v>49370</v>
      </c>
      <c r="P1775" s="477">
        <f t="shared" si="146"/>
        <v>148110</v>
      </c>
      <c r="Q1775" s="493">
        <f>'[39]BANG KHOI LUONG 4'!J1777</f>
        <v>0.25</v>
      </c>
    </row>
    <row r="1776" spans="1:17" ht="13" hidden="1" outlineLevel="1">
      <c r="A1776" s="545">
        <f>IF(C1776&lt;&gt;0,MAX($A$11:A1775)+1,0)</f>
        <v>1549</v>
      </c>
      <c r="B1776" s="487" t="s">
        <v>1304</v>
      </c>
      <c r="C1776" s="489" t="s">
        <v>822</v>
      </c>
      <c r="D1776" s="546">
        <v>4</v>
      </c>
      <c r="E1776" s="593">
        <v>1</v>
      </c>
      <c r="F1776" s="479">
        <f t="shared" si="148"/>
        <v>4</v>
      </c>
      <c r="G1776" s="492">
        <v>2</v>
      </c>
      <c r="H1776" s="494">
        <f>'[39]BANG KHOI LUONG 4'!H1778</f>
        <v>1</v>
      </c>
      <c r="I1776" s="494">
        <f t="shared" si="147"/>
        <v>3</v>
      </c>
      <c r="J1776" s="479">
        <v>237034</v>
      </c>
      <c r="K1776" s="479">
        <v>122183</v>
      </c>
      <c r="L1776" s="477">
        <f t="shared" si="142"/>
        <v>359217</v>
      </c>
      <c r="M1776" s="477">
        <f t="shared" si="143"/>
        <v>1436868</v>
      </c>
      <c r="N1776" s="477">
        <v>718434</v>
      </c>
      <c r="O1776" s="477">
        <f t="shared" si="145"/>
        <v>359217</v>
      </c>
      <c r="P1776" s="477">
        <f t="shared" si="146"/>
        <v>1077651</v>
      </c>
      <c r="Q1776" s="493">
        <f>'[39]BANG KHOI LUONG 4'!J1778</f>
        <v>0.25</v>
      </c>
    </row>
    <row r="1777" spans="1:17" ht="13" hidden="1" outlineLevel="1">
      <c r="A1777" s="545">
        <f>IF(C1777&lt;&gt;0,MAX($A$11:A1776)+1,0)</f>
        <v>1550</v>
      </c>
      <c r="B1777" s="487" t="s">
        <v>1160</v>
      </c>
      <c r="C1777" s="489" t="s">
        <v>822</v>
      </c>
      <c r="D1777" s="546">
        <v>712</v>
      </c>
      <c r="E1777" s="593">
        <v>1</v>
      </c>
      <c r="F1777" s="479">
        <f t="shared" si="148"/>
        <v>712</v>
      </c>
      <c r="G1777" s="492">
        <v>297</v>
      </c>
      <c r="H1777" s="494">
        <f>'[39]BANG KHOI LUONG 4'!H1779</f>
        <v>178</v>
      </c>
      <c r="I1777" s="494">
        <f t="shared" si="147"/>
        <v>475</v>
      </c>
      <c r="J1777" s="479">
        <v>220337</v>
      </c>
      <c r="K1777" s="479">
        <v>113575</v>
      </c>
      <c r="L1777" s="477">
        <f t="shared" si="142"/>
        <v>333912</v>
      </c>
      <c r="M1777" s="477">
        <f t="shared" si="143"/>
        <v>237745344</v>
      </c>
      <c r="N1777" s="477">
        <v>99171864</v>
      </c>
      <c r="O1777" s="477">
        <f t="shared" si="145"/>
        <v>59436336</v>
      </c>
      <c r="P1777" s="477">
        <f t="shared" si="146"/>
        <v>158608200</v>
      </c>
      <c r="Q1777" s="493">
        <f>'[39]BANG KHOI LUONG 4'!J1779</f>
        <v>0.25</v>
      </c>
    </row>
    <row r="1778" spans="1:17" ht="13" hidden="1" outlineLevel="1">
      <c r="A1778" s="545">
        <f>IF(C1778&lt;&gt;0,MAX($A$11:A1777)+1,0)</f>
        <v>1551</v>
      </c>
      <c r="B1778" s="487" t="s">
        <v>1162</v>
      </c>
      <c r="C1778" s="489" t="s">
        <v>822</v>
      </c>
      <c r="D1778" s="546">
        <v>118</v>
      </c>
      <c r="E1778" s="593">
        <v>1</v>
      </c>
      <c r="F1778" s="479">
        <f t="shared" si="148"/>
        <v>118</v>
      </c>
      <c r="G1778" s="492">
        <v>49</v>
      </c>
      <c r="H1778" s="494">
        <f>'[39]BANG KHOI LUONG 4'!H1780</f>
        <v>30</v>
      </c>
      <c r="I1778" s="494">
        <f t="shared" si="147"/>
        <v>79</v>
      </c>
      <c r="J1778" s="479">
        <v>265175</v>
      </c>
      <c r="K1778" s="479">
        <v>136689</v>
      </c>
      <c r="L1778" s="477">
        <f t="shared" si="142"/>
        <v>401864</v>
      </c>
      <c r="M1778" s="477">
        <f t="shared" si="143"/>
        <v>47419952</v>
      </c>
      <c r="N1778" s="477">
        <v>19691336</v>
      </c>
      <c r="O1778" s="477">
        <f t="shared" si="145"/>
        <v>12055920</v>
      </c>
      <c r="P1778" s="477">
        <f t="shared" si="146"/>
        <v>31747256</v>
      </c>
      <c r="Q1778" s="493">
        <f>'[39]BANG KHOI LUONG 4'!J1780</f>
        <v>0.25</v>
      </c>
    </row>
    <row r="1779" spans="1:17" ht="13" hidden="1" outlineLevel="1">
      <c r="A1779" s="545">
        <f>IF(C1779&lt;&gt;0,MAX($A$11:A1778)+1,0)</f>
        <v>1552</v>
      </c>
      <c r="B1779" s="487" t="s">
        <v>1163</v>
      </c>
      <c r="C1779" s="489" t="s">
        <v>822</v>
      </c>
      <c r="D1779" s="546">
        <v>1109</v>
      </c>
      <c r="E1779" s="593">
        <v>1</v>
      </c>
      <c r="F1779" s="479">
        <f t="shared" si="148"/>
        <v>1109</v>
      </c>
      <c r="G1779" s="492">
        <v>462</v>
      </c>
      <c r="H1779" s="494">
        <f>'[39]BANG KHOI LUONG 4'!H1781</f>
        <v>277</v>
      </c>
      <c r="I1779" s="494">
        <f t="shared" si="147"/>
        <v>739</v>
      </c>
      <c r="J1779" s="479">
        <v>599592</v>
      </c>
      <c r="K1779" s="479">
        <v>309068</v>
      </c>
      <c r="L1779" s="477">
        <f t="shared" si="142"/>
        <v>908660</v>
      </c>
      <c r="M1779" s="477">
        <f t="shared" si="143"/>
        <v>1007703940</v>
      </c>
      <c r="N1779" s="477">
        <v>419800920</v>
      </c>
      <c r="O1779" s="477">
        <f t="shared" si="145"/>
        <v>251698820</v>
      </c>
      <c r="P1779" s="477">
        <f t="shared" si="146"/>
        <v>671499740</v>
      </c>
      <c r="Q1779" s="493">
        <f>'[39]BANG KHOI LUONG 4'!J1781</f>
        <v>0.25</v>
      </c>
    </row>
    <row r="1780" spans="1:17" ht="13" hidden="1" outlineLevel="1">
      <c r="A1780" s="545">
        <f>IF(C1780&lt;&gt;0,MAX($A$11:A1779)+1,0)</f>
        <v>1553</v>
      </c>
      <c r="B1780" s="487" t="s">
        <v>1164</v>
      </c>
      <c r="C1780" s="489" t="s">
        <v>822</v>
      </c>
      <c r="D1780" s="546">
        <v>32</v>
      </c>
      <c r="E1780" s="593">
        <v>1</v>
      </c>
      <c r="F1780" s="479">
        <f t="shared" si="148"/>
        <v>32</v>
      </c>
      <c r="G1780" s="492">
        <v>13</v>
      </c>
      <c r="H1780" s="494">
        <f>'[39]BANG KHOI LUONG 4'!H1782</f>
        <v>8</v>
      </c>
      <c r="I1780" s="494">
        <f t="shared" si="147"/>
        <v>21</v>
      </c>
      <c r="J1780" s="479">
        <v>544012</v>
      </c>
      <c r="K1780" s="479">
        <v>280418</v>
      </c>
      <c r="L1780" s="477">
        <f t="shared" si="142"/>
        <v>824430</v>
      </c>
      <c r="M1780" s="477">
        <f t="shared" si="143"/>
        <v>26381760</v>
      </c>
      <c r="N1780" s="477">
        <v>10717590</v>
      </c>
      <c r="O1780" s="477">
        <f t="shared" si="145"/>
        <v>6595440</v>
      </c>
      <c r="P1780" s="477">
        <f t="shared" si="146"/>
        <v>17313030</v>
      </c>
      <c r="Q1780" s="493">
        <f>'[39]BANG KHOI LUONG 4'!J1782</f>
        <v>0.25</v>
      </c>
    </row>
    <row r="1781" spans="1:17" ht="13" hidden="1" outlineLevel="1">
      <c r="A1781" s="545">
        <f>IF(C1781&lt;&gt;0,MAX($A$11:A1780)+1,0)</f>
        <v>1554</v>
      </c>
      <c r="B1781" s="487" t="s">
        <v>1305</v>
      </c>
      <c r="C1781" s="489" t="s">
        <v>822</v>
      </c>
      <c r="D1781" s="546">
        <v>16</v>
      </c>
      <c r="E1781" s="593">
        <v>1</v>
      </c>
      <c r="F1781" s="479">
        <f t="shared" si="148"/>
        <v>16</v>
      </c>
      <c r="G1781" s="492">
        <v>7</v>
      </c>
      <c r="H1781" s="494">
        <f>'[39]BANG KHOI LUONG 4'!H1783</f>
        <v>4</v>
      </c>
      <c r="I1781" s="494">
        <f t="shared" si="147"/>
        <v>11</v>
      </c>
      <c r="J1781" s="479">
        <v>13311</v>
      </c>
      <c r="K1781" s="479">
        <v>6862</v>
      </c>
      <c r="L1781" s="477">
        <f t="shared" si="142"/>
        <v>20173</v>
      </c>
      <c r="M1781" s="477">
        <f t="shared" si="143"/>
        <v>322768</v>
      </c>
      <c r="N1781" s="477">
        <v>141211</v>
      </c>
      <c r="O1781" s="477">
        <f t="shared" si="145"/>
        <v>80692</v>
      </c>
      <c r="P1781" s="477">
        <f t="shared" si="146"/>
        <v>221903</v>
      </c>
      <c r="Q1781" s="493">
        <f>'[39]BANG KHOI LUONG 4'!J1783</f>
        <v>0.25</v>
      </c>
    </row>
    <row r="1782" spans="1:17" ht="13" hidden="1" outlineLevel="1">
      <c r="A1782" s="545">
        <f>IF(C1782&lt;&gt;0,MAX($A$11:A1781)+1,0)</f>
        <v>1555</v>
      </c>
      <c r="B1782" s="487" t="s">
        <v>1173</v>
      </c>
      <c r="C1782" s="489" t="s">
        <v>822</v>
      </c>
      <c r="D1782" s="546">
        <v>8</v>
      </c>
      <c r="E1782" s="593">
        <v>1</v>
      </c>
      <c r="F1782" s="479">
        <f t="shared" si="148"/>
        <v>8</v>
      </c>
      <c r="G1782" s="492">
        <v>3</v>
      </c>
      <c r="H1782" s="494">
        <f>'[39]BANG KHOI LUONG 4'!H1784</f>
        <v>2</v>
      </c>
      <c r="I1782" s="494">
        <f t="shared" si="147"/>
        <v>5</v>
      </c>
      <c r="J1782" s="479">
        <v>28257</v>
      </c>
      <c r="K1782" s="479">
        <v>14566</v>
      </c>
      <c r="L1782" s="477">
        <f t="shared" si="142"/>
        <v>42823</v>
      </c>
      <c r="M1782" s="477">
        <f t="shared" si="143"/>
        <v>342584</v>
      </c>
      <c r="N1782" s="477">
        <v>128469</v>
      </c>
      <c r="O1782" s="477">
        <f t="shared" si="145"/>
        <v>85646</v>
      </c>
      <c r="P1782" s="477">
        <f t="shared" si="146"/>
        <v>214115</v>
      </c>
      <c r="Q1782" s="493">
        <f>'[39]BANG KHOI LUONG 4'!J1784</f>
        <v>0.25</v>
      </c>
    </row>
    <row r="1783" spans="1:17" ht="13" hidden="1" outlineLevel="1">
      <c r="A1783" s="545">
        <f>IF(C1783&lt;&gt;0,MAX($A$11:A1782)+1,0)</f>
        <v>1556</v>
      </c>
      <c r="B1783" s="487" t="s">
        <v>1306</v>
      </c>
      <c r="C1783" s="489" t="s">
        <v>822</v>
      </c>
      <c r="D1783" s="546">
        <v>4</v>
      </c>
      <c r="E1783" s="593">
        <v>1</v>
      </c>
      <c r="F1783" s="479">
        <f t="shared" si="148"/>
        <v>4</v>
      </c>
      <c r="G1783" s="492">
        <v>2</v>
      </c>
      <c r="H1783" s="494">
        <f>'[39]BANG KHOI LUONG 4'!H1785</f>
        <v>1</v>
      </c>
      <c r="I1783" s="494">
        <f t="shared" si="147"/>
        <v>3</v>
      </c>
      <c r="J1783" s="479">
        <v>42269</v>
      </c>
      <c r="K1783" s="479">
        <v>21788</v>
      </c>
      <c r="L1783" s="477">
        <f t="shared" si="142"/>
        <v>64057</v>
      </c>
      <c r="M1783" s="477">
        <f t="shared" si="143"/>
        <v>256228</v>
      </c>
      <c r="N1783" s="477">
        <v>128114</v>
      </c>
      <c r="O1783" s="477">
        <f t="shared" si="145"/>
        <v>64057</v>
      </c>
      <c r="P1783" s="477">
        <f t="shared" si="146"/>
        <v>192171</v>
      </c>
      <c r="Q1783" s="493">
        <f>'[39]BANG KHOI LUONG 4'!J1785</f>
        <v>0.25</v>
      </c>
    </row>
    <row r="1784" spans="1:17" ht="13" hidden="1" outlineLevel="1">
      <c r="A1784" s="545">
        <f>IF(C1784&lt;&gt;0,MAX($A$11:A1783)+1,0)</f>
        <v>1557</v>
      </c>
      <c r="B1784" s="487" t="s">
        <v>1174</v>
      </c>
      <c r="C1784" s="489" t="s">
        <v>822</v>
      </c>
      <c r="D1784" s="546">
        <v>24</v>
      </c>
      <c r="E1784" s="593">
        <v>1</v>
      </c>
      <c r="F1784" s="479">
        <f t="shared" si="148"/>
        <v>24</v>
      </c>
      <c r="G1784" s="492">
        <v>10</v>
      </c>
      <c r="H1784" s="494">
        <f>'[39]BANG KHOI LUONG 4'!H1786</f>
        <v>6</v>
      </c>
      <c r="I1784" s="494">
        <f t="shared" si="147"/>
        <v>16</v>
      </c>
      <c r="J1784" s="479">
        <v>69593</v>
      </c>
      <c r="K1784" s="479">
        <v>35873</v>
      </c>
      <c r="L1784" s="477">
        <f t="shared" si="142"/>
        <v>105466</v>
      </c>
      <c r="M1784" s="477">
        <f t="shared" si="143"/>
        <v>2531184</v>
      </c>
      <c r="N1784" s="477">
        <v>1054660</v>
      </c>
      <c r="O1784" s="477">
        <f t="shared" si="145"/>
        <v>632796</v>
      </c>
      <c r="P1784" s="477">
        <f t="shared" si="146"/>
        <v>1687456</v>
      </c>
      <c r="Q1784" s="493">
        <f>'[39]BANG KHOI LUONG 4'!J1786</f>
        <v>0.25</v>
      </c>
    </row>
    <row r="1785" spans="1:17" ht="13" hidden="1" outlineLevel="1">
      <c r="A1785" s="545">
        <f>IF(C1785&lt;&gt;0,MAX($A$11:A1784)+1,0)</f>
        <v>1558</v>
      </c>
      <c r="B1785" s="487" t="s">
        <v>1307</v>
      </c>
      <c r="C1785" s="489" t="s">
        <v>822</v>
      </c>
      <c r="D1785" s="546">
        <v>17</v>
      </c>
      <c r="E1785" s="593">
        <v>1</v>
      </c>
      <c r="F1785" s="479">
        <f t="shared" si="148"/>
        <v>17</v>
      </c>
      <c r="G1785" s="492">
        <v>7</v>
      </c>
      <c r="H1785" s="494">
        <f>'[39]BANG KHOI LUONG 4'!H1787</f>
        <v>4</v>
      </c>
      <c r="I1785" s="494">
        <f t="shared" si="147"/>
        <v>11</v>
      </c>
      <c r="J1785" s="479">
        <v>54413</v>
      </c>
      <c r="K1785" s="479">
        <v>28048</v>
      </c>
      <c r="L1785" s="477">
        <f t="shared" si="142"/>
        <v>82461</v>
      </c>
      <c r="M1785" s="477">
        <f t="shared" si="143"/>
        <v>1401837</v>
      </c>
      <c r="N1785" s="477">
        <v>577227</v>
      </c>
      <c r="O1785" s="477">
        <f t="shared" si="145"/>
        <v>329844</v>
      </c>
      <c r="P1785" s="477">
        <f t="shared" si="146"/>
        <v>907071</v>
      </c>
      <c r="Q1785" s="493">
        <f>'[39]BANG KHOI LUONG 4'!J1787</f>
        <v>0.25</v>
      </c>
    </row>
    <row r="1786" spans="1:17" ht="13" hidden="1" outlineLevel="1">
      <c r="A1786" s="545">
        <f>IF(C1786&lt;&gt;0,MAX($A$11:A1785)+1,0)</f>
        <v>1559</v>
      </c>
      <c r="B1786" s="487" t="s">
        <v>1308</v>
      </c>
      <c r="C1786" s="489" t="s">
        <v>822</v>
      </c>
      <c r="D1786" s="546">
        <v>1</v>
      </c>
      <c r="E1786" s="593">
        <v>1</v>
      </c>
      <c r="F1786" s="479">
        <f t="shared" si="148"/>
        <v>1</v>
      </c>
      <c r="G1786" s="492">
        <v>0</v>
      </c>
      <c r="H1786" s="494"/>
      <c r="I1786" s="494">
        <f t="shared" si="147"/>
        <v>0</v>
      </c>
      <c r="J1786" s="479">
        <v>187410</v>
      </c>
      <c r="K1786" s="479">
        <v>96602</v>
      </c>
      <c r="L1786" s="477">
        <f t="shared" si="142"/>
        <v>284012</v>
      </c>
      <c r="M1786" s="477">
        <f t="shared" si="143"/>
        <v>284012</v>
      </c>
      <c r="N1786" s="477">
        <v>0</v>
      </c>
      <c r="O1786" s="477">
        <f t="shared" si="145"/>
        <v>0</v>
      </c>
      <c r="P1786" s="477">
        <f t="shared" si="146"/>
        <v>0</v>
      </c>
      <c r="Q1786" s="493">
        <f>'[39]BANG KHOI LUONG 4'!J1788</f>
        <v>0</v>
      </c>
    </row>
    <row r="1787" spans="1:17" ht="13" hidden="1" outlineLevel="1">
      <c r="A1787" s="545">
        <f>IF(C1787&lt;&gt;0,MAX($A$11:A1786)+1,0)</f>
        <v>1560</v>
      </c>
      <c r="B1787" s="487" t="s">
        <v>1309</v>
      </c>
      <c r="C1787" s="489" t="s">
        <v>822</v>
      </c>
      <c r="D1787" s="546">
        <v>567</v>
      </c>
      <c r="E1787" s="593">
        <v>1</v>
      </c>
      <c r="F1787" s="479">
        <f t="shared" si="148"/>
        <v>567</v>
      </c>
      <c r="G1787" s="492">
        <v>236</v>
      </c>
      <c r="H1787" s="494">
        <f>'[39]BANG KHOI LUONG 4'!H1789</f>
        <v>142</v>
      </c>
      <c r="I1787" s="494">
        <f t="shared" si="147"/>
        <v>378</v>
      </c>
      <c r="J1787" s="479">
        <v>285959</v>
      </c>
      <c r="K1787" s="479">
        <v>147401</v>
      </c>
      <c r="L1787" s="477">
        <f t="shared" si="142"/>
        <v>433360</v>
      </c>
      <c r="M1787" s="477">
        <f t="shared" si="143"/>
        <v>245715120</v>
      </c>
      <c r="N1787" s="477">
        <v>102272960</v>
      </c>
      <c r="O1787" s="477">
        <f t="shared" si="145"/>
        <v>61537120</v>
      </c>
      <c r="P1787" s="477">
        <f t="shared" si="146"/>
        <v>163810080</v>
      </c>
      <c r="Q1787" s="493">
        <f>'[39]BANG KHOI LUONG 4'!J1789</f>
        <v>0.25</v>
      </c>
    </row>
    <row r="1788" spans="1:17" ht="13" hidden="1" outlineLevel="1">
      <c r="A1788" s="545">
        <f>IF(C1788&lt;&gt;0,MAX($A$11:A1787)+1,0)</f>
        <v>1561</v>
      </c>
      <c r="B1788" s="487" t="s">
        <v>1310</v>
      </c>
      <c r="C1788" s="489" t="s">
        <v>822</v>
      </c>
      <c r="D1788" s="546">
        <v>274</v>
      </c>
      <c r="E1788" s="593">
        <v>1</v>
      </c>
      <c r="F1788" s="479">
        <f t="shared" si="148"/>
        <v>274</v>
      </c>
      <c r="G1788" s="492">
        <v>114</v>
      </c>
      <c r="H1788" s="494">
        <f>'[39]BANG KHOI LUONG 4'!H1790</f>
        <v>69</v>
      </c>
      <c r="I1788" s="494">
        <f t="shared" si="147"/>
        <v>183</v>
      </c>
      <c r="J1788" s="479">
        <v>153313</v>
      </c>
      <c r="K1788" s="479">
        <v>79028</v>
      </c>
      <c r="L1788" s="477">
        <f t="shared" si="142"/>
        <v>232341</v>
      </c>
      <c r="M1788" s="477">
        <f t="shared" si="143"/>
        <v>63661434</v>
      </c>
      <c r="N1788" s="477">
        <v>26486874</v>
      </c>
      <c r="O1788" s="477">
        <f t="shared" si="145"/>
        <v>16031529</v>
      </c>
      <c r="P1788" s="477">
        <f t="shared" si="146"/>
        <v>42518403</v>
      </c>
      <c r="Q1788" s="493">
        <f>'[39]BANG KHOI LUONG 4'!J1790</f>
        <v>0.25</v>
      </c>
    </row>
    <row r="1789" spans="1:17" ht="13" hidden="1" outlineLevel="1">
      <c r="A1789" s="545">
        <f>IF(C1789&lt;&gt;0,MAX($A$11:A1788)+1,0)</f>
        <v>1562</v>
      </c>
      <c r="B1789" s="487" t="s">
        <v>1311</v>
      </c>
      <c r="C1789" s="489" t="s">
        <v>822</v>
      </c>
      <c r="D1789" s="546">
        <v>4</v>
      </c>
      <c r="E1789" s="593">
        <v>1</v>
      </c>
      <c r="F1789" s="479">
        <f t="shared" si="148"/>
        <v>4</v>
      </c>
      <c r="G1789" s="492">
        <v>2</v>
      </c>
      <c r="H1789" s="494">
        <f>'[39]BANG KHOI LUONG 4'!H1791</f>
        <v>1</v>
      </c>
      <c r="I1789" s="494">
        <f t="shared" si="147"/>
        <v>3</v>
      </c>
      <c r="J1789" s="479">
        <v>33395</v>
      </c>
      <c r="K1789" s="479">
        <v>17214</v>
      </c>
      <c r="L1789" s="477">
        <f t="shared" si="142"/>
        <v>50609</v>
      </c>
      <c r="M1789" s="477">
        <f t="shared" si="143"/>
        <v>202436</v>
      </c>
      <c r="N1789" s="477">
        <v>101218</v>
      </c>
      <c r="O1789" s="477">
        <f t="shared" si="145"/>
        <v>50609</v>
      </c>
      <c r="P1789" s="477">
        <f t="shared" si="146"/>
        <v>151827</v>
      </c>
      <c r="Q1789" s="493">
        <f>'[39]BANG KHOI LUONG 4'!J1791</f>
        <v>0.25</v>
      </c>
    </row>
    <row r="1790" spans="1:17" ht="13" hidden="1" outlineLevel="1">
      <c r="A1790" s="545">
        <f>IF(C1790&lt;&gt;0,MAX($A$11:A1789)+1,0)</f>
        <v>1563</v>
      </c>
      <c r="B1790" s="487" t="s">
        <v>1312</v>
      </c>
      <c r="C1790" s="489" t="s">
        <v>822</v>
      </c>
      <c r="D1790" s="546">
        <v>4</v>
      </c>
      <c r="E1790" s="593">
        <v>1</v>
      </c>
      <c r="F1790" s="479">
        <f t="shared" si="148"/>
        <v>4</v>
      </c>
      <c r="G1790" s="492">
        <v>2</v>
      </c>
      <c r="H1790" s="494">
        <f>'[39]BANG KHOI LUONG 4'!H1792</f>
        <v>1</v>
      </c>
      <c r="I1790" s="494">
        <f t="shared" si="147"/>
        <v>3</v>
      </c>
      <c r="J1790" s="479">
        <v>40285</v>
      </c>
      <c r="K1790" s="479">
        <v>20765</v>
      </c>
      <c r="L1790" s="477">
        <f t="shared" si="142"/>
        <v>61050</v>
      </c>
      <c r="M1790" s="477">
        <f t="shared" si="143"/>
        <v>244200</v>
      </c>
      <c r="N1790" s="477">
        <v>122100</v>
      </c>
      <c r="O1790" s="477">
        <f t="shared" si="145"/>
        <v>61050</v>
      </c>
      <c r="P1790" s="477">
        <f t="shared" si="146"/>
        <v>183150</v>
      </c>
      <c r="Q1790" s="493">
        <f>'[39]BANG KHOI LUONG 4'!J1792</f>
        <v>0.25</v>
      </c>
    </row>
    <row r="1791" spans="1:17" ht="13" hidden="1" outlineLevel="1">
      <c r="A1791" s="545">
        <f>IF(C1791&lt;&gt;0,MAX($A$11:A1790)+1,0)</f>
        <v>1564</v>
      </c>
      <c r="B1791" s="487" t="s">
        <v>1313</v>
      </c>
      <c r="C1791" s="489" t="s">
        <v>822</v>
      </c>
      <c r="D1791" s="546">
        <v>8</v>
      </c>
      <c r="E1791" s="593">
        <v>1</v>
      </c>
      <c r="F1791" s="479">
        <f t="shared" si="148"/>
        <v>8</v>
      </c>
      <c r="G1791" s="492">
        <v>3</v>
      </c>
      <c r="H1791" s="494">
        <f>'[39]BANG KHOI LUONG 4'!H1793</f>
        <v>2</v>
      </c>
      <c r="I1791" s="494">
        <f t="shared" si="147"/>
        <v>5</v>
      </c>
      <c r="J1791" s="479">
        <v>15180</v>
      </c>
      <c r="K1791" s="479">
        <v>7825</v>
      </c>
      <c r="L1791" s="477">
        <f t="shared" si="142"/>
        <v>23005</v>
      </c>
      <c r="M1791" s="477">
        <f t="shared" si="143"/>
        <v>184040</v>
      </c>
      <c r="N1791" s="477">
        <v>69015</v>
      </c>
      <c r="O1791" s="477">
        <f t="shared" si="145"/>
        <v>46010</v>
      </c>
      <c r="P1791" s="477">
        <f t="shared" si="146"/>
        <v>115025</v>
      </c>
      <c r="Q1791" s="493">
        <f>'[39]BANG KHOI LUONG 4'!J1793</f>
        <v>0.25</v>
      </c>
    </row>
    <row r="1792" spans="1:17" ht="13" hidden="1" outlineLevel="1">
      <c r="A1792" s="545">
        <f>IF(C1792&lt;&gt;0,MAX($A$11:A1791)+1,0)</f>
        <v>1565</v>
      </c>
      <c r="B1792" s="487" t="s">
        <v>1314</v>
      </c>
      <c r="C1792" s="489" t="s">
        <v>822</v>
      </c>
      <c r="D1792" s="546">
        <v>12</v>
      </c>
      <c r="E1792" s="593">
        <v>1</v>
      </c>
      <c r="F1792" s="479">
        <f t="shared" si="148"/>
        <v>12</v>
      </c>
      <c r="G1792" s="492">
        <v>5</v>
      </c>
      <c r="H1792" s="494">
        <f>'[39]BANG KHOI LUONG 4'!H1794</f>
        <v>3</v>
      </c>
      <c r="I1792" s="494">
        <f t="shared" si="147"/>
        <v>8</v>
      </c>
      <c r="J1792" s="479">
        <v>22652</v>
      </c>
      <c r="K1792" s="479">
        <v>11677</v>
      </c>
      <c r="L1792" s="477">
        <f t="shared" si="142"/>
        <v>34329</v>
      </c>
      <c r="M1792" s="477">
        <f t="shared" si="143"/>
        <v>411948</v>
      </c>
      <c r="N1792" s="477">
        <v>171645</v>
      </c>
      <c r="O1792" s="477">
        <f t="shared" si="145"/>
        <v>102987</v>
      </c>
      <c r="P1792" s="477">
        <f t="shared" si="146"/>
        <v>274632</v>
      </c>
      <c r="Q1792" s="493">
        <f>'[39]BANG KHOI LUONG 4'!J1794</f>
        <v>0.25</v>
      </c>
    </row>
    <row r="1793" spans="1:17" ht="13" hidden="1" outlineLevel="1">
      <c r="A1793" s="545">
        <f>IF(C1793&lt;&gt;0,MAX($A$11:A1792)+1,0)</f>
        <v>1566</v>
      </c>
      <c r="B1793" s="487" t="s">
        <v>1315</v>
      </c>
      <c r="C1793" s="489" t="s">
        <v>822</v>
      </c>
      <c r="D1793" s="546">
        <v>11</v>
      </c>
      <c r="E1793" s="593">
        <v>1</v>
      </c>
      <c r="F1793" s="479">
        <f t="shared" si="148"/>
        <v>11</v>
      </c>
      <c r="G1793" s="492">
        <v>5</v>
      </c>
      <c r="H1793" s="494">
        <f>'[39]BANG KHOI LUONG 4'!H1795</f>
        <v>3</v>
      </c>
      <c r="I1793" s="494">
        <f t="shared" si="147"/>
        <v>8</v>
      </c>
      <c r="J1793" s="479">
        <v>26856</v>
      </c>
      <c r="K1793" s="479">
        <v>13844</v>
      </c>
      <c r="L1793" s="477">
        <f t="shared" si="142"/>
        <v>40700</v>
      </c>
      <c r="M1793" s="477">
        <f t="shared" si="143"/>
        <v>447700</v>
      </c>
      <c r="N1793" s="477">
        <v>203500</v>
      </c>
      <c r="O1793" s="477">
        <f t="shared" si="145"/>
        <v>122100</v>
      </c>
      <c r="P1793" s="477">
        <f t="shared" si="146"/>
        <v>325600</v>
      </c>
      <c r="Q1793" s="493">
        <f>'[39]BANG KHOI LUONG 4'!J1795</f>
        <v>0.25</v>
      </c>
    </row>
    <row r="1794" spans="1:17" ht="13" hidden="1" outlineLevel="1">
      <c r="A1794" s="545">
        <f>IF(C1794&lt;&gt;0,MAX($A$11:A1793)+1,0)</f>
        <v>1567</v>
      </c>
      <c r="B1794" s="487" t="s">
        <v>1316</v>
      </c>
      <c r="C1794" s="489" t="s">
        <v>822</v>
      </c>
      <c r="D1794" s="546">
        <v>1</v>
      </c>
      <c r="E1794" s="593">
        <v>1</v>
      </c>
      <c r="F1794" s="479">
        <f t="shared" si="148"/>
        <v>1</v>
      </c>
      <c r="G1794" s="492">
        <v>0</v>
      </c>
      <c r="H1794" s="494"/>
      <c r="I1794" s="494">
        <f t="shared" si="147"/>
        <v>0</v>
      </c>
      <c r="J1794" s="479">
        <v>134397</v>
      </c>
      <c r="K1794" s="479">
        <v>69277</v>
      </c>
      <c r="L1794" s="477">
        <f t="shared" si="142"/>
        <v>203674</v>
      </c>
      <c r="M1794" s="477">
        <f t="shared" si="143"/>
        <v>203674</v>
      </c>
      <c r="N1794" s="477">
        <v>0</v>
      </c>
      <c r="O1794" s="477">
        <f t="shared" si="145"/>
        <v>0</v>
      </c>
      <c r="P1794" s="477">
        <f t="shared" si="146"/>
        <v>0</v>
      </c>
      <c r="Q1794" s="493">
        <f>'[39]BANG KHOI LUONG 4'!J1796</f>
        <v>0</v>
      </c>
    </row>
    <row r="1795" spans="1:17" ht="13" hidden="1" outlineLevel="1">
      <c r="A1795" s="545">
        <f>IF(C1795&lt;&gt;0,MAX($A$11:A1794)+1,0)</f>
        <v>1568</v>
      </c>
      <c r="B1795" s="487" t="s">
        <v>1317</v>
      </c>
      <c r="C1795" s="489" t="s">
        <v>822</v>
      </c>
      <c r="D1795" s="546">
        <v>1</v>
      </c>
      <c r="E1795" s="593">
        <v>1</v>
      </c>
      <c r="F1795" s="479">
        <f t="shared" si="148"/>
        <v>1</v>
      </c>
      <c r="G1795" s="492">
        <v>0</v>
      </c>
      <c r="H1795" s="494"/>
      <c r="I1795" s="494">
        <f t="shared" si="147"/>
        <v>0</v>
      </c>
      <c r="J1795" s="479">
        <v>214031</v>
      </c>
      <c r="K1795" s="479">
        <v>110326</v>
      </c>
      <c r="L1795" s="477">
        <f t="shared" si="142"/>
        <v>324357</v>
      </c>
      <c r="M1795" s="477">
        <f t="shared" si="143"/>
        <v>324357</v>
      </c>
      <c r="N1795" s="477">
        <v>0</v>
      </c>
      <c r="O1795" s="477">
        <f t="shared" si="145"/>
        <v>0</v>
      </c>
      <c r="P1795" s="477">
        <f t="shared" si="146"/>
        <v>0</v>
      </c>
      <c r="Q1795" s="493">
        <f>'[39]BANG KHOI LUONG 4'!J1797</f>
        <v>0</v>
      </c>
    </row>
    <row r="1796" spans="1:17" ht="13" hidden="1" outlineLevel="1">
      <c r="A1796" s="545">
        <f>IF(C1796&lt;&gt;0,MAX($A$11:A1795)+1,0)</f>
        <v>1569</v>
      </c>
      <c r="B1796" s="487" t="s">
        <v>1318</v>
      </c>
      <c r="C1796" s="489" t="s">
        <v>822</v>
      </c>
      <c r="D1796" s="546">
        <v>102</v>
      </c>
      <c r="E1796" s="593">
        <v>1</v>
      </c>
      <c r="F1796" s="479">
        <f t="shared" si="148"/>
        <v>102</v>
      </c>
      <c r="G1796" s="492">
        <v>43</v>
      </c>
      <c r="H1796" s="494">
        <f>'[39]BANG KHOI LUONG 4'!H1798</f>
        <v>26</v>
      </c>
      <c r="I1796" s="494">
        <f t="shared" si="147"/>
        <v>69</v>
      </c>
      <c r="J1796" s="479">
        <v>134397</v>
      </c>
      <c r="K1796" s="479">
        <v>69277</v>
      </c>
      <c r="L1796" s="477">
        <f t="shared" si="142"/>
        <v>203674</v>
      </c>
      <c r="M1796" s="477">
        <f t="shared" si="143"/>
        <v>20774748</v>
      </c>
      <c r="N1796" s="477">
        <v>8757982</v>
      </c>
      <c r="O1796" s="477">
        <f t="shared" si="145"/>
        <v>5295524</v>
      </c>
      <c r="P1796" s="477">
        <f t="shared" si="146"/>
        <v>14053506</v>
      </c>
      <c r="Q1796" s="493">
        <f>'[39]BANG KHOI LUONG 4'!J1798</f>
        <v>0.25</v>
      </c>
    </row>
    <row r="1797" spans="1:17" ht="13" hidden="1" outlineLevel="1">
      <c r="A1797" s="545">
        <f>IF(C1797&lt;&gt;0,MAX($A$11:A1796)+1,0)</f>
        <v>1570</v>
      </c>
      <c r="B1797" s="487" t="s">
        <v>1186</v>
      </c>
      <c r="C1797" s="489" t="s">
        <v>822</v>
      </c>
      <c r="D1797" s="546">
        <v>8</v>
      </c>
      <c r="E1797" s="593">
        <v>1</v>
      </c>
      <c r="F1797" s="479">
        <f t="shared" si="148"/>
        <v>8</v>
      </c>
      <c r="G1797" s="492">
        <v>3</v>
      </c>
      <c r="H1797" s="494">
        <f>'[39]BANG KHOI LUONG 4'!H1799</f>
        <v>2</v>
      </c>
      <c r="I1797" s="494">
        <f t="shared" si="147"/>
        <v>5</v>
      </c>
      <c r="J1797" s="479">
        <v>430982</v>
      </c>
      <c r="K1797" s="479">
        <v>222156</v>
      </c>
      <c r="L1797" s="477">
        <f t="shared" si="142"/>
        <v>653138</v>
      </c>
      <c r="M1797" s="477">
        <f t="shared" si="143"/>
        <v>5225104</v>
      </c>
      <c r="N1797" s="477">
        <v>1959414</v>
      </c>
      <c r="O1797" s="477">
        <f t="shared" si="145"/>
        <v>1306276</v>
      </c>
      <c r="P1797" s="477">
        <f t="shared" si="146"/>
        <v>3265690</v>
      </c>
      <c r="Q1797" s="493">
        <f>'[39]BANG KHOI LUONG 4'!J1799</f>
        <v>0.25</v>
      </c>
    </row>
    <row r="1798" spans="1:17" ht="13" hidden="1" outlineLevel="1">
      <c r="A1798" s="545">
        <f>IF(C1798&lt;&gt;0,MAX($A$11:A1797)+1,0)</f>
        <v>1571</v>
      </c>
      <c r="B1798" s="487" t="s">
        <v>1187</v>
      </c>
      <c r="C1798" s="489" t="s">
        <v>822</v>
      </c>
      <c r="D1798" s="546">
        <v>470</v>
      </c>
      <c r="E1798" s="593">
        <v>1</v>
      </c>
      <c r="F1798" s="479">
        <f t="shared" si="148"/>
        <v>470</v>
      </c>
      <c r="G1798" s="492">
        <v>196</v>
      </c>
      <c r="H1798" s="494">
        <f>'[39]BANG KHOI LUONG 4'!H1800</f>
        <v>118</v>
      </c>
      <c r="I1798" s="494">
        <f t="shared" si="147"/>
        <v>314</v>
      </c>
      <c r="J1798" s="479">
        <v>225475</v>
      </c>
      <c r="K1798" s="479">
        <v>116224</v>
      </c>
      <c r="L1798" s="477">
        <f t="shared" si="142"/>
        <v>341699</v>
      </c>
      <c r="M1798" s="477">
        <f t="shared" si="143"/>
        <v>160598530</v>
      </c>
      <c r="N1798" s="477">
        <v>66973004</v>
      </c>
      <c r="O1798" s="477">
        <f t="shared" si="145"/>
        <v>40320482</v>
      </c>
      <c r="P1798" s="477">
        <f t="shared" si="146"/>
        <v>107293486</v>
      </c>
      <c r="Q1798" s="493">
        <f>'[39]BANG KHOI LUONG 4'!J1800</f>
        <v>0.25</v>
      </c>
    </row>
    <row r="1799" spans="1:17" ht="13" hidden="1" outlineLevel="1">
      <c r="A1799" s="545">
        <f>IF(C1799&lt;&gt;0,MAX($A$11:A1798)+1,0)</f>
        <v>1572</v>
      </c>
      <c r="B1799" s="487" t="s">
        <v>1188</v>
      </c>
      <c r="C1799" s="489" t="s">
        <v>822</v>
      </c>
      <c r="D1799" s="546">
        <v>8</v>
      </c>
      <c r="E1799" s="593">
        <v>1</v>
      </c>
      <c r="F1799" s="479">
        <f t="shared" si="148"/>
        <v>8</v>
      </c>
      <c r="G1799" s="492">
        <v>3</v>
      </c>
      <c r="H1799" s="494">
        <f>'[39]BANG KHOI LUONG 4'!H1801</f>
        <v>2</v>
      </c>
      <c r="I1799" s="494">
        <f t="shared" si="147"/>
        <v>5</v>
      </c>
      <c r="J1799" s="479">
        <v>138952</v>
      </c>
      <c r="K1799" s="479">
        <v>71625</v>
      </c>
      <c r="L1799" s="477">
        <f t="shared" si="142"/>
        <v>210577</v>
      </c>
      <c r="M1799" s="477">
        <f t="shared" si="143"/>
        <v>1684616</v>
      </c>
      <c r="N1799" s="477">
        <v>631731</v>
      </c>
      <c r="O1799" s="477">
        <f t="shared" si="145"/>
        <v>421154</v>
      </c>
      <c r="P1799" s="477">
        <f t="shared" si="146"/>
        <v>1052885</v>
      </c>
      <c r="Q1799" s="493">
        <f>'[39]BANG KHOI LUONG 4'!J1801</f>
        <v>0.25</v>
      </c>
    </row>
    <row r="1800" spans="1:17" ht="13" hidden="1" outlineLevel="1">
      <c r="A1800" s="545">
        <f>IF(C1800&lt;&gt;0,MAX($A$11:A1799)+1,0)</f>
        <v>1573</v>
      </c>
      <c r="B1800" s="487" t="s">
        <v>1319</v>
      </c>
      <c r="C1800" s="489" t="s">
        <v>822</v>
      </c>
      <c r="D1800" s="546">
        <v>88</v>
      </c>
      <c r="E1800" s="593">
        <v>1</v>
      </c>
      <c r="F1800" s="479">
        <f t="shared" si="148"/>
        <v>88</v>
      </c>
      <c r="G1800" s="492">
        <v>37</v>
      </c>
      <c r="H1800" s="494">
        <f>'[39]BANG KHOI LUONG 4'!H1802</f>
        <v>22</v>
      </c>
      <c r="I1800" s="494">
        <f t="shared" si="147"/>
        <v>59</v>
      </c>
      <c r="J1800" s="479">
        <v>78116</v>
      </c>
      <c r="K1800" s="479">
        <v>40266</v>
      </c>
      <c r="L1800" s="477">
        <f t="shared" si="142"/>
        <v>118382</v>
      </c>
      <c r="M1800" s="477">
        <f t="shared" si="143"/>
        <v>10417616</v>
      </c>
      <c r="N1800" s="477">
        <v>4380134</v>
      </c>
      <c r="O1800" s="477">
        <f t="shared" si="145"/>
        <v>2604404</v>
      </c>
      <c r="P1800" s="477">
        <f t="shared" si="146"/>
        <v>6984538</v>
      </c>
      <c r="Q1800" s="493">
        <f>'[39]BANG KHOI LUONG 4'!J1802</f>
        <v>0.25</v>
      </c>
    </row>
    <row r="1801" spans="1:17" ht="13" hidden="1" outlineLevel="1">
      <c r="A1801" s="545">
        <f>IF(C1801&lt;&gt;0,MAX($A$11:A1800)+1,0)</f>
        <v>1574</v>
      </c>
      <c r="B1801" s="487" t="s">
        <v>1320</v>
      </c>
      <c r="C1801" s="489" t="s">
        <v>822</v>
      </c>
      <c r="D1801" s="546">
        <v>172</v>
      </c>
      <c r="E1801" s="593">
        <v>1</v>
      </c>
      <c r="F1801" s="479">
        <f t="shared" si="148"/>
        <v>172</v>
      </c>
      <c r="G1801" s="492">
        <v>0</v>
      </c>
      <c r="H1801" s="494"/>
      <c r="I1801" s="494">
        <f t="shared" si="147"/>
        <v>0</v>
      </c>
      <c r="J1801" s="479">
        <v>145607</v>
      </c>
      <c r="K1801" s="479">
        <v>100395</v>
      </c>
      <c r="L1801" s="477">
        <f t="shared" si="142"/>
        <v>246002</v>
      </c>
      <c r="M1801" s="477">
        <f t="shared" si="143"/>
        <v>42312344</v>
      </c>
      <c r="N1801" s="477">
        <v>0</v>
      </c>
      <c r="O1801" s="477">
        <f t="shared" si="145"/>
        <v>0</v>
      </c>
      <c r="P1801" s="477">
        <f t="shared" si="146"/>
        <v>0</v>
      </c>
      <c r="Q1801" s="493"/>
    </row>
    <row r="1802" spans="1:17" ht="21.75" hidden="1" customHeight="1" outlineLevel="1">
      <c r="A1802" s="498"/>
      <c r="B1802" s="577" t="s">
        <v>1321</v>
      </c>
      <c r="C1802" s="585"/>
      <c r="D1802" s="466"/>
      <c r="E1802" s="466"/>
      <c r="F1802" s="484">
        <f t="shared" si="148"/>
        <v>0</v>
      </c>
      <c r="G1802" s="485"/>
      <c r="H1802" s="484"/>
      <c r="I1802" s="484"/>
      <c r="J1802" s="484">
        <v>0</v>
      </c>
      <c r="K1802" s="484">
        <v>0</v>
      </c>
      <c r="L1802" s="484"/>
      <c r="M1802" s="484"/>
      <c r="N1802" s="467"/>
      <c r="O1802" s="467"/>
      <c r="P1802" s="467"/>
      <c r="Q1802" s="587"/>
    </row>
    <row r="1803" spans="1:17" s="439" customFormat="1" ht="72" hidden="1" customHeight="1" outlineLevel="1">
      <c r="A1803" s="533"/>
      <c r="B1803" s="487" t="str">
        <f>'[39]BANG KHOI LUONG 4'!B1805</f>
        <v>Hệ thống thoát nước mưa tháp B. Tổng khối lượng thi công là 24 tầng ( tầng 1 đến tầng 24 ).
 Đợt 1-3: Thi công 10 tầng (  tầng 3-12 )
 Đợt này: Thi công 6 tầng (  tầng 13-18 )
6/24=25%</v>
      </c>
      <c r="C1803" s="588"/>
      <c r="D1803" s="536"/>
      <c r="E1803" s="536"/>
      <c r="F1803" s="479"/>
      <c r="G1803" s="492"/>
      <c r="H1803" s="479"/>
      <c r="I1803" s="479"/>
      <c r="J1803" s="479"/>
      <c r="K1803" s="479"/>
      <c r="L1803" s="479"/>
      <c r="M1803" s="479"/>
      <c r="N1803" s="543"/>
      <c r="O1803" s="543"/>
      <c r="P1803" s="543"/>
      <c r="Q1803" s="591"/>
    </row>
    <row r="1804" spans="1:17" ht="13" hidden="1" outlineLevel="1">
      <c r="A1804" s="545">
        <f>IF(C1804&lt;&gt;0,MAX($A$11:A1802)+1,0)</f>
        <v>1575</v>
      </c>
      <c r="B1804" s="487" t="s">
        <v>1142</v>
      </c>
      <c r="C1804" s="489" t="s">
        <v>805</v>
      </c>
      <c r="D1804" s="546">
        <v>200</v>
      </c>
      <c r="E1804" s="593">
        <v>1</v>
      </c>
      <c r="F1804" s="479">
        <f t="shared" si="148"/>
        <v>200</v>
      </c>
      <c r="G1804" s="492">
        <v>83.33</v>
      </c>
      <c r="H1804" s="494">
        <f>'[39]BANG KHOI LUONG 4'!H1806</f>
        <v>50</v>
      </c>
      <c r="I1804" s="494">
        <f>ROUND(G1804+H1804,2)</f>
        <v>133.33000000000001</v>
      </c>
      <c r="J1804" s="479">
        <v>188927</v>
      </c>
      <c r="K1804" s="479">
        <v>97385</v>
      </c>
      <c r="L1804" s="477">
        <f t="shared" si="142"/>
        <v>286312</v>
      </c>
      <c r="M1804" s="477">
        <f t="shared" si="143"/>
        <v>57262400</v>
      </c>
      <c r="N1804" s="477">
        <v>23858379</v>
      </c>
      <c r="O1804" s="477">
        <f t="shared" ref="O1804:O1831" si="149">ROUND(L1804*H1804,0)</f>
        <v>14315600</v>
      </c>
      <c r="P1804" s="477">
        <f t="shared" ref="P1804:P1831" si="150">ROUND(L1804*I1804,0)</f>
        <v>38173979</v>
      </c>
      <c r="Q1804" s="493">
        <f>'[39]BANG KHOI LUONG 4'!J1806</f>
        <v>0.25</v>
      </c>
    </row>
    <row r="1805" spans="1:17" ht="13" hidden="1" outlineLevel="1">
      <c r="A1805" s="545">
        <f>IF(C1805&lt;&gt;0,MAX($A$11:A1804)+1,0)</f>
        <v>1576</v>
      </c>
      <c r="B1805" s="487" t="s">
        <v>1143</v>
      </c>
      <c r="C1805" s="489" t="s">
        <v>805</v>
      </c>
      <c r="D1805" s="546">
        <v>30</v>
      </c>
      <c r="E1805" s="593">
        <v>1</v>
      </c>
      <c r="F1805" s="479">
        <f t="shared" si="148"/>
        <v>30</v>
      </c>
      <c r="G1805" s="492">
        <v>12.5</v>
      </c>
      <c r="H1805" s="494">
        <f>'[39]BANG KHOI LUONG 4'!H1807</f>
        <v>7.5</v>
      </c>
      <c r="I1805" s="494">
        <f>ROUND(G1805+H1805,2)</f>
        <v>20</v>
      </c>
      <c r="J1805" s="479">
        <v>301606</v>
      </c>
      <c r="K1805" s="479">
        <v>155467</v>
      </c>
      <c r="L1805" s="477">
        <f t="shared" ref="L1805:L1869" si="151">J1805+K1805</f>
        <v>457073</v>
      </c>
      <c r="M1805" s="477">
        <f t="shared" ref="M1805:M1869" si="152">ROUND(F1805*L1805,0)</f>
        <v>13712190</v>
      </c>
      <c r="N1805" s="477">
        <v>5713413</v>
      </c>
      <c r="O1805" s="477">
        <f t="shared" si="149"/>
        <v>3428048</v>
      </c>
      <c r="P1805" s="477">
        <f t="shared" si="150"/>
        <v>9141460</v>
      </c>
      <c r="Q1805" s="493">
        <f>'[39]BANG KHOI LUONG 4'!J1807</f>
        <v>0.25</v>
      </c>
    </row>
    <row r="1806" spans="1:17" ht="13" hidden="1" outlineLevel="1">
      <c r="A1806" s="545">
        <f>IF(C1806&lt;&gt;0,MAX($A$11:A1805)+1,0)</f>
        <v>1577</v>
      </c>
      <c r="B1806" s="487" t="s">
        <v>1147</v>
      </c>
      <c r="C1806" s="489" t="s">
        <v>805</v>
      </c>
      <c r="D1806" s="546">
        <v>50</v>
      </c>
      <c r="E1806" s="593">
        <v>1</v>
      </c>
      <c r="F1806" s="479">
        <f t="shared" si="148"/>
        <v>50</v>
      </c>
      <c r="G1806" s="492">
        <v>20.83</v>
      </c>
      <c r="H1806" s="494">
        <f>'[39]BANG KHOI LUONG 4'!H1808</f>
        <v>12.5</v>
      </c>
      <c r="I1806" s="494">
        <f>ROUND(G1806+H1806,2)</f>
        <v>33.33</v>
      </c>
      <c r="J1806" s="479">
        <v>40868</v>
      </c>
      <c r="K1806" s="479">
        <v>21066</v>
      </c>
      <c r="L1806" s="477">
        <f t="shared" si="151"/>
        <v>61934</v>
      </c>
      <c r="M1806" s="477">
        <f t="shared" si="152"/>
        <v>3096700</v>
      </c>
      <c r="N1806" s="477">
        <v>1290085</v>
      </c>
      <c r="O1806" s="477">
        <f t="shared" si="149"/>
        <v>774175</v>
      </c>
      <c r="P1806" s="477">
        <f t="shared" si="150"/>
        <v>2064260</v>
      </c>
      <c r="Q1806" s="493">
        <f>'[39]BANG KHOI LUONG 4'!J1808</f>
        <v>0.25</v>
      </c>
    </row>
    <row r="1807" spans="1:17" ht="13" hidden="1" outlineLevel="1">
      <c r="A1807" s="545">
        <f>IF(C1807&lt;&gt;0,MAX($A$11:A1806)+1,0)</f>
        <v>1578</v>
      </c>
      <c r="B1807" s="487" t="s">
        <v>1148</v>
      </c>
      <c r="C1807" s="489" t="s">
        <v>805</v>
      </c>
      <c r="D1807" s="546">
        <v>10</v>
      </c>
      <c r="E1807" s="593">
        <v>1</v>
      </c>
      <c r="F1807" s="479">
        <f t="shared" si="148"/>
        <v>10</v>
      </c>
      <c r="G1807" s="492">
        <v>4.17</v>
      </c>
      <c r="H1807" s="494">
        <f>'[39]BANG KHOI LUONG 4'!H1809</f>
        <v>2.5</v>
      </c>
      <c r="I1807" s="494">
        <f>ROUND(G1807+H1807,2)</f>
        <v>6.67</v>
      </c>
      <c r="J1807" s="479">
        <v>82670</v>
      </c>
      <c r="K1807" s="479">
        <v>42613</v>
      </c>
      <c r="L1807" s="477">
        <f t="shared" si="151"/>
        <v>125283</v>
      </c>
      <c r="M1807" s="477">
        <f t="shared" si="152"/>
        <v>1252830</v>
      </c>
      <c r="N1807" s="477">
        <v>522430</v>
      </c>
      <c r="O1807" s="477">
        <f t="shared" si="149"/>
        <v>313208</v>
      </c>
      <c r="P1807" s="477">
        <f t="shared" si="150"/>
        <v>835638</v>
      </c>
      <c r="Q1807" s="493">
        <f>'[39]BANG KHOI LUONG 4'!J1809</f>
        <v>0.25</v>
      </c>
    </row>
    <row r="1808" spans="1:17" ht="13" hidden="1" outlineLevel="1">
      <c r="A1808" s="545">
        <f>IF(C1808&lt;&gt;0,MAX($A$11:A1807)+1,0)</f>
        <v>1579</v>
      </c>
      <c r="B1808" s="487" t="s">
        <v>1149</v>
      </c>
      <c r="C1808" s="489" t="s">
        <v>805</v>
      </c>
      <c r="D1808" s="546">
        <v>120</v>
      </c>
      <c r="E1808" s="593">
        <v>1</v>
      </c>
      <c r="F1808" s="479">
        <f t="shared" si="148"/>
        <v>120</v>
      </c>
      <c r="G1808" s="492">
        <v>50</v>
      </c>
      <c r="H1808" s="494">
        <f>'[39]BANG KHOI LUONG 4'!H1810</f>
        <v>30</v>
      </c>
      <c r="I1808" s="494">
        <f>ROUND(G1808+H1808,2)</f>
        <v>80</v>
      </c>
      <c r="J1808" s="479">
        <v>118634</v>
      </c>
      <c r="K1808" s="479">
        <v>61152</v>
      </c>
      <c r="L1808" s="477">
        <f t="shared" si="151"/>
        <v>179786</v>
      </c>
      <c r="M1808" s="477">
        <f t="shared" si="152"/>
        <v>21574320</v>
      </c>
      <c r="N1808" s="477">
        <v>8989300</v>
      </c>
      <c r="O1808" s="477">
        <f t="shared" si="149"/>
        <v>5393580</v>
      </c>
      <c r="P1808" s="477">
        <f t="shared" si="150"/>
        <v>14382880</v>
      </c>
      <c r="Q1808" s="493">
        <f>'[39]BANG KHOI LUONG 4'!J1810</f>
        <v>0.25</v>
      </c>
    </row>
    <row r="1809" spans="1:17" ht="13" hidden="1" outlineLevel="1">
      <c r="A1809" s="545">
        <f>IF(C1809&lt;&gt;0,MAX($A$11:A1808)+1,0)</f>
        <v>1580</v>
      </c>
      <c r="B1809" s="487" t="s">
        <v>1296</v>
      </c>
      <c r="C1809" s="489" t="s">
        <v>822</v>
      </c>
      <c r="D1809" s="546">
        <v>596</v>
      </c>
      <c r="E1809" s="593">
        <v>1</v>
      </c>
      <c r="F1809" s="479">
        <f t="shared" si="148"/>
        <v>596</v>
      </c>
      <c r="G1809" s="492">
        <v>248</v>
      </c>
      <c r="H1809" s="494">
        <f>'[39]BANG KHOI LUONG 4'!H1811</f>
        <v>149</v>
      </c>
      <c r="I1809" s="494">
        <f t="shared" ref="I1809:I1831" si="153">ROUND(G1809+H1809,0)</f>
        <v>397</v>
      </c>
      <c r="J1809" s="479">
        <v>7473</v>
      </c>
      <c r="K1809" s="479">
        <v>3852</v>
      </c>
      <c r="L1809" s="477">
        <f t="shared" si="151"/>
        <v>11325</v>
      </c>
      <c r="M1809" s="477">
        <f t="shared" si="152"/>
        <v>6749700</v>
      </c>
      <c r="N1809" s="477">
        <v>2808600</v>
      </c>
      <c r="O1809" s="477">
        <f t="shared" si="149"/>
        <v>1687425</v>
      </c>
      <c r="P1809" s="477">
        <f t="shared" si="150"/>
        <v>4496025</v>
      </c>
      <c r="Q1809" s="493">
        <f>'[39]BANG KHOI LUONG 4'!J1811</f>
        <v>0.25</v>
      </c>
    </row>
    <row r="1810" spans="1:17" ht="13" hidden="1" outlineLevel="1">
      <c r="A1810" s="545">
        <f>IF(C1810&lt;&gt;0,MAX($A$11:A1809)+1,0)</f>
        <v>1581</v>
      </c>
      <c r="B1810" s="487" t="s">
        <v>1297</v>
      </c>
      <c r="C1810" s="489" t="s">
        <v>822</v>
      </c>
      <c r="D1810" s="546">
        <v>48</v>
      </c>
      <c r="E1810" s="593">
        <v>1</v>
      </c>
      <c r="F1810" s="479">
        <f t="shared" si="148"/>
        <v>48</v>
      </c>
      <c r="G1810" s="492">
        <v>20</v>
      </c>
      <c r="H1810" s="494">
        <f>'[39]BANG KHOI LUONG 4'!H1812</f>
        <v>12</v>
      </c>
      <c r="I1810" s="494">
        <f t="shared" si="153"/>
        <v>32</v>
      </c>
      <c r="J1810" s="479">
        <v>20551</v>
      </c>
      <c r="K1810" s="479">
        <v>10593</v>
      </c>
      <c r="L1810" s="477">
        <f t="shared" si="151"/>
        <v>31144</v>
      </c>
      <c r="M1810" s="477">
        <f t="shared" si="152"/>
        <v>1494912</v>
      </c>
      <c r="N1810" s="477">
        <v>622880</v>
      </c>
      <c r="O1810" s="477">
        <f t="shared" si="149"/>
        <v>373728</v>
      </c>
      <c r="P1810" s="477">
        <f t="shared" si="150"/>
        <v>996608</v>
      </c>
      <c r="Q1810" s="493">
        <f>'[39]BANG KHOI LUONG 4'!J1812</f>
        <v>0.25</v>
      </c>
    </row>
    <row r="1811" spans="1:17" ht="13" hidden="1" outlineLevel="1">
      <c r="A1811" s="545">
        <f>IF(C1811&lt;&gt;0,MAX($A$11:A1810)+1,0)</f>
        <v>1582</v>
      </c>
      <c r="B1811" s="487" t="s">
        <v>1298</v>
      </c>
      <c r="C1811" s="489" t="s">
        <v>822</v>
      </c>
      <c r="D1811" s="546">
        <v>94</v>
      </c>
      <c r="E1811" s="593">
        <v>1</v>
      </c>
      <c r="F1811" s="479">
        <f t="shared" si="148"/>
        <v>94</v>
      </c>
      <c r="G1811" s="492">
        <v>39</v>
      </c>
      <c r="H1811" s="494">
        <f>'[39]BANG KHOI LUONG 4'!H1813</f>
        <v>24</v>
      </c>
      <c r="I1811" s="494">
        <f t="shared" si="153"/>
        <v>63</v>
      </c>
      <c r="J1811" s="479">
        <v>51143</v>
      </c>
      <c r="K1811" s="479">
        <v>26363</v>
      </c>
      <c r="L1811" s="477">
        <f t="shared" si="151"/>
        <v>77506</v>
      </c>
      <c r="M1811" s="477">
        <f t="shared" si="152"/>
        <v>7285564</v>
      </c>
      <c r="N1811" s="477">
        <v>3022734</v>
      </c>
      <c r="O1811" s="477">
        <f t="shared" si="149"/>
        <v>1860144</v>
      </c>
      <c r="P1811" s="477">
        <f t="shared" si="150"/>
        <v>4882878</v>
      </c>
      <c r="Q1811" s="493">
        <f>'[39]BANG KHOI LUONG 4'!J1813</f>
        <v>0.25</v>
      </c>
    </row>
    <row r="1812" spans="1:17" ht="13" hidden="1" outlineLevel="1">
      <c r="A1812" s="545">
        <f>IF(C1812&lt;&gt;0,MAX($A$11:A1811)+1,0)</f>
        <v>1583</v>
      </c>
      <c r="B1812" s="487" t="s">
        <v>1153</v>
      </c>
      <c r="C1812" s="489" t="s">
        <v>822</v>
      </c>
      <c r="D1812" s="546">
        <v>82</v>
      </c>
      <c r="E1812" s="593">
        <v>1</v>
      </c>
      <c r="F1812" s="479">
        <f t="shared" si="148"/>
        <v>82</v>
      </c>
      <c r="G1812" s="492">
        <v>34</v>
      </c>
      <c r="H1812" s="494">
        <f>'[39]BANG KHOI LUONG 4'!H1814</f>
        <v>21</v>
      </c>
      <c r="I1812" s="494">
        <f t="shared" si="153"/>
        <v>55</v>
      </c>
      <c r="J1812" s="479">
        <v>93997</v>
      </c>
      <c r="K1812" s="479">
        <v>48452</v>
      </c>
      <c r="L1812" s="477">
        <f t="shared" si="151"/>
        <v>142449</v>
      </c>
      <c r="M1812" s="477">
        <f t="shared" si="152"/>
        <v>11680818</v>
      </c>
      <c r="N1812" s="477">
        <v>4843266</v>
      </c>
      <c r="O1812" s="477">
        <f t="shared" si="149"/>
        <v>2991429</v>
      </c>
      <c r="P1812" s="477">
        <f t="shared" si="150"/>
        <v>7834695</v>
      </c>
      <c r="Q1812" s="493">
        <f>'[39]BANG KHOI LUONG 4'!J1814</f>
        <v>0.25</v>
      </c>
    </row>
    <row r="1813" spans="1:17" ht="13" hidden="1" outlineLevel="1">
      <c r="A1813" s="545">
        <f>IF(C1813&lt;&gt;0,MAX($A$11:A1812)+1,0)</f>
        <v>1584</v>
      </c>
      <c r="B1813" s="487" t="s">
        <v>1154</v>
      </c>
      <c r="C1813" s="489" t="s">
        <v>822</v>
      </c>
      <c r="D1813" s="546">
        <v>44</v>
      </c>
      <c r="E1813" s="593">
        <v>1</v>
      </c>
      <c r="F1813" s="479">
        <f t="shared" si="148"/>
        <v>44</v>
      </c>
      <c r="G1813" s="492">
        <v>18</v>
      </c>
      <c r="H1813" s="494">
        <f>'[39]BANG KHOI LUONG 4'!H1815</f>
        <v>11</v>
      </c>
      <c r="I1813" s="494">
        <f t="shared" si="153"/>
        <v>29</v>
      </c>
      <c r="J1813" s="479">
        <v>191145</v>
      </c>
      <c r="K1813" s="479">
        <v>98529</v>
      </c>
      <c r="L1813" s="477">
        <f t="shared" si="151"/>
        <v>289674</v>
      </c>
      <c r="M1813" s="477">
        <f t="shared" si="152"/>
        <v>12745656</v>
      </c>
      <c r="N1813" s="477">
        <v>5214132</v>
      </c>
      <c r="O1813" s="477">
        <f t="shared" si="149"/>
        <v>3186414</v>
      </c>
      <c r="P1813" s="477">
        <f t="shared" si="150"/>
        <v>8400546</v>
      </c>
      <c r="Q1813" s="493">
        <f>'[39]BANG KHOI LUONG 4'!J1815</f>
        <v>0.25</v>
      </c>
    </row>
    <row r="1814" spans="1:17" ht="13" hidden="1" outlineLevel="1">
      <c r="A1814" s="545">
        <f>IF(C1814&lt;&gt;0,MAX($A$11:A1813)+1,0)</f>
        <v>1585</v>
      </c>
      <c r="B1814" s="487" t="s">
        <v>1323</v>
      </c>
      <c r="C1814" s="489" t="s">
        <v>822</v>
      </c>
      <c r="D1814" s="546">
        <v>2</v>
      </c>
      <c r="E1814" s="593">
        <v>1</v>
      </c>
      <c r="F1814" s="479">
        <f t="shared" si="148"/>
        <v>2</v>
      </c>
      <c r="G1814" s="492">
        <v>1</v>
      </c>
      <c r="H1814" s="494">
        <f>'[39]BANG KHOI LUONG 4'!H1816</f>
        <v>1</v>
      </c>
      <c r="I1814" s="494">
        <f t="shared" si="153"/>
        <v>2</v>
      </c>
      <c r="J1814" s="479">
        <v>94347</v>
      </c>
      <c r="K1814" s="479">
        <v>48632</v>
      </c>
      <c r="L1814" s="477">
        <f t="shared" si="151"/>
        <v>142979</v>
      </c>
      <c r="M1814" s="477">
        <f t="shared" si="152"/>
        <v>285958</v>
      </c>
      <c r="N1814" s="477">
        <v>142979</v>
      </c>
      <c r="O1814" s="477">
        <f t="shared" si="149"/>
        <v>142979</v>
      </c>
      <c r="P1814" s="477">
        <f t="shared" si="150"/>
        <v>285958</v>
      </c>
      <c r="Q1814" s="493">
        <f>'[39]BANG KHOI LUONG 4'!J1816</f>
        <v>0.25</v>
      </c>
    </row>
    <row r="1815" spans="1:17" ht="13" hidden="1" outlineLevel="1">
      <c r="A1815" s="545">
        <f>IF(C1815&lt;&gt;0,MAX($A$11:A1814)+1,0)</f>
        <v>1586</v>
      </c>
      <c r="B1815" s="487" t="s">
        <v>1324</v>
      </c>
      <c r="C1815" s="489" t="s">
        <v>822</v>
      </c>
      <c r="D1815" s="546">
        <v>16</v>
      </c>
      <c r="E1815" s="593">
        <v>1</v>
      </c>
      <c r="F1815" s="479">
        <f t="shared" si="148"/>
        <v>16</v>
      </c>
      <c r="G1815" s="492">
        <v>7</v>
      </c>
      <c r="H1815" s="494">
        <f>'[39]BANG KHOI LUONG 4'!H1817</f>
        <v>4</v>
      </c>
      <c r="I1815" s="494">
        <f t="shared" si="153"/>
        <v>11</v>
      </c>
      <c r="J1815" s="479">
        <v>114897</v>
      </c>
      <c r="K1815" s="479">
        <v>59225</v>
      </c>
      <c r="L1815" s="477">
        <f t="shared" si="151"/>
        <v>174122</v>
      </c>
      <c r="M1815" s="477">
        <f t="shared" si="152"/>
        <v>2785952</v>
      </c>
      <c r="N1815" s="477">
        <v>1218854</v>
      </c>
      <c r="O1815" s="477">
        <f t="shared" si="149"/>
        <v>696488</v>
      </c>
      <c r="P1815" s="477">
        <f t="shared" si="150"/>
        <v>1915342</v>
      </c>
      <c r="Q1815" s="493">
        <f>'[39]BANG KHOI LUONG 4'!J1817</f>
        <v>0.25</v>
      </c>
    </row>
    <row r="1816" spans="1:17" ht="13" hidden="1" outlineLevel="1">
      <c r="A1816" s="545">
        <f>IF(C1816&lt;&gt;0,MAX($A$11:A1815)+1,0)</f>
        <v>1587</v>
      </c>
      <c r="B1816" s="487" t="s">
        <v>1325</v>
      </c>
      <c r="C1816" s="489" t="s">
        <v>822</v>
      </c>
      <c r="D1816" s="546">
        <v>8</v>
      </c>
      <c r="E1816" s="593">
        <v>1</v>
      </c>
      <c r="F1816" s="479">
        <f t="shared" si="148"/>
        <v>8</v>
      </c>
      <c r="G1816" s="492">
        <v>3</v>
      </c>
      <c r="H1816" s="494">
        <f>'[39]BANG KHOI LUONG 4'!H1818</f>
        <v>2</v>
      </c>
      <c r="I1816" s="494">
        <f t="shared" si="153"/>
        <v>5</v>
      </c>
      <c r="J1816" s="479">
        <v>16347</v>
      </c>
      <c r="K1816" s="479">
        <v>8426</v>
      </c>
      <c r="L1816" s="477">
        <f t="shared" si="151"/>
        <v>24773</v>
      </c>
      <c r="M1816" s="477">
        <f t="shared" si="152"/>
        <v>198184</v>
      </c>
      <c r="N1816" s="477">
        <v>74319</v>
      </c>
      <c r="O1816" s="477">
        <f t="shared" si="149"/>
        <v>49546</v>
      </c>
      <c r="P1816" s="477">
        <f t="shared" si="150"/>
        <v>123865</v>
      </c>
      <c r="Q1816" s="493">
        <f>'[39]BANG KHOI LUONG 4'!J1818</f>
        <v>0.25</v>
      </c>
    </row>
    <row r="1817" spans="1:17" ht="13" hidden="1" outlineLevel="1">
      <c r="A1817" s="545">
        <f>IF(C1817&lt;&gt;0,MAX($A$11:A1816)+1,0)</f>
        <v>1588</v>
      </c>
      <c r="B1817" s="487" t="s">
        <v>1160</v>
      </c>
      <c r="C1817" s="489" t="s">
        <v>822</v>
      </c>
      <c r="D1817" s="546">
        <v>4</v>
      </c>
      <c r="E1817" s="593">
        <v>1</v>
      </c>
      <c r="F1817" s="479">
        <f t="shared" si="148"/>
        <v>4</v>
      </c>
      <c r="G1817" s="492">
        <v>2</v>
      </c>
      <c r="H1817" s="494">
        <f>'[39]BANG KHOI LUONG 4'!H1819</f>
        <v>1</v>
      </c>
      <c r="I1817" s="494">
        <f t="shared" si="153"/>
        <v>3</v>
      </c>
      <c r="J1817" s="479">
        <v>220337</v>
      </c>
      <c r="K1817" s="479">
        <v>113575</v>
      </c>
      <c r="L1817" s="477">
        <f t="shared" si="151"/>
        <v>333912</v>
      </c>
      <c r="M1817" s="477">
        <f t="shared" si="152"/>
        <v>1335648</v>
      </c>
      <c r="N1817" s="477">
        <v>667824</v>
      </c>
      <c r="O1817" s="477">
        <f t="shared" si="149"/>
        <v>333912</v>
      </c>
      <c r="P1817" s="477">
        <f t="shared" si="150"/>
        <v>1001736</v>
      </c>
      <c r="Q1817" s="493">
        <f>'[39]BANG KHOI LUONG 4'!J1819</f>
        <v>0.25</v>
      </c>
    </row>
    <row r="1818" spans="1:17" ht="13" hidden="1" outlineLevel="1">
      <c r="A1818" s="545">
        <f>IF(C1818&lt;&gt;0,MAX($A$11:A1817)+1,0)</f>
        <v>1589</v>
      </c>
      <c r="B1818" s="487" t="s">
        <v>1161</v>
      </c>
      <c r="C1818" s="489" t="s">
        <v>822</v>
      </c>
      <c r="D1818" s="546">
        <v>8</v>
      </c>
      <c r="E1818" s="593">
        <v>1</v>
      </c>
      <c r="F1818" s="479">
        <f t="shared" si="148"/>
        <v>8</v>
      </c>
      <c r="G1818" s="492">
        <v>3</v>
      </c>
      <c r="H1818" s="494">
        <f>'[39]BANG KHOI LUONG 4'!H1820</f>
        <v>2</v>
      </c>
      <c r="I1818" s="494">
        <f t="shared" si="153"/>
        <v>5</v>
      </c>
      <c r="J1818" s="479">
        <v>285375</v>
      </c>
      <c r="K1818" s="479">
        <v>147101</v>
      </c>
      <c r="L1818" s="477">
        <f t="shared" si="151"/>
        <v>432476</v>
      </c>
      <c r="M1818" s="477">
        <f t="shared" si="152"/>
        <v>3459808</v>
      </c>
      <c r="N1818" s="477">
        <v>1297428</v>
      </c>
      <c r="O1818" s="477">
        <f t="shared" si="149"/>
        <v>864952</v>
      </c>
      <c r="P1818" s="477">
        <f t="shared" si="150"/>
        <v>2162380</v>
      </c>
      <c r="Q1818" s="493">
        <f>'[39]BANG KHOI LUONG 4'!J1820</f>
        <v>0.25</v>
      </c>
    </row>
    <row r="1819" spans="1:17" ht="13" hidden="1" outlineLevel="1">
      <c r="A1819" s="545">
        <f>IF(C1819&lt;&gt;0,MAX($A$11:A1818)+1,0)</f>
        <v>1590</v>
      </c>
      <c r="B1819" s="487" t="s">
        <v>1162</v>
      </c>
      <c r="C1819" s="489" t="s">
        <v>822</v>
      </c>
      <c r="D1819" s="546">
        <v>2</v>
      </c>
      <c r="E1819" s="593">
        <v>1</v>
      </c>
      <c r="F1819" s="479">
        <f t="shared" si="148"/>
        <v>2</v>
      </c>
      <c r="G1819" s="492">
        <v>1</v>
      </c>
      <c r="H1819" s="494">
        <f>'[39]BANG KHOI LUONG 4'!H1821</f>
        <v>1</v>
      </c>
      <c r="I1819" s="494">
        <f t="shared" si="153"/>
        <v>2</v>
      </c>
      <c r="J1819" s="479">
        <v>265175</v>
      </c>
      <c r="K1819" s="479">
        <v>136689</v>
      </c>
      <c r="L1819" s="477">
        <f t="shared" si="151"/>
        <v>401864</v>
      </c>
      <c r="M1819" s="477">
        <f t="shared" si="152"/>
        <v>803728</v>
      </c>
      <c r="N1819" s="477">
        <v>401864</v>
      </c>
      <c r="O1819" s="477">
        <f t="shared" si="149"/>
        <v>401864</v>
      </c>
      <c r="P1819" s="477">
        <f t="shared" si="150"/>
        <v>803728</v>
      </c>
      <c r="Q1819" s="493">
        <f>'[39]BANG KHOI LUONG 4'!J1821</f>
        <v>0.25</v>
      </c>
    </row>
    <row r="1820" spans="1:17" ht="13" hidden="1" outlineLevel="1">
      <c r="A1820" s="545">
        <f>IF(C1820&lt;&gt;0,MAX($A$11:A1819)+1,0)</f>
        <v>1591</v>
      </c>
      <c r="B1820" s="487" t="s">
        <v>1163</v>
      </c>
      <c r="C1820" s="489" t="s">
        <v>822</v>
      </c>
      <c r="D1820" s="546">
        <v>24</v>
      </c>
      <c r="E1820" s="593">
        <v>1</v>
      </c>
      <c r="F1820" s="479">
        <f t="shared" si="148"/>
        <v>24</v>
      </c>
      <c r="G1820" s="492">
        <v>10</v>
      </c>
      <c r="H1820" s="494">
        <f>'[39]BANG KHOI LUONG 4'!H1822</f>
        <v>6</v>
      </c>
      <c r="I1820" s="494">
        <f t="shared" si="153"/>
        <v>16</v>
      </c>
      <c r="J1820" s="479">
        <v>599592</v>
      </c>
      <c r="K1820" s="479">
        <v>309068</v>
      </c>
      <c r="L1820" s="477">
        <f t="shared" si="151"/>
        <v>908660</v>
      </c>
      <c r="M1820" s="477">
        <f t="shared" si="152"/>
        <v>21807840</v>
      </c>
      <c r="N1820" s="477">
        <v>9086600</v>
      </c>
      <c r="O1820" s="477">
        <f t="shared" si="149"/>
        <v>5451960</v>
      </c>
      <c r="P1820" s="477">
        <f t="shared" si="150"/>
        <v>14538560</v>
      </c>
      <c r="Q1820" s="493">
        <f>'[39]BANG KHOI LUONG 4'!J1822</f>
        <v>0.25</v>
      </c>
    </row>
    <row r="1821" spans="1:17" ht="13" hidden="1" outlineLevel="1">
      <c r="A1821" s="545">
        <f>IF(C1821&lt;&gt;0,MAX($A$11:A1820)+1,0)</f>
        <v>1592</v>
      </c>
      <c r="B1821" s="487" t="s">
        <v>1326</v>
      </c>
      <c r="C1821" s="489" t="s">
        <v>822</v>
      </c>
      <c r="D1821" s="546">
        <v>1</v>
      </c>
      <c r="E1821" s="593">
        <v>1</v>
      </c>
      <c r="F1821" s="479">
        <f t="shared" si="148"/>
        <v>1</v>
      </c>
      <c r="G1821" s="492">
        <v>0</v>
      </c>
      <c r="H1821" s="494">
        <f>'[39]BANG KHOI LUONG 4'!H1823</f>
        <v>0</v>
      </c>
      <c r="I1821" s="494">
        <f t="shared" si="153"/>
        <v>0</v>
      </c>
      <c r="J1821" s="479">
        <v>189745</v>
      </c>
      <c r="K1821" s="479">
        <v>97806</v>
      </c>
      <c r="L1821" s="477">
        <f t="shared" si="151"/>
        <v>287551</v>
      </c>
      <c r="M1821" s="477">
        <f t="shared" si="152"/>
        <v>287551</v>
      </c>
      <c r="N1821" s="477">
        <v>0</v>
      </c>
      <c r="O1821" s="477">
        <f t="shared" si="149"/>
        <v>0</v>
      </c>
      <c r="P1821" s="477">
        <f t="shared" si="150"/>
        <v>0</v>
      </c>
      <c r="Q1821" s="493">
        <f>'[39]BANG KHOI LUONG 4'!J1823</f>
        <v>0</v>
      </c>
    </row>
    <row r="1822" spans="1:17" ht="13" hidden="1" outlineLevel="1">
      <c r="A1822" s="545">
        <f>IF(C1822&lt;&gt;0,MAX($A$11:A1821)+1,0)</f>
        <v>1593</v>
      </c>
      <c r="B1822" s="487" t="s">
        <v>1327</v>
      </c>
      <c r="C1822" s="489" t="s">
        <v>822</v>
      </c>
      <c r="D1822" s="546">
        <v>8</v>
      </c>
      <c r="E1822" s="593">
        <v>1</v>
      </c>
      <c r="F1822" s="479">
        <f t="shared" si="148"/>
        <v>8</v>
      </c>
      <c r="G1822" s="492">
        <v>3</v>
      </c>
      <c r="H1822" s="494">
        <f>'[39]BANG KHOI LUONG 4'!H1824</f>
        <v>2</v>
      </c>
      <c r="I1822" s="494">
        <f t="shared" si="153"/>
        <v>5</v>
      </c>
      <c r="J1822" s="479">
        <v>162188</v>
      </c>
      <c r="K1822" s="479">
        <v>83601</v>
      </c>
      <c r="L1822" s="477">
        <f t="shared" si="151"/>
        <v>245789</v>
      </c>
      <c r="M1822" s="477">
        <f t="shared" si="152"/>
        <v>1966312</v>
      </c>
      <c r="N1822" s="477">
        <v>737367</v>
      </c>
      <c r="O1822" s="477">
        <f t="shared" si="149"/>
        <v>491578</v>
      </c>
      <c r="P1822" s="477">
        <f t="shared" si="150"/>
        <v>1228945</v>
      </c>
      <c r="Q1822" s="493">
        <f>'[39]BANG KHOI LUONG 4'!J1824</f>
        <v>0.25</v>
      </c>
    </row>
    <row r="1823" spans="1:17" ht="13" hidden="1" outlineLevel="1">
      <c r="A1823" s="545">
        <f>IF(C1823&lt;&gt;0,MAX($A$11:A1822)+1,0)</f>
        <v>1594</v>
      </c>
      <c r="B1823" s="487" t="s">
        <v>1314</v>
      </c>
      <c r="C1823" s="489" t="s">
        <v>822</v>
      </c>
      <c r="D1823" s="546">
        <v>24</v>
      </c>
      <c r="E1823" s="593">
        <v>1</v>
      </c>
      <c r="F1823" s="479">
        <f t="shared" si="148"/>
        <v>24</v>
      </c>
      <c r="G1823" s="492">
        <v>10</v>
      </c>
      <c r="H1823" s="494">
        <f>'[39]BANG KHOI LUONG 4'!H1825</f>
        <v>6</v>
      </c>
      <c r="I1823" s="494">
        <f t="shared" si="153"/>
        <v>16</v>
      </c>
      <c r="J1823" s="479">
        <v>68775</v>
      </c>
      <c r="K1823" s="479">
        <v>35451</v>
      </c>
      <c r="L1823" s="477">
        <f t="shared" si="151"/>
        <v>104226</v>
      </c>
      <c r="M1823" s="477">
        <f t="shared" si="152"/>
        <v>2501424</v>
      </c>
      <c r="N1823" s="477">
        <v>1042260</v>
      </c>
      <c r="O1823" s="477">
        <f t="shared" si="149"/>
        <v>625356</v>
      </c>
      <c r="P1823" s="477">
        <f t="shared" si="150"/>
        <v>1667616</v>
      </c>
      <c r="Q1823" s="493">
        <f>'[39]BANG KHOI LUONG 4'!J1825</f>
        <v>0.25</v>
      </c>
    </row>
    <row r="1824" spans="1:17" ht="13" hidden="1" outlineLevel="1">
      <c r="A1824" s="545">
        <f>IF(C1824&lt;&gt;0,MAX($A$11:A1823)+1,0)</f>
        <v>1595</v>
      </c>
      <c r="B1824" s="487" t="s">
        <v>1186</v>
      </c>
      <c r="C1824" s="489" t="s">
        <v>822</v>
      </c>
      <c r="D1824" s="546">
        <v>8</v>
      </c>
      <c r="E1824" s="593">
        <v>1</v>
      </c>
      <c r="F1824" s="479">
        <f t="shared" si="148"/>
        <v>8</v>
      </c>
      <c r="G1824" s="492">
        <v>3</v>
      </c>
      <c r="H1824" s="494">
        <f>'[39]BANG KHOI LUONG 4'!H1826</f>
        <v>2</v>
      </c>
      <c r="I1824" s="494">
        <f t="shared" si="153"/>
        <v>5</v>
      </c>
      <c r="J1824" s="479">
        <v>430982</v>
      </c>
      <c r="K1824" s="479">
        <v>222156</v>
      </c>
      <c r="L1824" s="477">
        <f t="shared" si="151"/>
        <v>653138</v>
      </c>
      <c r="M1824" s="477">
        <f t="shared" si="152"/>
        <v>5225104</v>
      </c>
      <c r="N1824" s="477">
        <v>1959414</v>
      </c>
      <c r="O1824" s="477">
        <f t="shared" si="149"/>
        <v>1306276</v>
      </c>
      <c r="P1824" s="477">
        <f t="shared" si="150"/>
        <v>3265690</v>
      </c>
      <c r="Q1824" s="493">
        <f>'[39]BANG KHOI LUONG 4'!J1826</f>
        <v>0.25</v>
      </c>
    </row>
    <row r="1825" spans="1:17" ht="13" hidden="1" outlineLevel="1">
      <c r="A1825" s="545">
        <f>IF(C1825&lt;&gt;0,MAX($A$11:A1824)+1,0)</f>
        <v>1596</v>
      </c>
      <c r="B1825" s="487" t="s">
        <v>1187</v>
      </c>
      <c r="C1825" s="489" t="s">
        <v>822</v>
      </c>
      <c r="D1825" s="546">
        <v>2</v>
      </c>
      <c r="E1825" s="593">
        <v>1</v>
      </c>
      <c r="F1825" s="479">
        <f t="shared" si="148"/>
        <v>2</v>
      </c>
      <c r="G1825" s="492">
        <v>1</v>
      </c>
      <c r="H1825" s="494">
        <f>'[39]BANG KHOI LUONG 4'!H1827</f>
        <v>1</v>
      </c>
      <c r="I1825" s="494">
        <f t="shared" si="153"/>
        <v>2</v>
      </c>
      <c r="J1825" s="479">
        <v>225475</v>
      </c>
      <c r="K1825" s="479">
        <v>116224</v>
      </c>
      <c r="L1825" s="477">
        <f t="shared" si="151"/>
        <v>341699</v>
      </c>
      <c r="M1825" s="477">
        <f t="shared" si="152"/>
        <v>683398</v>
      </c>
      <c r="N1825" s="477">
        <v>341699</v>
      </c>
      <c r="O1825" s="477">
        <f t="shared" si="149"/>
        <v>341699</v>
      </c>
      <c r="P1825" s="477">
        <f t="shared" si="150"/>
        <v>683398</v>
      </c>
      <c r="Q1825" s="493">
        <f>'[39]BANG KHOI LUONG 4'!J1827</f>
        <v>0.25</v>
      </c>
    </row>
    <row r="1826" spans="1:17" s="439" customFormat="1" ht="13" hidden="1" outlineLevel="1">
      <c r="A1826" s="545">
        <f>IF(C1826&lt;&gt;0,MAX($A$11:A1825)+1,0)</f>
        <v>1597</v>
      </c>
      <c r="B1826" s="487" t="s">
        <v>1328</v>
      </c>
      <c r="C1826" s="489" t="s">
        <v>822</v>
      </c>
      <c r="D1826" s="546">
        <v>250</v>
      </c>
      <c r="E1826" s="593">
        <v>1</v>
      </c>
      <c r="F1826" s="479">
        <f t="shared" si="148"/>
        <v>250</v>
      </c>
      <c r="G1826" s="492">
        <v>0</v>
      </c>
      <c r="H1826" s="595"/>
      <c r="I1826" s="595">
        <f t="shared" si="153"/>
        <v>0</v>
      </c>
      <c r="J1826" s="479">
        <v>145607</v>
      </c>
      <c r="K1826" s="479">
        <v>100395</v>
      </c>
      <c r="L1826" s="479">
        <f t="shared" si="151"/>
        <v>246002</v>
      </c>
      <c r="M1826" s="479">
        <f t="shared" si="152"/>
        <v>61500500</v>
      </c>
      <c r="N1826" s="479">
        <v>0</v>
      </c>
      <c r="O1826" s="479">
        <f t="shared" si="149"/>
        <v>0</v>
      </c>
      <c r="P1826" s="479">
        <f t="shared" si="150"/>
        <v>0</v>
      </c>
      <c r="Q1826" s="493"/>
    </row>
    <row r="1827" spans="1:17" s="439" customFormat="1" ht="13" hidden="1" outlineLevel="1">
      <c r="A1827" s="545">
        <f>IF(C1827&lt;&gt;0,MAX($A$11:A1826)+1,0)</f>
        <v>1598</v>
      </c>
      <c r="B1827" s="487" t="s">
        <v>1329</v>
      </c>
      <c r="C1827" s="489" t="s">
        <v>822</v>
      </c>
      <c r="D1827" s="546">
        <v>12</v>
      </c>
      <c r="E1827" s="593">
        <v>1</v>
      </c>
      <c r="F1827" s="479">
        <f t="shared" si="148"/>
        <v>12</v>
      </c>
      <c r="G1827" s="492">
        <v>0</v>
      </c>
      <c r="H1827" s="595"/>
      <c r="I1827" s="595">
        <f t="shared" si="153"/>
        <v>0</v>
      </c>
      <c r="J1827" s="479">
        <v>169362</v>
      </c>
      <c r="K1827" s="479">
        <v>104760</v>
      </c>
      <c r="L1827" s="479">
        <f t="shared" si="151"/>
        <v>274122</v>
      </c>
      <c r="M1827" s="479">
        <f t="shared" si="152"/>
        <v>3289464</v>
      </c>
      <c r="N1827" s="479">
        <v>0</v>
      </c>
      <c r="O1827" s="479">
        <f t="shared" si="149"/>
        <v>0</v>
      </c>
      <c r="P1827" s="479">
        <f t="shared" si="150"/>
        <v>0</v>
      </c>
      <c r="Q1827" s="493"/>
    </row>
    <row r="1828" spans="1:17" s="439" customFormat="1" ht="13" hidden="1" outlineLevel="1">
      <c r="A1828" s="545">
        <f>IF(C1828&lt;&gt;0,MAX($A$11:A1827)+1,0)</f>
        <v>1599</v>
      </c>
      <c r="B1828" s="487" t="s">
        <v>1330</v>
      </c>
      <c r="C1828" s="489" t="s">
        <v>822</v>
      </c>
      <c r="D1828" s="546">
        <v>3</v>
      </c>
      <c r="E1828" s="593">
        <v>1</v>
      </c>
      <c r="F1828" s="479">
        <f t="shared" si="148"/>
        <v>3</v>
      </c>
      <c r="G1828" s="492">
        <v>0</v>
      </c>
      <c r="H1828" s="595"/>
      <c r="I1828" s="595">
        <f t="shared" si="153"/>
        <v>0</v>
      </c>
      <c r="J1828" s="479">
        <v>232873</v>
      </c>
      <c r="K1828" s="479">
        <v>113490</v>
      </c>
      <c r="L1828" s="479">
        <f t="shared" si="151"/>
        <v>346363</v>
      </c>
      <c r="M1828" s="479">
        <f t="shared" si="152"/>
        <v>1039089</v>
      </c>
      <c r="N1828" s="479">
        <v>0</v>
      </c>
      <c r="O1828" s="479">
        <f t="shared" si="149"/>
        <v>0</v>
      </c>
      <c r="P1828" s="479">
        <f t="shared" si="150"/>
        <v>0</v>
      </c>
      <c r="Q1828" s="493"/>
    </row>
    <row r="1829" spans="1:17" s="439" customFormat="1" ht="13" hidden="1" outlineLevel="1">
      <c r="A1829" s="545">
        <f>IF(C1829&lt;&gt;0,MAX($A$11:A1828)+1,0)</f>
        <v>1600</v>
      </c>
      <c r="B1829" s="487" t="s">
        <v>1331</v>
      </c>
      <c r="C1829" s="489" t="s">
        <v>822</v>
      </c>
      <c r="D1829" s="546">
        <v>22</v>
      </c>
      <c r="E1829" s="593">
        <v>1</v>
      </c>
      <c r="F1829" s="479">
        <f t="shared" si="148"/>
        <v>22</v>
      </c>
      <c r="G1829" s="492">
        <v>0</v>
      </c>
      <c r="H1829" s="595"/>
      <c r="I1829" s="595">
        <f t="shared" si="153"/>
        <v>0</v>
      </c>
      <c r="J1829" s="479">
        <v>145607</v>
      </c>
      <c r="K1829" s="479">
        <v>100395</v>
      </c>
      <c r="L1829" s="479">
        <f t="shared" si="151"/>
        <v>246002</v>
      </c>
      <c r="M1829" s="479">
        <f t="shared" si="152"/>
        <v>5412044</v>
      </c>
      <c r="N1829" s="479">
        <v>0</v>
      </c>
      <c r="O1829" s="479">
        <f t="shared" si="149"/>
        <v>0</v>
      </c>
      <c r="P1829" s="479">
        <f t="shared" si="150"/>
        <v>0</v>
      </c>
      <c r="Q1829" s="493"/>
    </row>
    <row r="1830" spans="1:17" s="439" customFormat="1" ht="13" hidden="1" outlineLevel="1">
      <c r="A1830" s="522">
        <f>IF(C1830&lt;&gt;0,MAX($A$11:A1829)+1,0)</f>
        <v>1601</v>
      </c>
      <c r="B1830" s="523" t="s">
        <v>1332</v>
      </c>
      <c r="C1830" s="524" t="s">
        <v>822</v>
      </c>
      <c r="D1830" s="536">
        <v>8</v>
      </c>
      <c r="E1830" s="510">
        <v>1</v>
      </c>
      <c r="F1830" s="479">
        <f t="shared" si="148"/>
        <v>8</v>
      </c>
      <c r="G1830" s="492">
        <v>0</v>
      </c>
      <c r="H1830" s="595"/>
      <c r="I1830" s="595">
        <f t="shared" si="153"/>
        <v>0</v>
      </c>
      <c r="J1830" s="479">
        <v>169362</v>
      </c>
      <c r="K1830" s="479">
        <v>104760</v>
      </c>
      <c r="L1830" s="479">
        <f t="shared" si="151"/>
        <v>274122</v>
      </c>
      <c r="M1830" s="479">
        <f t="shared" si="152"/>
        <v>2192976</v>
      </c>
      <c r="N1830" s="543">
        <v>0</v>
      </c>
      <c r="O1830" s="479">
        <f t="shared" si="149"/>
        <v>0</v>
      </c>
      <c r="P1830" s="479">
        <f t="shared" si="150"/>
        <v>0</v>
      </c>
      <c r="Q1830" s="493"/>
    </row>
    <row r="1831" spans="1:17" s="439" customFormat="1" ht="13" hidden="1" outlineLevel="1">
      <c r="A1831" s="522">
        <f>IF(C1831&lt;&gt;0,MAX($A$11:A1830)+1,0)</f>
        <v>1602</v>
      </c>
      <c r="B1831" s="523" t="s">
        <v>1333</v>
      </c>
      <c r="C1831" s="524" t="s">
        <v>822</v>
      </c>
      <c r="D1831" s="536">
        <v>26</v>
      </c>
      <c r="E1831" s="510">
        <v>1</v>
      </c>
      <c r="F1831" s="479">
        <f t="shared" si="148"/>
        <v>26</v>
      </c>
      <c r="G1831" s="492">
        <v>0</v>
      </c>
      <c r="H1831" s="595"/>
      <c r="I1831" s="595">
        <f t="shared" si="153"/>
        <v>0</v>
      </c>
      <c r="J1831" s="479">
        <v>232873</v>
      </c>
      <c r="K1831" s="479">
        <v>113490</v>
      </c>
      <c r="L1831" s="479">
        <f t="shared" si="151"/>
        <v>346363</v>
      </c>
      <c r="M1831" s="479">
        <f t="shared" si="152"/>
        <v>9005438</v>
      </c>
      <c r="N1831" s="543">
        <v>0</v>
      </c>
      <c r="O1831" s="479">
        <f t="shared" si="149"/>
        <v>0</v>
      </c>
      <c r="P1831" s="479">
        <f t="shared" si="150"/>
        <v>0</v>
      </c>
      <c r="Q1831" s="493"/>
    </row>
    <row r="1832" spans="1:17" ht="21.75" hidden="1" customHeight="1" outlineLevel="1">
      <c r="A1832" s="498"/>
      <c r="B1832" s="577" t="s">
        <v>1334</v>
      </c>
      <c r="C1832" s="585"/>
      <c r="D1832" s="466"/>
      <c r="E1832" s="466"/>
      <c r="F1832" s="484">
        <f t="shared" ref="F1832:F1854" si="154">D1832*E1832</f>
        <v>0</v>
      </c>
      <c r="G1832" s="485"/>
      <c r="H1832" s="484"/>
      <c r="I1832" s="484"/>
      <c r="J1832" s="484">
        <v>0</v>
      </c>
      <c r="K1832" s="484">
        <v>0</v>
      </c>
      <c r="L1832" s="484"/>
      <c r="M1832" s="484"/>
      <c r="N1832" s="467"/>
      <c r="O1832" s="467"/>
      <c r="P1832" s="467"/>
      <c r="Q1832" s="587"/>
    </row>
    <row r="1833" spans="1:17" s="439" customFormat="1" ht="74.25" hidden="1" customHeight="1" outlineLevel="1">
      <c r="A1833" s="533"/>
      <c r="B1833" s="487" t="str">
        <f>'[39]BANG KHOI LUONG 4'!B1835</f>
        <v>Hệ thống thông hơi tháp B. Tổng khối lượng thi công là 24 tầng ( tầng 1 đến tầng 24 ).
 Đợt 1-3: Thi công 10 tầng (  tầng 3-12 )
 Đợt này: Thi công 6 tầng (  tầng 13-18 )
6/24=25%</v>
      </c>
      <c r="C1833" s="588"/>
      <c r="D1833" s="536"/>
      <c r="E1833" s="536"/>
      <c r="F1833" s="479"/>
      <c r="G1833" s="492"/>
      <c r="H1833" s="479"/>
      <c r="I1833" s="479"/>
      <c r="J1833" s="479"/>
      <c r="K1833" s="479"/>
      <c r="L1833" s="479"/>
      <c r="M1833" s="479"/>
      <c r="N1833" s="543"/>
      <c r="O1833" s="543"/>
      <c r="P1833" s="543"/>
      <c r="Q1833" s="591"/>
    </row>
    <row r="1834" spans="1:17" ht="13" hidden="1" outlineLevel="1">
      <c r="A1834" s="545">
        <f>IF(C1834&lt;&gt;0,MAX($A$11:A1832)+1,0)</f>
        <v>1603</v>
      </c>
      <c r="B1834" s="487" t="s">
        <v>1142</v>
      </c>
      <c r="C1834" s="489" t="s">
        <v>805</v>
      </c>
      <c r="D1834" s="546">
        <v>1800</v>
      </c>
      <c r="E1834" s="593">
        <v>1</v>
      </c>
      <c r="F1834" s="479">
        <f t="shared" si="154"/>
        <v>1800</v>
      </c>
      <c r="G1834" s="492">
        <v>750</v>
      </c>
      <c r="H1834" s="494">
        <f>'[39]BANG KHOI LUONG 4'!H1836</f>
        <v>450</v>
      </c>
      <c r="I1834" s="494">
        <f>ROUND(G1834+H1834,2)</f>
        <v>1200</v>
      </c>
      <c r="J1834" s="479">
        <v>188927</v>
      </c>
      <c r="K1834" s="479">
        <v>97385</v>
      </c>
      <c r="L1834" s="477">
        <f t="shared" si="151"/>
        <v>286312</v>
      </c>
      <c r="M1834" s="477">
        <f t="shared" si="152"/>
        <v>515361600</v>
      </c>
      <c r="N1834" s="477">
        <v>214734000</v>
      </c>
      <c r="O1834" s="477">
        <f t="shared" ref="O1834:O1854" si="155">ROUND(L1834*H1834,0)</f>
        <v>128840400</v>
      </c>
      <c r="P1834" s="477">
        <f t="shared" ref="P1834:P1854" si="156">ROUND(L1834*I1834,0)</f>
        <v>343574400</v>
      </c>
      <c r="Q1834" s="493">
        <f>'[39]BANG KHOI LUONG 4'!J1836</f>
        <v>0.25</v>
      </c>
    </row>
    <row r="1835" spans="1:17" ht="13" hidden="1" outlineLevel="1">
      <c r="A1835" s="545">
        <f>IF(C1835&lt;&gt;0,MAX($A$11:A1834)+1,0)</f>
        <v>1604</v>
      </c>
      <c r="B1835" s="487" t="s">
        <v>1143</v>
      </c>
      <c r="C1835" s="489" t="s">
        <v>805</v>
      </c>
      <c r="D1835" s="546">
        <v>10</v>
      </c>
      <c r="E1835" s="593">
        <v>1</v>
      </c>
      <c r="F1835" s="479">
        <f t="shared" si="154"/>
        <v>10</v>
      </c>
      <c r="G1835" s="492">
        <v>0</v>
      </c>
      <c r="H1835" s="494">
        <f>'[39]BANG KHOI LUONG 4'!H1837</f>
        <v>0</v>
      </c>
      <c r="I1835" s="494">
        <f>ROUND(G1835+H1835,2)</f>
        <v>0</v>
      </c>
      <c r="J1835" s="479">
        <v>301606</v>
      </c>
      <c r="K1835" s="479">
        <v>155467</v>
      </c>
      <c r="L1835" s="477">
        <f t="shared" si="151"/>
        <v>457073</v>
      </c>
      <c r="M1835" s="477">
        <f t="shared" si="152"/>
        <v>4570730</v>
      </c>
      <c r="N1835" s="477">
        <v>0</v>
      </c>
      <c r="O1835" s="477">
        <f t="shared" si="155"/>
        <v>0</v>
      </c>
      <c r="P1835" s="477">
        <f t="shared" si="156"/>
        <v>0</v>
      </c>
      <c r="Q1835" s="493">
        <f>'[39]BANG KHOI LUONG 4'!J1837</f>
        <v>0</v>
      </c>
    </row>
    <row r="1836" spans="1:17" ht="13" hidden="1" outlineLevel="1">
      <c r="A1836" s="545">
        <f>IF(C1836&lt;&gt;0,MAX($A$11:A1835)+1,0)</f>
        <v>1605</v>
      </c>
      <c r="B1836" s="487" t="s">
        <v>1147</v>
      </c>
      <c r="C1836" s="489" t="s">
        <v>805</v>
      </c>
      <c r="D1836" s="546">
        <v>1100</v>
      </c>
      <c r="E1836" s="593">
        <v>1</v>
      </c>
      <c r="F1836" s="479">
        <f t="shared" si="154"/>
        <v>1100</v>
      </c>
      <c r="G1836" s="492">
        <v>458.33</v>
      </c>
      <c r="H1836" s="494">
        <f>'[39]BANG KHOI LUONG 4'!H1838</f>
        <v>275</v>
      </c>
      <c r="I1836" s="494">
        <f>ROUND(G1836+H1836,2)</f>
        <v>733.33</v>
      </c>
      <c r="J1836" s="479">
        <v>40868</v>
      </c>
      <c r="K1836" s="479">
        <v>21066</v>
      </c>
      <c r="L1836" s="477">
        <f t="shared" si="151"/>
        <v>61934</v>
      </c>
      <c r="M1836" s="477">
        <f t="shared" si="152"/>
        <v>68127400</v>
      </c>
      <c r="N1836" s="477">
        <v>28386210</v>
      </c>
      <c r="O1836" s="477">
        <f t="shared" si="155"/>
        <v>17031850</v>
      </c>
      <c r="P1836" s="477">
        <f t="shared" si="156"/>
        <v>45418060</v>
      </c>
      <c r="Q1836" s="493">
        <f>'[39]BANG KHOI LUONG 4'!J1838</f>
        <v>0.25</v>
      </c>
    </row>
    <row r="1837" spans="1:17" ht="13" hidden="1" outlineLevel="1">
      <c r="A1837" s="545">
        <f>IF(C1837&lt;&gt;0,MAX($A$11:A1836)+1,0)</f>
        <v>1606</v>
      </c>
      <c r="B1837" s="487" t="s">
        <v>1148</v>
      </c>
      <c r="C1837" s="489" t="s">
        <v>805</v>
      </c>
      <c r="D1837" s="546">
        <v>10</v>
      </c>
      <c r="E1837" s="593">
        <v>1</v>
      </c>
      <c r="F1837" s="479">
        <f t="shared" si="154"/>
        <v>10</v>
      </c>
      <c r="G1837" s="492">
        <v>0</v>
      </c>
      <c r="H1837" s="494">
        <f>'[39]BANG KHOI LUONG 4'!H1839</f>
        <v>0</v>
      </c>
      <c r="I1837" s="494">
        <f>ROUND(G1837+H1837,2)</f>
        <v>0</v>
      </c>
      <c r="J1837" s="479">
        <v>82670</v>
      </c>
      <c r="K1837" s="479">
        <v>42613</v>
      </c>
      <c r="L1837" s="477">
        <f t="shared" si="151"/>
        <v>125283</v>
      </c>
      <c r="M1837" s="477">
        <f t="shared" si="152"/>
        <v>1252830</v>
      </c>
      <c r="N1837" s="477">
        <v>0</v>
      </c>
      <c r="O1837" s="477">
        <f t="shared" si="155"/>
        <v>0</v>
      </c>
      <c r="P1837" s="477">
        <f t="shared" si="156"/>
        <v>0</v>
      </c>
      <c r="Q1837" s="493">
        <f>'[39]BANG KHOI LUONG 4'!J1839</f>
        <v>0</v>
      </c>
    </row>
    <row r="1838" spans="1:17" ht="13" hidden="1" outlineLevel="1">
      <c r="A1838" s="545">
        <f>IF(C1838&lt;&gt;0,MAX($A$11:A1837)+1,0)</f>
        <v>1607</v>
      </c>
      <c r="B1838" s="487" t="s">
        <v>1149</v>
      </c>
      <c r="C1838" s="489" t="s">
        <v>805</v>
      </c>
      <c r="D1838" s="546">
        <v>600</v>
      </c>
      <c r="E1838" s="593">
        <v>1</v>
      </c>
      <c r="F1838" s="479">
        <f t="shared" si="154"/>
        <v>600</v>
      </c>
      <c r="G1838" s="492">
        <v>250</v>
      </c>
      <c r="H1838" s="494">
        <f>'[39]BANG KHOI LUONG 4'!H1840</f>
        <v>150</v>
      </c>
      <c r="I1838" s="494">
        <f>ROUND(G1838+H1838,2)</f>
        <v>400</v>
      </c>
      <c r="J1838" s="479">
        <v>118634</v>
      </c>
      <c r="K1838" s="479">
        <v>61152</v>
      </c>
      <c r="L1838" s="477">
        <f t="shared" si="151"/>
        <v>179786</v>
      </c>
      <c r="M1838" s="477">
        <f t="shared" si="152"/>
        <v>107871600</v>
      </c>
      <c r="N1838" s="477">
        <v>44946500</v>
      </c>
      <c r="O1838" s="477">
        <f t="shared" si="155"/>
        <v>26967900</v>
      </c>
      <c r="P1838" s="477">
        <f t="shared" si="156"/>
        <v>71914400</v>
      </c>
      <c r="Q1838" s="493">
        <f>'[39]BANG KHOI LUONG 4'!J1840</f>
        <v>0.25</v>
      </c>
    </row>
    <row r="1839" spans="1:17" ht="13" hidden="1" outlineLevel="1">
      <c r="A1839" s="545">
        <f>IF(C1839&lt;&gt;0,MAX($A$11:A1838)+1,0)</f>
        <v>1608</v>
      </c>
      <c r="B1839" s="487" t="s">
        <v>1289</v>
      </c>
      <c r="C1839" s="489" t="s">
        <v>822</v>
      </c>
      <c r="D1839" s="546">
        <v>724</v>
      </c>
      <c r="E1839" s="593">
        <v>1</v>
      </c>
      <c r="F1839" s="479">
        <f t="shared" si="154"/>
        <v>724</v>
      </c>
      <c r="G1839" s="492">
        <v>302</v>
      </c>
      <c r="H1839" s="494">
        <f>'[39]BANG KHOI LUONG 4'!H1841</f>
        <v>181</v>
      </c>
      <c r="I1839" s="494">
        <f t="shared" ref="I1839:I1854" si="157">ROUND(G1839+H1839,0)</f>
        <v>483</v>
      </c>
      <c r="J1839" s="479">
        <v>10859</v>
      </c>
      <c r="K1839" s="479">
        <v>5598</v>
      </c>
      <c r="L1839" s="477">
        <f t="shared" si="151"/>
        <v>16457</v>
      </c>
      <c r="M1839" s="477">
        <f t="shared" si="152"/>
        <v>11914868</v>
      </c>
      <c r="N1839" s="477">
        <v>4970014</v>
      </c>
      <c r="O1839" s="477">
        <f t="shared" si="155"/>
        <v>2978717</v>
      </c>
      <c r="P1839" s="477">
        <f t="shared" si="156"/>
        <v>7948731</v>
      </c>
      <c r="Q1839" s="493">
        <f>'[39]BANG KHOI LUONG 4'!J1841</f>
        <v>0.25</v>
      </c>
    </row>
    <row r="1840" spans="1:17" ht="13" hidden="1" outlineLevel="1">
      <c r="A1840" s="545">
        <f>IF(C1840&lt;&gt;0,MAX($A$11:A1839)+1,0)</f>
        <v>1609</v>
      </c>
      <c r="B1840" s="487" t="s">
        <v>1290</v>
      </c>
      <c r="C1840" s="489" t="s">
        <v>822</v>
      </c>
      <c r="D1840" s="546">
        <v>27</v>
      </c>
      <c r="E1840" s="593">
        <v>1</v>
      </c>
      <c r="F1840" s="479">
        <f t="shared" si="154"/>
        <v>27</v>
      </c>
      <c r="G1840" s="492">
        <v>11</v>
      </c>
      <c r="H1840" s="494">
        <f>'[39]BANG KHOI LUONG 4'!H1842</f>
        <v>7</v>
      </c>
      <c r="I1840" s="494">
        <f t="shared" si="157"/>
        <v>18</v>
      </c>
      <c r="J1840" s="479">
        <v>33512</v>
      </c>
      <c r="K1840" s="479">
        <v>17274</v>
      </c>
      <c r="L1840" s="477">
        <f t="shared" si="151"/>
        <v>50786</v>
      </c>
      <c r="M1840" s="477">
        <f t="shared" si="152"/>
        <v>1371222</v>
      </c>
      <c r="N1840" s="477">
        <v>558646</v>
      </c>
      <c r="O1840" s="477">
        <f t="shared" si="155"/>
        <v>355502</v>
      </c>
      <c r="P1840" s="477">
        <f t="shared" si="156"/>
        <v>914148</v>
      </c>
      <c r="Q1840" s="493">
        <f>'[39]BANG KHOI LUONG 4'!J1842</f>
        <v>0.25</v>
      </c>
    </row>
    <row r="1841" spans="1:17" ht="13" hidden="1" outlineLevel="1">
      <c r="A1841" s="545">
        <f>IF(C1841&lt;&gt;0,MAX($A$11:A1840)+1,0)</f>
        <v>1610</v>
      </c>
      <c r="B1841" s="487" t="s">
        <v>1291</v>
      </c>
      <c r="C1841" s="489" t="s">
        <v>822</v>
      </c>
      <c r="D1841" s="546">
        <v>7</v>
      </c>
      <c r="E1841" s="593">
        <v>1</v>
      </c>
      <c r="F1841" s="479">
        <f t="shared" si="154"/>
        <v>7</v>
      </c>
      <c r="G1841" s="492">
        <v>3</v>
      </c>
      <c r="H1841" s="494">
        <f>'[39]BANG KHOI LUONG 4'!H1843</f>
        <v>2</v>
      </c>
      <c r="I1841" s="494">
        <f t="shared" si="157"/>
        <v>5</v>
      </c>
      <c r="J1841" s="479">
        <v>68542</v>
      </c>
      <c r="K1841" s="479">
        <v>35330</v>
      </c>
      <c r="L1841" s="477">
        <f t="shared" si="151"/>
        <v>103872</v>
      </c>
      <c r="M1841" s="477">
        <f t="shared" si="152"/>
        <v>727104</v>
      </c>
      <c r="N1841" s="477">
        <v>311616</v>
      </c>
      <c r="O1841" s="477">
        <f t="shared" si="155"/>
        <v>207744</v>
      </c>
      <c r="P1841" s="477">
        <f t="shared" si="156"/>
        <v>519360</v>
      </c>
      <c r="Q1841" s="493">
        <f>'[39]BANG KHOI LUONG 4'!J1843</f>
        <v>0.25</v>
      </c>
    </row>
    <row r="1842" spans="1:17" ht="13" hidden="1" outlineLevel="1">
      <c r="A1842" s="545">
        <f>IF(C1842&lt;&gt;0,MAX($A$11:A1841)+1,0)</f>
        <v>1611</v>
      </c>
      <c r="B1842" s="487" t="s">
        <v>1336</v>
      </c>
      <c r="C1842" s="489" t="s">
        <v>822</v>
      </c>
      <c r="D1842" s="546">
        <v>1</v>
      </c>
      <c r="E1842" s="593">
        <v>1</v>
      </c>
      <c r="F1842" s="479">
        <f t="shared" si="154"/>
        <v>1</v>
      </c>
      <c r="G1842" s="492">
        <v>0</v>
      </c>
      <c r="H1842" s="494">
        <f>'[39]BANG KHOI LUONG 4'!H1844</f>
        <v>0</v>
      </c>
      <c r="I1842" s="494">
        <f t="shared" si="157"/>
        <v>0</v>
      </c>
      <c r="J1842" s="479">
        <v>146658</v>
      </c>
      <c r="K1842" s="479">
        <v>75597</v>
      </c>
      <c r="L1842" s="477">
        <f t="shared" si="151"/>
        <v>222255</v>
      </c>
      <c r="M1842" s="477">
        <f t="shared" si="152"/>
        <v>222255</v>
      </c>
      <c r="N1842" s="477">
        <v>0</v>
      </c>
      <c r="O1842" s="477">
        <f t="shared" si="155"/>
        <v>0</v>
      </c>
      <c r="P1842" s="477">
        <f t="shared" si="156"/>
        <v>0</v>
      </c>
      <c r="Q1842" s="493">
        <f>'[39]BANG KHOI LUONG 4'!J1844</f>
        <v>0</v>
      </c>
    </row>
    <row r="1843" spans="1:17" ht="13" hidden="1" outlineLevel="1">
      <c r="A1843" s="545">
        <f>IF(C1843&lt;&gt;0,MAX($A$11:A1842)+1,0)</f>
        <v>1612</v>
      </c>
      <c r="B1843" s="487" t="s">
        <v>1296</v>
      </c>
      <c r="C1843" s="489" t="s">
        <v>822</v>
      </c>
      <c r="D1843" s="546">
        <v>724</v>
      </c>
      <c r="E1843" s="593">
        <v>1</v>
      </c>
      <c r="F1843" s="479">
        <f t="shared" si="154"/>
        <v>724</v>
      </c>
      <c r="G1843" s="492">
        <v>302</v>
      </c>
      <c r="H1843" s="494">
        <f>'[39]BANG KHOI LUONG 4'!H1845</f>
        <v>181</v>
      </c>
      <c r="I1843" s="494">
        <f t="shared" si="157"/>
        <v>483</v>
      </c>
      <c r="J1843" s="479">
        <v>7473</v>
      </c>
      <c r="K1843" s="479">
        <v>3852</v>
      </c>
      <c r="L1843" s="477">
        <f t="shared" si="151"/>
        <v>11325</v>
      </c>
      <c r="M1843" s="477">
        <f t="shared" si="152"/>
        <v>8199300</v>
      </c>
      <c r="N1843" s="477">
        <v>3420150</v>
      </c>
      <c r="O1843" s="477">
        <f t="shared" si="155"/>
        <v>2049825</v>
      </c>
      <c r="P1843" s="477">
        <f t="shared" si="156"/>
        <v>5469975</v>
      </c>
      <c r="Q1843" s="493">
        <f>'[39]BANG KHOI LUONG 4'!J1845</f>
        <v>0.25</v>
      </c>
    </row>
    <row r="1844" spans="1:17" ht="13" hidden="1" outlineLevel="1">
      <c r="A1844" s="545">
        <f>IF(C1844&lt;&gt;0,MAX($A$11:A1843)+1,0)</f>
        <v>1613</v>
      </c>
      <c r="B1844" s="487" t="s">
        <v>1298</v>
      </c>
      <c r="C1844" s="489" t="s">
        <v>822</v>
      </c>
      <c r="D1844" s="546">
        <v>68</v>
      </c>
      <c r="E1844" s="593">
        <v>1</v>
      </c>
      <c r="F1844" s="479">
        <f t="shared" si="154"/>
        <v>68</v>
      </c>
      <c r="G1844" s="492">
        <v>28</v>
      </c>
      <c r="H1844" s="494">
        <f>'[39]BANG KHOI LUONG 4'!H1846</f>
        <v>17</v>
      </c>
      <c r="I1844" s="494">
        <f t="shared" si="157"/>
        <v>45</v>
      </c>
      <c r="J1844" s="479">
        <v>51143</v>
      </c>
      <c r="K1844" s="479">
        <v>26363</v>
      </c>
      <c r="L1844" s="477">
        <f t="shared" si="151"/>
        <v>77506</v>
      </c>
      <c r="M1844" s="477">
        <f t="shared" si="152"/>
        <v>5270408</v>
      </c>
      <c r="N1844" s="477">
        <v>2170168</v>
      </c>
      <c r="O1844" s="477">
        <f t="shared" si="155"/>
        <v>1317602</v>
      </c>
      <c r="P1844" s="477">
        <f t="shared" si="156"/>
        <v>3487770</v>
      </c>
      <c r="Q1844" s="493">
        <f>'[39]BANG KHOI LUONG 4'!J1846</f>
        <v>0.25</v>
      </c>
    </row>
    <row r="1845" spans="1:17" ht="13" hidden="1" outlineLevel="1">
      <c r="A1845" s="545">
        <f>IF(C1845&lt;&gt;0,MAX($A$11:A1844)+1,0)</f>
        <v>1614</v>
      </c>
      <c r="B1845" s="487" t="s">
        <v>1323</v>
      </c>
      <c r="C1845" s="489" t="s">
        <v>822</v>
      </c>
      <c r="D1845" s="546">
        <v>668</v>
      </c>
      <c r="E1845" s="593">
        <v>1</v>
      </c>
      <c r="F1845" s="479">
        <f t="shared" si="154"/>
        <v>668</v>
      </c>
      <c r="G1845" s="492">
        <v>278</v>
      </c>
      <c r="H1845" s="494">
        <f>'[39]BANG KHOI LUONG 4'!H1847</f>
        <v>167</v>
      </c>
      <c r="I1845" s="494">
        <f t="shared" si="157"/>
        <v>445</v>
      </c>
      <c r="J1845" s="479">
        <v>94347</v>
      </c>
      <c r="K1845" s="479">
        <v>48632</v>
      </c>
      <c r="L1845" s="477">
        <f t="shared" si="151"/>
        <v>142979</v>
      </c>
      <c r="M1845" s="477">
        <f t="shared" si="152"/>
        <v>95509972</v>
      </c>
      <c r="N1845" s="477">
        <v>39748162</v>
      </c>
      <c r="O1845" s="477">
        <f t="shared" si="155"/>
        <v>23877493</v>
      </c>
      <c r="P1845" s="477">
        <f t="shared" si="156"/>
        <v>63625655</v>
      </c>
      <c r="Q1845" s="493">
        <f>'[39]BANG KHOI LUONG 4'!J1847</f>
        <v>0.25</v>
      </c>
    </row>
    <row r="1846" spans="1:17" ht="13" hidden="1" outlineLevel="1">
      <c r="A1846" s="545">
        <f>IF(C1846&lt;&gt;0,MAX($A$11:A1845)+1,0)</f>
        <v>1615</v>
      </c>
      <c r="B1846" s="487" t="s">
        <v>1324</v>
      </c>
      <c r="C1846" s="489" t="s">
        <v>822</v>
      </c>
      <c r="D1846" s="546">
        <v>492</v>
      </c>
      <c r="E1846" s="593">
        <v>1</v>
      </c>
      <c r="F1846" s="479">
        <f t="shared" si="154"/>
        <v>492</v>
      </c>
      <c r="G1846" s="492">
        <v>205</v>
      </c>
      <c r="H1846" s="494">
        <f>'[39]BANG KHOI LUONG 4'!H1848</f>
        <v>123</v>
      </c>
      <c r="I1846" s="494">
        <f t="shared" si="157"/>
        <v>328</v>
      </c>
      <c r="J1846" s="479">
        <v>114897</v>
      </c>
      <c r="K1846" s="479">
        <v>59225</v>
      </c>
      <c r="L1846" s="477">
        <f t="shared" si="151"/>
        <v>174122</v>
      </c>
      <c r="M1846" s="477">
        <f t="shared" si="152"/>
        <v>85668024</v>
      </c>
      <c r="N1846" s="477">
        <v>35695010</v>
      </c>
      <c r="O1846" s="477">
        <f t="shared" si="155"/>
        <v>21417006</v>
      </c>
      <c r="P1846" s="477">
        <f t="shared" si="156"/>
        <v>57112016</v>
      </c>
      <c r="Q1846" s="493">
        <f>'[39]BANG KHOI LUONG 4'!J1848</f>
        <v>0.25</v>
      </c>
    </row>
    <row r="1847" spans="1:17" ht="13" hidden="1" outlineLevel="1">
      <c r="A1847" s="545">
        <f>IF(C1847&lt;&gt;0,MAX($A$11:A1846)+1,0)</f>
        <v>1616</v>
      </c>
      <c r="B1847" s="487" t="s">
        <v>1337</v>
      </c>
      <c r="C1847" s="489" t="s">
        <v>822</v>
      </c>
      <c r="D1847" s="546">
        <v>1</v>
      </c>
      <c r="E1847" s="593">
        <v>1</v>
      </c>
      <c r="F1847" s="479">
        <f t="shared" si="154"/>
        <v>1</v>
      </c>
      <c r="G1847" s="492">
        <v>0</v>
      </c>
      <c r="H1847" s="494">
        <f>'[39]BANG KHOI LUONG 4'!H1849</f>
        <v>0</v>
      </c>
      <c r="I1847" s="494">
        <f t="shared" si="157"/>
        <v>0</v>
      </c>
      <c r="J1847" s="479">
        <v>214031</v>
      </c>
      <c r="K1847" s="479">
        <v>110326</v>
      </c>
      <c r="L1847" s="477">
        <f t="shared" si="151"/>
        <v>324357</v>
      </c>
      <c r="M1847" s="477">
        <f t="shared" si="152"/>
        <v>324357</v>
      </c>
      <c r="N1847" s="477">
        <v>0</v>
      </c>
      <c r="O1847" s="477">
        <f t="shared" si="155"/>
        <v>0</v>
      </c>
      <c r="P1847" s="477">
        <f t="shared" si="156"/>
        <v>0</v>
      </c>
      <c r="Q1847" s="493">
        <f>'[39]BANG KHOI LUONG 4'!J1849</f>
        <v>0</v>
      </c>
    </row>
    <row r="1848" spans="1:17" ht="13" hidden="1" outlineLevel="1">
      <c r="A1848" s="545">
        <f>IF(C1848&lt;&gt;0,MAX($A$11:A1847)+1,0)</f>
        <v>1617</v>
      </c>
      <c r="B1848" s="487" t="s">
        <v>1338</v>
      </c>
      <c r="C1848" s="489" t="s">
        <v>822</v>
      </c>
      <c r="D1848" s="546">
        <v>1</v>
      </c>
      <c r="E1848" s="593">
        <v>1</v>
      </c>
      <c r="F1848" s="479">
        <f t="shared" si="154"/>
        <v>1</v>
      </c>
      <c r="G1848" s="492">
        <v>0</v>
      </c>
      <c r="H1848" s="494">
        <f>'[39]BANG KHOI LUONG 4'!H1850</f>
        <v>0</v>
      </c>
      <c r="I1848" s="494">
        <f t="shared" si="157"/>
        <v>0</v>
      </c>
      <c r="J1848" s="479">
        <v>134397</v>
      </c>
      <c r="K1848" s="479">
        <v>69277</v>
      </c>
      <c r="L1848" s="477">
        <f t="shared" si="151"/>
        <v>203674</v>
      </c>
      <c r="M1848" s="477">
        <f t="shared" si="152"/>
        <v>203674</v>
      </c>
      <c r="N1848" s="477">
        <v>0</v>
      </c>
      <c r="O1848" s="477">
        <f t="shared" si="155"/>
        <v>0</v>
      </c>
      <c r="P1848" s="477">
        <f t="shared" si="156"/>
        <v>0</v>
      </c>
      <c r="Q1848" s="493">
        <f>'[39]BANG KHOI LUONG 4'!J1850</f>
        <v>0</v>
      </c>
    </row>
    <row r="1849" spans="1:17" ht="13" hidden="1" outlineLevel="1">
      <c r="A1849" s="545">
        <f>IF(C1849&lt;&gt;0,MAX($A$11:A1848)+1,0)</f>
        <v>1618</v>
      </c>
      <c r="B1849" s="487" t="s">
        <v>1339</v>
      </c>
      <c r="C1849" s="489" t="s">
        <v>822</v>
      </c>
      <c r="D1849" s="546">
        <v>3</v>
      </c>
      <c r="E1849" s="593">
        <v>1</v>
      </c>
      <c r="F1849" s="479">
        <f t="shared" si="154"/>
        <v>3</v>
      </c>
      <c r="G1849" s="492">
        <v>1</v>
      </c>
      <c r="H1849" s="494">
        <f>'[39]BANG KHOI LUONG 4'!H1851</f>
        <v>1</v>
      </c>
      <c r="I1849" s="494">
        <f t="shared" si="157"/>
        <v>2</v>
      </c>
      <c r="J1849" s="479">
        <v>26856</v>
      </c>
      <c r="K1849" s="479">
        <v>13844</v>
      </c>
      <c r="L1849" s="477">
        <f t="shared" si="151"/>
        <v>40700</v>
      </c>
      <c r="M1849" s="477">
        <f t="shared" si="152"/>
        <v>122100</v>
      </c>
      <c r="N1849" s="477">
        <v>40700</v>
      </c>
      <c r="O1849" s="477">
        <f t="shared" si="155"/>
        <v>40700</v>
      </c>
      <c r="P1849" s="477">
        <f t="shared" si="156"/>
        <v>81400</v>
      </c>
      <c r="Q1849" s="493">
        <f>'[39]BANG KHOI LUONG 4'!J1851</f>
        <v>0.25</v>
      </c>
    </row>
    <row r="1850" spans="1:17" ht="13" hidden="1" outlineLevel="1">
      <c r="A1850" s="545">
        <f>IF(C1850&lt;&gt;0,MAX($A$11:A1849)+1,0)</f>
        <v>1619</v>
      </c>
      <c r="B1850" s="487" t="s">
        <v>1307</v>
      </c>
      <c r="C1850" s="489" t="s">
        <v>822</v>
      </c>
      <c r="D1850" s="546">
        <v>17</v>
      </c>
      <c r="E1850" s="593">
        <v>1</v>
      </c>
      <c r="F1850" s="479">
        <f t="shared" si="154"/>
        <v>17</v>
      </c>
      <c r="G1850" s="492">
        <v>7</v>
      </c>
      <c r="H1850" s="494">
        <f>'[39]BANG KHOI LUONG 4'!H1852</f>
        <v>4</v>
      </c>
      <c r="I1850" s="494">
        <f t="shared" si="157"/>
        <v>11</v>
      </c>
      <c r="J1850" s="479">
        <v>54413</v>
      </c>
      <c r="K1850" s="479">
        <v>28048</v>
      </c>
      <c r="L1850" s="477">
        <f t="shared" si="151"/>
        <v>82461</v>
      </c>
      <c r="M1850" s="477">
        <f t="shared" si="152"/>
        <v>1401837</v>
      </c>
      <c r="N1850" s="477">
        <v>577227</v>
      </c>
      <c r="O1850" s="477">
        <f t="shared" si="155"/>
        <v>329844</v>
      </c>
      <c r="P1850" s="477">
        <f t="shared" si="156"/>
        <v>907071</v>
      </c>
      <c r="Q1850" s="493">
        <f>'[39]BANG KHOI LUONG 4'!J1852</f>
        <v>0.25</v>
      </c>
    </row>
    <row r="1851" spans="1:17" ht="13" hidden="1" outlineLevel="1">
      <c r="A1851" s="545">
        <f>IF(C1851&lt;&gt;0,MAX($A$11:A1850)+1,0)</f>
        <v>1620</v>
      </c>
      <c r="B1851" s="487" t="s">
        <v>1340</v>
      </c>
      <c r="C1851" s="489" t="s">
        <v>822</v>
      </c>
      <c r="D1851" s="546">
        <v>1</v>
      </c>
      <c r="E1851" s="593">
        <v>1</v>
      </c>
      <c r="F1851" s="479">
        <f t="shared" si="154"/>
        <v>1</v>
      </c>
      <c r="G1851" s="492">
        <v>0</v>
      </c>
      <c r="H1851" s="494"/>
      <c r="I1851" s="494">
        <f t="shared" si="157"/>
        <v>0</v>
      </c>
      <c r="J1851" s="479">
        <v>90611</v>
      </c>
      <c r="K1851" s="479">
        <v>46706</v>
      </c>
      <c r="L1851" s="477">
        <f t="shared" si="151"/>
        <v>137317</v>
      </c>
      <c r="M1851" s="477">
        <f t="shared" si="152"/>
        <v>137317</v>
      </c>
      <c r="N1851" s="477">
        <v>0</v>
      </c>
      <c r="O1851" s="477">
        <f t="shared" si="155"/>
        <v>0</v>
      </c>
      <c r="P1851" s="477">
        <f t="shared" si="156"/>
        <v>0</v>
      </c>
      <c r="Q1851" s="493"/>
    </row>
    <row r="1852" spans="1:17" ht="13" hidden="1" outlineLevel="1">
      <c r="A1852" s="545">
        <f>IF(C1852&lt;&gt;0,MAX($A$11:A1851)+1,0)</f>
        <v>1621</v>
      </c>
      <c r="B1852" s="487" t="s">
        <v>1341</v>
      </c>
      <c r="C1852" s="489" t="s">
        <v>822</v>
      </c>
      <c r="D1852" s="546">
        <v>1</v>
      </c>
      <c r="E1852" s="593">
        <v>1</v>
      </c>
      <c r="F1852" s="479">
        <f t="shared" si="154"/>
        <v>1</v>
      </c>
      <c r="G1852" s="492">
        <v>0</v>
      </c>
      <c r="H1852" s="494"/>
      <c r="I1852" s="494">
        <f t="shared" si="157"/>
        <v>0</v>
      </c>
      <c r="J1852" s="479">
        <v>118634</v>
      </c>
      <c r="K1852" s="479">
        <v>61152</v>
      </c>
      <c r="L1852" s="477">
        <f t="shared" si="151"/>
        <v>179786</v>
      </c>
      <c r="M1852" s="477">
        <f t="shared" si="152"/>
        <v>179786</v>
      </c>
      <c r="N1852" s="477">
        <v>0</v>
      </c>
      <c r="O1852" s="477">
        <f t="shared" si="155"/>
        <v>0</v>
      </c>
      <c r="P1852" s="477">
        <f t="shared" si="156"/>
        <v>0</v>
      </c>
      <c r="Q1852" s="493"/>
    </row>
    <row r="1853" spans="1:17" ht="13" hidden="1" outlineLevel="1">
      <c r="A1853" s="545">
        <f>IF(C1853&lt;&gt;0,MAX($A$11:A1852)+1,0)</f>
        <v>1622</v>
      </c>
      <c r="B1853" s="487" t="s">
        <v>1308</v>
      </c>
      <c r="C1853" s="489" t="s">
        <v>822</v>
      </c>
      <c r="D1853" s="546">
        <v>1</v>
      </c>
      <c r="E1853" s="593">
        <v>1</v>
      </c>
      <c r="F1853" s="479">
        <f t="shared" si="154"/>
        <v>1</v>
      </c>
      <c r="G1853" s="492">
        <v>0</v>
      </c>
      <c r="H1853" s="494"/>
      <c r="I1853" s="494">
        <f t="shared" si="157"/>
        <v>0</v>
      </c>
      <c r="J1853" s="479">
        <v>187410</v>
      </c>
      <c r="K1853" s="479">
        <v>96602</v>
      </c>
      <c r="L1853" s="477">
        <f t="shared" si="151"/>
        <v>284012</v>
      </c>
      <c r="M1853" s="477">
        <f t="shared" si="152"/>
        <v>284012</v>
      </c>
      <c r="N1853" s="477">
        <v>0</v>
      </c>
      <c r="O1853" s="477">
        <f t="shared" si="155"/>
        <v>0</v>
      </c>
      <c r="P1853" s="477">
        <f t="shared" si="156"/>
        <v>0</v>
      </c>
      <c r="Q1853" s="493"/>
    </row>
    <row r="1854" spans="1:17" ht="13" hidden="1" outlineLevel="1">
      <c r="A1854" s="545">
        <f>IF(C1854&lt;&gt;0,MAX($A$11:A1853)+1,0)</f>
        <v>1623</v>
      </c>
      <c r="B1854" s="487" t="s">
        <v>1342</v>
      </c>
      <c r="C1854" s="489" t="s">
        <v>822</v>
      </c>
      <c r="D1854" s="546">
        <v>1</v>
      </c>
      <c r="E1854" s="593">
        <v>1</v>
      </c>
      <c r="F1854" s="479">
        <f t="shared" si="154"/>
        <v>1</v>
      </c>
      <c r="G1854" s="492">
        <v>0</v>
      </c>
      <c r="H1854" s="494"/>
      <c r="I1854" s="494">
        <f t="shared" si="157"/>
        <v>0</v>
      </c>
      <c r="J1854" s="479">
        <v>326127</v>
      </c>
      <c r="K1854" s="479">
        <v>168107</v>
      </c>
      <c r="L1854" s="477">
        <f t="shared" si="151"/>
        <v>494234</v>
      </c>
      <c r="M1854" s="477">
        <f t="shared" si="152"/>
        <v>494234</v>
      </c>
      <c r="N1854" s="477">
        <v>0</v>
      </c>
      <c r="O1854" s="477">
        <f t="shared" si="155"/>
        <v>0</v>
      </c>
      <c r="P1854" s="477">
        <f t="shared" si="156"/>
        <v>0</v>
      </c>
      <c r="Q1854" s="493"/>
    </row>
    <row r="1855" spans="1:17" ht="28.5" customHeight="1" collapsed="1">
      <c r="A1855" s="453" t="s">
        <v>1345</v>
      </c>
      <c r="B1855" s="454" t="s">
        <v>1346</v>
      </c>
      <c r="C1855" s="455"/>
      <c r="D1855" s="456"/>
      <c r="E1855" s="457"/>
      <c r="F1855" s="527"/>
      <c r="G1855" s="528"/>
      <c r="H1855" s="527"/>
      <c r="I1855" s="527"/>
      <c r="J1855" s="529"/>
      <c r="K1855" s="529"/>
      <c r="L1855" s="529"/>
      <c r="M1855" s="529">
        <f>SUBTOTAL(9,M1856:M1915)</f>
        <v>8377583889</v>
      </c>
      <c r="N1855" s="529">
        <v>5008576587</v>
      </c>
      <c r="O1855" s="529">
        <f>SUBTOTAL(9,O1856:O1915)</f>
        <v>1022511496</v>
      </c>
      <c r="P1855" s="529">
        <f>SUBTOTAL(9,P1856:P1915)</f>
        <v>6031088083</v>
      </c>
      <c r="Q1855" s="497"/>
    </row>
    <row r="1856" spans="1:17" ht="20.25" hidden="1" customHeight="1" outlineLevel="1">
      <c r="A1856" s="596"/>
      <c r="B1856" s="597" t="s">
        <v>1247</v>
      </c>
      <c r="C1856" s="598"/>
      <c r="D1856" s="466"/>
      <c r="E1856" s="466"/>
      <c r="F1856" s="556"/>
      <c r="G1856" s="557"/>
      <c r="H1856" s="556"/>
      <c r="I1856" s="556"/>
      <c r="J1856" s="556"/>
      <c r="K1856" s="556"/>
      <c r="L1856" s="556"/>
      <c r="M1856" s="556"/>
      <c r="N1856" s="586"/>
      <c r="O1856" s="586"/>
      <c r="P1856" s="586"/>
      <c r="Q1856" s="587"/>
    </row>
    <row r="1857" spans="1:18" s="439" customFormat="1" ht="90" hidden="1" customHeight="1" outlineLevel="1">
      <c r="A1857" s="599"/>
      <c r="B1857" s="600" t="str">
        <f>'[39]BANG KHOI LUONG 4'!B1859</f>
        <v>Hệ thống cấp nước căn hộ tháp A . Tổng khối lượng thi công là 24 tầng ( tầng 1 đến tầng 24 ).
Đợt 1-3: Thi công 16 tầng ( tầng 3-18)
Đợt này: Thi công 6 tầng ( tầng 19-24) . Mỗi tầng 36 căn ( Thi công 34 căn; 2 căn hoist chưa thi công )
(6/24)*(34/36)=23,61%</v>
      </c>
      <c r="C1857" s="601"/>
      <c r="D1857" s="536"/>
      <c r="E1857" s="536"/>
      <c r="F1857" s="546"/>
      <c r="G1857" s="589"/>
      <c r="H1857" s="546"/>
      <c r="I1857" s="546"/>
      <c r="J1857" s="546"/>
      <c r="K1857" s="546"/>
      <c r="L1857" s="546"/>
      <c r="M1857" s="546"/>
      <c r="N1857" s="590"/>
      <c r="O1857" s="590"/>
      <c r="P1857" s="590"/>
      <c r="Q1857" s="591"/>
      <c r="R1857" s="602" t="s">
        <v>1347</v>
      </c>
    </row>
    <row r="1858" spans="1:18" ht="13" hidden="1" outlineLevel="1">
      <c r="A1858" s="603">
        <f>IF(C1858&lt;&gt;0,MAX($A$11:A1855)+1,0)</f>
        <v>1624</v>
      </c>
      <c r="B1858" s="604" t="s">
        <v>1114</v>
      </c>
      <c r="C1858" s="472" t="s">
        <v>805</v>
      </c>
      <c r="D1858" s="546"/>
      <c r="E1858" s="593"/>
      <c r="F1858" s="605">
        <v>25900</v>
      </c>
      <c r="G1858" s="494">
        <v>16232.47</v>
      </c>
      <c r="H1858" s="494">
        <f>'[39]BANG KHOI LUONG 4'!H1860</f>
        <v>6115.28</v>
      </c>
      <c r="I1858" s="494">
        <f>ROUND(G1858+H1858,2)</f>
        <v>22347.75</v>
      </c>
      <c r="J1858" s="605">
        <v>17553</v>
      </c>
      <c r="K1858" s="578">
        <v>16286.69</v>
      </c>
      <c r="L1858" s="477">
        <f t="shared" si="151"/>
        <v>33839.69</v>
      </c>
      <c r="M1858" s="477">
        <f t="shared" si="152"/>
        <v>876447971</v>
      </c>
      <c r="N1858" s="477">
        <v>549301753</v>
      </c>
      <c r="O1858" s="477">
        <f t="shared" ref="O1858:O1872" si="158">ROUND(L1858*H1858,0)</f>
        <v>206939179</v>
      </c>
      <c r="P1858" s="477">
        <f>ROUND(N1858+O1858,0)</f>
        <v>756240932</v>
      </c>
      <c r="Q1858" s="447">
        <f>(6/24)*(34/36)</f>
        <v>0.2361111111111111</v>
      </c>
    </row>
    <row r="1859" spans="1:18" ht="13" hidden="1" outlineLevel="1">
      <c r="A1859" s="603">
        <f>IF(C1859&lt;&gt;0,MAX($A$11:A1858)+1,0)</f>
        <v>1625</v>
      </c>
      <c r="B1859" s="604" t="s">
        <v>1115</v>
      </c>
      <c r="C1859" s="472" t="s">
        <v>805</v>
      </c>
      <c r="D1859" s="546"/>
      <c r="E1859" s="593"/>
      <c r="F1859" s="605">
        <v>6700</v>
      </c>
      <c r="G1859" s="494">
        <v>4187.5</v>
      </c>
      <c r="H1859" s="494">
        <f>'[39]BANG KHOI LUONG 4'!H1861</f>
        <v>1570.31</v>
      </c>
      <c r="I1859" s="494">
        <f t="shared" ref="I1859:I1870" si="159">ROUND(G1859+H1859,2)</f>
        <v>5757.81</v>
      </c>
      <c r="J1859" s="605">
        <v>31381</v>
      </c>
      <c r="K1859" s="578">
        <v>29116.3</v>
      </c>
      <c r="L1859" s="477">
        <f t="shared" si="151"/>
        <v>60497.3</v>
      </c>
      <c r="M1859" s="477">
        <f t="shared" si="152"/>
        <v>405331910</v>
      </c>
      <c r="N1859" s="477">
        <v>253332443</v>
      </c>
      <c r="O1859" s="477">
        <f t="shared" si="158"/>
        <v>94999515</v>
      </c>
      <c r="P1859" s="477">
        <f>ROUND(N1859+O1859,0)</f>
        <v>348331958</v>
      </c>
      <c r="Q1859" s="447">
        <f>(6/24)*(30/32)</f>
        <v>0.234375</v>
      </c>
    </row>
    <row r="1860" spans="1:18" ht="13" hidden="1" outlineLevel="1">
      <c r="A1860" s="603">
        <f>IF(C1860&lt;&gt;0,MAX($A$11:A1859)+1,0)</f>
        <v>1626</v>
      </c>
      <c r="B1860" s="604" t="s">
        <v>1348</v>
      </c>
      <c r="C1860" s="472" t="s">
        <v>805</v>
      </c>
      <c r="D1860" s="546"/>
      <c r="E1860" s="593"/>
      <c r="F1860" s="605">
        <v>8600</v>
      </c>
      <c r="G1860" s="494">
        <v>5389.94</v>
      </c>
      <c r="H1860" s="494">
        <f>'[39]BANG KHOI LUONG 4'!H1862</f>
        <v>2030.56</v>
      </c>
      <c r="I1860" s="494">
        <f t="shared" si="159"/>
        <v>7420.5</v>
      </c>
      <c r="J1860" s="605">
        <v>21693</v>
      </c>
      <c r="K1860" s="578">
        <v>20127.89</v>
      </c>
      <c r="L1860" s="477">
        <f t="shared" si="151"/>
        <v>41820.89</v>
      </c>
      <c r="M1860" s="477">
        <f t="shared" si="152"/>
        <v>359659654</v>
      </c>
      <c r="N1860" s="477">
        <v>225412088</v>
      </c>
      <c r="O1860" s="477">
        <f t="shared" si="158"/>
        <v>84919826</v>
      </c>
      <c r="P1860" s="477">
        <f>ROUND(N1860+O1860,0)</f>
        <v>310331914</v>
      </c>
      <c r="Q1860" s="447">
        <f t="shared" ref="Q1860:Q1870" si="160">(6/24)*(34/36)</f>
        <v>0.2361111111111111</v>
      </c>
    </row>
    <row r="1861" spans="1:18" ht="13" hidden="1" outlineLevel="1">
      <c r="A1861" s="606">
        <f>IF(C1861&lt;&gt;0,MAX($A$11:A1860)+1,0)</f>
        <v>1627</v>
      </c>
      <c r="B1861" s="607" t="s">
        <v>1121</v>
      </c>
      <c r="C1861" s="608" t="s">
        <v>822</v>
      </c>
      <c r="D1861" s="536"/>
      <c r="E1861" s="510"/>
      <c r="F1861" s="532">
        <v>17593</v>
      </c>
      <c r="G1861" s="494">
        <v>11026</v>
      </c>
      <c r="H1861" s="494">
        <f>'[39]BANG KHOI LUONG 4'!H1863</f>
        <v>4154</v>
      </c>
      <c r="I1861" s="494">
        <f t="shared" si="159"/>
        <v>15180</v>
      </c>
      <c r="J1861" s="532">
        <v>4306</v>
      </c>
      <c r="K1861" s="578">
        <v>3994</v>
      </c>
      <c r="L1861" s="477">
        <f t="shared" si="151"/>
        <v>8300</v>
      </c>
      <c r="M1861" s="477">
        <f t="shared" si="152"/>
        <v>146021900</v>
      </c>
      <c r="N1861" s="477">
        <v>91515800</v>
      </c>
      <c r="O1861" s="477">
        <f t="shared" si="158"/>
        <v>34478200</v>
      </c>
      <c r="P1861" s="477">
        <f t="shared" ref="P1861:P1872" si="161">ROUND(L1861*I1861,0)</f>
        <v>125994000</v>
      </c>
      <c r="Q1861" s="447">
        <f t="shared" si="160"/>
        <v>0.2361111111111111</v>
      </c>
    </row>
    <row r="1862" spans="1:18" ht="13" hidden="1" outlineLevel="1">
      <c r="A1862" s="606">
        <f>IF(C1862&lt;&gt;0,MAX($A$11:A1861)+1,0)</f>
        <v>1628</v>
      </c>
      <c r="B1862" s="607" t="s">
        <v>1122</v>
      </c>
      <c r="C1862" s="608" t="s">
        <v>822</v>
      </c>
      <c r="D1862" s="536"/>
      <c r="E1862" s="510"/>
      <c r="F1862" s="532">
        <v>914</v>
      </c>
      <c r="G1862" s="494">
        <v>573</v>
      </c>
      <c r="H1862" s="494">
        <f>'[39]BANG KHOI LUONG 4'!H1864</f>
        <v>216</v>
      </c>
      <c r="I1862" s="494">
        <f t="shared" si="159"/>
        <v>789</v>
      </c>
      <c r="J1862" s="532">
        <v>5796</v>
      </c>
      <c r="K1862" s="578">
        <v>5378</v>
      </c>
      <c r="L1862" s="477">
        <f t="shared" si="151"/>
        <v>11174</v>
      </c>
      <c r="M1862" s="477">
        <f t="shared" si="152"/>
        <v>10213036</v>
      </c>
      <c r="N1862" s="477">
        <v>6402702</v>
      </c>
      <c r="O1862" s="477">
        <f t="shared" si="158"/>
        <v>2413584</v>
      </c>
      <c r="P1862" s="477">
        <f t="shared" si="161"/>
        <v>8816286</v>
      </c>
      <c r="Q1862" s="447">
        <f t="shared" si="160"/>
        <v>0.2361111111111111</v>
      </c>
    </row>
    <row r="1863" spans="1:18" ht="13" hidden="1" outlineLevel="1">
      <c r="A1863" s="606">
        <f>IF(C1863&lt;&gt;0,MAX($A$11:A1862)+1,0)</f>
        <v>1629</v>
      </c>
      <c r="B1863" s="607" t="s">
        <v>1349</v>
      </c>
      <c r="C1863" s="608" t="s">
        <v>822</v>
      </c>
      <c r="D1863" s="536"/>
      <c r="E1863" s="510"/>
      <c r="F1863" s="532">
        <v>884</v>
      </c>
      <c r="G1863" s="494">
        <v>554</v>
      </c>
      <c r="H1863" s="494">
        <f>'[39]BANG KHOI LUONG 4'!H1865</f>
        <v>209</v>
      </c>
      <c r="I1863" s="494">
        <f t="shared" si="159"/>
        <v>763</v>
      </c>
      <c r="J1863" s="532">
        <v>5051</v>
      </c>
      <c r="K1863" s="578">
        <v>4686</v>
      </c>
      <c r="L1863" s="477">
        <f t="shared" si="151"/>
        <v>9737</v>
      </c>
      <c r="M1863" s="477">
        <f t="shared" si="152"/>
        <v>8607508</v>
      </c>
      <c r="N1863" s="477">
        <v>5394298</v>
      </c>
      <c r="O1863" s="477">
        <f t="shared" si="158"/>
        <v>2035033</v>
      </c>
      <c r="P1863" s="477">
        <f t="shared" si="161"/>
        <v>7429331</v>
      </c>
      <c r="Q1863" s="447">
        <f t="shared" si="160"/>
        <v>0.2361111111111111</v>
      </c>
    </row>
    <row r="1864" spans="1:18" ht="13" hidden="1" outlineLevel="1">
      <c r="A1864" s="606">
        <f>IF(C1864&lt;&gt;0,MAX($A$11:A1863)+1,0)</f>
        <v>1630</v>
      </c>
      <c r="B1864" s="607" t="s">
        <v>1350</v>
      </c>
      <c r="C1864" s="608" t="s">
        <v>822</v>
      </c>
      <c r="D1864" s="536"/>
      <c r="E1864" s="510"/>
      <c r="F1864" s="532">
        <v>1519</v>
      </c>
      <c r="G1864" s="494">
        <v>952</v>
      </c>
      <c r="H1864" s="494">
        <f>'[39]BANG KHOI LUONG 4'!H1866</f>
        <v>359</v>
      </c>
      <c r="I1864" s="494">
        <f t="shared" si="159"/>
        <v>1311</v>
      </c>
      <c r="J1864" s="532">
        <v>7866</v>
      </c>
      <c r="K1864" s="578">
        <v>7298</v>
      </c>
      <c r="L1864" s="477">
        <f t="shared" si="151"/>
        <v>15164</v>
      </c>
      <c r="M1864" s="477">
        <f t="shared" si="152"/>
        <v>23034116</v>
      </c>
      <c r="N1864" s="477">
        <v>14436128</v>
      </c>
      <c r="O1864" s="477">
        <f t="shared" si="158"/>
        <v>5443876</v>
      </c>
      <c r="P1864" s="477">
        <f t="shared" si="161"/>
        <v>19880004</v>
      </c>
      <c r="Q1864" s="447">
        <f t="shared" si="160"/>
        <v>0.2361111111111111</v>
      </c>
    </row>
    <row r="1865" spans="1:18" ht="13" hidden="1" outlineLevel="1">
      <c r="A1865" s="606">
        <f>IF(C1865&lt;&gt;0,MAX($A$11:A1864)+1,0)</f>
        <v>1631</v>
      </c>
      <c r="B1865" s="607" t="s">
        <v>1351</v>
      </c>
      <c r="C1865" s="608" t="s">
        <v>822</v>
      </c>
      <c r="D1865" s="536"/>
      <c r="E1865" s="510"/>
      <c r="F1865" s="532">
        <v>5367</v>
      </c>
      <c r="G1865" s="494">
        <v>3364</v>
      </c>
      <c r="H1865" s="494">
        <f>'[39]BANG KHOI LUONG 4'!H1867</f>
        <v>1267</v>
      </c>
      <c r="I1865" s="494">
        <f t="shared" si="159"/>
        <v>4631</v>
      </c>
      <c r="J1865" s="532">
        <v>7866</v>
      </c>
      <c r="K1865" s="578">
        <v>7298</v>
      </c>
      <c r="L1865" s="477">
        <f t="shared" si="151"/>
        <v>15164</v>
      </c>
      <c r="M1865" s="477">
        <f t="shared" si="152"/>
        <v>81385188</v>
      </c>
      <c r="N1865" s="477">
        <v>51011696</v>
      </c>
      <c r="O1865" s="477">
        <f t="shared" si="158"/>
        <v>19212788</v>
      </c>
      <c r="P1865" s="477">
        <f t="shared" si="161"/>
        <v>70224484</v>
      </c>
      <c r="Q1865" s="447">
        <f t="shared" si="160"/>
        <v>0.2361111111111111</v>
      </c>
    </row>
    <row r="1866" spans="1:18" ht="13" hidden="1" outlineLevel="1">
      <c r="A1866" s="606">
        <f>IF(C1866&lt;&gt;0,MAX($A$11:A1865)+1,0)</f>
        <v>1632</v>
      </c>
      <c r="B1866" s="607" t="s">
        <v>1132</v>
      </c>
      <c r="C1866" s="608" t="s">
        <v>822</v>
      </c>
      <c r="D1866" s="536"/>
      <c r="E1866" s="510"/>
      <c r="F1866" s="532">
        <v>2420</v>
      </c>
      <c r="G1866" s="494">
        <v>1516</v>
      </c>
      <c r="H1866" s="494">
        <f>'[39]BANG KHOI LUONG 4'!H1868</f>
        <v>571</v>
      </c>
      <c r="I1866" s="494">
        <f t="shared" si="159"/>
        <v>2087</v>
      </c>
      <c r="J1866" s="532">
        <v>3560</v>
      </c>
      <c r="K1866" s="578">
        <v>3304</v>
      </c>
      <c r="L1866" s="477">
        <f t="shared" si="151"/>
        <v>6864</v>
      </c>
      <c r="M1866" s="477">
        <f t="shared" si="152"/>
        <v>16610880</v>
      </c>
      <c r="N1866" s="477">
        <v>10405824</v>
      </c>
      <c r="O1866" s="477">
        <f t="shared" si="158"/>
        <v>3919344</v>
      </c>
      <c r="P1866" s="477">
        <f t="shared" si="161"/>
        <v>14325168</v>
      </c>
      <c r="Q1866" s="447">
        <f t="shared" si="160"/>
        <v>0.2361111111111111</v>
      </c>
    </row>
    <row r="1867" spans="1:18" ht="13" hidden="1" outlineLevel="1">
      <c r="A1867" s="606">
        <f>IF(C1867&lt;&gt;0,MAX($A$11:A1866)+1,0)</f>
        <v>1633</v>
      </c>
      <c r="B1867" s="607" t="s">
        <v>1352</v>
      </c>
      <c r="C1867" s="608" t="s">
        <v>822</v>
      </c>
      <c r="D1867" s="536"/>
      <c r="E1867" s="510"/>
      <c r="F1867" s="532">
        <v>2325</v>
      </c>
      <c r="G1867" s="494">
        <v>1457</v>
      </c>
      <c r="H1867" s="494">
        <f>'[39]BANG KHOI LUONG 4'!H1869</f>
        <v>549</v>
      </c>
      <c r="I1867" s="494">
        <f t="shared" si="159"/>
        <v>2006</v>
      </c>
      <c r="J1867" s="532">
        <v>44711</v>
      </c>
      <c r="K1867" s="578">
        <v>41485</v>
      </c>
      <c r="L1867" s="477">
        <f t="shared" si="151"/>
        <v>86196</v>
      </c>
      <c r="M1867" s="477">
        <f t="shared" si="152"/>
        <v>200405700</v>
      </c>
      <c r="N1867" s="477">
        <v>125587572</v>
      </c>
      <c r="O1867" s="477">
        <f t="shared" si="158"/>
        <v>47321604</v>
      </c>
      <c r="P1867" s="477">
        <f t="shared" si="161"/>
        <v>172909176</v>
      </c>
      <c r="Q1867" s="447">
        <f t="shared" si="160"/>
        <v>0.2361111111111111</v>
      </c>
    </row>
    <row r="1868" spans="1:18" ht="13" hidden="1" outlineLevel="1">
      <c r="A1868" s="606">
        <f>IF(C1868&lt;&gt;0,MAX($A$11:A1867)+1,0)</f>
        <v>1634</v>
      </c>
      <c r="B1868" s="607" t="s">
        <v>1353</v>
      </c>
      <c r="C1868" s="608" t="s">
        <v>822</v>
      </c>
      <c r="D1868" s="536"/>
      <c r="E1868" s="510"/>
      <c r="F1868" s="532">
        <v>9440</v>
      </c>
      <c r="G1868" s="494">
        <v>5917</v>
      </c>
      <c r="H1868" s="494">
        <f>'[39]BANG KHOI LUONG 4'!H1870</f>
        <v>2229</v>
      </c>
      <c r="I1868" s="494">
        <f t="shared" si="159"/>
        <v>8146</v>
      </c>
      <c r="J1868" s="532">
        <v>31795</v>
      </c>
      <c r="K1868" s="578">
        <v>29501</v>
      </c>
      <c r="L1868" s="477">
        <f t="shared" si="151"/>
        <v>61296</v>
      </c>
      <c r="M1868" s="477">
        <f t="shared" si="152"/>
        <v>578634240</v>
      </c>
      <c r="N1868" s="477">
        <v>362688432</v>
      </c>
      <c r="O1868" s="477">
        <f t="shared" si="158"/>
        <v>136628784</v>
      </c>
      <c r="P1868" s="477">
        <f t="shared" si="161"/>
        <v>499317216</v>
      </c>
      <c r="Q1868" s="447">
        <f t="shared" si="160"/>
        <v>0.2361111111111111</v>
      </c>
    </row>
    <row r="1869" spans="1:18" ht="13" hidden="1" outlineLevel="1">
      <c r="A1869" s="606">
        <f>IF(C1869&lt;&gt;0,MAX($A$11:A1868)+1,0)</f>
        <v>1635</v>
      </c>
      <c r="B1869" s="607" t="s">
        <v>1274</v>
      </c>
      <c r="C1869" s="608" t="s">
        <v>822</v>
      </c>
      <c r="D1869" s="536"/>
      <c r="E1869" s="510"/>
      <c r="F1869" s="532">
        <v>3888</v>
      </c>
      <c r="G1869" s="494">
        <v>2437</v>
      </c>
      <c r="H1869" s="494">
        <f>'[39]BANG KHOI LUONG 4'!H1871</f>
        <v>918</v>
      </c>
      <c r="I1869" s="494">
        <f t="shared" si="159"/>
        <v>3355</v>
      </c>
      <c r="J1869" s="532">
        <v>125864</v>
      </c>
      <c r="K1869" s="479">
        <v>92150</v>
      </c>
      <c r="L1869" s="477">
        <f t="shared" si="151"/>
        <v>218014</v>
      </c>
      <c r="M1869" s="477">
        <f t="shared" si="152"/>
        <v>847638432</v>
      </c>
      <c r="N1869" s="477">
        <v>531300118</v>
      </c>
      <c r="O1869" s="477">
        <f t="shared" si="158"/>
        <v>200136852</v>
      </c>
      <c r="P1869" s="477">
        <f t="shared" si="161"/>
        <v>731436970</v>
      </c>
      <c r="Q1869" s="447">
        <f t="shared" si="160"/>
        <v>0.2361111111111111</v>
      </c>
    </row>
    <row r="1870" spans="1:18" ht="13" hidden="1" outlineLevel="1">
      <c r="A1870" s="606">
        <f>IF(C1870&lt;&gt;0,MAX($A$11:A1869)+1,0)</f>
        <v>1636</v>
      </c>
      <c r="B1870" s="607" t="s">
        <v>1275</v>
      </c>
      <c r="C1870" s="608" t="s">
        <v>822</v>
      </c>
      <c r="D1870" s="536"/>
      <c r="E1870" s="510"/>
      <c r="F1870" s="532">
        <v>845</v>
      </c>
      <c r="G1870" s="494">
        <v>530</v>
      </c>
      <c r="H1870" s="494">
        <f>'[39]BANG KHOI LUONG 4'!H1872</f>
        <v>200</v>
      </c>
      <c r="I1870" s="494">
        <f t="shared" si="159"/>
        <v>730</v>
      </c>
      <c r="J1870" s="532">
        <v>179806</v>
      </c>
      <c r="K1870" s="479">
        <v>116400</v>
      </c>
      <c r="L1870" s="477">
        <f t="shared" ref="L1870:L1936" si="162">J1870+K1870</f>
        <v>296206</v>
      </c>
      <c r="M1870" s="477">
        <f t="shared" ref="M1870:M1936" si="163">ROUND(F1870*L1870,0)</f>
        <v>250294070</v>
      </c>
      <c r="N1870" s="477">
        <v>156989180</v>
      </c>
      <c r="O1870" s="477">
        <f t="shared" si="158"/>
        <v>59241200</v>
      </c>
      <c r="P1870" s="477">
        <f t="shared" si="161"/>
        <v>216230380</v>
      </c>
      <c r="Q1870" s="447">
        <f t="shared" si="160"/>
        <v>0.2361111111111111</v>
      </c>
    </row>
    <row r="1871" spans="1:18" ht="13" hidden="1" outlineLevel="1">
      <c r="A1871" s="606">
        <f>IF(C1871&lt;&gt;0,MAX($A$11:A1870)+1,0)</f>
        <v>1637</v>
      </c>
      <c r="B1871" s="607" t="s">
        <v>1354</v>
      </c>
      <c r="C1871" s="608" t="s">
        <v>822</v>
      </c>
      <c r="D1871" s="536"/>
      <c r="E1871" s="510"/>
      <c r="F1871" s="532">
        <v>742</v>
      </c>
      <c r="G1871" s="575"/>
      <c r="H1871" s="494"/>
      <c r="I1871" s="532"/>
      <c r="J1871" s="532">
        <v>105315</v>
      </c>
      <c r="K1871" s="578">
        <v>72750</v>
      </c>
      <c r="L1871" s="477">
        <f t="shared" si="162"/>
        <v>178065</v>
      </c>
      <c r="M1871" s="477">
        <f t="shared" si="163"/>
        <v>132124230</v>
      </c>
      <c r="N1871" s="477">
        <v>0</v>
      </c>
      <c r="O1871" s="477">
        <f t="shared" si="158"/>
        <v>0</v>
      </c>
      <c r="P1871" s="477">
        <f t="shared" si="161"/>
        <v>0</v>
      </c>
      <c r="Q1871" s="447"/>
    </row>
    <row r="1872" spans="1:18" ht="13" hidden="1" outlineLevel="1">
      <c r="A1872" s="606">
        <f>IF(C1872&lt;&gt;0,MAX($A$11:A1871)+1,0)</f>
        <v>1638</v>
      </c>
      <c r="B1872" s="607" t="s">
        <v>1355</v>
      </c>
      <c r="C1872" s="608" t="s">
        <v>822</v>
      </c>
      <c r="D1872" s="536"/>
      <c r="E1872" s="510"/>
      <c r="F1872" s="532">
        <v>1573</v>
      </c>
      <c r="G1872" s="575"/>
      <c r="H1872" s="494"/>
      <c r="I1872" s="532"/>
      <c r="J1872" s="532">
        <v>105315</v>
      </c>
      <c r="K1872" s="578">
        <v>72750</v>
      </c>
      <c r="L1872" s="477">
        <f t="shared" si="162"/>
        <v>178065</v>
      </c>
      <c r="M1872" s="477">
        <f t="shared" si="163"/>
        <v>280096245</v>
      </c>
      <c r="N1872" s="477">
        <v>0</v>
      </c>
      <c r="O1872" s="477">
        <f t="shared" si="158"/>
        <v>0</v>
      </c>
      <c r="P1872" s="477">
        <f t="shared" si="161"/>
        <v>0</v>
      </c>
      <c r="Q1872" s="447"/>
    </row>
    <row r="1873" spans="1:18" ht="13" hidden="1" outlineLevel="1">
      <c r="A1873" s="609">
        <f>IF(C1873&lt;&gt;0,MAX($A$11:A1872)+1,0)</f>
        <v>1639</v>
      </c>
      <c r="B1873" s="610" t="s">
        <v>1356</v>
      </c>
      <c r="C1873" s="611" t="s">
        <v>822</v>
      </c>
      <c r="D1873" s="536"/>
      <c r="E1873" s="510"/>
      <c r="F1873" s="546">
        <v>1573</v>
      </c>
      <c r="G1873" s="589"/>
      <c r="H1873" s="494"/>
      <c r="I1873" s="546"/>
      <c r="J1873" s="546">
        <v>0</v>
      </c>
      <c r="K1873" s="593"/>
      <c r="L1873" s="477">
        <f t="shared" si="162"/>
        <v>0</v>
      </c>
      <c r="M1873" s="477">
        <f t="shared" si="163"/>
        <v>0</v>
      </c>
      <c r="N1873" s="542"/>
      <c r="O1873" s="542"/>
      <c r="P1873" s="542"/>
      <c r="Q1873" s="447"/>
    </row>
    <row r="1874" spans="1:18" ht="23.25" hidden="1" customHeight="1" outlineLevel="1">
      <c r="A1874" s="596"/>
      <c r="B1874" s="597" t="s">
        <v>1357</v>
      </c>
      <c r="C1874" s="598"/>
      <c r="D1874" s="612"/>
      <c r="E1874" s="612"/>
      <c r="F1874" s="556"/>
      <c r="G1874" s="557"/>
      <c r="H1874" s="556"/>
      <c r="I1874" s="556"/>
      <c r="J1874" s="556">
        <v>0</v>
      </c>
      <c r="K1874" s="556">
        <v>0</v>
      </c>
      <c r="L1874" s="556"/>
      <c r="M1874" s="556"/>
      <c r="N1874" s="586"/>
      <c r="O1874" s="586"/>
      <c r="P1874" s="586"/>
      <c r="Q1874" s="587"/>
    </row>
    <row r="1875" spans="1:18" s="439" customFormat="1" ht="70.5" hidden="1" customHeight="1" outlineLevel="1">
      <c r="A1875" s="599"/>
      <c r="B1875" s="600" t="str">
        <f>'[39]BANG KHOI LUONG 4'!B1877</f>
        <v>Hệ thống thoát nước căn hộ tháp A . Tổng khối lượng thi công là 24 tầng ( tầng 1 đến tầng 24 ).
Đợt 1-3: Thi công 21 tầng ( thoát tầng 4-24 )
Đợt này:Thi công 1 tầng ( thoát tầng 3 )
1/24=4,17%</v>
      </c>
      <c r="C1875" s="601"/>
      <c r="D1875" s="613"/>
      <c r="E1875" s="613"/>
      <c r="F1875" s="546"/>
      <c r="G1875" s="589"/>
      <c r="H1875" s="546"/>
      <c r="I1875" s="546"/>
      <c r="J1875" s="546"/>
      <c r="K1875" s="546"/>
      <c r="L1875" s="546"/>
      <c r="M1875" s="546"/>
      <c r="N1875" s="590"/>
      <c r="O1875" s="590"/>
      <c r="P1875" s="590"/>
      <c r="Q1875" s="591"/>
      <c r="R1875" s="602" t="s">
        <v>1358</v>
      </c>
    </row>
    <row r="1876" spans="1:18" ht="13" hidden="1" outlineLevel="1">
      <c r="A1876" s="603">
        <f>IF(C1876&lt;&gt;0,MAX($A$11:A1874)+1,0)</f>
        <v>1640</v>
      </c>
      <c r="B1876" s="604" t="s">
        <v>1288</v>
      </c>
      <c r="C1876" s="472" t="s">
        <v>805</v>
      </c>
      <c r="D1876" s="546"/>
      <c r="E1876" s="593"/>
      <c r="F1876" s="532">
        <v>3600</v>
      </c>
      <c r="G1876" s="494">
        <v>3150</v>
      </c>
      <c r="H1876" s="494">
        <f>'[39]BANG KHOI LUONG 4'!H1878</f>
        <v>150</v>
      </c>
      <c r="I1876" s="494">
        <f t="shared" ref="I1876:I1915" si="164">ROUND(G1876+H1876,2)</f>
        <v>3300</v>
      </c>
      <c r="J1876" s="532">
        <v>35146</v>
      </c>
      <c r="K1876" s="578">
        <v>18116.740000000002</v>
      </c>
      <c r="L1876" s="477">
        <f t="shared" si="162"/>
        <v>53262.740000000005</v>
      </c>
      <c r="M1876" s="477">
        <f t="shared" si="163"/>
        <v>191745864</v>
      </c>
      <c r="N1876" s="477">
        <v>167777631</v>
      </c>
      <c r="O1876" s="477">
        <f t="shared" ref="O1876:O1915" si="165">ROUND(L1876*H1876,0)</f>
        <v>7989411</v>
      </c>
      <c r="P1876" s="477">
        <f>ROUND(L1876*I1876,0)</f>
        <v>175767042</v>
      </c>
      <c r="Q1876" s="447">
        <f>'[39]BANG KHOI LUONG 4'!J1878</f>
        <v>4.1666666666666664E-2</v>
      </c>
    </row>
    <row r="1877" spans="1:18" ht="13" hidden="1" outlineLevel="1">
      <c r="A1877" s="603">
        <f>IF(C1877&lt;&gt;0,MAX($A$11:A1876)+1,0)</f>
        <v>1641</v>
      </c>
      <c r="B1877" s="604" t="s">
        <v>1147</v>
      </c>
      <c r="C1877" s="472" t="s">
        <v>805</v>
      </c>
      <c r="D1877" s="546"/>
      <c r="E1877" s="593"/>
      <c r="F1877" s="532">
        <v>8500</v>
      </c>
      <c r="G1877" s="494">
        <v>7437.5</v>
      </c>
      <c r="H1877" s="494">
        <f>'[39]BANG KHOI LUONG 4'!H1879</f>
        <v>354.17</v>
      </c>
      <c r="I1877" s="494">
        <f t="shared" si="164"/>
        <v>7791.67</v>
      </c>
      <c r="J1877" s="532">
        <v>40868</v>
      </c>
      <c r="K1877" s="578">
        <v>21065.98</v>
      </c>
      <c r="L1877" s="477">
        <f t="shared" si="162"/>
        <v>61933.979999999996</v>
      </c>
      <c r="M1877" s="477">
        <f t="shared" si="163"/>
        <v>526438830</v>
      </c>
      <c r="N1877" s="477">
        <v>460633976</v>
      </c>
      <c r="O1877" s="477">
        <f t="shared" si="165"/>
        <v>21935158</v>
      </c>
      <c r="P1877" s="477">
        <f>ROUND(L1877*I1877,0)</f>
        <v>482569134</v>
      </c>
      <c r="Q1877" s="447">
        <f>'[39]BANG KHOI LUONG 4'!J1879</f>
        <v>4.1666666666666664E-2</v>
      </c>
    </row>
    <row r="1878" spans="1:18" ht="13" hidden="1" outlineLevel="1">
      <c r="A1878" s="603">
        <f>IF(C1878&lt;&gt;0,MAX($A$11:A1877)+1,0)</f>
        <v>1642</v>
      </c>
      <c r="B1878" s="604" t="s">
        <v>1148</v>
      </c>
      <c r="C1878" s="472" t="s">
        <v>805</v>
      </c>
      <c r="D1878" s="546"/>
      <c r="E1878" s="593"/>
      <c r="F1878" s="532">
        <v>1700</v>
      </c>
      <c r="G1878" s="494">
        <v>1487.5</v>
      </c>
      <c r="H1878" s="494">
        <f>'[39]BANG KHOI LUONG 4'!H1880</f>
        <v>70.83</v>
      </c>
      <c r="I1878" s="494">
        <f t="shared" si="164"/>
        <v>1558.33</v>
      </c>
      <c r="J1878" s="532">
        <v>82670</v>
      </c>
      <c r="K1878" s="578">
        <v>42613.46</v>
      </c>
      <c r="L1878" s="477">
        <f t="shared" si="162"/>
        <v>125283.45999999999</v>
      </c>
      <c r="M1878" s="477">
        <f t="shared" si="163"/>
        <v>212981882</v>
      </c>
      <c r="N1878" s="477">
        <v>186359148</v>
      </c>
      <c r="O1878" s="477">
        <f t="shared" si="165"/>
        <v>8873827</v>
      </c>
      <c r="P1878" s="477">
        <f>ROUND(N1878+O1878,0)</f>
        <v>195232975</v>
      </c>
      <c r="Q1878" s="447">
        <f>'[39]BANG KHOI LUONG 4'!J1880</f>
        <v>4.1666666666666664E-2</v>
      </c>
    </row>
    <row r="1879" spans="1:18" ht="13" hidden="1" outlineLevel="1">
      <c r="A1879" s="603">
        <f>IF(C1879&lt;&gt;0,MAX($A$11:A1878)+1,0)</f>
        <v>1643</v>
      </c>
      <c r="B1879" s="604" t="s">
        <v>1149</v>
      </c>
      <c r="C1879" s="472" t="s">
        <v>805</v>
      </c>
      <c r="D1879" s="546"/>
      <c r="E1879" s="593"/>
      <c r="F1879" s="532">
        <v>3700</v>
      </c>
      <c r="G1879" s="494">
        <v>3237.5</v>
      </c>
      <c r="H1879" s="494">
        <f>'[39]BANG KHOI LUONG 4'!H1881</f>
        <v>154.16999999999999</v>
      </c>
      <c r="I1879" s="494">
        <f t="shared" si="164"/>
        <v>3391.67</v>
      </c>
      <c r="J1879" s="532">
        <v>118634</v>
      </c>
      <c r="K1879" s="578">
        <v>61151.519999999997</v>
      </c>
      <c r="L1879" s="477">
        <f t="shared" si="162"/>
        <v>179785.52</v>
      </c>
      <c r="M1879" s="477">
        <f t="shared" si="163"/>
        <v>665206424</v>
      </c>
      <c r="N1879" s="477">
        <v>582055621</v>
      </c>
      <c r="O1879" s="477">
        <f t="shared" si="165"/>
        <v>27717534</v>
      </c>
      <c r="P1879" s="477">
        <f t="shared" ref="P1879:P1915" si="166">ROUND(L1879*I1879,0)</f>
        <v>609773155</v>
      </c>
      <c r="Q1879" s="447">
        <f>'[39]BANG KHOI LUONG 4'!J1881</f>
        <v>4.1666666666666664E-2</v>
      </c>
    </row>
    <row r="1880" spans="1:18" ht="13" hidden="1" outlineLevel="1">
      <c r="A1880" s="603">
        <f>IF(C1880&lt;&gt;0,MAX($A$11:A1879)+1,0)</f>
        <v>1644</v>
      </c>
      <c r="B1880" s="604" t="s">
        <v>1359</v>
      </c>
      <c r="C1880" s="472" t="s">
        <v>805</v>
      </c>
      <c r="D1880" s="546"/>
      <c r="E1880" s="593"/>
      <c r="F1880" s="532">
        <v>10</v>
      </c>
      <c r="G1880" s="494">
        <v>0</v>
      </c>
      <c r="H1880" s="494">
        <f>'[39]BANG KHOI LUONG 4'!H1882</f>
        <v>0</v>
      </c>
      <c r="I1880" s="494">
        <f t="shared" si="164"/>
        <v>0</v>
      </c>
      <c r="J1880" s="532">
        <v>191496</v>
      </c>
      <c r="K1880" s="578">
        <v>98709.14</v>
      </c>
      <c r="L1880" s="477">
        <f t="shared" si="162"/>
        <v>290205.14</v>
      </c>
      <c r="M1880" s="477">
        <f t="shared" si="163"/>
        <v>2902051</v>
      </c>
      <c r="N1880" s="477">
        <v>0</v>
      </c>
      <c r="O1880" s="477">
        <f t="shared" si="165"/>
        <v>0</v>
      </c>
      <c r="P1880" s="477">
        <f t="shared" si="166"/>
        <v>0</v>
      </c>
      <c r="Q1880" s="447">
        <f>'[39]BANG KHOI LUONG 4'!J1882</f>
        <v>0</v>
      </c>
    </row>
    <row r="1881" spans="1:18" ht="13" hidden="1" outlineLevel="1">
      <c r="A1881" s="603">
        <f>IF(C1881&lt;&gt;0,MAX($A$11:A1880)+1,0)</f>
        <v>1645</v>
      </c>
      <c r="B1881" s="604" t="s">
        <v>1226</v>
      </c>
      <c r="C1881" s="472" t="s">
        <v>805</v>
      </c>
      <c r="D1881" s="546"/>
      <c r="E1881" s="593"/>
      <c r="F1881" s="532">
        <v>30</v>
      </c>
      <c r="G1881" s="494">
        <v>0</v>
      </c>
      <c r="H1881" s="494">
        <f>'[39]BANG KHOI LUONG 4'!H1883</f>
        <v>0</v>
      </c>
      <c r="I1881" s="494">
        <f t="shared" si="164"/>
        <v>0</v>
      </c>
      <c r="J1881" s="532">
        <v>487146</v>
      </c>
      <c r="K1881" s="578">
        <v>251106.42</v>
      </c>
      <c r="L1881" s="477">
        <f t="shared" si="162"/>
        <v>738252.42</v>
      </c>
      <c r="M1881" s="477">
        <f t="shared" si="163"/>
        <v>22147573</v>
      </c>
      <c r="N1881" s="477">
        <v>0</v>
      </c>
      <c r="O1881" s="477">
        <f t="shared" si="165"/>
        <v>0</v>
      </c>
      <c r="P1881" s="477">
        <f t="shared" si="166"/>
        <v>0</v>
      </c>
      <c r="Q1881" s="447">
        <f>'[39]BANG KHOI LUONG 4'!J1883</f>
        <v>0</v>
      </c>
    </row>
    <row r="1882" spans="1:18" ht="13" hidden="1" outlineLevel="1">
      <c r="A1882" s="603">
        <f>IF(C1882&lt;&gt;0,MAX($A$11:A1881)+1,0)</f>
        <v>1646</v>
      </c>
      <c r="B1882" s="604" t="s">
        <v>1360</v>
      </c>
      <c r="C1882" s="472" t="s">
        <v>805</v>
      </c>
      <c r="D1882" s="546"/>
      <c r="E1882" s="593"/>
      <c r="F1882" s="532">
        <v>10</v>
      </c>
      <c r="G1882" s="494">
        <v>0</v>
      </c>
      <c r="H1882" s="494">
        <f>'[39]BANG KHOI LUONG 4'!H1884</f>
        <v>0</v>
      </c>
      <c r="I1882" s="494">
        <f t="shared" si="164"/>
        <v>0</v>
      </c>
      <c r="J1882" s="532">
        <v>752438</v>
      </c>
      <c r="K1882" s="578">
        <v>387854.69</v>
      </c>
      <c r="L1882" s="477">
        <f t="shared" si="162"/>
        <v>1140292.69</v>
      </c>
      <c r="M1882" s="477">
        <f t="shared" si="163"/>
        <v>11402927</v>
      </c>
      <c r="N1882" s="477">
        <v>0</v>
      </c>
      <c r="O1882" s="477">
        <f t="shared" si="165"/>
        <v>0</v>
      </c>
      <c r="P1882" s="477">
        <f t="shared" si="166"/>
        <v>0</v>
      </c>
      <c r="Q1882" s="447">
        <f>'[39]BANG KHOI LUONG 4'!J1884</f>
        <v>0</v>
      </c>
    </row>
    <row r="1883" spans="1:18" ht="13" hidden="1" outlineLevel="1">
      <c r="A1883" s="603">
        <f>IF(C1883&lt;&gt;0,MAX($A$11:A1882)+1,0)</f>
        <v>1647</v>
      </c>
      <c r="B1883" s="604" t="s">
        <v>1361</v>
      </c>
      <c r="C1883" s="472" t="s">
        <v>822</v>
      </c>
      <c r="D1883" s="546"/>
      <c r="E1883" s="593"/>
      <c r="F1883" s="532">
        <v>2498</v>
      </c>
      <c r="G1883" s="494">
        <v>2187</v>
      </c>
      <c r="H1883" s="494">
        <f>'[39]BANG KHOI LUONG 4'!H1885</f>
        <v>104</v>
      </c>
      <c r="I1883" s="494">
        <f t="shared" si="164"/>
        <v>2291</v>
      </c>
      <c r="J1883" s="532">
        <v>10859</v>
      </c>
      <c r="K1883" s="578">
        <v>5598</v>
      </c>
      <c r="L1883" s="477">
        <f t="shared" si="162"/>
        <v>16457</v>
      </c>
      <c r="M1883" s="477">
        <f t="shared" si="163"/>
        <v>41109586</v>
      </c>
      <c r="N1883" s="477">
        <v>35991459</v>
      </c>
      <c r="O1883" s="477">
        <f t="shared" si="165"/>
        <v>1711528</v>
      </c>
      <c r="P1883" s="477">
        <f t="shared" si="166"/>
        <v>37702987</v>
      </c>
      <c r="Q1883" s="447">
        <f>'[39]BANG KHOI LUONG 4'!J1885</f>
        <v>4.1666666666666664E-2</v>
      </c>
    </row>
    <row r="1884" spans="1:18" ht="13" hidden="1" outlineLevel="1">
      <c r="A1884" s="603">
        <f>IF(C1884&lt;&gt;0,MAX($A$11:A1883)+1,0)</f>
        <v>1648</v>
      </c>
      <c r="B1884" s="604" t="s">
        <v>1362</v>
      </c>
      <c r="C1884" s="472" t="s">
        <v>822</v>
      </c>
      <c r="D1884" s="546"/>
      <c r="E1884" s="593"/>
      <c r="F1884" s="532">
        <v>5266</v>
      </c>
      <c r="G1884" s="494">
        <v>4609</v>
      </c>
      <c r="H1884" s="494">
        <f>'[39]BANG KHOI LUONG 4'!H1886</f>
        <v>219</v>
      </c>
      <c r="I1884" s="494">
        <f t="shared" si="164"/>
        <v>4828</v>
      </c>
      <c r="J1884" s="532">
        <v>5021</v>
      </c>
      <c r="K1884" s="578">
        <v>2588</v>
      </c>
      <c r="L1884" s="477">
        <f t="shared" si="162"/>
        <v>7609</v>
      </c>
      <c r="M1884" s="477">
        <f t="shared" si="163"/>
        <v>40068994</v>
      </c>
      <c r="N1884" s="477">
        <v>35069881</v>
      </c>
      <c r="O1884" s="477">
        <f t="shared" si="165"/>
        <v>1666371</v>
      </c>
      <c r="P1884" s="477">
        <f t="shared" si="166"/>
        <v>36736252</v>
      </c>
      <c r="Q1884" s="447">
        <f>'[39]BANG KHOI LUONG 4'!J1886</f>
        <v>4.1666666666666664E-2</v>
      </c>
    </row>
    <row r="1885" spans="1:18" ht="13" hidden="1" outlineLevel="1">
      <c r="A1885" s="603">
        <f>IF(C1885&lt;&gt;0,MAX($A$11:A1884)+1,0)</f>
        <v>1649</v>
      </c>
      <c r="B1885" s="604" t="s">
        <v>1363</v>
      </c>
      <c r="C1885" s="472" t="s">
        <v>822</v>
      </c>
      <c r="D1885" s="546"/>
      <c r="E1885" s="593"/>
      <c r="F1885" s="532">
        <v>7663</v>
      </c>
      <c r="G1885" s="494">
        <v>6706</v>
      </c>
      <c r="H1885" s="494">
        <f>'[39]BANG KHOI LUONG 4'!H1887</f>
        <v>319</v>
      </c>
      <c r="I1885" s="494">
        <f t="shared" si="164"/>
        <v>7025</v>
      </c>
      <c r="J1885" s="532">
        <v>7473</v>
      </c>
      <c r="K1885" s="578">
        <v>3852</v>
      </c>
      <c r="L1885" s="477">
        <f t="shared" si="162"/>
        <v>11325</v>
      </c>
      <c r="M1885" s="477">
        <f t="shared" si="163"/>
        <v>86783475</v>
      </c>
      <c r="N1885" s="477">
        <v>75945450</v>
      </c>
      <c r="O1885" s="477">
        <f t="shared" si="165"/>
        <v>3612675</v>
      </c>
      <c r="P1885" s="477">
        <f t="shared" si="166"/>
        <v>79558125</v>
      </c>
      <c r="Q1885" s="447">
        <f>'[39]BANG KHOI LUONG 4'!J1887</f>
        <v>4.1666666666666664E-2</v>
      </c>
    </row>
    <row r="1886" spans="1:18" ht="13" hidden="1" outlineLevel="1">
      <c r="A1886" s="603">
        <f>IF(C1886&lt;&gt;0,MAX($A$11:A1885)+1,0)</f>
        <v>1650</v>
      </c>
      <c r="B1886" s="604" t="s">
        <v>1364</v>
      </c>
      <c r="C1886" s="472" t="s">
        <v>822</v>
      </c>
      <c r="D1886" s="546"/>
      <c r="E1886" s="593"/>
      <c r="F1886" s="532">
        <v>47</v>
      </c>
      <c r="G1886" s="494">
        <v>42</v>
      </c>
      <c r="H1886" s="494">
        <f>'[39]BANG KHOI LUONG 4'!H1888</f>
        <v>2</v>
      </c>
      <c r="I1886" s="494">
        <f t="shared" si="164"/>
        <v>44</v>
      </c>
      <c r="J1886" s="532">
        <v>20551</v>
      </c>
      <c r="K1886" s="578">
        <v>10593</v>
      </c>
      <c r="L1886" s="477">
        <f t="shared" si="162"/>
        <v>31144</v>
      </c>
      <c r="M1886" s="477">
        <f t="shared" si="163"/>
        <v>1463768</v>
      </c>
      <c r="N1886" s="477">
        <v>1308048</v>
      </c>
      <c r="O1886" s="477">
        <f t="shared" si="165"/>
        <v>62288</v>
      </c>
      <c r="P1886" s="477">
        <f t="shared" si="166"/>
        <v>1370336</v>
      </c>
      <c r="Q1886" s="447">
        <f>'[39]BANG KHOI LUONG 4'!J1888</f>
        <v>4.1666666666666664E-2</v>
      </c>
    </row>
    <row r="1887" spans="1:18" ht="13" hidden="1" outlineLevel="1">
      <c r="A1887" s="603">
        <f>IF(C1887&lt;&gt;0,MAX($A$11:A1886)+1,0)</f>
        <v>1651</v>
      </c>
      <c r="B1887" s="604" t="s">
        <v>1365</v>
      </c>
      <c r="C1887" s="472" t="s">
        <v>822</v>
      </c>
      <c r="D1887" s="546"/>
      <c r="E1887" s="593"/>
      <c r="F1887" s="532">
        <v>4072</v>
      </c>
      <c r="G1887" s="494">
        <v>3563</v>
      </c>
      <c r="H1887" s="494">
        <f>'[39]BANG KHOI LUONG 4'!H1889</f>
        <v>170</v>
      </c>
      <c r="I1887" s="494">
        <f t="shared" si="164"/>
        <v>3733</v>
      </c>
      <c r="J1887" s="532">
        <v>51143</v>
      </c>
      <c r="K1887" s="578">
        <v>26363</v>
      </c>
      <c r="L1887" s="477">
        <f t="shared" si="162"/>
        <v>77506</v>
      </c>
      <c r="M1887" s="477">
        <f t="shared" si="163"/>
        <v>315604432</v>
      </c>
      <c r="N1887" s="477">
        <v>276153878</v>
      </c>
      <c r="O1887" s="477">
        <f t="shared" si="165"/>
        <v>13176020</v>
      </c>
      <c r="P1887" s="477">
        <f t="shared" si="166"/>
        <v>289329898</v>
      </c>
      <c r="Q1887" s="447">
        <f>'[39]BANG KHOI LUONG 4'!J1889</f>
        <v>4.1666666666666664E-2</v>
      </c>
    </row>
    <row r="1888" spans="1:18" ht="13" hidden="1" outlineLevel="1">
      <c r="A1888" s="603">
        <f>IF(C1888&lt;&gt;0,MAX($A$11:A1887)+1,0)</f>
        <v>1652</v>
      </c>
      <c r="B1888" s="604" t="s">
        <v>1366</v>
      </c>
      <c r="C1888" s="472" t="s">
        <v>822</v>
      </c>
      <c r="D1888" s="546"/>
      <c r="E1888" s="593"/>
      <c r="F1888" s="532">
        <v>4</v>
      </c>
      <c r="G1888" s="494">
        <v>0</v>
      </c>
      <c r="H1888" s="494">
        <f>'[39]BANG KHOI LUONG 4'!H1890</f>
        <v>0</v>
      </c>
      <c r="I1888" s="494">
        <f t="shared" si="164"/>
        <v>0</v>
      </c>
      <c r="J1888" s="532">
        <v>498944</v>
      </c>
      <c r="K1888" s="578">
        <v>257188</v>
      </c>
      <c r="L1888" s="477">
        <f t="shared" si="162"/>
        <v>756132</v>
      </c>
      <c r="M1888" s="477">
        <f t="shared" si="163"/>
        <v>3024528</v>
      </c>
      <c r="N1888" s="477">
        <v>0</v>
      </c>
      <c r="O1888" s="477">
        <f t="shared" si="165"/>
        <v>0</v>
      </c>
      <c r="P1888" s="477">
        <f t="shared" si="166"/>
        <v>0</v>
      </c>
      <c r="Q1888" s="447">
        <f>'[39]BANG KHOI LUONG 4'!J1890</f>
        <v>0</v>
      </c>
    </row>
    <row r="1889" spans="1:17" ht="13" hidden="1" outlineLevel="1">
      <c r="A1889" s="603">
        <f>IF(C1889&lt;&gt;0,MAX($A$11:A1888)+1,0)</f>
        <v>1653</v>
      </c>
      <c r="B1889" s="604" t="s">
        <v>1367</v>
      </c>
      <c r="C1889" s="472" t="s">
        <v>822</v>
      </c>
      <c r="D1889" s="546"/>
      <c r="E1889" s="593"/>
      <c r="F1889" s="532">
        <v>870</v>
      </c>
      <c r="G1889" s="494">
        <v>762</v>
      </c>
      <c r="H1889" s="494">
        <f>'[39]BANG KHOI LUONG 4'!H1891</f>
        <v>36</v>
      </c>
      <c r="I1889" s="494">
        <f t="shared" si="164"/>
        <v>798</v>
      </c>
      <c r="J1889" s="532">
        <v>11327</v>
      </c>
      <c r="K1889" s="578">
        <v>5838</v>
      </c>
      <c r="L1889" s="477">
        <f t="shared" si="162"/>
        <v>17165</v>
      </c>
      <c r="M1889" s="477">
        <f t="shared" si="163"/>
        <v>14933550</v>
      </c>
      <c r="N1889" s="477">
        <v>13079730</v>
      </c>
      <c r="O1889" s="477">
        <f t="shared" si="165"/>
        <v>617940</v>
      </c>
      <c r="P1889" s="477">
        <f t="shared" si="166"/>
        <v>13697670</v>
      </c>
      <c r="Q1889" s="447">
        <f>'[39]BANG KHOI LUONG 4'!J1891</f>
        <v>4.1666666666666664E-2</v>
      </c>
    </row>
    <row r="1890" spans="1:17" ht="13" hidden="1" outlineLevel="1">
      <c r="A1890" s="603">
        <f>IF(C1890&lt;&gt;0,MAX($A$11:A1889)+1,0)</f>
        <v>1654</v>
      </c>
      <c r="B1890" s="604" t="s">
        <v>1368</v>
      </c>
      <c r="C1890" s="472" t="s">
        <v>822</v>
      </c>
      <c r="D1890" s="546"/>
      <c r="E1890" s="593"/>
      <c r="F1890" s="532">
        <v>89</v>
      </c>
      <c r="G1890" s="494">
        <v>77</v>
      </c>
      <c r="H1890" s="494">
        <f>'[39]BANG KHOI LUONG 4'!H1892</f>
        <v>4</v>
      </c>
      <c r="I1890" s="494">
        <f t="shared" si="164"/>
        <v>81</v>
      </c>
      <c r="J1890" s="532">
        <v>16347</v>
      </c>
      <c r="K1890" s="578">
        <v>8426</v>
      </c>
      <c r="L1890" s="477">
        <f t="shared" si="162"/>
        <v>24773</v>
      </c>
      <c r="M1890" s="477">
        <f t="shared" si="163"/>
        <v>2204797</v>
      </c>
      <c r="N1890" s="477">
        <v>1907521</v>
      </c>
      <c r="O1890" s="477">
        <f t="shared" si="165"/>
        <v>99092</v>
      </c>
      <c r="P1890" s="477">
        <f t="shared" si="166"/>
        <v>2006613</v>
      </c>
      <c r="Q1890" s="447">
        <f>'[39]BANG KHOI LUONG 4'!J1892</f>
        <v>4.1666666666666664E-2</v>
      </c>
    </row>
    <row r="1891" spans="1:17" ht="13" hidden="1" outlineLevel="1">
      <c r="A1891" s="603">
        <f>IF(C1891&lt;&gt;0,MAX($A$11:A1890)+1,0)</f>
        <v>1655</v>
      </c>
      <c r="B1891" s="604" t="s">
        <v>1369</v>
      </c>
      <c r="C1891" s="472" t="s">
        <v>822</v>
      </c>
      <c r="D1891" s="546"/>
      <c r="E1891" s="593"/>
      <c r="F1891" s="532">
        <v>551</v>
      </c>
      <c r="G1891" s="494">
        <v>483</v>
      </c>
      <c r="H1891" s="494">
        <f>'[39]BANG KHOI LUONG 4'!H1893</f>
        <v>23</v>
      </c>
      <c r="I1891" s="494">
        <f t="shared" si="164"/>
        <v>506</v>
      </c>
      <c r="J1891" s="532">
        <v>32577</v>
      </c>
      <c r="K1891" s="578">
        <v>16793</v>
      </c>
      <c r="L1891" s="477">
        <f t="shared" si="162"/>
        <v>49370</v>
      </c>
      <c r="M1891" s="477">
        <f t="shared" si="163"/>
        <v>27202870</v>
      </c>
      <c r="N1891" s="477">
        <v>23845710</v>
      </c>
      <c r="O1891" s="477">
        <f t="shared" si="165"/>
        <v>1135510</v>
      </c>
      <c r="P1891" s="477">
        <f t="shared" si="166"/>
        <v>24981220</v>
      </c>
      <c r="Q1891" s="447">
        <f>'[39]BANG KHOI LUONG 4'!J1893</f>
        <v>4.1666666666666664E-2</v>
      </c>
    </row>
    <row r="1892" spans="1:17" ht="13" hidden="1" outlineLevel="1">
      <c r="A1892" s="603">
        <f>IF(C1892&lt;&gt;0,MAX($A$11:A1891)+1,0)</f>
        <v>1656</v>
      </c>
      <c r="B1892" s="604" t="s">
        <v>1370</v>
      </c>
      <c r="C1892" s="472" t="s">
        <v>822</v>
      </c>
      <c r="D1892" s="546"/>
      <c r="E1892" s="593"/>
      <c r="F1892" s="532">
        <v>1439</v>
      </c>
      <c r="G1892" s="494">
        <v>1260</v>
      </c>
      <c r="H1892" s="494">
        <f>'[39]BANG KHOI LUONG 4'!H1894</f>
        <v>60</v>
      </c>
      <c r="I1892" s="494">
        <f t="shared" si="164"/>
        <v>1320</v>
      </c>
      <c r="J1892" s="532">
        <v>33629</v>
      </c>
      <c r="K1892" s="578">
        <v>17334</v>
      </c>
      <c r="L1892" s="477">
        <f t="shared" si="162"/>
        <v>50963</v>
      </c>
      <c r="M1892" s="477">
        <f t="shared" si="163"/>
        <v>73335757</v>
      </c>
      <c r="N1892" s="477">
        <v>64213380</v>
      </c>
      <c r="O1892" s="477">
        <f t="shared" si="165"/>
        <v>3057780</v>
      </c>
      <c r="P1892" s="477">
        <f t="shared" si="166"/>
        <v>67271160</v>
      </c>
      <c r="Q1892" s="447">
        <f>'[39]BANG KHOI LUONG 4'!J1894</f>
        <v>4.1666666666666664E-2</v>
      </c>
    </row>
    <row r="1893" spans="1:17" ht="13" hidden="1" outlineLevel="1">
      <c r="A1893" s="603">
        <f>IF(C1893&lt;&gt;0,MAX($A$11:A1892)+1,0)</f>
        <v>1657</v>
      </c>
      <c r="B1893" s="604" t="s">
        <v>1371</v>
      </c>
      <c r="C1893" s="472" t="s">
        <v>822</v>
      </c>
      <c r="D1893" s="546"/>
      <c r="E1893" s="593"/>
      <c r="F1893" s="532">
        <v>22</v>
      </c>
      <c r="G1893" s="494">
        <v>20</v>
      </c>
      <c r="H1893" s="494">
        <f>'[39]BANG KHOI LUONG 4'!H1895</f>
        <v>1</v>
      </c>
      <c r="I1893" s="494">
        <f t="shared" si="164"/>
        <v>21</v>
      </c>
      <c r="J1893" s="532">
        <v>62586</v>
      </c>
      <c r="K1893" s="578">
        <v>32261</v>
      </c>
      <c r="L1893" s="477">
        <f t="shared" si="162"/>
        <v>94847</v>
      </c>
      <c r="M1893" s="477">
        <f t="shared" si="163"/>
        <v>2086634</v>
      </c>
      <c r="N1893" s="477">
        <v>1896940</v>
      </c>
      <c r="O1893" s="477">
        <f t="shared" si="165"/>
        <v>94847</v>
      </c>
      <c r="P1893" s="477">
        <f t="shared" si="166"/>
        <v>1991787</v>
      </c>
      <c r="Q1893" s="447">
        <f>'[39]BANG KHOI LUONG 4'!J1895</f>
        <v>4.1666666666666664E-2</v>
      </c>
    </row>
    <row r="1894" spans="1:17" ht="13" hidden="1" outlineLevel="1">
      <c r="A1894" s="603">
        <f>IF(C1894&lt;&gt;0,MAX($A$11:A1893)+1,0)</f>
        <v>1658</v>
      </c>
      <c r="B1894" s="604" t="s">
        <v>1372</v>
      </c>
      <c r="C1894" s="472" t="s">
        <v>822</v>
      </c>
      <c r="D1894" s="546"/>
      <c r="E1894" s="593"/>
      <c r="F1894" s="532">
        <v>29</v>
      </c>
      <c r="G1894" s="494">
        <v>25</v>
      </c>
      <c r="H1894" s="494">
        <f>'[39]BANG KHOI LUONG 4'!H1896</f>
        <v>1</v>
      </c>
      <c r="I1894" s="494">
        <f t="shared" si="164"/>
        <v>26</v>
      </c>
      <c r="J1894" s="532">
        <v>94347</v>
      </c>
      <c r="K1894" s="578">
        <v>48632</v>
      </c>
      <c r="L1894" s="477">
        <f t="shared" si="162"/>
        <v>142979</v>
      </c>
      <c r="M1894" s="477">
        <f t="shared" si="163"/>
        <v>4146391</v>
      </c>
      <c r="N1894" s="477">
        <v>3574475</v>
      </c>
      <c r="O1894" s="477">
        <f t="shared" si="165"/>
        <v>142979</v>
      </c>
      <c r="P1894" s="477">
        <f t="shared" si="166"/>
        <v>3717454</v>
      </c>
      <c r="Q1894" s="447">
        <f>'[39]BANG KHOI LUONG 4'!J1896</f>
        <v>4.1666666666666664E-2</v>
      </c>
    </row>
    <row r="1895" spans="1:17" ht="13" hidden="1" outlineLevel="1">
      <c r="A1895" s="603">
        <f>IF(C1895&lt;&gt;0,MAX($A$11:A1894)+1,0)</f>
        <v>1659</v>
      </c>
      <c r="B1895" s="604" t="s">
        <v>1373</v>
      </c>
      <c r="C1895" s="472" t="s">
        <v>822</v>
      </c>
      <c r="D1895" s="546"/>
      <c r="E1895" s="593"/>
      <c r="F1895" s="532">
        <v>4</v>
      </c>
      <c r="G1895" s="494">
        <v>4</v>
      </c>
      <c r="H1895" s="494">
        <f>'[39]BANG KHOI LUONG 4'!H1897</f>
        <v>0</v>
      </c>
      <c r="I1895" s="494">
        <f t="shared" si="164"/>
        <v>4</v>
      </c>
      <c r="J1895" s="532">
        <v>79168</v>
      </c>
      <c r="K1895" s="578">
        <v>40808</v>
      </c>
      <c r="L1895" s="477">
        <f t="shared" si="162"/>
        <v>119976</v>
      </c>
      <c r="M1895" s="477">
        <f t="shared" si="163"/>
        <v>479904</v>
      </c>
      <c r="N1895" s="477">
        <v>479904</v>
      </c>
      <c r="O1895" s="477">
        <f t="shared" si="165"/>
        <v>0</v>
      </c>
      <c r="P1895" s="477">
        <f t="shared" si="166"/>
        <v>479904</v>
      </c>
      <c r="Q1895" s="447">
        <f>'[39]BANG KHOI LUONG 4'!J1897</f>
        <v>4.1666666666666664E-2</v>
      </c>
    </row>
    <row r="1896" spans="1:17" ht="13" hidden="1" outlineLevel="1">
      <c r="A1896" s="603">
        <f>IF(C1896&lt;&gt;0,MAX($A$11:A1895)+1,0)</f>
        <v>1660</v>
      </c>
      <c r="B1896" s="604" t="s">
        <v>1374</v>
      </c>
      <c r="C1896" s="472" t="s">
        <v>822</v>
      </c>
      <c r="D1896" s="546"/>
      <c r="E1896" s="593"/>
      <c r="F1896" s="532">
        <v>577</v>
      </c>
      <c r="G1896" s="494">
        <v>504</v>
      </c>
      <c r="H1896" s="494">
        <f>'[39]BANG KHOI LUONG 4'!H1898</f>
        <v>24</v>
      </c>
      <c r="I1896" s="494">
        <f t="shared" si="164"/>
        <v>528</v>
      </c>
      <c r="J1896" s="532">
        <v>114897</v>
      </c>
      <c r="K1896" s="578">
        <v>59225</v>
      </c>
      <c r="L1896" s="477">
        <f t="shared" si="162"/>
        <v>174122</v>
      </c>
      <c r="M1896" s="477">
        <f t="shared" si="163"/>
        <v>100468394</v>
      </c>
      <c r="N1896" s="477">
        <v>87757488</v>
      </c>
      <c r="O1896" s="477">
        <f t="shared" si="165"/>
        <v>4178928</v>
      </c>
      <c r="P1896" s="477">
        <f t="shared" si="166"/>
        <v>91936416</v>
      </c>
      <c r="Q1896" s="447">
        <f>'[39]BANG KHOI LUONG 4'!J1898</f>
        <v>4.1666666666666664E-2</v>
      </c>
    </row>
    <row r="1897" spans="1:17" ht="13" hidden="1" outlineLevel="1">
      <c r="A1897" s="603">
        <f>IF(C1897&lt;&gt;0,MAX($A$11:A1896)+1,0)</f>
        <v>1661</v>
      </c>
      <c r="B1897" s="604" t="s">
        <v>1375</v>
      </c>
      <c r="C1897" s="472" t="s">
        <v>822</v>
      </c>
      <c r="D1897" s="546"/>
      <c r="E1897" s="593"/>
      <c r="F1897" s="532">
        <v>901</v>
      </c>
      <c r="G1897" s="494">
        <v>788</v>
      </c>
      <c r="H1897" s="494">
        <f>'[39]BANG KHOI LUONG 4'!H1899</f>
        <v>38</v>
      </c>
      <c r="I1897" s="494">
        <f t="shared" si="164"/>
        <v>826</v>
      </c>
      <c r="J1897" s="532">
        <v>13311</v>
      </c>
      <c r="K1897" s="578">
        <v>6862</v>
      </c>
      <c r="L1897" s="477">
        <f t="shared" si="162"/>
        <v>20173</v>
      </c>
      <c r="M1897" s="477">
        <f t="shared" si="163"/>
        <v>18175873</v>
      </c>
      <c r="N1897" s="477">
        <v>15896324</v>
      </c>
      <c r="O1897" s="477">
        <f t="shared" si="165"/>
        <v>766574</v>
      </c>
      <c r="P1897" s="477">
        <f t="shared" si="166"/>
        <v>16662898</v>
      </c>
      <c r="Q1897" s="447">
        <f>'[39]BANG KHOI LUONG 4'!J1899</f>
        <v>4.1666666666666664E-2</v>
      </c>
    </row>
    <row r="1898" spans="1:17" ht="13" hidden="1" outlineLevel="1">
      <c r="A1898" s="603">
        <f>IF(C1898&lt;&gt;0,MAX($A$11:A1897)+1,0)</f>
        <v>1662</v>
      </c>
      <c r="B1898" s="604" t="s">
        <v>1376</v>
      </c>
      <c r="C1898" s="472" t="s">
        <v>822</v>
      </c>
      <c r="D1898" s="546"/>
      <c r="E1898" s="593"/>
      <c r="F1898" s="532">
        <v>777</v>
      </c>
      <c r="G1898" s="494">
        <v>679</v>
      </c>
      <c r="H1898" s="494">
        <f>'[39]BANG KHOI LUONG 4'!H1900</f>
        <v>32</v>
      </c>
      <c r="I1898" s="494">
        <f t="shared" si="164"/>
        <v>711</v>
      </c>
      <c r="J1898" s="532">
        <v>28257</v>
      </c>
      <c r="K1898" s="578">
        <v>14566</v>
      </c>
      <c r="L1898" s="477">
        <f t="shared" si="162"/>
        <v>42823</v>
      </c>
      <c r="M1898" s="477">
        <f t="shared" si="163"/>
        <v>33273471</v>
      </c>
      <c r="N1898" s="477">
        <v>29076817</v>
      </c>
      <c r="O1898" s="477">
        <f t="shared" si="165"/>
        <v>1370336</v>
      </c>
      <c r="P1898" s="477">
        <f t="shared" si="166"/>
        <v>30447153</v>
      </c>
      <c r="Q1898" s="447">
        <f>'[39]BANG KHOI LUONG 4'!J1900</f>
        <v>4.1666666666666664E-2</v>
      </c>
    </row>
    <row r="1899" spans="1:17" ht="13" hidden="1" outlineLevel="1">
      <c r="A1899" s="603">
        <f>IF(C1899&lt;&gt;0,MAX($A$11:A1898)+1,0)</f>
        <v>1663</v>
      </c>
      <c r="B1899" s="604" t="s">
        <v>1377</v>
      </c>
      <c r="C1899" s="472" t="s">
        <v>822</v>
      </c>
      <c r="D1899" s="546"/>
      <c r="E1899" s="593"/>
      <c r="F1899" s="532">
        <v>824</v>
      </c>
      <c r="G1899" s="494">
        <v>721</v>
      </c>
      <c r="H1899" s="494">
        <f>'[39]BANG KHOI LUONG 4'!H1901</f>
        <v>34</v>
      </c>
      <c r="I1899" s="494">
        <f t="shared" si="164"/>
        <v>755</v>
      </c>
      <c r="J1899" s="532">
        <v>69593</v>
      </c>
      <c r="K1899" s="578">
        <v>35873</v>
      </c>
      <c r="L1899" s="477">
        <f t="shared" si="162"/>
        <v>105466</v>
      </c>
      <c r="M1899" s="477">
        <f t="shared" si="163"/>
        <v>86903984</v>
      </c>
      <c r="N1899" s="477">
        <v>76040986</v>
      </c>
      <c r="O1899" s="477">
        <f t="shared" si="165"/>
        <v>3585844</v>
      </c>
      <c r="P1899" s="477">
        <f t="shared" si="166"/>
        <v>79626830</v>
      </c>
      <c r="Q1899" s="447">
        <f>'[39]BANG KHOI LUONG 4'!J1901</f>
        <v>4.1666666666666664E-2</v>
      </c>
    </row>
    <row r="1900" spans="1:17" ht="13" hidden="1" outlineLevel="1">
      <c r="A1900" s="603">
        <f>IF(C1900&lt;&gt;0,MAX($A$11:A1899)+1,0)</f>
        <v>1664</v>
      </c>
      <c r="B1900" s="604" t="s">
        <v>1378</v>
      </c>
      <c r="C1900" s="472" t="s">
        <v>822</v>
      </c>
      <c r="D1900" s="546"/>
      <c r="E1900" s="593"/>
      <c r="F1900" s="532">
        <v>588</v>
      </c>
      <c r="G1900" s="494">
        <v>515</v>
      </c>
      <c r="H1900" s="494">
        <f>'[39]BANG KHOI LUONG 4'!H1902</f>
        <v>25</v>
      </c>
      <c r="I1900" s="494">
        <f t="shared" si="164"/>
        <v>540</v>
      </c>
      <c r="J1900" s="532">
        <v>33395</v>
      </c>
      <c r="K1900" s="578">
        <v>17214</v>
      </c>
      <c r="L1900" s="477">
        <f t="shared" si="162"/>
        <v>50609</v>
      </c>
      <c r="M1900" s="477">
        <f t="shared" si="163"/>
        <v>29758092</v>
      </c>
      <c r="N1900" s="477">
        <v>26063635</v>
      </c>
      <c r="O1900" s="477">
        <f t="shared" si="165"/>
        <v>1265225</v>
      </c>
      <c r="P1900" s="477">
        <f t="shared" si="166"/>
        <v>27328860</v>
      </c>
      <c r="Q1900" s="447">
        <f>'[39]BANG KHOI LUONG 4'!J1902</f>
        <v>4.1666666666666664E-2</v>
      </c>
    </row>
    <row r="1901" spans="1:17" ht="13" hidden="1" outlineLevel="1">
      <c r="A1901" s="603">
        <f>IF(C1901&lt;&gt;0,MAX($A$11:A1900)+1,0)</f>
        <v>1665</v>
      </c>
      <c r="B1901" s="604" t="s">
        <v>1379</v>
      </c>
      <c r="C1901" s="472" t="s">
        <v>822</v>
      </c>
      <c r="D1901" s="546"/>
      <c r="E1901" s="593"/>
      <c r="F1901" s="532">
        <v>234</v>
      </c>
      <c r="G1901" s="494">
        <v>206</v>
      </c>
      <c r="H1901" s="494">
        <f>'[39]BANG KHOI LUONG 4'!H1903</f>
        <v>10</v>
      </c>
      <c r="I1901" s="494">
        <f t="shared" si="164"/>
        <v>216</v>
      </c>
      <c r="J1901" s="532">
        <v>35964</v>
      </c>
      <c r="K1901" s="578">
        <v>18538</v>
      </c>
      <c r="L1901" s="477">
        <f t="shared" si="162"/>
        <v>54502</v>
      </c>
      <c r="M1901" s="477">
        <f t="shared" si="163"/>
        <v>12753468</v>
      </c>
      <c r="N1901" s="477">
        <v>11227412</v>
      </c>
      <c r="O1901" s="477">
        <f t="shared" si="165"/>
        <v>545020</v>
      </c>
      <c r="P1901" s="477">
        <f t="shared" si="166"/>
        <v>11772432</v>
      </c>
      <c r="Q1901" s="447">
        <f>'[39]BANG KHOI LUONG 4'!J1903</f>
        <v>4.1666666666666664E-2</v>
      </c>
    </row>
    <row r="1902" spans="1:17" ht="13" hidden="1" outlineLevel="1">
      <c r="A1902" s="603">
        <f>IF(C1902&lt;&gt;0,MAX($A$11:A1901)+1,0)</f>
        <v>1666</v>
      </c>
      <c r="B1902" s="604" t="s">
        <v>1380</v>
      </c>
      <c r="C1902" s="472" t="s">
        <v>822</v>
      </c>
      <c r="D1902" s="546"/>
      <c r="E1902" s="593"/>
      <c r="F1902" s="532">
        <v>172</v>
      </c>
      <c r="G1902" s="494">
        <v>151</v>
      </c>
      <c r="H1902" s="494">
        <f>'[39]BANG KHOI LUONG 4'!H1904</f>
        <v>7</v>
      </c>
      <c r="I1902" s="494">
        <f t="shared" si="164"/>
        <v>158</v>
      </c>
      <c r="J1902" s="532">
        <v>56514</v>
      </c>
      <c r="K1902" s="578">
        <v>29131</v>
      </c>
      <c r="L1902" s="477">
        <f t="shared" si="162"/>
        <v>85645</v>
      </c>
      <c r="M1902" s="477">
        <f t="shared" si="163"/>
        <v>14730940</v>
      </c>
      <c r="N1902" s="477">
        <v>12932395</v>
      </c>
      <c r="O1902" s="477">
        <f t="shared" si="165"/>
        <v>599515</v>
      </c>
      <c r="P1902" s="477">
        <f t="shared" si="166"/>
        <v>13531910</v>
      </c>
      <c r="Q1902" s="447">
        <f>'[39]BANG KHOI LUONG 4'!J1904</f>
        <v>4.1666666666666664E-2</v>
      </c>
    </row>
    <row r="1903" spans="1:17" ht="13" hidden="1" outlineLevel="1">
      <c r="A1903" s="603">
        <f>IF(C1903&lt;&gt;0,MAX($A$11:A1902)+1,0)</f>
        <v>1667</v>
      </c>
      <c r="B1903" s="604" t="s">
        <v>1381</v>
      </c>
      <c r="C1903" s="472" t="s">
        <v>822</v>
      </c>
      <c r="D1903" s="546"/>
      <c r="E1903" s="593"/>
      <c r="F1903" s="532">
        <v>708</v>
      </c>
      <c r="G1903" s="494">
        <v>0</v>
      </c>
      <c r="H1903" s="494">
        <f>'[39]BANG KHOI LUONG 4'!H1905</f>
        <v>0</v>
      </c>
      <c r="I1903" s="494">
        <f t="shared" si="164"/>
        <v>0</v>
      </c>
      <c r="J1903" s="532">
        <v>323907</v>
      </c>
      <c r="K1903" s="578">
        <v>166963</v>
      </c>
      <c r="L1903" s="477">
        <f t="shared" si="162"/>
        <v>490870</v>
      </c>
      <c r="M1903" s="477">
        <f t="shared" si="163"/>
        <v>347535960</v>
      </c>
      <c r="N1903" s="477">
        <v>0</v>
      </c>
      <c r="O1903" s="477">
        <f t="shared" si="165"/>
        <v>0</v>
      </c>
      <c r="P1903" s="477">
        <f t="shared" si="166"/>
        <v>0</v>
      </c>
      <c r="Q1903" s="447">
        <f>'[39]BANG KHOI LUONG 4'!J1905</f>
        <v>0</v>
      </c>
    </row>
    <row r="1904" spans="1:17" ht="13" hidden="1" outlineLevel="1">
      <c r="A1904" s="603">
        <f>IF(C1904&lt;&gt;0,MAX($A$11:A1903)+1,0)</f>
        <v>1668</v>
      </c>
      <c r="B1904" s="604" t="s">
        <v>1382</v>
      </c>
      <c r="C1904" s="472" t="s">
        <v>822</v>
      </c>
      <c r="D1904" s="546"/>
      <c r="E1904" s="593"/>
      <c r="F1904" s="532">
        <v>153</v>
      </c>
      <c r="G1904" s="494">
        <v>133</v>
      </c>
      <c r="H1904" s="494">
        <f>'[39]BANG KHOI LUONG 4'!H1906</f>
        <v>6</v>
      </c>
      <c r="I1904" s="494">
        <f t="shared" si="164"/>
        <v>139</v>
      </c>
      <c r="J1904" s="532">
        <v>6889</v>
      </c>
      <c r="K1904" s="578">
        <v>3551</v>
      </c>
      <c r="L1904" s="477">
        <f t="shared" si="162"/>
        <v>10440</v>
      </c>
      <c r="M1904" s="477">
        <f t="shared" si="163"/>
        <v>1597320</v>
      </c>
      <c r="N1904" s="477">
        <v>1388520</v>
      </c>
      <c r="O1904" s="477">
        <f t="shared" si="165"/>
        <v>62640</v>
      </c>
      <c r="P1904" s="477">
        <f t="shared" si="166"/>
        <v>1451160</v>
      </c>
      <c r="Q1904" s="447">
        <f>'[39]BANG KHOI LUONG 4'!J1906</f>
        <v>4.1666666666666664E-2</v>
      </c>
    </row>
    <row r="1905" spans="1:17" ht="13" hidden="1" outlineLevel="1">
      <c r="A1905" s="603">
        <f>IF(C1905&lt;&gt;0,MAX($A$11:A1904)+1,0)</f>
        <v>1669</v>
      </c>
      <c r="B1905" s="604" t="s">
        <v>1383</v>
      </c>
      <c r="C1905" s="472" t="s">
        <v>822</v>
      </c>
      <c r="D1905" s="546"/>
      <c r="E1905" s="593"/>
      <c r="F1905" s="532">
        <v>3</v>
      </c>
      <c r="G1905" s="494">
        <v>0</v>
      </c>
      <c r="H1905" s="494">
        <f>'[39]BANG KHOI LUONG 4'!H1907</f>
        <v>0</v>
      </c>
      <c r="I1905" s="494">
        <f t="shared" si="164"/>
        <v>0</v>
      </c>
      <c r="J1905" s="532">
        <v>26856</v>
      </c>
      <c r="K1905" s="578">
        <v>13844</v>
      </c>
      <c r="L1905" s="477">
        <f t="shared" si="162"/>
        <v>40700</v>
      </c>
      <c r="M1905" s="477">
        <f t="shared" si="163"/>
        <v>122100</v>
      </c>
      <c r="N1905" s="477">
        <v>0</v>
      </c>
      <c r="O1905" s="477">
        <f t="shared" si="165"/>
        <v>0</v>
      </c>
      <c r="P1905" s="477">
        <f t="shared" si="166"/>
        <v>0</v>
      </c>
      <c r="Q1905" s="447">
        <f>'[39]BANG KHOI LUONG 4'!J1907</f>
        <v>0</v>
      </c>
    </row>
    <row r="1906" spans="1:17" ht="13" hidden="1" outlineLevel="1">
      <c r="A1906" s="603">
        <f>IF(C1906&lt;&gt;0,MAX($A$11:A1905)+1,0)</f>
        <v>1670</v>
      </c>
      <c r="B1906" s="604" t="s">
        <v>1217</v>
      </c>
      <c r="C1906" s="472" t="s">
        <v>822</v>
      </c>
      <c r="D1906" s="546"/>
      <c r="E1906" s="593"/>
      <c r="F1906" s="532">
        <v>62</v>
      </c>
      <c r="G1906" s="494">
        <v>55</v>
      </c>
      <c r="H1906" s="494">
        <f>'[39]BANG KHOI LUONG 4'!H1908</f>
        <v>3</v>
      </c>
      <c r="I1906" s="494">
        <f t="shared" si="164"/>
        <v>58</v>
      </c>
      <c r="J1906" s="532">
        <v>40868</v>
      </c>
      <c r="K1906" s="578">
        <v>21066</v>
      </c>
      <c r="L1906" s="477">
        <f t="shared" si="162"/>
        <v>61934</v>
      </c>
      <c r="M1906" s="477">
        <f t="shared" si="163"/>
        <v>3839908</v>
      </c>
      <c r="N1906" s="477">
        <v>3406370</v>
      </c>
      <c r="O1906" s="477">
        <f t="shared" si="165"/>
        <v>185802</v>
      </c>
      <c r="P1906" s="477">
        <f t="shared" si="166"/>
        <v>3592172</v>
      </c>
      <c r="Q1906" s="447">
        <f>'[39]BANG KHOI LUONG 4'!J1908</f>
        <v>4.1666666666666664E-2</v>
      </c>
    </row>
    <row r="1907" spans="1:17" ht="13" hidden="1" outlineLevel="1">
      <c r="A1907" s="603">
        <f>IF(C1907&lt;&gt;0,MAX($A$11:A1906)+1,0)</f>
        <v>1671</v>
      </c>
      <c r="B1907" s="604" t="s">
        <v>1188</v>
      </c>
      <c r="C1907" s="472" t="s">
        <v>822</v>
      </c>
      <c r="D1907" s="546"/>
      <c r="E1907" s="593"/>
      <c r="F1907" s="532">
        <v>656</v>
      </c>
      <c r="G1907" s="494">
        <v>574</v>
      </c>
      <c r="H1907" s="494">
        <f>'[39]BANG KHOI LUONG 4'!H1909</f>
        <v>27</v>
      </c>
      <c r="I1907" s="494">
        <f t="shared" si="164"/>
        <v>601</v>
      </c>
      <c r="J1907" s="532">
        <v>107191</v>
      </c>
      <c r="K1907" s="578">
        <v>55253</v>
      </c>
      <c r="L1907" s="477">
        <f t="shared" si="162"/>
        <v>162444</v>
      </c>
      <c r="M1907" s="477">
        <f t="shared" si="163"/>
        <v>106563264</v>
      </c>
      <c r="N1907" s="477">
        <v>93242856</v>
      </c>
      <c r="O1907" s="477">
        <f t="shared" si="165"/>
        <v>4385988</v>
      </c>
      <c r="P1907" s="477">
        <f t="shared" si="166"/>
        <v>97628844</v>
      </c>
      <c r="Q1907" s="447">
        <f>'[39]BANG KHOI LUONG 4'!J1909</f>
        <v>4.1666666666666664E-2</v>
      </c>
    </row>
    <row r="1908" spans="1:17" ht="13" hidden="1" outlineLevel="1">
      <c r="A1908" s="603">
        <f>IF(C1908&lt;&gt;0,MAX($A$11:A1907)+1,0)</f>
        <v>1672</v>
      </c>
      <c r="B1908" s="604" t="s">
        <v>1187</v>
      </c>
      <c r="C1908" s="472" t="s">
        <v>822</v>
      </c>
      <c r="D1908" s="546"/>
      <c r="E1908" s="593"/>
      <c r="F1908" s="532">
        <v>656</v>
      </c>
      <c r="G1908" s="494">
        <v>574</v>
      </c>
      <c r="H1908" s="494">
        <f>'[39]BANG KHOI LUONG 4'!H1910</f>
        <v>27</v>
      </c>
      <c r="I1908" s="494">
        <f t="shared" si="164"/>
        <v>601</v>
      </c>
      <c r="J1908" s="532">
        <v>183906</v>
      </c>
      <c r="K1908" s="578">
        <v>94797</v>
      </c>
      <c r="L1908" s="477">
        <f t="shared" si="162"/>
        <v>278703</v>
      </c>
      <c r="M1908" s="477">
        <f t="shared" si="163"/>
        <v>182829168</v>
      </c>
      <c r="N1908" s="477">
        <v>159975522</v>
      </c>
      <c r="O1908" s="477">
        <f t="shared" si="165"/>
        <v>7524981</v>
      </c>
      <c r="P1908" s="477">
        <f t="shared" si="166"/>
        <v>167500503</v>
      </c>
      <c r="Q1908" s="447">
        <f>'[39]BANG KHOI LUONG 4'!J1910</f>
        <v>4.1666666666666664E-2</v>
      </c>
    </row>
    <row r="1909" spans="1:17" ht="13" hidden="1" outlineLevel="1">
      <c r="A1909" s="603">
        <f>IF(C1909&lt;&gt;0,MAX($A$11:A1908)+1,0)</f>
        <v>1673</v>
      </c>
      <c r="B1909" s="604" t="s">
        <v>1384</v>
      </c>
      <c r="C1909" s="472" t="s">
        <v>822</v>
      </c>
      <c r="D1909" s="546"/>
      <c r="E1909" s="593"/>
      <c r="F1909" s="532">
        <v>27</v>
      </c>
      <c r="G1909" s="494">
        <v>0</v>
      </c>
      <c r="H1909" s="494">
        <f>'[39]BANG KHOI LUONG 4'!H1911</f>
        <v>0</v>
      </c>
      <c r="I1909" s="494">
        <f t="shared" si="164"/>
        <v>0</v>
      </c>
      <c r="J1909" s="532">
        <v>40868</v>
      </c>
      <c r="K1909" s="578">
        <v>21066</v>
      </c>
      <c r="L1909" s="477">
        <f t="shared" si="162"/>
        <v>61934</v>
      </c>
      <c r="M1909" s="477">
        <f t="shared" si="163"/>
        <v>1672218</v>
      </c>
      <c r="N1909" s="477">
        <v>0</v>
      </c>
      <c r="O1909" s="477">
        <f t="shared" si="165"/>
        <v>0</v>
      </c>
      <c r="P1909" s="477">
        <f t="shared" si="166"/>
        <v>0</v>
      </c>
      <c r="Q1909" s="447">
        <f>'[39]BANG KHOI LUONG 4'!J1911</f>
        <v>0</v>
      </c>
    </row>
    <row r="1910" spans="1:17" ht="13" hidden="1" outlineLevel="1">
      <c r="A1910" s="603">
        <f>IF(C1910&lt;&gt;0,MAX($A$11:A1909)+1,0)</f>
        <v>1674</v>
      </c>
      <c r="B1910" s="604" t="s">
        <v>1385</v>
      </c>
      <c r="C1910" s="472" t="s">
        <v>822</v>
      </c>
      <c r="D1910" s="546"/>
      <c r="E1910" s="593"/>
      <c r="F1910" s="532">
        <v>34</v>
      </c>
      <c r="G1910" s="494">
        <v>0</v>
      </c>
      <c r="H1910" s="494">
        <f>'[39]BANG KHOI LUONG 4'!H1912</f>
        <v>0</v>
      </c>
      <c r="I1910" s="494">
        <f t="shared" si="164"/>
        <v>0</v>
      </c>
      <c r="J1910" s="532">
        <v>107191</v>
      </c>
      <c r="K1910" s="578">
        <v>55253</v>
      </c>
      <c r="L1910" s="477">
        <f t="shared" si="162"/>
        <v>162444</v>
      </c>
      <c r="M1910" s="477">
        <f t="shared" si="163"/>
        <v>5523096</v>
      </c>
      <c r="N1910" s="477">
        <v>0</v>
      </c>
      <c r="O1910" s="477">
        <f t="shared" si="165"/>
        <v>0</v>
      </c>
      <c r="P1910" s="477">
        <f t="shared" si="166"/>
        <v>0</v>
      </c>
      <c r="Q1910" s="447">
        <f>'[39]BANG KHOI LUONG 4'!J1912</f>
        <v>0</v>
      </c>
    </row>
    <row r="1911" spans="1:17" ht="13" hidden="1" outlineLevel="1">
      <c r="A1911" s="603">
        <f>IF(C1911&lt;&gt;0,MAX($A$11:A1910)+1,0)</f>
        <v>1675</v>
      </c>
      <c r="B1911" s="604" t="s">
        <v>1386</v>
      </c>
      <c r="C1911" s="472" t="s">
        <v>822</v>
      </c>
      <c r="D1911" s="546"/>
      <c r="E1911" s="593"/>
      <c r="F1911" s="532">
        <v>42</v>
      </c>
      <c r="G1911" s="494">
        <v>0</v>
      </c>
      <c r="H1911" s="494">
        <f>'[39]BANG KHOI LUONG 4'!H1913</f>
        <v>0</v>
      </c>
      <c r="I1911" s="494">
        <f t="shared" si="164"/>
        <v>0</v>
      </c>
      <c r="J1911" s="532">
        <v>183906</v>
      </c>
      <c r="K1911" s="578">
        <v>94797</v>
      </c>
      <c r="L1911" s="477">
        <f t="shared" si="162"/>
        <v>278703</v>
      </c>
      <c r="M1911" s="477">
        <f t="shared" si="163"/>
        <v>11705526</v>
      </c>
      <c r="N1911" s="477">
        <v>0</v>
      </c>
      <c r="O1911" s="477">
        <f t="shared" si="165"/>
        <v>0</v>
      </c>
      <c r="P1911" s="477">
        <f t="shared" si="166"/>
        <v>0</v>
      </c>
      <c r="Q1911" s="447">
        <f>'[39]BANG KHOI LUONG 4'!J1913</f>
        <v>0</v>
      </c>
    </row>
    <row r="1912" spans="1:17" ht="13" hidden="1" outlineLevel="1">
      <c r="A1912" s="603">
        <f>IF(C1912&lt;&gt;0,MAX($A$11:A1911)+1,0)</f>
        <v>1676</v>
      </c>
      <c r="B1912" s="604" t="s">
        <v>1387</v>
      </c>
      <c r="C1912" s="472" t="s">
        <v>822</v>
      </c>
      <c r="D1912" s="546"/>
      <c r="E1912" s="593"/>
      <c r="F1912" s="532">
        <v>310</v>
      </c>
      <c r="G1912" s="494">
        <v>272</v>
      </c>
      <c r="H1912" s="494">
        <f>'[39]BANG KHOI LUONG 4'!H1914</f>
        <v>13</v>
      </c>
      <c r="I1912" s="494">
        <f t="shared" si="164"/>
        <v>285</v>
      </c>
      <c r="J1912" s="532">
        <v>78116</v>
      </c>
      <c r="K1912" s="578">
        <v>40266</v>
      </c>
      <c r="L1912" s="477">
        <f t="shared" si="162"/>
        <v>118382</v>
      </c>
      <c r="M1912" s="477">
        <f t="shared" si="163"/>
        <v>36698420</v>
      </c>
      <c r="N1912" s="477">
        <v>32199904</v>
      </c>
      <c r="O1912" s="477">
        <f t="shared" si="165"/>
        <v>1538966</v>
      </c>
      <c r="P1912" s="477">
        <f t="shared" si="166"/>
        <v>33738870</v>
      </c>
      <c r="Q1912" s="447">
        <f>'[39]BANG KHOI LUONG 4'!J1914</f>
        <v>4.1666666666666664E-2</v>
      </c>
    </row>
    <row r="1913" spans="1:17" ht="15.75" hidden="1" customHeight="1" outlineLevel="1">
      <c r="A1913" s="603">
        <f>IF(C1913&lt;&gt;0,MAX($A$11:A1912)+1,0)</f>
        <v>1677</v>
      </c>
      <c r="B1913" s="604" t="s">
        <v>1388</v>
      </c>
      <c r="C1913" s="472" t="s">
        <v>822</v>
      </c>
      <c r="D1913" s="546"/>
      <c r="E1913" s="593"/>
      <c r="F1913" s="532">
        <v>816</v>
      </c>
      <c r="G1913" s="494">
        <v>714</v>
      </c>
      <c r="H1913" s="494">
        <f>'[39]BANG KHOI LUONG 4'!H1915</f>
        <v>34</v>
      </c>
      <c r="I1913" s="494">
        <f t="shared" si="164"/>
        <v>748</v>
      </c>
      <c r="J1913" s="532">
        <v>134281</v>
      </c>
      <c r="K1913" s="578">
        <v>69217</v>
      </c>
      <c r="L1913" s="477">
        <f t="shared" si="162"/>
        <v>203498</v>
      </c>
      <c r="M1913" s="477">
        <f t="shared" si="163"/>
        <v>166054368</v>
      </c>
      <c r="N1913" s="477">
        <v>145297572</v>
      </c>
      <c r="O1913" s="477">
        <f t="shared" si="165"/>
        <v>6918932</v>
      </c>
      <c r="P1913" s="477">
        <f t="shared" si="166"/>
        <v>152216504</v>
      </c>
      <c r="Q1913" s="447">
        <f>'[39]BANG KHOI LUONG 4'!J1915</f>
        <v>4.1666666666666664E-2</v>
      </c>
    </row>
    <row r="1914" spans="1:17" ht="15.75" hidden="1" customHeight="1" outlineLevel="1">
      <c r="A1914" s="603">
        <f>IF(C1914&lt;&gt;0,MAX($A$11:A1913)+1,0)</f>
        <v>1678</v>
      </c>
      <c r="B1914" s="604" t="s">
        <v>1389</v>
      </c>
      <c r="C1914" s="472" t="s">
        <v>822</v>
      </c>
      <c r="D1914" s="546"/>
      <c r="E1914" s="593"/>
      <c r="F1914" s="532">
        <v>2189</v>
      </c>
      <c r="G1914" s="494">
        <v>0</v>
      </c>
      <c r="H1914" s="494"/>
      <c r="I1914" s="494">
        <f t="shared" si="164"/>
        <v>0</v>
      </c>
      <c r="J1914" s="479">
        <v>145607</v>
      </c>
      <c r="K1914" s="479">
        <v>100395</v>
      </c>
      <c r="L1914" s="477">
        <f t="shared" si="162"/>
        <v>246002</v>
      </c>
      <c r="M1914" s="477">
        <f t="shared" si="163"/>
        <v>538498378</v>
      </c>
      <c r="N1914" s="477">
        <v>0</v>
      </c>
      <c r="O1914" s="477">
        <f t="shared" si="165"/>
        <v>0</v>
      </c>
      <c r="P1914" s="477">
        <f t="shared" si="166"/>
        <v>0</v>
      </c>
      <c r="Q1914" s="447"/>
    </row>
    <row r="1915" spans="1:17" ht="15.75" hidden="1" customHeight="1" outlineLevel="1">
      <c r="A1915" s="603">
        <f>IF(C1915&lt;&gt;0,MAX($A$11:A1914)+1,0)</f>
        <v>1679</v>
      </c>
      <c r="B1915" s="604" t="s">
        <v>1390</v>
      </c>
      <c r="C1915" s="472" t="s">
        <v>822</v>
      </c>
      <c r="D1915" s="546"/>
      <c r="E1915" s="593"/>
      <c r="F1915" s="532">
        <v>792</v>
      </c>
      <c r="G1915" s="494">
        <v>0</v>
      </c>
      <c r="H1915" s="494"/>
      <c r="I1915" s="494">
        <f t="shared" si="164"/>
        <v>0</v>
      </c>
      <c r="J1915" s="532">
        <v>169362</v>
      </c>
      <c r="K1915" s="578">
        <v>104760</v>
      </c>
      <c r="L1915" s="477">
        <f t="shared" si="162"/>
        <v>274122</v>
      </c>
      <c r="M1915" s="477">
        <f t="shared" si="163"/>
        <v>217104624</v>
      </c>
      <c r="N1915" s="477">
        <v>0</v>
      </c>
      <c r="O1915" s="477">
        <f t="shared" si="165"/>
        <v>0</v>
      </c>
      <c r="P1915" s="477">
        <f t="shared" si="166"/>
        <v>0</v>
      </c>
      <c r="Q1915" s="447"/>
    </row>
    <row r="1916" spans="1:17" ht="25.5" customHeight="1" collapsed="1">
      <c r="A1916" s="453" t="s">
        <v>1391</v>
      </c>
      <c r="B1916" s="454" t="s">
        <v>1392</v>
      </c>
      <c r="C1916" s="455"/>
      <c r="D1916" s="456"/>
      <c r="E1916" s="457"/>
      <c r="F1916" s="527"/>
      <c r="G1916" s="528"/>
      <c r="H1916" s="527"/>
      <c r="I1916" s="527"/>
      <c r="J1916" s="529"/>
      <c r="K1916" s="529"/>
      <c r="L1916" s="529"/>
      <c r="M1916" s="529">
        <f>SUBTOTAL(9,M1917:M1975)</f>
        <v>8413811294</v>
      </c>
      <c r="N1916" s="529">
        <v>1414128654</v>
      </c>
      <c r="O1916" s="529">
        <f>SUBTOTAL(9,O1917:O1975)</f>
        <v>848755257</v>
      </c>
      <c r="P1916" s="529">
        <f>SUBTOTAL(9,P1917:P1975)</f>
        <v>2262883911</v>
      </c>
      <c r="Q1916" s="497"/>
    </row>
    <row r="1917" spans="1:17" ht="22.5" hidden="1" customHeight="1" outlineLevel="1">
      <c r="A1917" s="596"/>
      <c r="B1917" s="597" t="s">
        <v>1247</v>
      </c>
      <c r="C1917" s="598"/>
      <c r="D1917" s="612"/>
      <c r="E1917" s="612"/>
      <c r="F1917" s="556"/>
      <c r="G1917" s="557"/>
      <c r="H1917" s="556"/>
      <c r="I1917" s="556"/>
      <c r="J1917" s="556"/>
      <c r="K1917" s="556"/>
      <c r="L1917" s="556"/>
      <c r="M1917" s="556"/>
      <c r="N1917" s="586"/>
      <c r="O1917" s="556"/>
      <c r="P1917" s="556"/>
      <c r="Q1917" s="614"/>
    </row>
    <row r="1918" spans="1:17" ht="23.25" hidden="1" customHeight="1" outlineLevel="1">
      <c r="A1918" s="606">
        <f>IF(C1918&lt;&gt;0,MAX($A$11:A1916)+1,0)</f>
        <v>1680</v>
      </c>
      <c r="B1918" s="607" t="s">
        <v>1114</v>
      </c>
      <c r="C1918" s="608" t="s">
        <v>805</v>
      </c>
      <c r="D1918" s="536"/>
      <c r="E1918" s="510"/>
      <c r="F1918" s="615">
        <v>26000</v>
      </c>
      <c r="G1918" s="616"/>
      <c r="H1918" s="615"/>
      <c r="I1918" s="615"/>
      <c r="J1918" s="605">
        <v>17553</v>
      </c>
      <c r="K1918" s="578">
        <v>16286.69</v>
      </c>
      <c r="L1918" s="477">
        <f t="shared" si="162"/>
        <v>33839.69</v>
      </c>
      <c r="M1918" s="477">
        <f t="shared" si="163"/>
        <v>879831940</v>
      </c>
      <c r="N1918" s="542"/>
      <c r="O1918" s="542"/>
      <c r="P1918" s="542"/>
      <c r="Q1918" s="517"/>
    </row>
    <row r="1919" spans="1:17" ht="23.25" hidden="1" customHeight="1" outlineLevel="1">
      <c r="A1919" s="606">
        <f>IF(C1919&lt;&gt;0,MAX($A$11:A1918)+1,0)</f>
        <v>1681</v>
      </c>
      <c r="B1919" s="607" t="s">
        <v>1115</v>
      </c>
      <c r="C1919" s="608" t="s">
        <v>805</v>
      </c>
      <c r="D1919" s="536"/>
      <c r="E1919" s="510"/>
      <c r="F1919" s="615">
        <v>6700</v>
      </c>
      <c r="G1919" s="616"/>
      <c r="H1919" s="615"/>
      <c r="I1919" s="615"/>
      <c r="J1919" s="605">
        <v>31381</v>
      </c>
      <c r="K1919" s="578">
        <v>29116.3</v>
      </c>
      <c r="L1919" s="477">
        <f t="shared" si="162"/>
        <v>60497.3</v>
      </c>
      <c r="M1919" s="477">
        <f t="shared" si="163"/>
        <v>405331910</v>
      </c>
      <c r="N1919" s="542"/>
      <c r="O1919" s="542"/>
      <c r="P1919" s="542"/>
      <c r="Q1919" s="517"/>
    </row>
    <row r="1920" spans="1:17" ht="23.25" hidden="1" customHeight="1" outlineLevel="1">
      <c r="A1920" s="606">
        <f>IF(C1920&lt;&gt;0,MAX($A$11:A1919)+1,0)</f>
        <v>1682</v>
      </c>
      <c r="B1920" s="607" t="s">
        <v>1348</v>
      </c>
      <c r="C1920" s="608" t="s">
        <v>805</v>
      </c>
      <c r="D1920" s="536"/>
      <c r="E1920" s="510"/>
      <c r="F1920" s="615">
        <v>8600</v>
      </c>
      <c r="G1920" s="616"/>
      <c r="H1920" s="615"/>
      <c r="I1920" s="615"/>
      <c r="J1920" s="605">
        <v>21693</v>
      </c>
      <c r="K1920" s="578">
        <v>20127.89</v>
      </c>
      <c r="L1920" s="477">
        <f t="shared" si="162"/>
        <v>41820.89</v>
      </c>
      <c r="M1920" s="477">
        <f t="shared" si="163"/>
        <v>359659654</v>
      </c>
      <c r="N1920" s="542"/>
      <c r="O1920" s="542"/>
      <c r="P1920" s="542"/>
      <c r="Q1920" s="517"/>
    </row>
    <row r="1921" spans="1:17" ht="23.25" hidden="1" customHeight="1" outlineLevel="1">
      <c r="A1921" s="606">
        <f>IF(C1921&lt;&gt;0,MAX($A$11:A1920)+1,0)</f>
        <v>1683</v>
      </c>
      <c r="B1921" s="607" t="s">
        <v>1121</v>
      </c>
      <c r="C1921" s="608" t="s">
        <v>822</v>
      </c>
      <c r="D1921" s="536"/>
      <c r="E1921" s="510"/>
      <c r="F1921" s="532">
        <v>17627</v>
      </c>
      <c r="G1921" s="575"/>
      <c r="H1921" s="532"/>
      <c r="I1921" s="532"/>
      <c r="J1921" s="532">
        <v>4306</v>
      </c>
      <c r="K1921" s="578">
        <v>3994</v>
      </c>
      <c r="L1921" s="477">
        <f t="shared" si="162"/>
        <v>8300</v>
      </c>
      <c r="M1921" s="477">
        <f t="shared" si="163"/>
        <v>146304100</v>
      </c>
      <c r="N1921" s="542"/>
      <c r="O1921" s="542"/>
      <c r="P1921" s="542"/>
      <c r="Q1921" s="517"/>
    </row>
    <row r="1922" spans="1:17" ht="23.25" hidden="1" customHeight="1" outlineLevel="1">
      <c r="A1922" s="606">
        <f>IF(C1922&lt;&gt;0,MAX($A$11:A1921)+1,0)</f>
        <v>1684</v>
      </c>
      <c r="B1922" s="607" t="s">
        <v>1122</v>
      </c>
      <c r="C1922" s="608" t="s">
        <v>822</v>
      </c>
      <c r="D1922" s="536"/>
      <c r="E1922" s="510"/>
      <c r="F1922" s="532">
        <v>912</v>
      </c>
      <c r="G1922" s="575"/>
      <c r="H1922" s="532"/>
      <c r="I1922" s="532"/>
      <c r="J1922" s="532">
        <v>5796</v>
      </c>
      <c r="K1922" s="578">
        <v>5378</v>
      </c>
      <c r="L1922" s="477">
        <f t="shared" si="162"/>
        <v>11174</v>
      </c>
      <c r="M1922" s="477">
        <f t="shared" si="163"/>
        <v>10190688</v>
      </c>
      <c r="N1922" s="542"/>
      <c r="O1922" s="542"/>
      <c r="P1922" s="542"/>
      <c r="Q1922" s="517"/>
    </row>
    <row r="1923" spans="1:17" ht="23.25" hidden="1" customHeight="1" outlineLevel="1">
      <c r="A1923" s="606">
        <f>IF(C1923&lt;&gt;0,MAX($A$11:A1922)+1,0)</f>
        <v>1685</v>
      </c>
      <c r="B1923" s="607" t="s">
        <v>1349</v>
      </c>
      <c r="C1923" s="608" t="s">
        <v>822</v>
      </c>
      <c r="D1923" s="536"/>
      <c r="E1923" s="510"/>
      <c r="F1923" s="532">
        <v>882</v>
      </c>
      <c r="G1923" s="575"/>
      <c r="H1923" s="532"/>
      <c r="I1923" s="532"/>
      <c r="J1923" s="532">
        <v>5051</v>
      </c>
      <c r="K1923" s="578">
        <v>4686</v>
      </c>
      <c r="L1923" s="477">
        <f t="shared" si="162"/>
        <v>9737</v>
      </c>
      <c r="M1923" s="477">
        <f t="shared" si="163"/>
        <v>8588034</v>
      </c>
      <c r="N1923" s="542"/>
      <c r="O1923" s="542"/>
      <c r="P1923" s="542"/>
      <c r="Q1923" s="517"/>
    </row>
    <row r="1924" spans="1:17" ht="23.25" hidden="1" customHeight="1" outlineLevel="1">
      <c r="A1924" s="606">
        <f>IF(C1924&lt;&gt;0,MAX($A$11:A1923)+1,0)</f>
        <v>1686</v>
      </c>
      <c r="B1924" s="607" t="s">
        <v>1350</v>
      </c>
      <c r="C1924" s="608" t="s">
        <v>822</v>
      </c>
      <c r="D1924" s="536"/>
      <c r="E1924" s="510"/>
      <c r="F1924" s="532">
        <v>1519</v>
      </c>
      <c r="G1924" s="575"/>
      <c r="H1924" s="532"/>
      <c r="I1924" s="532"/>
      <c r="J1924" s="532">
        <v>7866</v>
      </c>
      <c r="K1924" s="578">
        <v>7298</v>
      </c>
      <c r="L1924" s="477">
        <f t="shared" si="162"/>
        <v>15164</v>
      </c>
      <c r="M1924" s="477">
        <f t="shared" si="163"/>
        <v>23034116</v>
      </c>
      <c r="N1924" s="542"/>
      <c r="O1924" s="542"/>
      <c r="P1924" s="542"/>
      <c r="Q1924" s="517"/>
    </row>
    <row r="1925" spans="1:17" ht="23.25" hidden="1" customHeight="1" outlineLevel="1">
      <c r="A1925" s="606">
        <f>IF(C1925&lt;&gt;0,MAX($A$11:A1924)+1,0)</f>
        <v>1687</v>
      </c>
      <c r="B1925" s="607" t="s">
        <v>1351</v>
      </c>
      <c r="C1925" s="608" t="s">
        <v>822</v>
      </c>
      <c r="D1925" s="536"/>
      <c r="E1925" s="510"/>
      <c r="F1925" s="532">
        <v>5389</v>
      </c>
      <c r="G1925" s="575"/>
      <c r="H1925" s="532"/>
      <c r="I1925" s="532"/>
      <c r="J1925" s="532">
        <v>7866</v>
      </c>
      <c r="K1925" s="578">
        <v>7298</v>
      </c>
      <c r="L1925" s="477">
        <f t="shared" si="162"/>
        <v>15164</v>
      </c>
      <c r="M1925" s="477">
        <f t="shared" si="163"/>
        <v>81718796</v>
      </c>
      <c r="N1925" s="542"/>
      <c r="O1925" s="542"/>
      <c r="P1925" s="542"/>
      <c r="Q1925" s="517"/>
    </row>
    <row r="1926" spans="1:17" ht="23.25" hidden="1" customHeight="1" outlineLevel="1">
      <c r="A1926" s="606">
        <f>IF(C1926&lt;&gt;0,MAX($A$11:A1925)+1,0)</f>
        <v>1688</v>
      </c>
      <c r="B1926" s="607" t="s">
        <v>1132</v>
      </c>
      <c r="C1926" s="608" t="s">
        <v>822</v>
      </c>
      <c r="D1926" s="536"/>
      <c r="E1926" s="510"/>
      <c r="F1926" s="532">
        <v>2426</v>
      </c>
      <c r="G1926" s="575"/>
      <c r="H1926" s="532"/>
      <c r="I1926" s="532"/>
      <c r="J1926" s="532">
        <v>3560</v>
      </c>
      <c r="K1926" s="578">
        <v>3304</v>
      </c>
      <c r="L1926" s="477">
        <f t="shared" si="162"/>
        <v>6864</v>
      </c>
      <c r="M1926" s="477">
        <f t="shared" si="163"/>
        <v>16652064</v>
      </c>
      <c r="N1926" s="542"/>
      <c r="O1926" s="542"/>
      <c r="P1926" s="542"/>
      <c r="Q1926" s="517"/>
    </row>
    <row r="1927" spans="1:17" ht="23.25" hidden="1" customHeight="1" outlineLevel="1">
      <c r="A1927" s="606">
        <f>IF(C1927&lt;&gt;0,MAX($A$11:A1926)+1,0)</f>
        <v>1689</v>
      </c>
      <c r="B1927" s="607" t="s">
        <v>1352</v>
      </c>
      <c r="C1927" s="608" t="s">
        <v>822</v>
      </c>
      <c r="D1927" s="536"/>
      <c r="E1927" s="510"/>
      <c r="F1927" s="532">
        <v>2327</v>
      </c>
      <c r="G1927" s="575"/>
      <c r="H1927" s="532"/>
      <c r="I1927" s="532"/>
      <c r="J1927" s="532">
        <v>44711</v>
      </c>
      <c r="K1927" s="578">
        <v>41485</v>
      </c>
      <c r="L1927" s="477">
        <f t="shared" si="162"/>
        <v>86196</v>
      </c>
      <c r="M1927" s="477">
        <f t="shared" si="163"/>
        <v>200578092</v>
      </c>
      <c r="N1927" s="542"/>
      <c r="O1927" s="542"/>
      <c r="P1927" s="542"/>
      <c r="Q1927" s="517"/>
    </row>
    <row r="1928" spans="1:17" ht="23.25" hidden="1" customHeight="1" outlineLevel="1">
      <c r="A1928" s="606">
        <f>IF(C1928&lt;&gt;0,MAX($A$11:A1927)+1,0)</f>
        <v>1690</v>
      </c>
      <c r="B1928" s="607" t="s">
        <v>1353</v>
      </c>
      <c r="C1928" s="608" t="s">
        <v>822</v>
      </c>
      <c r="D1928" s="536"/>
      <c r="E1928" s="510"/>
      <c r="F1928" s="532">
        <v>9476</v>
      </c>
      <c r="G1928" s="575"/>
      <c r="H1928" s="532"/>
      <c r="I1928" s="532"/>
      <c r="J1928" s="532">
        <v>31795</v>
      </c>
      <c r="K1928" s="578">
        <v>29501</v>
      </c>
      <c r="L1928" s="477">
        <f t="shared" si="162"/>
        <v>61296</v>
      </c>
      <c r="M1928" s="477">
        <f t="shared" si="163"/>
        <v>580840896</v>
      </c>
      <c r="N1928" s="542"/>
      <c r="O1928" s="542"/>
      <c r="P1928" s="542"/>
      <c r="Q1928" s="517"/>
    </row>
    <row r="1929" spans="1:17" ht="23.25" hidden="1" customHeight="1" outlineLevel="1">
      <c r="A1929" s="606">
        <f>IF(C1929&lt;&gt;0,MAX($A$11:A1928)+1,0)</f>
        <v>1691</v>
      </c>
      <c r="B1929" s="607" t="s">
        <v>1274</v>
      </c>
      <c r="C1929" s="608" t="s">
        <v>822</v>
      </c>
      <c r="D1929" s="536"/>
      <c r="E1929" s="510"/>
      <c r="F1929" s="532">
        <v>3898</v>
      </c>
      <c r="G1929" s="575"/>
      <c r="H1929" s="532"/>
      <c r="I1929" s="532"/>
      <c r="J1929" s="532">
        <v>125864</v>
      </c>
      <c r="K1929" s="479">
        <v>92150</v>
      </c>
      <c r="L1929" s="477">
        <f t="shared" si="162"/>
        <v>218014</v>
      </c>
      <c r="M1929" s="477">
        <f t="shared" si="163"/>
        <v>849818572</v>
      </c>
      <c r="N1929" s="542"/>
      <c r="O1929" s="542"/>
      <c r="P1929" s="542"/>
      <c r="Q1929" s="517"/>
    </row>
    <row r="1930" spans="1:17" ht="23.25" hidden="1" customHeight="1" outlineLevel="1">
      <c r="A1930" s="606">
        <f>IF(C1930&lt;&gt;0,MAX($A$11:A1929)+1,0)</f>
        <v>1692</v>
      </c>
      <c r="B1930" s="607" t="s">
        <v>1275</v>
      </c>
      <c r="C1930" s="608" t="s">
        <v>822</v>
      </c>
      <c r="D1930" s="536"/>
      <c r="E1930" s="510"/>
      <c r="F1930" s="532">
        <v>851</v>
      </c>
      <c r="G1930" s="575"/>
      <c r="H1930" s="532"/>
      <c r="I1930" s="532"/>
      <c r="J1930" s="532">
        <v>179806</v>
      </c>
      <c r="K1930" s="479">
        <v>116400</v>
      </c>
      <c r="L1930" s="477">
        <f t="shared" si="162"/>
        <v>296206</v>
      </c>
      <c r="M1930" s="477">
        <f t="shared" si="163"/>
        <v>252071306</v>
      </c>
      <c r="N1930" s="542"/>
      <c r="O1930" s="542"/>
      <c r="P1930" s="542"/>
      <c r="Q1930" s="517"/>
    </row>
    <row r="1931" spans="1:17" ht="23.25" hidden="1" customHeight="1" outlineLevel="1">
      <c r="A1931" s="606">
        <f>IF(C1931&lt;&gt;0,MAX($A$11:A1930)+1,0)</f>
        <v>1693</v>
      </c>
      <c r="B1931" s="607" t="s">
        <v>1354</v>
      </c>
      <c r="C1931" s="608" t="s">
        <v>822</v>
      </c>
      <c r="D1931" s="536"/>
      <c r="E1931" s="510"/>
      <c r="F1931" s="532">
        <v>740</v>
      </c>
      <c r="G1931" s="575"/>
      <c r="H1931" s="532"/>
      <c r="I1931" s="532"/>
      <c r="J1931" s="532">
        <v>105315</v>
      </c>
      <c r="K1931" s="578">
        <v>72750</v>
      </c>
      <c r="L1931" s="477">
        <f t="shared" si="162"/>
        <v>178065</v>
      </c>
      <c r="M1931" s="477">
        <f t="shared" si="163"/>
        <v>131768100</v>
      </c>
      <c r="N1931" s="542"/>
      <c r="O1931" s="542"/>
      <c r="P1931" s="542"/>
      <c r="Q1931" s="517"/>
    </row>
    <row r="1932" spans="1:17" ht="23.25" hidden="1" customHeight="1" outlineLevel="1">
      <c r="A1932" s="606">
        <f>IF(C1932&lt;&gt;0,MAX($A$11:A1931)+1,0)</f>
        <v>1694</v>
      </c>
      <c r="B1932" s="607" t="s">
        <v>1355</v>
      </c>
      <c r="C1932" s="608" t="s">
        <v>822</v>
      </c>
      <c r="D1932" s="536"/>
      <c r="E1932" s="510"/>
      <c r="F1932" s="532">
        <v>1579</v>
      </c>
      <c r="G1932" s="575"/>
      <c r="H1932" s="532"/>
      <c r="I1932" s="532"/>
      <c r="J1932" s="532">
        <v>105315</v>
      </c>
      <c r="K1932" s="578">
        <v>72750</v>
      </c>
      <c r="L1932" s="477">
        <f t="shared" si="162"/>
        <v>178065</v>
      </c>
      <c r="M1932" s="477">
        <f t="shared" si="163"/>
        <v>281164635</v>
      </c>
      <c r="N1932" s="542"/>
      <c r="O1932" s="542"/>
      <c r="P1932" s="542"/>
      <c r="Q1932" s="517"/>
    </row>
    <row r="1933" spans="1:17" ht="23.25" hidden="1" customHeight="1" outlineLevel="1">
      <c r="A1933" s="609">
        <f>IF(C1933&lt;&gt;0,MAX($A$11:A1932)+1,0)</f>
        <v>1695</v>
      </c>
      <c r="B1933" s="610" t="s">
        <v>1356</v>
      </c>
      <c r="C1933" s="611" t="s">
        <v>822</v>
      </c>
      <c r="D1933" s="536"/>
      <c r="E1933" s="510"/>
      <c r="F1933" s="546">
        <v>1579</v>
      </c>
      <c r="G1933" s="589"/>
      <c r="H1933" s="546"/>
      <c r="I1933" s="546"/>
      <c r="J1933" s="546">
        <v>0</v>
      </c>
      <c r="K1933" s="593"/>
      <c r="L1933" s="477">
        <f t="shared" si="162"/>
        <v>0</v>
      </c>
      <c r="M1933" s="477">
        <f t="shared" si="163"/>
        <v>0</v>
      </c>
      <c r="N1933" s="542"/>
      <c r="O1933" s="542"/>
      <c r="P1933" s="542"/>
      <c r="Q1933" s="549"/>
    </row>
    <row r="1934" spans="1:17" ht="22.5" hidden="1" customHeight="1" outlineLevel="1">
      <c r="A1934" s="596"/>
      <c r="B1934" s="597" t="s">
        <v>1357</v>
      </c>
      <c r="C1934" s="598"/>
      <c r="D1934" s="612"/>
      <c r="E1934" s="612"/>
      <c r="F1934" s="556"/>
      <c r="G1934" s="557"/>
      <c r="H1934" s="556"/>
      <c r="I1934" s="556"/>
      <c r="J1934" s="556">
        <v>0</v>
      </c>
      <c r="K1934" s="556">
        <v>0</v>
      </c>
      <c r="L1934" s="556"/>
      <c r="M1934" s="556"/>
      <c r="N1934" s="586"/>
      <c r="O1934" s="586"/>
      <c r="P1934" s="586"/>
      <c r="Q1934" s="587"/>
    </row>
    <row r="1935" spans="1:17" s="439" customFormat="1" ht="90" hidden="1" customHeight="1" outlineLevel="1">
      <c r="A1935" s="599"/>
      <c r="B1935" s="600" t="str">
        <f>'[39]BANG KHOI LUONG 4'!B1937</f>
        <v>Hệ thống thoát nước căn hộ tháp B . Tổng khối lượng thi công là 24 tầng ( tầng 1 đến tầng 24 ).
Đợt 1-3: Thi công 10 tầng ( thoát tầng 3-12 )
Đợt này: Thi công 6 tầng ( thoát tầng 13-18 )
6/24=25,00%</v>
      </c>
      <c r="C1935" s="601"/>
      <c r="D1935" s="613"/>
      <c r="E1935" s="613"/>
      <c r="F1935" s="546"/>
      <c r="G1935" s="589"/>
      <c r="H1935" s="546"/>
      <c r="I1935" s="546"/>
      <c r="J1935" s="546"/>
      <c r="K1935" s="546"/>
      <c r="L1935" s="546"/>
      <c r="M1935" s="546"/>
      <c r="N1935" s="590"/>
      <c r="O1935" s="590"/>
      <c r="P1935" s="590"/>
      <c r="Q1935" s="591"/>
    </row>
    <row r="1936" spans="1:17" ht="20.25" hidden="1" customHeight="1" outlineLevel="1">
      <c r="A1936" s="603">
        <f>IF(C1936&lt;&gt;0,MAX($A$11:A1934)+1,0)</f>
        <v>1696</v>
      </c>
      <c r="B1936" s="617" t="s">
        <v>1288</v>
      </c>
      <c r="C1936" s="472" t="s">
        <v>805</v>
      </c>
      <c r="D1936" s="546"/>
      <c r="E1936" s="593"/>
      <c r="F1936" s="532">
        <v>3600</v>
      </c>
      <c r="G1936" s="575">
        <v>1500</v>
      </c>
      <c r="H1936" s="494">
        <f>'[39]BANG KHOI LUONG 4'!H1938</f>
        <v>900</v>
      </c>
      <c r="I1936" s="494">
        <f t="shared" ref="I1936:I1975" si="167">ROUND(G1936+H1936,2)</f>
        <v>2400</v>
      </c>
      <c r="J1936" s="532">
        <v>35146</v>
      </c>
      <c r="K1936" s="578">
        <v>18116.740000000002</v>
      </c>
      <c r="L1936" s="477">
        <f t="shared" si="162"/>
        <v>53262.740000000005</v>
      </c>
      <c r="M1936" s="477">
        <f t="shared" si="163"/>
        <v>191745864</v>
      </c>
      <c r="N1936" s="477">
        <v>79894110</v>
      </c>
      <c r="O1936" s="477">
        <f t="shared" ref="O1936:O1975" si="168">ROUND(L1936*H1936,0)</f>
        <v>47936466</v>
      </c>
      <c r="P1936" s="477">
        <f t="shared" ref="P1936:P1975" si="169">ROUND(L1936*I1936,0)</f>
        <v>127830576</v>
      </c>
      <c r="Q1936" s="447">
        <f>'[39]BANG KHOI LUONG 4'!J1938</f>
        <v>0.25</v>
      </c>
    </row>
    <row r="1937" spans="1:17" ht="20.25" hidden="1" customHeight="1" outlineLevel="1">
      <c r="A1937" s="603">
        <f>IF(C1937&lt;&gt;0,MAX($A$11:A1936)+1,0)</f>
        <v>1697</v>
      </c>
      <c r="B1937" s="604" t="s">
        <v>1147</v>
      </c>
      <c r="C1937" s="472" t="s">
        <v>805</v>
      </c>
      <c r="D1937" s="546"/>
      <c r="E1937" s="593"/>
      <c r="F1937" s="532">
        <v>8600</v>
      </c>
      <c r="G1937" s="575">
        <v>3583</v>
      </c>
      <c r="H1937" s="494">
        <f>'[39]BANG KHOI LUONG 4'!H1939</f>
        <v>2150</v>
      </c>
      <c r="I1937" s="494">
        <f t="shared" si="167"/>
        <v>5733</v>
      </c>
      <c r="J1937" s="532">
        <v>40868</v>
      </c>
      <c r="K1937" s="578">
        <v>21065.98</v>
      </c>
      <c r="L1937" s="477">
        <f t="shared" ref="L1937:L2001" si="170">J1937+K1937</f>
        <v>61933.979999999996</v>
      </c>
      <c r="M1937" s="477">
        <f t="shared" ref="M1937:M2001" si="171">ROUND(F1937*L1937,0)</f>
        <v>532632228</v>
      </c>
      <c r="N1937" s="477">
        <v>221909450</v>
      </c>
      <c r="O1937" s="477">
        <f t="shared" si="168"/>
        <v>133158057</v>
      </c>
      <c r="P1937" s="477">
        <f t="shared" si="169"/>
        <v>355067507</v>
      </c>
      <c r="Q1937" s="447">
        <f>'[39]BANG KHOI LUONG 4'!J1939</f>
        <v>0.25</v>
      </c>
    </row>
    <row r="1938" spans="1:17" ht="20.25" hidden="1" customHeight="1" outlineLevel="1">
      <c r="A1938" s="603">
        <f>IF(C1938&lt;&gt;0,MAX($A$11:A1937)+1,0)</f>
        <v>1698</v>
      </c>
      <c r="B1938" s="604" t="s">
        <v>1148</v>
      </c>
      <c r="C1938" s="472" t="s">
        <v>805</v>
      </c>
      <c r="D1938" s="546"/>
      <c r="E1938" s="593"/>
      <c r="F1938" s="532">
        <v>1800</v>
      </c>
      <c r="G1938" s="575">
        <v>750</v>
      </c>
      <c r="H1938" s="494">
        <f>'[39]BANG KHOI LUONG 4'!H1940</f>
        <v>450</v>
      </c>
      <c r="I1938" s="494">
        <f t="shared" si="167"/>
        <v>1200</v>
      </c>
      <c r="J1938" s="532">
        <v>82670</v>
      </c>
      <c r="K1938" s="578">
        <v>42613.46</v>
      </c>
      <c r="L1938" s="477">
        <f t="shared" si="170"/>
        <v>125283.45999999999</v>
      </c>
      <c r="M1938" s="477">
        <f t="shared" si="171"/>
        <v>225510228</v>
      </c>
      <c r="N1938" s="477">
        <v>93962595</v>
      </c>
      <c r="O1938" s="477">
        <f t="shared" si="168"/>
        <v>56377557</v>
      </c>
      <c r="P1938" s="477">
        <f t="shared" si="169"/>
        <v>150340152</v>
      </c>
      <c r="Q1938" s="447">
        <f>'[39]BANG KHOI LUONG 4'!J1940</f>
        <v>0.25</v>
      </c>
    </row>
    <row r="1939" spans="1:17" ht="20.25" hidden="1" customHeight="1" outlineLevel="1">
      <c r="A1939" s="603">
        <f>IF(C1939&lt;&gt;0,MAX($A$11:A1938)+1,0)</f>
        <v>1699</v>
      </c>
      <c r="B1939" s="604" t="s">
        <v>1149</v>
      </c>
      <c r="C1939" s="472" t="s">
        <v>805</v>
      </c>
      <c r="D1939" s="546"/>
      <c r="E1939" s="593"/>
      <c r="F1939" s="532">
        <v>3700</v>
      </c>
      <c r="G1939" s="575">
        <v>1542</v>
      </c>
      <c r="H1939" s="494">
        <f>'[39]BANG KHOI LUONG 4'!H1941</f>
        <v>925</v>
      </c>
      <c r="I1939" s="494">
        <f t="shared" si="167"/>
        <v>2467</v>
      </c>
      <c r="J1939" s="532">
        <v>118634</v>
      </c>
      <c r="K1939" s="578">
        <v>61151.519999999997</v>
      </c>
      <c r="L1939" s="477">
        <f t="shared" si="170"/>
        <v>179785.52</v>
      </c>
      <c r="M1939" s="477">
        <f t="shared" si="171"/>
        <v>665206424</v>
      </c>
      <c r="N1939" s="477">
        <v>277229272</v>
      </c>
      <c r="O1939" s="477">
        <f t="shared" si="168"/>
        <v>166301606</v>
      </c>
      <c r="P1939" s="477">
        <f t="shared" si="169"/>
        <v>443530878</v>
      </c>
      <c r="Q1939" s="447">
        <f>'[39]BANG KHOI LUONG 4'!J1941</f>
        <v>0.25</v>
      </c>
    </row>
    <row r="1940" spans="1:17" ht="20.25" hidden="1" customHeight="1" outlineLevel="1">
      <c r="A1940" s="603">
        <f>IF(C1940&lt;&gt;0,MAX($A$11:A1939)+1,0)</f>
        <v>1700</v>
      </c>
      <c r="B1940" s="604" t="s">
        <v>1359</v>
      </c>
      <c r="C1940" s="472" t="s">
        <v>805</v>
      </c>
      <c r="D1940" s="546"/>
      <c r="E1940" s="593"/>
      <c r="F1940" s="532">
        <v>10</v>
      </c>
      <c r="G1940" s="575">
        <v>0</v>
      </c>
      <c r="H1940" s="494">
        <f>'[39]BANG KHOI LUONG 4'!H1942</f>
        <v>0</v>
      </c>
      <c r="I1940" s="494">
        <f t="shared" si="167"/>
        <v>0</v>
      </c>
      <c r="J1940" s="532">
        <v>191496</v>
      </c>
      <c r="K1940" s="578">
        <v>98709.14</v>
      </c>
      <c r="L1940" s="477">
        <f t="shared" si="170"/>
        <v>290205.14</v>
      </c>
      <c r="M1940" s="477">
        <f t="shared" si="171"/>
        <v>2902051</v>
      </c>
      <c r="N1940" s="477">
        <v>0</v>
      </c>
      <c r="O1940" s="477">
        <f t="shared" si="168"/>
        <v>0</v>
      </c>
      <c r="P1940" s="477">
        <f t="shared" si="169"/>
        <v>0</v>
      </c>
      <c r="Q1940" s="447">
        <f>'[39]BANG KHOI LUONG 4'!J1942</f>
        <v>0</v>
      </c>
    </row>
    <row r="1941" spans="1:17" ht="20.25" hidden="1" customHeight="1" outlineLevel="1">
      <c r="A1941" s="603">
        <f>IF(C1941&lt;&gt;0,MAX($A$11:A1940)+1,0)</f>
        <v>1701</v>
      </c>
      <c r="B1941" s="604" t="s">
        <v>1226</v>
      </c>
      <c r="C1941" s="472" t="s">
        <v>805</v>
      </c>
      <c r="D1941" s="546"/>
      <c r="E1941" s="593"/>
      <c r="F1941" s="532">
        <v>30</v>
      </c>
      <c r="G1941" s="575">
        <v>0</v>
      </c>
      <c r="H1941" s="494">
        <f>'[39]BANG KHOI LUONG 4'!H1943</f>
        <v>0</v>
      </c>
      <c r="I1941" s="494">
        <f t="shared" si="167"/>
        <v>0</v>
      </c>
      <c r="J1941" s="532">
        <v>487146</v>
      </c>
      <c r="K1941" s="578">
        <v>251106.42</v>
      </c>
      <c r="L1941" s="477">
        <f t="shared" si="170"/>
        <v>738252.42</v>
      </c>
      <c r="M1941" s="477">
        <f t="shared" si="171"/>
        <v>22147573</v>
      </c>
      <c r="N1941" s="477">
        <v>0</v>
      </c>
      <c r="O1941" s="477">
        <f t="shared" si="168"/>
        <v>0</v>
      </c>
      <c r="P1941" s="477">
        <f t="shared" si="169"/>
        <v>0</v>
      </c>
      <c r="Q1941" s="447">
        <f>'[39]BANG KHOI LUONG 4'!J1943</f>
        <v>0</v>
      </c>
    </row>
    <row r="1942" spans="1:17" ht="20.25" hidden="1" customHeight="1" outlineLevel="1">
      <c r="A1942" s="603">
        <f>IF(C1942&lt;&gt;0,MAX($A$11:A1941)+1,0)</f>
        <v>1702</v>
      </c>
      <c r="B1942" s="604" t="s">
        <v>1360</v>
      </c>
      <c r="C1942" s="472" t="s">
        <v>805</v>
      </c>
      <c r="D1942" s="546"/>
      <c r="E1942" s="593"/>
      <c r="F1942" s="532">
        <v>10</v>
      </c>
      <c r="G1942" s="575">
        <v>0</v>
      </c>
      <c r="H1942" s="494">
        <f>'[39]BANG KHOI LUONG 4'!H1944</f>
        <v>0</v>
      </c>
      <c r="I1942" s="494">
        <f t="shared" si="167"/>
        <v>0</v>
      </c>
      <c r="J1942" s="532">
        <v>752438</v>
      </c>
      <c r="K1942" s="578">
        <v>387854.69</v>
      </c>
      <c r="L1942" s="477">
        <f t="shared" si="170"/>
        <v>1140292.69</v>
      </c>
      <c r="M1942" s="477">
        <f t="shared" si="171"/>
        <v>11402927</v>
      </c>
      <c r="N1942" s="477">
        <v>0</v>
      </c>
      <c r="O1942" s="477">
        <f t="shared" si="168"/>
        <v>0</v>
      </c>
      <c r="P1942" s="477">
        <f t="shared" si="169"/>
        <v>0</v>
      </c>
      <c r="Q1942" s="447">
        <f>'[39]BANG KHOI LUONG 4'!J1944</f>
        <v>0</v>
      </c>
    </row>
    <row r="1943" spans="1:17" ht="20.25" hidden="1" customHeight="1" outlineLevel="1">
      <c r="A1943" s="606">
        <f>IF(C1943&lt;&gt;0,MAX($A$11:A1942)+1,0)</f>
        <v>1703</v>
      </c>
      <c r="B1943" s="607" t="s">
        <v>1361</v>
      </c>
      <c r="C1943" s="608" t="s">
        <v>822</v>
      </c>
      <c r="D1943" s="536"/>
      <c r="E1943" s="510"/>
      <c r="F1943" s="532">
        <v>2522</v>
      </c>
      <c r="G1943" s="575">
        <v>1051</v>
      </c>
      <c r="H1943" s="494">
        <f>'[39]BANG KHOI LUONG 4'!H1945</f>
        <v>631</v>
      </c>
      <c r="I1943" s="494">
        <f t="shared" si="167"/>
        <v>1682</v>
      </c>
      <c r="J1943" s="532">
        <v>10859</v>
      </c>
      <c r="K1943" s="578">
        <v>5598</v>
      </c>
      <c r="L1943" s="477">
        <f t="shared" si="170"/>
        <v>16457</v>
      </c>
      <c r="M1943" s="477">
        <f t="shared" si="171"/>
        <v>41504554</v>
      </c>
      <c r="N1943" s="477">
        <v>17296307</v>
      </c>
      <c r="O1943" s="477">
        <f t="shared" si="168"/>
        <v>10384367</v>
      </c>
      <c r="P1943" s="477">
        <f t="shared" si="169"/>
        <v>27680674</v>
      </c>
      <c r="Q1943" s="447">
        <f>'[39]BANG KHOI LUONG 4'!J1945</f>
        <v>0.25</v>
      </c>
    </row>
    <row r="1944" spans="1:17" ht="20.25" hidden="1" customHeight="1" outlineLevel="1">
      <c r="A1944" s="606">
        <f>IF(C1944&lt;&gt;0,MAX($A$11:A1943)+1,0)</f>
        <v>1704</v>
      </c>
      <c r="B1944" s="607" t="s">
        <v>1362</v>
      </c>
      <c r="C1944" s="608" t="s">
        <v>822</v>
      </c>
      <c r="D1944" s="536"/>
      <c r="E1944" s="510"/>
      <c r="F1944" s="532">
        <v>5284</v>
      </c>
      <c r="G1944" s="575">
        <v>2202</v>
      </c>
      <c r="H1944" s="494">
        <f>'[39]BANG KHOI LUONG 4'!H1946</f>
        <v>1321</v>
      </c>
      <c r="I1944" s="494">
        <f t="shared" si="167"/>
        <v>3523</v>
      </c>
      <c r="J1944" s="532">
        <v>5021</v>
      </c>
      <c r="K1944" s="578">
        <v>2588</v>
      </c>
      <c r="L1944" s="477">
        <f t="shared" si="170"/>
        <v>7609</v>
      </c>
      <c r="M1944" s="477">
        <f t="shared" si="171"/>
        <v>40205956</v>
      </c>
      <c r="N1944" s="477">
        <v>16755018</v>
      </c>
      <c r="O1944" s="477">
        <f t="shared" si="168"/>
        <v>10051489</v>
      </c>
      <c r="P1944" s="477">
        <f t="shared" si="169"/>
        <v>26806507</v>
      </c>
      <c r="Q1944" s="447">
        <f>'[39]BANG KHOI LUONG 4'!J1946</f>
        <v>0.25</v>
      </c>
    </row>
    <row r="1945" spans="1:17" ht="20.25" hidden="1" customHeight="1" outlineLevel="1">
      <c r="A1945" s="606">
        <f>IF(C1945&lt;&gt;0,MAX($A$11:A1944)+1,0)</f>
        <v>1705</v>
      </c>
      <c r="B1945" s="607" t="s">
        <v>1363</v>
      </c>
      <c r="C1945" s="608" t="s">
        <v>822</v>
      </c>
      <c r="D1945" s="536"/>
      <c r="E1945" s="510"/>
      <c r="F1945" s="532">
        <v>7673</v>
      </c>
      <c r="G1945" s="575">
        <v>3197</v>
      </c>
      <c r="H1945" s="494">
        <f>'[39]BANG KHOI LUONG 4'!H1947</f>
        <v>1918</v>
      </c>
      <c r="I1945" s="494">
        <f t="shared" si="167"/>
        <v>5115</v>
      </c>
      <c r="J1945" s="532">
        <v>7473</v>
      </c>
      <c r="K1945" s="578">
        <v>3852</v>
      </c>
      <c r="L1945" s="477">
        <f t="shared" si="170"/>
        <v>11325</v>
      </c>
      <c r="M1945" s="477">
        <f t="shared" si="171"/>
        <v>86896725</v>
      </c>
      <c r="N1945" s="477">
        <v>36206025</v>
      </c>
      <c r="O1945" s="477">
        <f t="shared" si="168"/>
        <v>21721350</v>
      </c>
      <c r="P1945" s="477">
        <f t="shared" si="169"/>
        <v>57927375</v>
      </c>
      <c r="Q1945" s="447">
        <f>'[39]BANG KHOI LUONG 4'!J1947</f>
        <v>0.25</v>
      </c>
    </row>
    <row r="1946" spans="1:17" ht="20.25" hidden="1" customHeight="1" outlineLevel="1">
      <c r="A1946" s="606">
        <f>IF(C1946&lt;&gt;0,MAX($A$11:A1945)+1,0)</f>
        <v>1706</v>
      </c>
      <c r="B1946" s="607" t="s">
        <v>1364</v>
      </c>
      <c r="C1946" s="608" t="s">
        <v>822</v>
      </c>
      <c r="D1946" s="536"/>
      <c r="E1946" s="510"/>
      <c r="F1946" s="532">
        <v>47</v>
      </c>
      <c r="G1946" s="575">
        <v>20</v>
      </c>
      <c r="H1946" s="494">
        <f>'[39]BANG KHOI LUONG 4'!H1948</f>
        <v>12</v>
      </c>
      <c r="I1946" s="494">
        <f t="shared" si="167"/>
        <v>32</v>
      </c>
      <c r="J1946" s="532">
        <v>20551</v>
      </c>
      <c r="K1946" s="578">
        <v>10593</v>
      </c>
      <c r="L1946" s="477">
        <f t="shared" si="170"/>
        <v>31144</v>
      </c>
      <c r="M1946" s="477">
        <f t="shared" si="171"/>
        <v>1463768</v>
      </c>
      <c r="N1946" s="477">
        <v>622880</v>
      </c>
      <c r="O1946" s="477">
        <f t="shared" si="168"/>
        <v>373728</v>
      </c>
      <c r="P1946" s="477">
        <f t="shared" si="169"/>
        <v>996608</v>
      </c>
      <c r="Q1946" s="447">
        <f>'[39]BANG KHOI LUONG 4'!J1948</f>
        <v>0.25</v>
      </c>
    </row>
    <row r="1947" spans="1:17" ht="20.25" hidden="1" customHeight="1" outlineLevel="1">
      <c r="A1947" s="606">
        <f>IF(C1947&lt;&gt;0,MAX($A$11:A1946)+1,0)</f>
        <v>1707</v>
      </c>
      <c r="B1947" s="607" t="s">
        <v>1365</v>
      </c>
      <c r="C1947" s="608" t="s">
        <v>822</v>
      </c>
      <c r="D1947" s="536"/>
      <c r="E1947" s="510"/>
      <c r="F1947" s="532">
        <v>4090</v>
      </c>
      <c r="G1947" s="575">
        <v>1704</v>
      </c>
      <c r="H1947" s="494">
        <f>'[39]BANG KHOI LUONG 4'!H1949</f>
        <v>1023</v>
      </c>
      <c r="I1947" s="494">
        <f t="shared" si="167"/>
        <v>2727</v>
      </c>
      <c r="J1947" s="532">
        <v>51143</v>
      </c>
      <c r="K1947" s="578">
        <v>26363</v>
      </c>
      <c r="L1947" s="477">
        <f t="shared" si="170"/>
        <v>77506</v>
      </c>
      <c r="M1947" s="477">
        <f t="shared" si="171"/>
        <v>316999540</v>
      </c>
      <c r="N1947" s="477">
        <v>132070224</v>
      </c>
      <c r="O1947" s="477">
        <f t="shared" si="168"/>
        <v>79288638</v>
      </c>
      <c r="P1947" s="477">
        <f t="shared" si="169"/>
        <v>211358862</v>
      </c>
      <c r="Q1947" s="447">
        <f>'[39]BANG KHOI LUONG 4'!J1949</f>
        <v>0.25</v>
      </c>
    </row>
    <row r="1948" spans="1:17" ht="20.25" hidden="1" customHeight="1" outlineLevel="1">
      <c r="A1948" s="606">
        <f>IF(C1948&lt;&gt;0,MAX($A$11:A1947)+1,0)</f>
        <v>1708</v>
      </c>
      <c r="B1948" s="607" t="s">
        <v>1366</v>
      </c>
      <c r="C1948" s="608" t="s">
        <v>822</v>
      </c>
      <c r="D1948" s="536"/>
      <c r="E1948" s="510"/>
      <c r="F1948" s="532">
        <v>4</v>
      </c>
      <c r="G1948" s="575">
        <v>2</v>
      </c>
      <c r="H1948" s="494">
        <f>'[39]BANG KHOI LUONG 4'!H1950</f>
        <v>1</v>
      </c>
      <c r="I1948" s="494">
        <f t="shared" si="167"/>
        <v>3</v>
      </c>
      <c r="J1948" s="532">
        <v>498944</v>
      </c>
      <c r="K1948" s="578">
        <v>257188</v>
      </c>
      <c r="L1948" s="477">
        <f t="shared" si="170"/>
        <v>756132</v>
      </c>
      <c r="M1948" s="477">
        <f t="shared" si="171"/>
        <v>3024528</v>
      </c>
      <c r="N1948" s="477">
        <v>1512264</v>
      </c>
      <c r="O1948" s="477">
        <f t="shared" si="168"/>
        <v>756132</v>
      </c>
      <c r="P1948" s="477">
        <f t="shared" si="169"/>
        <v>2268396</v>
      </c>
      <c r="Q1948" s="447">
        <f>'[39]BANG KHOI LUONG 4'!J1950</f>
        <v>0.25</v>
      </c>
    </row>
    <row r="1949" spans="1:17" ht="20.25" hidden="1" customHeight="1" outlineLevel="1">
      <c r="A1949" s="606">
        <f>IF(C1949&lt;&gt;0,MAX($A$11:A1948)+1,0)</f>
        <v>1709</v>
      </c>
      <c r="B1949" s="607" t="s">
        <v>1367</v>
      </c>
      <c r="C1949" s="608" t="s">
        <v>822</v>
      </c>
      <c r="D1949" s="536"/>
      <c r="E1949" s="510"/>
      <c r="F1949" s="532">
        <v>876</v>
      </c>
      <c r="G1949" s="575">
        <v>365</v>
      </c>
      <c r="H1949" s="494">
        <f>'[39]BANG KHOI LUONG 4'!H1951</f>
        <v>219</v>
      </c>
      <c r="I1949" s="494">
        <f t="shared" si="167"/>
        <v>584</v>
      </c>
      <c r="J1949" s="532">
        <v>11327</v>
      </c>
      <c r="K1949" s="578">
        <v>5838</v>
      </c>
      <c r="L1949" s="477">
        <f t="shared" si="170"/>
        <v>17165</v>
      </c>
      <c r="M1949" s="477">
        <f t="shared" si="171"/>
        <v>15036540</v>
      </c>
      <c r="N1949" s="477">
        <v>6265225</v>
      </c>
      <c r="O1949" s="477">
        <f t="shared" si="168"/>
        <v>3759135</v>
      </c>
      <c r="P1949" s="477">
        <f t="shared" si="169"/>
        <v>10024360</v>
      </c>
      <c r="Q1949" s="447">
        <f>'[39]BANG KHOI LUONG 4'!J1951</f>
        <v>0.25</v>
      </c>
    </row>
    <row r="1950" spans="1:17" ht="20.25" hidden="1" customHeight="1" outlineLevel="1">
      <c r="A1950" s="606">
        <f>IF(C1950&lt;&gt;0,MAX($A$11:A1949)+1,0)</f>
        <v>1710</v>
      </c>
      <c r="B1950" s="607" t="s">
        <v>1368</v>
      </c>
      <c r="C1950" s="608" t="s">
        <v>822</v>
      </c>
      <c r="D1950" s="536"/>
      <c r="E1950" s="510"/>
      <c r="F1950" s="532">
        <v>95</v>
      </c>
      <c r="G1950" s="575">
        <v>40</v>
      </c>
      <c r="H1950" s="494">
        <f>'[39]BANG KHOI LUONG 4'!H1952</f>
        <v>24</v>
      </c>
      <c r="I1950" s="494">
        <f t="shared" si="167"/>
        <v>64</v>
      </c>
      <c r="J1950" s="532">
        <v>16347</v>
      </c>
      <c r="K1950" s="578">
        <v>8426</v>
      </c>
      <c r="L1950" s="477">
        <f t="shared" si="170"/>
        <v>24773</v>
      </c>
      <c r="M1950" s="477">
        <f t="shared" si="171"/>
        <v>2353435</v>
      </c>
      <c r="N1950" s="477">
        <v>990920</v>
      </c>
      <c r="O1950" s="477">
        <f t="shared" si="168"/>
        <v>594552</v>
      </c>
      <c r="P1950" s="477">
        <f t="shared" si="169"/>
        <v>1585472</v>
      </c>
      <c r="Q1950" s="447">
        <f>'[39]BANG KHOI LUONG 4'!J1952</f>
        <v>0.25</v>
      </c>
    </row>
    <row r="1951" spans="1:17" ht="20.25" hidden="1" customHeight="1" outlineLevel="1">
      <c r="A1951" s="606">
        <f>IF(C1951&lt;&gt;0,MAX($A$11:A1950)+1,0)</f>
        <v>1711</v>
      </c>
      <c r="B1951" s="607" t="s">
        <v>1369</v>
      </c>
      <c r="C1951" s="608" t="s">
        <v>822</v>
      </c>
      <c r="D1951" s="536"/>
      <c r="E1951" s="510"/>
      <c r="F1951" s="532">
        <v>551</v>
      </c>
      <c r="G1951" s="575">
        <v>230</v>
      </c>
      <c r="H1951" s="494">
        <f>'[39]BANG KHOI LUONG 4'!H1953</f>
        <v>138</v>
      </c>
      <c r="I1951" s="494">
        <f t="shared" si="167"/>
        <v>368</v>
      </c>
      <c r="J1951" s="532">
        <v>32577</v>
      </c>
      <c r="K1951" s="578">
        <v>16793</v>
      </c>
      <c r="L1951" s="477">
        <f t="shared" si="170"/>
        <v>49370</v>
      </c>
      <c r="M1951" s="477">
        <f t="shared" si="171"/>
        <v>27202870</v>
      </c>
      <c r="N1951" s="477">
        <v>11355100</v>
      </c>
      <c r="O1951" s="477">
        <f t="shared" si="168"/>
        <v>6813060</v>
      </c>
      <c r="P1951" s="477">
        <f t="shared" si="169"/>
        <v>18168160</v>
      </c>
      <c r="Q1951" s="447">
        <f>'[39]BANG KHOI LUONG 4'!J1953</f>
        <v>0.25</v>
      </c>
    </row>
    <row r="1952" spans="1:17" ht="20.25" hidden="1" customHeight="1" outlineLevel="1">
      <c r="A1952" s="606">
        <f>IF(C1952&lt;&gt;0,MAX($A$11:A1951)+1,0)</f>
        <v>1712</v>
      </c>
      <c r="B1952" s="607" t="s">
        <v>1370</v>
      </c>
      <c r="C1952" s="608" t="s">
        <v>822</v>
      </c>
      <c r="D1952" s="536"/>
      <c r="E1952" s="510"/>
      <c r="F1952" s="532">
        <v>1439</v>
      </c>
      <c r="G1952" s="575">
        <v>600</v>
      </c>
      <c r="H1952" s="494">
        <f>'[39]BANG KHOI LUONG 4'!H1954</f>
        <v>360</v>
      </c>
      <c r="I1952" s="494">
        <f t="shared" si="167"/>
        <v>960</v>
      </c>
      <c r="J1952" s="532">
        <v>33629</v>
      </c>
      <c r="K1952" s="578">
        <v>17334</v>
      </c>
      <c r="L1952" s="477">
        <f t="shared" si="170"/>
        <v>50963</v>
      </c>
      <c r="M1952" s="477">
        <f t="shared" si="171"/>
        <v>73335757</v>
      </c>
      <c r="N1952" s="477">
        <v>30577800</v>
      </c>
      <c r="O1952" s="477">
        <f t="shared" si="168"/>
        <v>18346680</v>
      </c>
      <c r="P1952" s="477">
        <f t="shared" si="169"/>
        <v>48924480</v>
      </c>
      <c r="Q1952" s="447">
        <f>'[39]BANG KHOI LUONG 4'!J1954</f>
        <v>0.25</v>
      </c>
    </row>
    <row r="1953" spans="1:17" ht="20.25" hidden="1" customHeight="1" outlineLevel="1">
      <c r="A1953" s="606">
        <f>IF(C1953&lt;&gt;0,MAX($A$11:A1952)+1,0)</f>
        <v>1713</v>
      </c>
      <c r="B1953" s="607" t="s">
        <v>1371</v>
      </c>
      <c r="C1953" s="608" t="s">
        <v>822</v>
      </c>
      <c r="D1953" s="536"/>
      <c r="E1953" s="510"/>
      <c r="F1953" s="532">
        <v>22</v>
      </c>
      <c r="G1953" s="575">
        <v>9</v>
      </c>
      <c r="H1953" s="494">
        <f>'[39]BANG KHOI LUONG 4'!H1955</f>
        <v>6</v>
      </c>
      <c r="I1953" s="494">
        <f t="shared" si="167"/>
        <v>15</v>
      </c>
      <c r="J1953" s="532">
        <v>62586</v>
      </c>
      <c r="K1953" s="578">
        <v>32261</v>
      </c>
      <c r="L1953" s="477">
        <f t="shared" si="170"/>
        <v>94847</v>
      </c>
      <c r="M1953" s="477">
        <f t="shared" si="171"/>
        <v>2086634</v>
      </c>
      <c r="N1953" s="477">
        <v>853623</v>
      </c>
      <c r="O1953" s="477">
        <f t="shared" si="168"/>
        <v>569082</v>
      </c>
      <c r="P1953" s="477">
        <f t="shared" si="169"/>
        <v>1422705</v>
      </c>
      <c r="Q1953" s="447">
        <f>'[39]BANG KHOI LUONG 4'!J1955</f>
        <v>0.25</v>
      </c>
    </row>
    <row r="1954" spans="1:17" ht="20.25" hidden="1" customHeight="1" outlineLevel="1">
      <c r="A1954" s="606">
        <f>IF(C1954&lt;&gt;0,MAX($A$11:A1953)+1,0)</f>
        <v>1714</v>
      </c>
      <c r="B1954" s="607" t="s">
        <v>1372</v>
      </c>
      <c r="C1954" s="608" t="s">
        <v>822</v>
      </c>
      <c r="D1954" s="536"/>
      <c r="E1954" s="510"/>
      <c r="F1954" s="532">
        <v>29</v>
      </c>
      <c r="G1954" s="575">
        <v>12</v>
      </c>
      <c r="H1954" s="494">
        <f>'[39]BANG KHOI LUONG 4'!H1956</f>
        <v>7</v>
      </c>
      <c r="I1954" s="494">
        <f t="shared" si="167"/>
        <v>19</v>
      </c>
      <c r="J1954" s="532">
        <v>94347</v>
      </c>
      <c r="K1954" s="578">
        <v>48632</v>
      </c>
      <c r="L1954" s="477">
        <f t="shared" si="170"/>
        <v>142979</v>
      </c>
      <c r="M1954" s="477">
        <f t="shared" si="171"/>
        <v>4146391</v>
      </c>
      <c r="N1954" s="477">
        <v>1715748</v>
      </c>
      <c r="O1954" s="477">
        <f t="shared" si="168"/>
        <v>1000853</v>
      </c>
      <c r="P1954" s="477">
        <f t="shared" si="169"/>
        <v>2716601</v>
      </c>
      <c r="Q1954" s="447">
        <f>'[39]BANG KHOI LUONG 4'!J1956</f>
        <v>0.25</v>
      </c>
    </row>
    <row r="1955" spans="1:17" ht="20.25" hidden="1" customHeight="1" outlineLevel="1">
      <c r="A1955" s="606">
        <f>IF(C1955&lt;&gt;0,MAX($A$11:A1954)+1,0)</f>
        <v>1715</v>
      </c>
      <c r="B1955" s="607" t="s">
        <v>1373</v>
      </c>
      <c r="C1955" s="608" t="s">
        <v>822</v>
      </c>
      <c r="D1955" s="536"/>
      <c r="E1955" s="510"/>
      <c r="F1955" s="532">
        <v>4</v>
      </c>
      <c r="G1955" s="575">
        <v>2</v>
      </c>
      <c r="H1955" s="494">
        <f>'[39]BANG KHOI LUONG 4'!H1957</f>
        <v>1</v>
      </c>
      <c r="I1955" s="494">
        <f t="shared" si="167"/>
        <v>3</v>
      </c>
      <c r="J1955" s="532">
        <v>79168</v>
      </c>
      <c r="K1955" s="578">
        <v>40808</v>
      </c>
      <c r="L1955" s="477">
        <f t="shared" si="170"/>
        <v>119976</v>
      </c>
      <c r="M1955" s="477">
        <f t="shared" si="171"/>
        <v>479904</v>
      </c>
      <c r="N1955" s="477">
        <v>239952</v>
      </c>
      <c r="O1955" s="477">
        <f t="shared" si="168"/>
        <v>119976</v>
      </c>
      <c r="P1955" s="477">
        <f t="shared" si="169"/>
        <v>359928</v>
      </c>
      <c r="Q1955" s="447">
        <f>'[39]BANG KHOI LUONG 4'!J1957</f>
        <v>0.25</v>
      </c>
    </row>
    <row r="1956" spans="1:17" ht="20.25" hidden="1" customHeight="1" outlineLevel="1">
      <c r="A1956" s="606">
        <f>IF(C1956&lt;&gt;0,MAX($A$11:A1955)+1,0)</f>
        <v>1716</v>
      </c>
      <c r="B1956" s="607" t="s">
        <v>1374</v>
      </c>
      <c r="C1956" s="608" t="s">
        <v>822</v>
      </c>
      <c r="D1956" s="536"/>
      <c r="E1956" s="510"/>
      <c r="F1956" s="532">
        <v>577</v>
      </c>
      <c r="G1956" s="575">
        <v>240</v>
      </c>
      <c r="H1956" s="494">
        <f>'[39]BANG KHOI LUONG 4'!H1958</f>
        <v>144</v>
      </c>
      <c r="I1956" s="494">
        <f t="shared" si="167"/>
        <v>384</v>
      </c>
      <c r="J1956" s="532">
        <v>114897</v>
      </c>
      <c r="K1956" s="578">
        <v>59225</v>
      </c>
      <c r="L1956" s="477">
        <f t="shared" si="170"/>
        <v>174122</v>
      </c>
      <c r="M1956" s="477">
        <f t="shared" si="171"/>
        <v>100468394</v>
      </c>
      <c r="N1956" s="477">
        <v>41789280</v>
      </c>
      <c r="O1956" s="477">
        <f t="shared" si="168"/>
        <v>25073568</v>
      </c>
      <c r="P1956" s="477">
        <f t="shared" si="169"/>
        <v>66862848</v>
      </c>
      <c r="Q1956" s="447">
        <f>'[39]BANG KHOI LUONG 4'!J1958</f>
        <v>0.25</v>
      </c>
    </row>
    <row r="1957" spans="1:17" ht="20.25" hidden="1" customHeight="1" outlineLevel="1">
      <c r="A1957" s="606">
        <f>IF(C1957&lt;&gt;0,MAX($A$11:A1956)+1,0)</f>
        <v>1717</v>
      </c>
      <c r="B1957" s="607" t="s">
        <v>1375</v>
      </c>
      <c r="C1957" s="608" t="s">
        <v>822</v>
      </c>
      <c r="D1957" s="536"/>
      <c r="E1957" s="510"/>
      <c r="F1957" s="532">
        <v>913</v>
      </c>
      <c r="G1957" s="575">
        <v>380</v>
      </c>
      <c r="H1957" s="494">
        <f>'[39]BANG KHOI LUONG 4'!H1959</f>
        <v>228</v>
      </c>
      <c r="I1957" s="494">
        <f t="shared" si="167"/>
        <v>608</v>
      </c>
      <c r="J1957" s="532">
        <v>13311</v>
      </c>
      <c r="K1957" s="578">
        <v>6862</v>
      </c>
      <c r="L1957" s="477">
        <f t="shared" si="170"/>
        <v>20173</v>
      </c>
      <c r="M1957" s="477">
        <f t="shared" si="171"/>
        <v>18417949</v>
      </c>
      <c r="N1957" s="477">
        <v>7665740</v>
      </c>
      <c r="O1957" s="477">
        <f t="shared" si="168"/>
        <v>4599444</v>
      </c>
      <c r="P1957" s="477">
        <f t="shared" si="169"/>
        <v>12265184</v>
      </c>
      <c r="Q1957" s="447">
        <f>'[39]BANG KHOI LUONG 4'!J1959</f>
        <v>0.25</v>
      </c>
    </row>
    <row r="1958" spans="1:17" ht="20.25" hidden="1" customHeight="1" outlineLevel="1">
      <c r="A1958" s="606">
        <f>IF(C1958&lt;&gt;0,MAX($A$11:A1957)+1,0)</f>
        <v>1718</v>
      </c>
      <c r="B1958" s="607" t="s">
        <v>1376</v>
      </c>
      <c r="C1958" s="608" t="s">
        <v>822</v>
      </c>
      <c r="D1958" s="536"/>
      <c r="E1958" s="510"/>
      <c r="F1958" s="532">
        <v>777</v>
      </c>
      <c r="G1958" s="575">
        <v>324</v>
      </c>
      <c r="H1958" s="494">
        <f>'[39]BANG KHOI LUONG 4'!H1960</f>
        <v>194</v>
      </c>
      <c r="I1958" s="494">
        <f t="shared" si="167"/>
        <v>518</v>
      </c>
      <c r="J1958" s="532">
        <v>28257</v>
      </c>
      <c r="K1958" s="578">
        <v>14566</v>
      </c>
      <c r="L1958" s="477">
        <f t="shared" si="170"/>
        <v>42823</v>
      </c>
      <c r="M1958" s="477">
        <f t="shared" si="171"/>
        <v>33273471</v>
      </c>
      <c r="N1958" s="477">
        <v>13874652</v>
      </c>
      <c r="O1958" s="477">
        <f t="shared" si="168"/>
        <v>8307662</v>
      </c>
      <c r="P1958" s="477">
        <f t="shared" si="169"/>
        <v>22182314</v>
      </c>
      <c r="Q1958" s="447">
        <f>'[39]BANG KHOI LUONG 4'!J1960</f>
        <v>0.25</v>
      </c>
    </row>
    <row r="1959" spans="1:17" ht="20.25" hidden="1" customHeight="1" outlineLevel="1">
      <c r="A1959" s="606">
        <f>IF(C1959&lt;&gt;0,MAX($A$11:A1958)+1,0)</f>
        <v>1719</v>
      </c>
      <c r="B1959" s="607" t="s">
        <v>1377</v>
      </c>
      <c r="C1959" s="608" t="s">
        <v>822</v>
      </c>
      <c r="D1959" s="536"/>
      <c r="E1959" s="510"/>
      <c r="F1959" s="532">
        <v>832</v>
      </c>
      <c r="G1959" s="575">
        <v>347</v>
      </c>
      <c r="H1959" s="494">
        <f>'[39]BANG KHOI LUONG 4'!H1961</f>
        <v>208</v>
      </c>
      <c r="I1959" s="494">
        <f t="shared" si="167"/>
        <v>555</v>
      </c>
      <c r="J1959" s="532">
        <v>69593</v>
      </c>
      <c r="K1959" s="578">
        <v>35873</v>
      </c>
      <c r="L1959" s="477">
        <f t="shared" si="170"/>
        <v>105466</v>
      </c>
      <c r="M1959" s="477">
        <f t="shared" si="171"/>
        <v>87747712</v>
      </c>
      <c r="N1959" s="477">
        <v>36596702</v>
      </c>
      <c r="O1959" s="477">
        <f t="shared" si="168"/>
        <v>21936928</v>
      </c>
      <c r="P1959" s="477">
        <f t="shared" si="169"/>
        <v>58533630</v>
      </c>
      <c r="Q1959" s="447">
        <f>'[39]BANG KHOI LUONG 4'!J1961</f>
        <v>0.25</v>
      </c>
    </row>
    <row r="1960" spans="1:17" ht="20.25" hidden="1" customHeight="1" outlineLevel="1">
      <c r="A1960" s="606">
        <f>IF(C1960&lt;&gt;0,MAX($A$11:A1959)+1,0)</f>
        <v>1720</v>
      </c>
      <c r="B1960" s="607" t="s">
        <v>1378</v>
      </c>
      <c r="C1960" s="608" t="s">
        <v>822</v>
      </c>
      <c r="D1960" s="536"/>
      <c r="E1960" s="510"/>
      <c r="F1960" s="532">
        <v>586</v>
      </c>
      <c r="G1960" s="575">
        <v>244</v>
      </c>
      <c r="H1960" s="494">
        <f>'[39]BANG KHOI LUONG 4'!H1962</f>
        <v>147</v>
      </c>
      <c r="I1960" s="494">
        <f t="shared" si="167"/>
        <v>391</v>
      </c>
      <c r="J1960" s="532">
        <v>33395</v>
      </c>
      <c r="K1960" s="578">
        <v>17214</v>
      </c>
      <c r="L1960" s="477">
        <f t="shared" si="170"/>
        <v>50609</v>
      </c>
      <c r="M1960" s="477">
        <f t="shared" si="171"/>
        <v>29656874</v>
      </c>
      <c r="N1960" s="477">
        <v>12348596</v>
      </c>
      <c r="O1960" s="477">
        <f t="shared" si="168"/>
        <v>7439523</v>
      </c>
      <c r="P1960" s="477">
        <f t="shared" si="169"/>
        <v>19788119</v>
      </c>
      <c r="Q1960" s="447">
        <f>'[39]BANG KHOI LUONG 4'!J1962</f>
        <v>0.25</v>
      </c>
    </row>
    <row r="1961" spans="1:17" ht="20.25" hidden="1" customHeight="1" outlineLevel="1">
      <c r="A1961" s="606">
        <f>IF(C1961&lt;&gt;0,MAX($A$11:A1960)+1,0)</f>
        <v>1721</v>
      </c>
      <c r="B1961" s="607" t="s">
        <v>1379</v>
      </c>
      <c r="C1961" s="608" t="s">
        <v>822</v>
      </c>
      <c r="D1961" s="536"/>
      <c r="E1961" s="510"/>
      <c r="F1961" s="532">
        <v>242</v>
      </c>
      <c r="G1961" s="575">
        <v>101</v>
      </c>
      <c r="H1961" s="494">
        <f>'[39]BANG KHOI LUONG 4'!H1963</f>
        <v>61</v>
      </c>
      <c r="I1961" s="494">
        <f t="shared" si="167"/>
        <v>162</v>
      </c>
      <c r="J1961" s="532">
        <v>35964</v>
      </c>
      <c r="K1961" s="578">
        <v>18538</v>
      </c>
      <c r="L1961" s="477">
        <f t="shared" si="170"/>
        <v>54502</v>
      </c>
      <c r="M1961" s="477">
        <f t="shared" si="171"/>
        <v>13189484</v>
      </c>
      <c r="N1961" s="477">
        <v>5504702</v>
      </c>
      <c r="O1961" s="477">
        <f t="shared" si="168"/>
        <v>3324622</v>
      </c>
      <c r="P1961" s="477">
        <f t="shared" si="169"/>
        <v>8829324</v>
      </c>
      <c r="Q1961" s="447">
        <f>'[39]BANG KHOI LUONG 4'!J1963</f>
        <v>0.25</v>
      </c>
    </row>
    <row r="1962" spans="1:17" ht="20.25" hidden="1" customHeight="1" outlineLevel="1">
      <c r="A1962" s="606">
        <f>IF(C1962&lt;&gt;0,MAX($A$11:A1961)+1,0)</f>
        <v>1722</v>
      </c>
      <c r="B1962" s="607" t="s">
        <v>1380</v>
      </c>
      <c r="C1962" s="608" t="s">
        <v>822</v>
      </c>
      <c r="D1962" s="536"/>
      <c r="E1962" s="510"/>
      <c r="F1962" s="532">
        <v>172</v>
      </c>
      <c r="G1962" s="575">
        <v>72</v>
      </c>
      <c r="H1962" s="494">
        <f>'[39]BANG KHOI LUONG 4'!H1964</f>
        <v>43</v>
      </c>
      <c r="I1962" s="494">
        <f t="shared" si="167"/>
        <v>115</v>
      </c>
      <c r="J1962" s="532">
        <v>56514</v>
      </c>
      <c r="K1962" s="578">
        <v>29131</v>
      </c>
      <c r="L1962" s="477">
        <f t="shared" si="170"/>
        <v>85645</v>
      </c>
      <c r="M1962" s="477">
        <f t="shared" si="171"/>
        <v>14730940</v>
      </c>
      <c r="N1962" s="477">
        <v>6166440</v>
      </c>
      <c r="O1962" s="477">
        <f t="shared" si="168"/>
        <v>3682735</v>
      </c>
      <c r="P1962" s="477">
        <f t="shared" si="169"/>
        <v>9849175</v>
      </c>
      <c r="Q1962" s="447">
        <f>'[39]BANG KHOI LUONG 4'!J1964</f>
        <v>0.25</v>
      </c>
    </row>
    <row r="1963" spans="1:17" ht="20.25" hidden="1" customHeight="1" outlineLevel="1">
      <c r="A1963" s="606">
        <f>IF(C1963&lt;&gt;0,MAX($A$11:A1962)+1,0)</f>
        <v>1723</v>
      </c>
      <c r="B1963" s="607" t="s">
        <v>1381</v>
      </c>
      <c r="C1963" s="608" t="s">
        <v>822</v>
      </c>
      <c r="D1963" s="536"/>
      <c r="E1963" s="510"/>
      <c r="F1963" s="532">
        <v>708</v>
      </c>
      <c r="G1963" s="575">
        <v>295</v>
      </c>
      <c r="H1963" s="494">
        <f>'[39]BANG KHOI LUONG 4'!H1965</f>
        <v>177</v>
      </c>
      <c r="I1963" s="494">
        <f t="shared" si="167"/>
        <v>472</v>
      </c>
      <c r="J1963" s="532">
        <v>323907</v>
      </c>
      <c r="K1963" s="578">
        <v>166963</v>
      </c>
      <c r="L1963" s="477">
        <f t="shared" si="170"/>
        <v>490870</v>
      </c>
      <c r="M1963" s="477">
        <f t="shared" si="171"/>
        <v>347535960</v>
      </c>
      <c r="N1963" s="477">
        <v>144806650</v>
      </c>
      <c r="O1963" s="477">
        <f t="shared" si="168"/>
        <v>86883990</v>
      </c>
      <c r="P1963" s="477">
        <f t="shared" si="169"/>
        <v>231690640</v>
      </c>
      <c r="Q1963" s="447">
        <f>'[39]BANG KHOI LUONG 4'!J1965</f>
        <v>0.25</v>
      </c>
    </row>
    <row r="1964" spans="1:17" ht="20.25" hidden="1" customHeight="1" outlineLevel="1">
      <c r="A1964" s="606">
        <f>IF(C1964&lt;&gt;0,MAX($A$11:A1963)+1,0)</f>
        <v>1724</v>
      </c>
      <c r="B1964" s="607" t="s">
        <v>1382</v>
      </c>
      <c r="C1964" s="608" t="s">
        <v>822</v>
      </c>
      <c r="D1964" s="536"/>
      <c r="E1964" s="510"/>
      <c r="F1964" s="532">
        <v>153</v>
      </c>
      <c r="G1964" s="575">
        <v>64</v>
      </c>
      <c r="H1964" s="494">
        <f>'[39]BANG KHOI LUONG 4'!H1966</f>
        <v>38</v>
      </c>
      <c r="I1964" s="494">
        <f t="shared" si="167"/>
        <v>102</v>
      </c>
      <c r="J1964" s="532">
        <v>6889</v>
      </c>
      <c r="K1964" s="578">
        <v>3551</v>
      </c>
      <c r="L1964" s="477">
        <f t="shared" si="170"/>
        <v>10440</v>
      </c>
      <c r="M1964" s="477">
        <f t="shared" si="171"/>
        <v>1597320</v>
      </c>
      <c r="N1964" s="477">
        <v>668160</v>
      </c>
      <c r="O1964" s="477">
        <f t="shared" si="168"/>
        <v>396720</v>
      </c>
      <c r="P1964" s="477">
        <f t="shared" si="169"/>
        <v>1064880</v>
      </c>
      <c r="Q1964" s="447">
        <f>'[39]BANG KHOI LUONG 4'!J1966</f>
        <v>0.25</v>
      </c>
    </row>
    <row r="1965" spans="1:17" ht="20.25" hidden="1" customHeight="1" outlineLevel="1">
      <c r="A1965" s="606">
        <f>IF(C1965&lt;&gt;0,MAX($A$11:A1964)+1,0)</f>
        <v>1725</v>
      </c>
      <c r="B1965" s="607" t="s">
        <v>1383</v>
      </c>
      <c r="C1965" s="608" t="s">
        <v>822</v>
      </c>
      <c r="D1965" s="536"/>
      <c r="E1965" s="510"/>
      <c r="F1965" s="532">
        <v>3</v>
      </c>
      <c r="G1965" s="575">
        <v>1</v>
      </c>
      <c r="H1965" s="494">
        <f>'[39]BANG KHOI LUONG 4'!H1967</f>
        <v>1</v>
      </c>
      <c r="I1965" s="494">
        <f t="shared" si="167"/>
        <v>2</v>
      </c>
      <c r="J1965" s="532">
        <v>26856</v>
      </c>
      <c r="K1965" s="578">
        <v>13844</v>
      </c>
      <c r="L1965" s="477">
        <f t="shared" si="170"/>
        <v>40700</v>
      </c>
      <c r="M1965" s="477">
        <f t="shared" si="171"/>
        <v>122100</v>
      </c>
      <c r="N1965" s="477">
        <v>40700</v>
      </c>
      <c r="O1965" s="477">
        <f t="shared" si="168"/>
        <v>40700</v>
      </c>
      <c r="P1965" s="477">
        <f t="shared" si="169"/>
        <v>81400</v>
      </c>
      <c r="Q1965" s="447">
        <f>'[39]BANG KHOI LUONG 4'!J1967</f>
        <v>0.25</v>
      </c>
    </row>
    <row r="1966" spans="1:17" ht="20.25" hidden="1" customHeight="1" outlineLevel="1">
      <c r="A1966" s="606">
        <f>IF(C1966&lt;&gt;0,MAX($A$11:A1965)+1,0)</f>
        <v>1726</v>
      </c>
      <c r="B1966" s="607" t="s">
        <v>1217</v>
      </c>
      <c r="C1966" s="608" t="s">
        <v>822</v>
      </c>
      <c r="D1966" s="536"/>
      <c r="E1966" s="510"/>
      <c r="F1966" s="532">
        <v>68</v>
      </c>
      <c r="G1966" s="575">
        <v>28</v>
      </c>
      <c r="H1966" s="494">
        <f>'[39]BANG KHOI LUONG 4'!H1968</f>
        <v>17</v>
      </c>
      <c r="I1966" s="494">
        <f t="shared" si="167"/>
        <v>45</v>
      </c>
      <c r="J1966" s="532">
        <v>40868</v>
      </c>
      <c r="K1966" s="578">
        <v>21066</v>
      </c>
      <c r="L1966" s="477">
        <f t="shared" si="170"/>
        <v>61934</v>
      </c>
      <c r="M1966" s="477">
        <f t="shared" si="171"/>
        <v>4211512</v>
      </c>
      <c r="N1966" s="477">
        <v>1734152</v>
      </c>
      <c r="O1966" s="477">
        <f t="shared" si="168"/>
        <v>1052878</v>
      </c>
      <c r="P1966" s="477">
        <f t="shared" si="169"/>
        <v>2787030</v>
      </c>
      <c r="Q1966" s="447">
        <f>'[39]BANG KHOI LUONG 4'!J1968</f>
        <v>0.25</v>
      </c>
    </row>
    <row r="1967" spans="1:17" ht="20.25" hidden="1" customHeight="1" outlineLevel="1">
      <c r="A1967" s="606">
        <f>IF(C1967&lt;&gt;0,MAX($A$11:A1966)+1,0)</f>
        <v>1727</v>
      </c>
      <c r="B1967" s="607" t="s">
        <v>1188</v>
      </c>
      <c r="C1967" s="608" t="s">
        <v>822</v>
      </c>
      <c r="D1967" s="536"/>
      <c r="E1967" s="510"/>
      <c r="F1967" s="532">
        <v>656</v>
      </c>
      <c r="G1967" s="575">
        <v>273</v>
      </c>
      <c r="H1967" s="494">
        <f>'[39]BANG KHOI LUONG 4'!H1969</f>
        <v>164</v>
      </c>
      <c r="I1967" s="494">
        <f t="shared" si="167"/>
        <v>437</v>
      </c>
      <c r="J1967" s="532">
        <v>107191</v>
      </c>
      <c r="K1967" s="578">
        <v>55253</v>
      </c>
      <c r="L1967" s="477">
        <f t="shared" si="170"/>
        <v>162444</v>
      </c>
      <c r="M1967" s="477">
        <f t="shared" si="171"/>
        <v>106563264</v>
      </c>
      <c r="N1967" s="477">
        <v>44347212</v>
      </c>
      <c r="O1967" s="477">
        <f t="shared" si="168"/>
        <v>26640816</v>
      </c>
      <c r="P1967" s="477">
        <f t="shared" si="169"/>
        <v>70988028</v>
      </c>
      <c r="Q1967" s="447">
        <f>'[39]BANG KHOI LUONG 4'!J1969</f>
        <v>0.25</v>
      </c>
    </row>
    <row r="1968" spans="1:17" ht="20.25" hidden="1" customHeight="1" outlineLevel="1">
      <c r="A1968" s="606">
        <f>IF(C1968&lt;&gt;0,MAX($A$11:A1967)+1,0)</f>
        <v>1728</v>
      </c>
      <c r="B1968" s="607" t="s">
        <v>1187</v>
      </c>
      <c r="C1968" s="608" t="s">
        <v>822</v>
      </c>
      <c r="D1968" s="536"/>
      <c r="E1968" s="510"/>
      <c r="F1968" s="532">
        <v>656</v>
      </c>
      <c r="G1968" s="575">
        <v>273</v>
      </c>
      <c r="H1968" s="494">
        <f>'[39]BANG KHOI LUONG 4'!H1970</f>
        <v>164</v>
      </c>
      <c r="I1968" s="494">
        <f t="shared" si="167"/>
        <v>437</v>
      </c>
      <c r="J1968" s="532">
        <v>183906</v>
      </c>
      <c r="K1968" s="578">
        <v>94797</v>
      </c>
      <c r="L1968" s="477">
        <f t="shared" si="170"/>
        <v>278703</v>
      </c>
      <c r="M1968" s="477">
        <f t="shared" si="171"/>
        <v>182829168</v>
      </c>
      <c r="N1968" s="477">
        <v>76085919</v>
      </c>
      <c r="O1968" s="477">
        <f t="shared" si="168"/>
        <v>45707292</v>
      </c>
      <c r="P1968" s="477">
        <f t="shared" si="169"/>
        <v>121793211</v>
      </c>
      <c r="Q1968" s="447">
        <f>'[39]BANG KHOI LUONG 4'!J1970</f>
        <v>0.25</v>
      </c>
    </row>
    <row r="1969" spans="1:17" ht="20.25" hidden="1" customHeight="1" outlineLevel="1">
      <c r="A1969" s="606">
        <f>IF(C1969&lt;&gt;0,MAX($A$11:A1968)+1,0)</f>
        <v>1729</v>
      </c>
      <c r="B1969" s="607" t="s">
        <v>1384</v>
      </c>
      <c r="C1969" s="608" t="s">
        <v>822</v>
      </c>
      <c r="D1969" s="536"/>
      <c r="E1969" s="510"/>
      <c r="F1969" s="532">
        <v>27</v>
      </c>
      <c r="G1969" s="575">
        <v>11</v>
      </c>
      <c r="H1969" s="494">
        <f>'[39]BANG KHOI LUONG 4'!H1971</f>
        <v>7</v>
      </c>
      <c r="I1969" s="494">
        <f t="shared" si="167"/>
        <v>18</v>
      </c>
      <c r="J1969" s="532">
        <v>40868</v>
      </c>
      <c r="K1969" s="578">
        <v>21066</v>
      </c>
      <c r="L1969" s="477">
        <f t="shared" si="170"/>
        <v>61934</v>
      </c>
      <c r="M1969" s="477">
        <f>ROUND(F1969*L1969,0)</f>
        <v>1672218</v>
      </c>
      <c r="N1969" s="477">
        <v>681274</v>
      </c>
      <c r="O1969" s="477">
        <f t="shared" si="168"/>
        <v>433538</v>
      </c>
      <c r="P1969" s="477">
        <f t="shared" si="169"/>
        <v>1114812</v>
      </c>
      <c r="Q1969" s="447">
        <f>'[39]BANG KHOI LUONG 4'!J1971</f>
        <v>0.25</v>
      </c>
    </row>
    <row r="1970" spans="1:17" ht="20.25" hidden="1" customHeight="1" outlineLevel="1">
      <c r="A1970" s="606">
        <f>IF(C1970&lt;&gt;0,MAX($A$11:A1969)+1,0)</f>
        <v>1730</v>
      </c>
      <c r="B1970" s="607" t="s">
        <v>1385</v>
      </c>
      <c r="C1970" s="608" t="s">
        <v>822</v>
      </c>
      <c r="D1970" s="536"/>
      <c r="E1970" s="510"/>
      <c r="F1970" s="532">
        <v>34</v>
      </c>
      <c r="G1970" s="575">
        <v>14</v>
      </c>
      <c r="H1970" s="494">
        <f>'[39]BANG KHOI LUONG 4'!H1972</f>
        <v>9</v>
      </c>
      <c r="I1970" s="494">
        <f t="shared" si="167"/>
        <v>23</v>
      </c>
      <c r="J1970" s="532">
        <v>107191</v>
      </c>
      <c r="K1970" s="578">
        <v>55253</v>
      </c>
      <c r="L1970" s="477">
        <f t="shared" si="170"/>
        <v>162444</v>
      </c>
      <c r="M1970" s="477">
        <f t="shared" si="171"/>
        <v>5523096</v>
      </c>
      <c r="N1970" s="477">
        <v>2274216</v>
      </c>
      <c r="O1970" s="477">
        <f t="shared" si="168"/>
        <v>1461996</v>
      </c>
      <c r="P1970" s="477">
        <f t="shared" si="169"/>
        <v>3736212</v>
      </c>
      <c r="Q1970" s="447">
        <f>'[39]BANG KHOI LUONG 4'!J1972</f>
        <v>0.25</v>
      </c>
    </row>
    <row r="1971" spans="1:17" ht="20.25" hidden="1" customHeight="1" outlineLevel="1">
      <c r="A1971" s="606">
        <f>IF(C1971&lt;&gt;0,MAX($A$11:A1970)+1,0)</f>
        <v>1731</v>
      </c>
      <c r="B1971" s="607" t="s">
        <v>1386</v>
      </c>
      <c r="C1971" s="608" t="s">
        <v>822</v>
      </c>
      <c r="D1971" s="536"/>
      <c r="E1971" s="510"/>
      <c r="F1971" s="532">
        <v>42</v>
      </c>
      <c r="G1971" s="575">
        <v>18</v>
      </c>
      <c r="H1971" s="494">
        <f>'[39]BANG KHOI LUONG 4'!H1973</f>
        <v>11</v>
      </c>
      <c r="I1971" s="494">
        <f t="shared" si="167"/>
        <v>29</v>
      </c>
      <c r="J1971" s="532">
        <v>183906</v>
      </c>
      <c r="K1971" s="578">
        <v>94797</v>
      </c>
      <c r="L1971" s="477">
        <f t="shared" si="170"/>
        <v>278703</v>
      </c>
      <c r="M1971" s="477">
        <f t="shared" si="171"/>
        <v>11705526</v>
      </c>
      <c r="N1971" s="477">
        <v>5016654</v>
      </c>
      <c r="O1971" s="477">
        <f t="shared" si="168"/>
        <v>3065733</v>
      </c>
      <c r="P1971" s="477">
        <f t="shared" si="169"/>
        <v>8082387</v>
      </c>
      <c r="Q1971" s="447">
        <f>'[39]BANG KHOI LUONG 4'!J1973</f>
        <v>0.25</v>
      </c>
    </row>
    <row r="1972" spans="1:17" ht="20.25" hidden="1" customHeight="1" outlineLevel="1">
      <c r="A1972" s="606">
        <f>IF(C1972&lt;&gt;0,MAX($A$11:A1971)+1,0)</f>
        <v>1732</v>
      </c>
      <c r="B1972" s="607" t="s">
        <v>1387</v>
      </c>
      <c r="C1972" s="608" t="s">
        <v>822</v>
      </c>
      <c r="D1972" s="536"/>
      <c r="E1972" s="510"/>
      <c r="F1972" s="532">
        <v>310</v>
      </c>
      <c r="G1972" s="575">
        <v>129</v>
      </c>
      <c r="H1972" s="494">
        <f>'[39]BANG KHOI LUONG 4'!H1974</f>
        <v>78</v>
      </c>
      <c r="I1972" s="494">
        <f t="shared" si="167"/>
        <v>207</v>
      </c>
      <c r="J1972" s="532">
        <v>78116</v>
      </c>
      <c r="K1972" s="578">
        <v>40266</v>
      </c>
      <c r="L1972" s="477">
        <f t="shared" si="170"/>
        <v>118382</v>
      </c>
      <c r="M1972" s="477">
        <f t="shared" si="171"/>
        <v>36698420</v>
      </c>
      <c r="N1972" s="477">
        <v>15271278</v>
      </c>
      <c r="O1972" s="477">
        <f t="shared" si="168"/>
        <v>9233796</v>
      </c>
      <c r="P1972" s="477">
        <f t="shared" si="169"/>
        <v>24505074</v>
      </c>
      <c r="Q1972" s="447">
        <f>'[39]BANG KHOI LUONG 4'!J1974</f>
        <v>0.25</v>
      </c>
    </row>
    <row r="1973" spans="1:17" ht="20.25" hidden="1" customHeight="1" outlineLevel="1">
      <c r="A1973" s="606">
        <f>IF(C1973&lt;&gt;0,MAX($A$11:A1972)+1,0)</f>
        <v>1733</v>
      </c>
      <c r="B1973" s="607" t="s">
        <v>1388</v>
      </c>
      <c r="C1973" s="608" t="s">
        <v>822</v>
      </c>
      <c r="D1973" s="536"/>
      <c r="E1973" s="510"/>
      <c r="F1973" s="532">
        <v>822</v>
      </c>
      <c r="G1973" s="575">
        <v>343</v>
      </c>
      <c r="H1973" s="494">
        <f>'[39]BANG KHOI LUONG 4'!H1975</f>
        <v>206</v>
      </c>
      <c r="I1973" s="494">
        <f t="shared" si="167"/>
        <v>549</v>
      </c>
      <c r="J1973" s="532">
        <v>134281</v>
      </c>
      <c r="K1973" s="578">
        <v>69217</v>
      </c>
      <c r="L1973" s="477">
        <f t="shared" si="170"/>
        <v>203498</v>
      </c>
      <c r="M1973" s="477">
        <f>ROUND(F1973*L1973,0)</f>
        <v>167275356</v>
      </c>
      <c r="N1973" s="477">
        <v>69799814</v>
      </c>
      <c r="O1973" s="477">
        <f t="shared" si="168"/>
        <v>41920588</v>
      </c>
      <c r="P1973" s="477">
        <f t="shared" si="169"/>
        <v>111720402</v>
      </c>
      <c r="Q1973" s="447">
        <f>'[39]BANG KHOI LUONG 4'!J1975</f>
        <v>0.25</v>
      </c>
    </row>
    <row r="1974" spans="1:17" ht="20.25" hidden="1" customHeight="1" outlineLevel="1">
      <c r="A1974" s="606">
        <f>IF(C1974&lt;&gt;0,MAX($A$11:A1973)+1,0)</f>
        <v>1734</v>
      </c>
      <c r="B1974" s="607" t="s">
        <v>1389</v>
      </c>
      <c r="C1974" s="608" t="s">
        <v>822</v>
      </c>
      <c r="D1974" s="536"/>
      <c r="E1974" s="510"/>
      <c r="F1974" s="532">
        <v>2187</v>
      </c>
      <c r="G1974" s="575">
        <v>0</v>
      </c>
      <c r="H1974" s="494"/>
      <c r="I1974" s="494">
        <f t="shared" si="167"/>
        <v>0</v>
      </c>
      <c r="J1974" s="479">
        <v>145607</v>
      </c>
      <c r="K1974" s="479">
        <v>100395</v>
      </c>
      <c r="L1974" s="477">
        <f t="shared" si="170"/>
        <v>246002</v>
      </c>
      <c r="M1974" s="477">
        <f t="shared" si="171"/>
        <v>538006374</v>
      </c>
      <c r="N1974" s="477">
        <v>0</v>
      </c>
      <c r="O1974" s="477">
        <f t="shared" si="168"/>
        <v>0</v>
      </c>
      <c r="P1974" s="477">
        <f t="shared" si="169"/>
        <v>0</v>
      </c>
      <c r="Q1974" s="447"/>
    </row>
    <row r="1975" spans="1:17" ht="20.25" hidden="1" customHeight="1" outlineLevel="1">
      <c r="A1975" s="606">
        <f>IF(C1975&lt;&gt;0,MAX($A$11:A1974)+1,0)</f>
        <v>1735</v>
      </c>
      <c r="B1975" s="607" t="s">
        <v>1390</v>
      </c>
      <c r="C1975" s="608" t="s">
        <v>822</v>
      </c>
      <c r="D1975" s="536"/>
      <c r="E1975" s="510"/>
      <c r="F1975" s="532">
        <v>798</v>
      </c>
      <c r="G1975" s="575">
        <v>0</v>
      </c>
      <c r="H1975" s="494"/>
      <c r="I1975" s="494">
        <f t="shared" si="167"/>
        <v>0</v>
      </c>
      <c r="J1975" s="532">
        <v>169362</v>
      </c>
      <c r="K1975" s="578">
        <v>104760</v>
      </c>
      <c r="L1975" s="477">
        <f t="shared" si="170"/>
        <v>274122</v>
      </c>
      <c r="M1975" s="477">
        <f t="shared" si="171"/>
        <v>218749356</v>
      </c>
      <c r="N1975" s="477">
        <v>0</v>
      </c>
      <c r="O1975" s="477">
        <f t="shared" si="168"/>
        <v>0</v>
      </c>
      <c r="P1975" s="477">
        <f t="shared" si="169"/>
        <v>0</v>
      </c>
      <c r="Q1975" s="447"/>
    </row>
    <row r="1976" spans="1:17" ht="16.5" customHeight="1" collapsed="1">
      <c r="A1976" s="453" t="s">
        <v>1393</v>
      </c>
      <c r="B1976" s="454" t="s">
        <v>1394</v>
      </c>
      <c r="C1976" s="455"/>
      <c r="D1976" s="456"/>
      <c r="E1976" s="457"/>
      <c r="F1976" s="527"/>
      <c r="G1976" s="528"/>
      <c r="H1976" s="527"/>
      <c r="I1976" s="527"/>
      <c r="J1976" s="529"/>
      <c r="K1976" s="529"/>
      <c r="L1976" s="529"/>
      <c r="M1976" s="529">
        <f>SUBTOTAL(9,M1977:M2005)</f>
        <v>332621239</v>
      </c>
      <c r="N1976" s="529">
        <v>0</v>
      </c>
      <c r="O1976" s="529">
        <f>SUBTOTAL(9,O1977:O2005)</f>
        <v>0</v>
      </c>
      <c r="P1976" s="529">
        <f>SUBTOTAL(9,P1977:P2005)</f>
        <v>0</v>
      </c>
      <c r="Q1976" s="497"/>
    </row>
    <row r="1977" spans="1:17" ht="16.5" hidden="1" customHeight="1" outlineLevel="1">
      <c r="A1977" s="618"/>
      <c r="B1977" s="619" t="s">
        <v>960</v>
      </c>
      <c r="C1977" s="620"/>
      <c r="D1977" s="612"/>
      <c r="E1977" s="612"/>
      <c r="F1977" s="556"/>
      <c r="G1977" s="557"/>
      <c r="H1977" s="556"/>
      <c r="I1977" s="556"/>
      <c r="J1977" s="556"/>
      <c r="K1977" s="556"/>
      <c r="L1977" s="556"/>
      <c r="M1977" s="556"/>
      <c r="N1977" s="559"/>
      <c r="O1977" s="559"/>
      <c r="P1977" s="559"/>
      <c r="Q1977" s="558"/>
    </row>
    <row r="1978" spans="1:17" ht="16.5" hidden="1" customHeight="1" outlineLevel="1">
      <c r="A1978" s="609">
        <f>IF(C1978&lt;&gt;0,MAX($A$9:A1977)+1,0)</f>
        <v>1736</v>
      </c>
      <c r="B1978" s="610" t="s">
        <v>1395</v>
      </c>
      <c r="C1978" s="611" t="s">
        <v>822</v>
      </c>
      <c r="D1978" s="536"/>
      <c r="E1978" s="510"/>
      <c r="F1978" s="592">
        <v>6</v>
      </c>
      <c r="G1978" s="595"/>
      <c r="H1978" s="592"/>
      <c r="I1978" s="592"/>
      <c r="J1978" s="592">
        <v>366951</v>
      </c>
      <c r="K1978" s="479">
        <v>151320</v>
      </c>
      <c r="L1978" s="477">
        <f t="shared" si="170"/>
        <v>518271</v>
      </c>
      <c r="M1978" s="477">
        <f t="shared" si="171"/>
        <v>3109626</v>
      </c>
      <c r="N1978" s="542"/>
      <c r="O1978" s="542"/>
      <c r="P1978" s="542"/>
      <c r="Q1978" s="549"/>
    </row>
    <row r="1979" spans="1:17" ht="16.5" hidden="1" customHeight="1" outlineLevel="1">
      <c r="A1979" s="609">
        <f>IF(C1979&lt;&gt;0,MAX($A$9:A1978)+1,0)</f>
        <v>1737</v>
      </c>
      <c r="B1979" s="610" t="s">
        <v>1396</v>
      </c>
      <c r="C1979" s="611" t="s">
        <v>822</v>
      </c>
      <c r="D1979" s="536"/>
      <c r="E1979" s="510"/>
      <c r="F1979" s="592">
        <v>11</v>
      </c>
      <c r="G1979" s="595"/>
      <c r="H1979" s="592"/>
      <c r="I1979" s="592"/>
      <c r="J1979" s="592">
        <v>305793</v>
      </c>
      <c r="K1979" s="593">
        <v>126100</v>
      </c>
      <c r="L1979" s="477">
        <f t="shared" si="170"/>
        <v>431893</v>
      </c>
      <c r="M1979" s="477">
        <f t="shared" si="171"/>
        <v>4750823</v>
      </c>
      <c r="N1979" s="542"/>
      <c r="O1979" s="542"/>
      <c r="P1979" s="542"/>
      <c r="Q1979" s="549"/>
    </row>
    <row r="1980" spans="1:17" ht="16.5" hidden="1" customHeight="1" outlineLevel="1">
      <c r="A1980" s="609">
        <f>IF(C1980&lt;&gt;0,MAX($A$9:A1979)+1,0)</f>
        <v>1738</v>
      </c>
      <c r="B1980" s="610" t="s">
        <v>1397</v>
      </c>
      <c r="C1980" s="611" t="s">
        <v>822</v>
      </c>
      <c r="D1980" s="536"/>
      <c r="E1980" s="510"/>
      <c r="F1980" s="592">
        <v>10</v>
      </c>
      <c r="G1980" s="595"/>
      <c r="H1980" s="592"/>
      <c r="I1980" s="592"/>
      <c r="J1980" s="592">
        <v>366951</v>
      </c>
      <c r="K1980" s="593">
        <v>151320</v>
      </c>
      <c r="L1980" s="477">
        <f t="shared" si="170"/>
        <v>518271</v>
      </c>
      <c r="M1980" s="477">
        <f t="shared" si="171"/>
        <v>5182710</v>
      </c>
      <c r="N1980" s="542"/>
      <c r="O1980" s="542"/>
      <c r="P1980" s="542"/>
      <c r="Q1980" s="549"/>
    </row>
    <row r="1981" spans="1:17" ht="16.5" hidden="1" customHeight="1" outlineLevel="1">
      <c r="A1981" s="609">
        <f>IF(C1981&lt;&gt;0,MAX($A$9:A1980)+1,0)</f>
        <v>1739</v>
      </c>
      <c r="B1981" s="610" t="s">
        <v>1398</v>
      </c>
      <c r="C1981" s="611" t="s">
        <v>822</v>
      </c>
      <c r="D1981" s="536"/>
      <c r="E1981" s="510"/>
      <c r="F1981" s="592">
        <v>2</v>
      </c>
      <c r="G1981" s="595"/>
      <c r="H1981" s="592"/>
      <c r="I1981" s="592"/>
      <c r="J1981" s="592">
        <v>305793</v>
      </c>
      <c r="K1981" s="593">
        <v>126100</v>
      </c>
      <c r="L1981" s="477">
        <f t="shared" si="170"/>
        <v>431893</v>
      </c>
      <c r="M1981" s="477">
        <f t="shared" si="171"/>
        <v>863786</v>
      </c>
      <c r="N1981" s="542"/>
      <c r="O1981" s="542"/>
      <c r="P1981" s="542"/>
      <c r="Q1981" s="549"/>
    </row>
    <row r="1982" spans="1:17" ht="16.5" hidden="1" customHeight="1" outlineLevel="1">
      <c r="A1982" s="609">
        <f>IF(C1982&lt;&gt;0,MAX($A$9:A1981)+1,0)</f>
        <v>1740</v>
      </c>
      <c r="B1982" s="610" t="s">
        <v>1399</v>
      </c>
      <c r="C1982" s="611" t="s">
        <v>822</v>
      </c>
      <c r="D1982" s="536"/>
      <c r="E1982" s="510"/>
      <c r="F1982" s="592">
        <v>6</v>
      </c>
      <c r="G1982" s="595"/>
      <c r="H1982" s="592"/>
      <c r="I1982" s="592"/>
      <c r="J1982" s="592">
        <v>978658</v>
      </c>
      <c r="K1982" s="593">
        <v>291000</v>
      </c>
      <c r="L1982" s="477">
        <f t="shared" si="170"/>
        <v>1269658</v>
      </c>
      <c r="M1982" s="477">
        <f t="shared" si="171"/>
        <v>7617948</v>
      </c>
      <c r="N1982" s="542"/>
      <c r="O1982" s="542"/>
      <c r="P1982" s="542"/>
      <c r="Q1982" s="517"/>
    </row>
    <row r="1983" spans="1:17" ht="16.5" hidden="1" customHeight="1" outlineLevel="1">
      <c r="A1983" s="609">
        <f>IF(C1983&lt;&gt;0,MAX($A$9:A1982)+1,0)</f>
        <v>1741</v>
      </c>
      <c r="B1983" s="610" t="s">
        <v>1400</v>
      </c>
      <c r="C1983" s="611" t="s">
        <v>822</v>
      </c>
      <c r="D1983" s="536"/>
      <c r="E1983" s="510"/>
      <c r="F1983" s="592">
        <v>3</v>
      </c>
      <c r="G1983" s="595"/>
      <c r="H1983" s="592"/>
      <c r="I1983" s="592"/>
      <c r="J1983" s="592">
        <v>1341695</v>
      </c>
      <c r="K1983" s="593">
        <v>339500</v>
      </c>
      <c r="L1983" s="477">
        <f t="shared" si="170"/>
        <v>1681195</v>
      </c>
      <c r="M1983" s="477">
        <f t="shared" si="171"/>
        <v>5043585</v>
      </c>
      <c r="N1983" s="542"/>
      <c r="O1983" s="542"/>
      <c r="P1983" s="542"/>
      <c r="Q1983" s="517"/>
    </row>
    <row r="1984" spans="1:17" ht="16.5" hidden="1" customHeight="1" outlineLevel="1">
      <c r="A1984" s="621">
        <f>IF(C1984&lt;&gt;0,MAX($A$9:A1983)+1,0)</f>
        <v>1742</v>
      </c>
      <c r="B1984" s="600" t="s">
        <v>1401</v>
      </c>
      <c r="C1984" s="488" t="s">
        <v>805</v>
      </c>
      <c r="D1984" s="536"/>
      <c r="E1984" s="510"/>
      <c r="F1984" s="592">
        <v>30</v>
      </c>
      <c r="G1984" s="595"/>
      <c r="H1984" s="592"/>
      <c r="I1984" s="592"/>
      <c r="J1984" s="592">
        <v>35146</v>
      </c>
      <c r="K1984" s="593">
        <v>18117</v>
      </c>
      <c r="L1984" s="477">
        <f t="shared" si="170"/>
        <v>53263</v>
      </c>
      <c r="M1984" s="477">
        <f t="shared" si="171"/>
        <v>1597890</v>
      </c>
      <c r="N1984" s="542"/>
      <c r="O1984" s="542"/>
      <c r="P1984" s="542"/>
      <c r="Q1984" s="622"/>
    </row>
    <row r="1985" spans="1:17" ht="16.5" hidden="1" customHeight="1" outlineLevel="1">
      <c r="A1985" s="621">
        <f>IF(C1985&lt;&gt;0,MAX($A$9:A1984)+1,0)</f>
        <v>1743</v>
      </c>
      <c r="B1985" s="600" t="s">
        <v>1402</v>
      </c>
      <c r="C1985" s="488" t="s">
        <v>805</v>
      </c>
      <c r="D1985" s="536"/>
      <c r="E1985" s="510"/>
      <c r="F1985" s="592">
        <v>40</v>
      </c>
      <c r="G1985" s="595"/>
      <c r="H1985" s="592"/>
      <c r="I1985" s="592"/>
      <c r="J1985" s="592">
        <v>40868</v>
      </c>
      <c r="K1985" s="593">
        <v>21066</v>
      </c>
      <c r="L1985" s="477">
        <f t="shared" si="170"/>
        <v>61934</v>
      </c>
      <c r="M1985" s="477">
        <f t="shared" si="171"/>
        <v>2477360</v>
      </c>
      <c r="N1985" s="542"/>
      <c r="O1985" s="542"/>
      <c r="P1985" s="542"/>
      <c r="Q1985" s="622"/>
    </row>
    <row r="1986" spans="1:17" ht="16.5" hidden="1" customHeight="1" outlineLevel="1">
      <c r="A1986" s="621">
        <f>IF(C1986&lt;&gt;0,MAX($A$9:A1985)+1,0)</f>
        <v>1744</v>
      </c>
      <c r="B1986" s="600" t="s">
        <v>1403</v>
      </c>
      <c r="C1986" s="488" t="s">
        <v>805</v>
      </c>
      <c r="D1986" s="536"/>
      <c r="E1986" s="510"/>
      <c r="F1986" s="592">
        <v>20</v>
      </c>
      <c r="G1986" s="595"/>
      <c r="H1986" s="592"/>
      <c r="I1986" s="592"/>
      <c r="J1986" s="592">
        <v>82670</v>
      </c>
      <c r="K1986" s="593">
        <v>42613</v>
      </c>
      <c r="L1986" s="477">
        <f t="shared" si="170"/>
        <v>125283</v>
      </c>
      <c r="M1986" s="477">
        <f t="shared" si="171"/>
        <v>2505660</v>
      </c>
      <c r="N1986" s="542"/>
      <c r="O1986" s="542"/>
      <c r="P1986" s="542"/>
      <c r="Q1986" s="622"/>
    </row>
    <row r="1987" spans="1:17" ht="16.5" hidden="1" customHeight="1" outlineLevel="1">
      <c r="A1987" s="621">
        <f>IF(C1987&lt;&gt;0,MAX($A$9:A1986)+1,0)</f>
        <v>1745</v>
      </c>
      <c r="B1987" s="600" t="s">
        <v>1404</v>
      </c>
      <c r="C1987" s="488" t="s">
        <v>805</v>
      </c>
      <c r="D1987" s="536"/>
      <c r="E1987" s="510"/>
      <c r="F1987" s="592">
        <v>10</v>
      </c>
      <c r="G1987" s="595"/>
      <c r="H1987" s="592"/>
      <c r="I1987" s="592"/>
      <c r="J1987" s="592">
        <v>118634</v>
      </c>
      <c r="K1987" s="593">
        <v>61152</v>
      </c>
      <c r="L1987" s="477">
        <f t="shared" si="170"/>
        <v>179786</v>
      </c>
      <c r="M1987" s="477">
        <f t="shared" si="171"/>
        <v>1797860</v>
      </c>
      <c r="N1987" s="542"/>
      <c r="O1987" s="542"/>
      <c r="P1987" s="542"/>
      <c r="Q1987" s="622"/>
    </row>
    <row r="1988" spans="1:17" ht="16.5" hidden="1" customHeight="1" outlineLevel="1">
      <c r="A1988" s="621">
        <f>IF(C1988&lt;&gt;0,MAX($A$9:A1987)+1,0)</f>
        <v>1746</v>
      </c>
      <c r="B1988" s="600" t="s">
        <v>1405</v>
      </c>
      <c r="C1988" s="488" t="s">
        <v>805</v>
      </c>
      <c r="D1988" s="536"/>
      <c r="E1988" s="510"/>
      <c r="F1988" s="592">
        <v>30</v>
      </c>
      <c r="G1988" s="595"/>
      <c r="H1988" s="592"/>
      <c r="I1988" s="592"/>
      <c r="J1988" s="592">
        <v>191496</v>
      </c>
      <c r="K1988" s="593">
        <v>98709</v>
      </c>
      <c r="L1988" s="477">
        <f t="shared" si="170"/>
        <v>290205</v>
      </c>
      <c r="M1988" s="477">
        <f t="shared" si="171"/>
        <v>8706150</v>
      </c>
      <c r="N1988" s="542"/>
      <c r="O1988" s="542"/>
      <c r="P1988" s="542"/>
      <c r="Q1988" s="622"/>
    </row>
    <row r="1989" spans="1:17" ht="16.5" hidden="1" customHeight="1" outlineLevel="1">
      <c r="A1989" s="609">
        <f>IF(C1989&lt;&gt;0,MAX($A$9:A1988)+1,0)</f>
        <v>1747</v>
      </c>
      <c r="B1989" s="610" t="s">
        <v>1406</v>
      </c>
      <c r="C1989" s="611" t="s">
        <v>822</v>
      </c>
      <c r="D1989" s="536"/>
      <c r="E1989" s="510"/>
      <c r="F1989" s="592">
        <v>2</v>
      </c>
      <c r="G1989" s="595"/>
      <c r="H1989" s="592"/>
      <c r="I1989" s="592"/>
      <c r="J1989" s="592">
        <v>46005</v>
      </c>
      <c r="K1989" s="593">
        <v>23715</v>
      </c>
      <c r="L1989" s="477">
        <f t="shared" si="170"/>
        <v>69720</v>
      </c>
      <c r="M1989" s="477">
        <f t="shared" si="171"/>
        <v>139440</v>
      </c>
      <c r="N1989" s="542"/>
      <c r="O1989" s="542"/>
      <c r="P1989" s="542"/>
      <c r="Q1989" s="517"/>
    </row>
    <row r="1990" spans="1:17" ht="16.5" hidden="1" customHeight="1" outlineLevel="1">
      <c r="A1990" s="609">
        <f>IF(C1990&lt;&gt;0,MAX($A$9:A1989)+1,0)</f>
        <v>1748</v>
      </c>
      <c r="B1990" s="610" t="s">
        <v>1154</v>
      </c>
      <c r="C1990" s="611" t="s">
        <v>822</v>
      </c>
      <c r="D1990" s="536"/>
      <c r="E1990" s="510"/>
      <c r="F1990" s="592">
        <v>4</v>
      </c>
      <c r="G1990" s="595"/>
      <c r="H1990" s="592"/>
      <c r="I1990" s="592"/>
      <c r="J1990" s="592">
        <v>191145</v>
      </c>
      <c r="K1990" s="593">
        <v>98529</v>
      </c>
      <c r="L1990" s="477">
        <f t="shared" si="170"/>
        <v>289674</v>
      </c>
      <c r="M1990" s="477">
        <f t="shared" si="171"/>
        <v>1158696</v>
      </c>
      <c r="N1990" s="542"/>
      <c r="O1990" s="542"/>
      <c r="P1990" s="542"/>
      <c r="Q1990" s="517"/>
    </row>
    <row r="1991" spans="1:17" ht="16.5" hidden="1" customHeight="1" outlineLevel="1">
      <c r="A1991" s="609">
        <f>IF(C1991&lt;&gt;0,MAX($A$9:A1990)+1,0)</f>
        <v>1749</v>
      </c>
      <c r="B1991" s="610" t="s">
        <v>1163</v>
      </c>
      <c r="C1991" s="611" t="s">
        <v>822</v>
      </c>
      <c r="D1991" s="536"/>
      <c r="E1991" s="510"/>
      <c r="F1991" s="592">
        <v>2</v>
      </c>
      <c r="G1991" s="595"/>
      <c r="H1991" s="592"/>
      <c r="I1991" s="592"/>
      <c r="J1991" s="592">
        <v>599592</v>
      </c>
      <c r="K1991" s="593">
        <v>309068</v>
      </c>
      <c r="L1991" s="477">
        <f t="shared" si="170"/>
        <v>908660</v>
      </c>
      <c r="M1991" s="477">
        <f t="shared" si="171"/>
        <v>1817320</v>
      </c>
      <c r="N1991" s="542"/>
      <c r="O1991" s="542"/>
      <c r="P1991" s="542"/>
      <c r="Q1991" s="517"/>
    </row>
    <row r="1992" spans="1:17" ht="16.5" hidden="1" customHeight="1" outlineLevel="1">
      <c r="A1992" s="609">
        <f>IF(C1992&lt;&gt;0,MAX($A$9:A1991)+1,0)</f>
        <v>1750</v>
      </c>
      <c r="B1992" s="610" t="s">
        <v>1164</v>
      </c>
      <c r="C1992" s="611" t="s">
        <v>822</v>
      </c>
      <c r="D1992" s="536"/>
      <c r="E1992" s="510"/>
      <c r="F1992" s="592">
        <v>1</v>
      </c>
      <c r="G1992" s="595"/>
      <c r="H1992" s="592"/>
      <c r="I1992" s="592"/>
      <c r="J1992" s="592">
        <v>544012</v>
      </c>
      <c r="K1992" s="593">
        <v>280418</v>
      </c>
      <c r="L1992" s="477">
        <f t="shared" si="170"/>
        <v>824430</v>
      </c>
      <c r="M1992" s="477">
        <f t="shared" si="171"/>
        <v>824430</v>
      </c>
      <c r="N1992" s="542"/>
      <c r="O1992" s="542"/>
      <c r="P1992" s="542"/>
      <c r="Q1992" s="517"/>
    </row>
    <row r="1993" spans="1:17" ht="16.5" hidden="1" customHeight="1" outlineLevel="1">
      <c r="A1993" s="609">
        <f>IF(C1993&lt;&gt;0,MAX($A$9:A1992)+1,0)</f>
        <v>1751</v>
      </c>
      <c r="B1993" s="610" t="s">
        <v>1407</v>
      </c>
      <c r="C1993" s="611" t="s">
        <v>822</v>
      </c>
      <c r="D1993" s="536"/>
      <c r="E1993" s="510"/>
      <c r="F1993" s="592">
        <v>1</v>
      </c>
      <c r="G1993" s="595"/>
      <c r="H1993" s="592"/>
      <c r="I1993" s="592"/>
      <c r="J1993" s="592">
        <v>13311</v>
      </c>
      <c r="K1993" s="593">
        <v>6862</v>
      </c>
      <c r="L1993" s="477">
        <f t="shared" si="170"/>
        <v>20173</v>
      </c>
      <c r="M1993" s="477">
        <f t="shared" si="171"/>
        <v>20173</v>
      </c>
      <c r="N1993" s="542"/>
      <c r="O1993" s="542"/>
      <c r="P1993" s="542"/>
      <c r="Q1993" s="517"/>
    </row>
    <row r="1994" spans="1:17" ht="16.5" hidden="1" customHeight="1" outlineLevel="1">
      <c r="A1994" s="609">
        <f>IF(C1994&lt;&gt;0,MAX($A$9:A1993)+1,0)</f>
        <v>1752</v>
      </c>
      <c r="B1994" s="600" t="s">
        <v>1408</v>
      </c>
      <c r="C1994" s="611" t="s">
        <v>822</v>
      </c>
      <c r="D1994" s="536"/>
      <c r="E1994" s="510"/>
      <c r="F1994" s="592">
        <v>2</v>
      </c>
      <c r="G1994" s="595"/>
      <c r="H1994" s="592"/>
      <c r="I1994" s="592"/>
      <c r="J1994" s="592">
        <v>54413</v>
      </c>
      <c r="K1994" s="593">
        <v>28048</v>
      </c>
      <c r="L1994" s="477">
        <f t="shared" si="170"/>
        <v>82461</v>
      </c>
      <c r="M1994" s="477">
        <f t="shared" si="171"/>
        <v>164922</v>
      </c>
      <c r="N1994" s="542"/>
      <c r="O1994" s="542"/>
      <c r="P1994" s="542"/>
      <c r="Q1994" s="517"/>
    </row>
    <row r="1995" spans="1:17" ht="16.5" hidden="1" customHeight="1" outlineLevel="1">
      <c r="A1995" s="609">
        <f>IF(C1995&lt;&gt;0,MAX($A$9:A1994)+1,0)</f>
        <v>1753</v>
      </c>
      <c r="B1995" s="610" t="s">
        <v>1409</v>
      </c>
      <c r="C1995" s="611" t="s">
        <v>822</v>
      </c>
      <c r="D1995" s="536"/>
      <c r="E1995" s="510"/>
      <c r="F1995" s="592">
        <v>2</v>
      </c>
      <c r="G1995" s="595"/>
      <c r="H1995" s="592"/>
      <c r="I1995" s="592"/>
      <c r="J1995" s="592">
        <v>187410</v>
      </c>
      <c r="K1995" s="593">
        <v>96602</v>
      </c>
      <c r="L1995" s="477">
        <f t="shared" si="170"/>
        <v>284012</v>
      </c>
      <c r="M1995" s="477">
        <f t="shared" si="171"/>
        <v>568024</v>
      </c>
      <c r="N1995" s="542"/>
      <c r="O1995" s="542"/>
      <c r="P1995" s="542"/>
      <c r="Q1995" s="517"/>
    </row>
    <row r="1996" spans="1:17" ht="16.5" hidden="1" customHeight="1" outlineLevel="1">
      <c r="A1996" s="609">
        <f>IF(C1996&lt;&gt;0,MAX($A$9:A1995)+1,0)</f>
        <v>1754</v>
      </c>
      <c r="B1996" s="610" t="s">
        <v>1410</v>
      </c>
      <c r="C1996" s="611" t="s">
        <v>822</v>
      </c>
      <c r="D1996" s="536"/>
      <c r="E1996" s="510"/>
      <c r="F1996" s="592">
        <v>2</v>
      </c>
      <c r="G1996" s="595"/>
      <c r="H1996" s="592"/>
      <c r="I1996" s="592"/>
      <c r="J1996" s="592">
        <v>118634</v>
      </c>
      <c r="K1996" s="593">
        <v>61152</v>
      </c>
      <c r="L1996" s="477">
        <f t="shared" si="170"/>
        <v>179786</v>
      </c>
      <c r="M1996" s="477">
        <f t="shared" si="171"/>
        <v>359572</v>
      </c>
      <c r="N1996" s="542"/>
      <c r="O1996" s="542"/>
      <c r="P1996" s="542"/>
      <c r="Q1996" s="517"/>
    </row>
    <row r="1997" spans="1:17" ht="16.5" hidden="1" customHeight="1" outlineLevel="1">
      <c r="A1997" s="609">
        <f>IF(C1997&lt;&gt;0,MAX($A$9:A1996)+1,0)</f>
        <v>1755</v>
      </c>
      <c r="B1997" s="610" t="s">
        <v>1411</v>
      </c>
      <c r="C1997" s="611" t="s">
        <v>822</v>
      </c>
      <c r="D1997" s="536"/>
      <c r="E1997" s="510"/>
      <c r="F1997" s="592">
        <v>4</v>
      </c>
      <c r="G1997" s="595"/>
      <c r="H1997" s="592"/>
      <c r="I1997" s="592"/>
      <c r="J1997" s="592">
        <v>285959</v>
      </c>
      <c r="K1997" s="593">
        <v>147401</v>
      </c>
      <c r="L1997" s="477">
        <f t="shared" si="170"/>
        <v>433360</v>
      </c>
      <c r="M1997" s="477">
        <f t="shared" si="171"/>
        <v>1733440</v>
      </c>
      <c r="N1997" s="542"/>
      <c r="O1997" s="542"/>
      <c r="P1997" s="542"/>
      <c r="Q1997" s="517"/>
    </row>
    <row r="1998" spans="1:17" ht="16.5" hidden="1" customHeight="1" outlineLevel="1">
      <c r="A1998" s="609">
        <f>IF(C1998&lt;&gt;0,MAX($A$9:A1997)+1,0)</f>
        <v>1756</v>
      </c>
      <c r="B1998" s="610" t="s">
        <v>1412</v>
      </c>
      <c r="C1998" s="611" t="s">
        <v>822</v>
      </c>
      <c r="D1998" s="536"/>
      <c r="E1998" s="510"/>
      <c r="F1998" s="592">
        <v>4</v>
      </c>
      <c r="G1998" s="595"/>
      <c r="H1998" s="592"/>
      <c r="I1998" s="592"/>
      <c r="J1998" s="592">
        <v>15180</v>
      </c>
      <c r="K1998" s="593">
        <v>7825</v>
      </c>
      <c r="L1998" s="477">
        <f t="shared" si="170"/>
        <v>23005</v>
      </c>
      <c r="M1998" s="477">
        <f t="shared" si="171"/>
        <v>92020</v>
      </c>
      <c r="N1998" s="542"/>
      <c r="O1998" s="542"/>
      <c r="P1998" s="542"/>
      <c r="Q1998" s="517"/>
    </row>
    <row r="1999" spans="1:17" ht="16.5" hidden="1" customHeight="1" outlineLevel="1">
      <c r="A1999" s="609">
        <f>IF(C1999&lt;&gt;0,MAX($A$9:A1998)+1,0)</f>
        <v>1757</v>
      </c>
      <c r="B1999" s="610" t="s">
        <v>1177</v>
      </c>
      <c r="C1999" s="611" t="s">
        <v>822</v>
      </c>
      <c r="D1999" s="536"/>
      <c r="E1999" s="510"/>
      <c r="F1999" s="592">
        <v>2</v>
      </c>
      <c r="G1999" s="595"/>
      <c r="H1999" s="592"/>
      <c r="I1999" s="592"/>
      <c r="J1999" s="592">
        <v>22652</v>
      </c>
      <c r="K1999" s="593">
        <v>11677</v>
      </c>
      <c r="L1999" s="477">
        <f t="shared" si="170"/>
        <v>34329</v>
      </c>
      <c r="M1999" s="477">
        <f t="shared" si="171"/>
        <v>68658</v>
      </c>
      <c r="N1999" s="542"/>
      <c r="O1999" s="542"/>
      <c r="P1999" s="542"/>
      <c r="Q1999" s="517"/>
    </row>
    <row r="2000" spans="1:17" ht="16.5" hidden="1" customHeight="1" outlineLevel="1">
      <c r="A2000" s="609">
        <f>IF(C2000&lt;&gt;0,MAX($A$9:A1999)+1,0)</f>
        <v>1758</v>
      </c>
      <c r="B2000" s="610" t="s">
        <v>1413</v>
      </c>
      <c r="C2000" s="611" t="s">
        <v>822</v>
      </c>
      <c r="D2000" s="536"/>
      <c r="E2000" s="510"/>
      <c r="F2000" s="592">
        <v>2</v>
      </c>
      <c r="G2000" s="595"/>
      <c r="H2000" s="592"/>
      <c r="I2000" s="592"/>
      <c r="J2000" s="592">
        <v>26856</v>
      </c>
      <c r="K2000" s="593">
        <v>13844</v>
      </c>
      <c r="L2000" s="477">
        <f t="shared" si="170"/>
        <v>40700</v>
      </c>
      <c r="M2000" s="477">
        <f t="shared" si="171"/>
        <v>81400</v>
      </c>
      <c r="N2000" s="542"/>
      <c r="O2000" s="542"/>
      <c r="P2000" s="542"/>
      <c r="Q2000" s="517"/>
    </row>
    <row r="2001" spans="1:17" ht="16.5" hidden="1" customHeight="1" outlineLevel="1">
      <c r="A2001" s="609">
        <f>IF(C2001&lt;&gt;0,MAX($A$9:A2000)+1,0)</f>
        <v>1759</v>
      </c>
      <c r="B2001" s="610" t="s">
        <v>1186</v>
      </c>
      <c r="C2001" s="611" t="s">
        <v>822</v>
      </c>
      <c r="D2001" s="536"/>
      <c r="E2001" s="510"/>
      <c r="F2001" s="592">
        <v>2</v>
      </c>
      <c r="G2001" s="595"/>
      <c r="H2001" s="592"/>
      <c r="I2001" s="592"/>
      <c r="J2001" s="592">
        <v>430982</v>
      </c>
      <c r="K2001" s="593">
        <v>222156</v>
      </c>
      <c r="L2001" s="477">
        <f t="shared" si="170"/>
        <v>653138</v>
      </c>
      <c r="M2001" s="477">
        <f t="shared" si="171"/>
        <v>1306276</v>
      </c>
      <c r="N2001" s="542"/>
      <c r="O2001" s="542"/>
      <c r="P2001" s="542"/>
      <c r="Q2001" s="517"/>
    </row>
    <row r="2002" spans="1:17" ht="19.5" hidden="1" customHeight="1" outlineLevel="1">
      <c r="A2002" s="618"/>
      <c r="B2002" s="619" t="s">
        <v>966</v>
      </c>
      <c r="C2002" s="620"/>
      <c r="D2002" s="612"/>
      <c r="E2002" s="612"/>
      <c r="F2002" s="556"/>
      <c r="G2002" s="557"/>
      <c r="H2002" s="556"/>
      <c r="I2002" s="556"/>
      <c r="J2002" s="556">
        <v>0</v>
      </c>
      <c r="K2002" s="556">
        <v>0</v>
      </c>
      <c r="L2002" s="556"/>
      <c r="M2002" s="556"/>
      <c r="N2002" s="559"/>
      <c r="O2002" s="559"/>
      <c r="P2002" s="559"/>
      <c r="Q2002" s="558"/>
    </row>
    <row r="2003" spans="1:17" ht="32.25" hidden="1" customHeight="1" outlineLevel="1">
      <c r="A2003" s="606">
        <f>IF(C2003&lt;&gt;0,MAX($A$9:A2002)+1,0)</f>
        <v>1760</v>
      </c>
      <c r="B2003" s="607" t="s">
        <v>1414</v>
      </c>
      <c r="C2003" s="608" t="s">
        <v>822</v>
      </c>
      <c r="D2003" s="536"/>
      <c r="E2003" s="510"/>
      <c r="F2003" s="605">
        <v>6</v>
      </c>
      <c r="G2003" s="494"/>
      <c r="H2003" s="605"/>
      <c r="I2003" s="605"/>
      <c r="J2003" s="605">
        <v>24987895</v>
      </c>
      <c r="K2003" s="578">
        <v>3091286</v>
      </c>
      <c r="L2003" s="477">
        <f t="shared" ref="L2003:L2005" si="172">J2003+K2003</f>
        <v>28079181</v>
      </c>
      <c r="M2003" s="477">
        <f t="shared" ref="M2003:M2005" si="173">ROUND(F2003*L2003,0)</f>
        <v>168475086</v>
      </c>
      <c r="N2003" s="542"/>
      <c r="O2003" s="542"/>
      <c r="P2003" s="542"/>
      <c r="Q2003" s="517"/>
    </row>
    <row r="2004" spans="1:17" ht="32.25" hidden="1" customHeight="1" outlineLevel="1">
      <c r="A2004" s="606">
        <f>IF(C2004&lt;&gt;0,MAX($A$9:A2003)+1,0)</f>
        <v>1761</v>
      </c>
      <c r="B2004" s="607" t="s">
        <v>1415</v>
      </c>
      <c r="C2004" s="608" t="s">
        <v>822</v>
      </c>
      <c r="D2004" s="536"/>
      <c r="E2004" s="510"/>
      <c r="F2004" s="605">
        <v>2</v>
      </c>
      <c r="G2004" s="494"/>
      <c r="H2004" s="605"/>
      <c r="I2004" s="605"/>
      <c r="J2004" s="605">
        <v>9540726</v>
      </c>
      <c r="K2004" s="578">
        <v>1180296</v>
      </c>
      <c r="L2004" s="477">
        <f t="shared" si="172"/>
        <v>10721022</v>
      </c>
      <c r="M2004" s="477">
        <f t="shared" si="173"/>
        <v>21442044</v>
      </c>
      <c r="N2004" s="542"/>
      <c r="O2004" s="542"/>
      <c r="P2004" s="542"/>
      <c r="Q2004" s="517"/>
    </row>
    <row r="2005" spans="1:17" ht="23.25" hidden="1" customHeight="1" outlineLevel="1">
      <c r="A2005" s="606">
        <f>IF(C2005&lt;&gt;0,MAX($A$9:A2004)+1,0)</f>
        <v>1762</v>
      </c>
      <c r="B2005" s="607" t="s">
        <v>1416</v>
      </c>
      <c r="C2005" s="608" t="s">
        <v>822</v>
      </c>
      <c r="D2005" s="536"/>
      <c r="E2005" s="510"/>
      <c r="F2005" s="605">
        <v>4</v>
      </c>
      <c r="G2005" s="494"/>
      <c r="H2005" s="605"/>
      <c r="I2005" s="605"/>
      <c r="J2005" s="605">
        <v>20182305</v>
      </c>
      <c r="K2005" s="578">
        <v>2496780</v>
      </c>
      <c r="L2005" s="477">
        <f t="shared" si="172"/>
        <v>22679085</v>
      </c>
      <c r="M2005" s="477">
        <f t="shared" si="173"/>
        <v>90716340</v>
      </c>
      <c r="N2005" s="542"/>
      <c r="O2005" s="542"/>
      <c r="P2005" s="542"/>
      <c r="Q2005" s="517"/>
    </row>
    <row r="2006" spans="1:17" ht="33" customHeight="1" collapsed="1">
      <c r="A2006" s="442" t="s">
        <v>33</v>
      </c>
      <c r="B2006" s="443" t="s">
        <v>1417</v>
      </c>
      <c r="C2006" s="443"/>
      <c r="D2006" s="444"/>
      <c r="E2006" s="444"/>
      <c r="F2006" s="623"/>
      <c r="G2006" s="623"/>
      <c r="H2006" s="623"/>
      <c r="I2006" s="623"/>
      <c r="J2006" s="623"/>
      <c r="K2006" s="623"/>
      <c r="L2006" s="623"/>
      <c r="M2006" s="624">
        <f>SUBTOTAL(9,M2007:M2076)</f>
        <v>4900000000</v>
      </c>
      <c r="N2006" s="625">
        <v>2113500000</v>
      </c>
      <c r="O2006" s="625">
        <f>SUBTOTAL(9,O2007:O2076)</f>
        <v>226500000</v>
      </c>
      <c r="P2006" s="625">
        <f>SUBTOTAL(9,P2007:P2076)</f>
        <v>2340000000</v>
      </c>
      <c r="Q2006" s="446"/>
    </row>
    <row r="2007" spans="1:17" s="634" customFormat="1" ht="13" hidden="1" outlineLevel="1">
      <c r="A2007" s="626"/>
      <c r="B2007" s="627" t="s">
        <v>1418</v>
      </c>
      <c r="C2007" s="628"/>
      <c r="D2007" s="629"/>
      <c r="E2007" s="629"/>
      <c r="F2007" s="630"/>
      <c r="G2007" s="631"/>
      <c r="H2007" s="630"/>
      <c r="I2007" s="630"/>
      <c r="J2007" s="630"/>
      <c r="K2007" s="630"/>
      <c r="L2007" s="630"/>
      <c r="M2007" s="630"/>
      <c r="N2007" s="632"/>
      <c r="O2007" s="632"/>
      <c r="P2007" s="632"/>
      <c r="Q2007" s="633"/>
    </row>
    <row r="2008" spans="1:17" s="634" customFormat="1" ht="13" hidden="1" outlineLevel="1">
      <c r="A2008" s="626"/>
      <c r="B2008" s="635"/>
      <c r="C2008" s="628"/>
      <c r="D2008" s="629"/>
      <c r="E2008" s="629"/>
      <c r="F2008" s="630"/>
      <c r="G2008" s="631"/>
      <c r="H2008" s="630"/>
      <c r="I2008" s="630"/>
      <c r="J2008" s="630"/>
      <c r="K2008" s="630"/>
      <c r="L2008" s="630"/>
      <c r="M2008" s="630"/>
      <c r="N2008" s="632"/>
      <c r="O2008" s="632"/>
      <c r="P2008" s="632"/>
      <c r="Q2008" s="633"/>
    </row>
    <row r="2009" spans="1:17" s="634" customFormat="1" ht="89.25" hidden="1" customHeight="1" outlineLevel="1">
      <c r="A2009" s="626" t="s">
        <v>1419</v>
      </c>
      <c r="B2009" s="636" t="s">
        <v>1420</v>
      </c>
      <c r="C2009" s="637" t="s">
        <v>1421</v>
      </c>
      <c r="D2009" s="638"/>
      <c r="E2009" s="638"/>
      <c r="F2009" s="639">
        <v>1</v>
      </c>
      <c r="G2009" s="575"/>
      <c r="H2009" s="639"/>
      <c r="I2009" s="639"/>
      <c r="J2009" s="639"/>
      <c r="K2009" s="639"/>
      <c r="L2009" s="630"/>
      <c r="M2009" s="640"/>
      <c r="N2009" s="632"/>
      <c r="O2009" s="632"/>
      <c r="P2009" s="632"/>
      <c r="Q2009" s="641"/>
    </row>
    <row r="2010" spans="1:17" s="634" customFormat="1" ht="13" hidden="1" outlineLevel="1">
      <c r="A2010" s="626"/>
      <c r="B2010" s="636"/>
      <c r="C2010" s="642"/>
      <c r="D2010" s="638"/>
      <c r="E2010" s="638"/>
      <c r="F2010" s="639"/>
      <c r="G2010" s="575"/>
      <c r="H2010" s="639"/>
      <c r="I2010" s="639"/>
      <c r="J2010" s="639"/>
      <c r="K2010" s="639"/>
      <c r="L2010" s="630"/>
      <c r="M2010" s="640"/>
      <c r="N2010" s="632"/>
      <c r="O2010" s="632"/>
      <c r="P2010" s="632"/>
      <c r="Q2010" s="641"/>
    </row>
    <row r="2011" spans="1:17" s="634" customFormat="1" ht="13" hidden="1" outlineLevel="1">
      <c r="A2011" s="626"/>
      <c r="B2011" s="627" t="s">
        <v>1422</v>
      </c>
      <c r="C2011" s="643"/>
      <c r="D2011" s="638"/>
      <c r="E2011" s="638"/>
      <c r="F2011" s="639"/>
      <c r="G2011" s="575"/>
      <c r="H2011" s="639"/>
      <c r="I2011" s="639"/>
      <c r="J2011" s="639"/>
      <c r="K2011" s="639"/>
      <c r="L2011" s="630">
        <v>0</v>
      </c>
      <c r="M2011" s="644">
        <f>SUBTOTAL(9,M2012:M2017)</f>
        <v>0</v>
      </c>
      <c r="N2011" s="632"/>
      <c r="O2011" s="632"/>
      <c r="P2011" s="632"/>
      <c r="Q2011" s="641"/>
    </row>
    <row r="2012" spans="1:17" s="634" customFormat="1" ht="13" hidden="1" outlineLevel="1">
      <c r="A2012" s="626"/>
      <c r="B2012" s="645"/>
      <c r="C2012" s="643"/>
      <c r="D2012" s="638"/>
      <c r="E2012" s="638"/>
      <c r="F2012" s="639"/>
      <c r="G2012" s="575"/>
      <c r="H2012" s="639"/>
      <c r="I2012" s="639"/>
      <c r="J2012" s="639"/>
      <c r="K2012" s="639"/>
      <c r="L2012" s="630"/>
      <c r="M2012" s="640"/>
      <c r="N2012" s="632"/>
      <c r="O2012" s="632"/>
      <c r="P2012" s="632"/>
      <c r="Q2012" s="641"/>
    </row>
    <row r="2013" spans="1:17" s="634" customFormat="1" ht="39" hidden="1" outlineLevel="1">
      <c r="A2013" s="626" t="s">
        <v>37</v>
      </c>
      <c r="B2013" s="646" t="s">
        <v>1423</v>
      </c>
      <c r="C2013" s="637" t="s">
        <v>1421</v>
      </c>
      <c r="D2013" s="638"/>
      <c r="E2013" s="638"/>
      <c r="F2013" s="639">
        <v>1</v>
      </c>
      <c r="G2013" s="575"/>
      <c r="H2013" s="639"/>
      <c r="I2013" s="639"/>
      <c r="J2013" s="639"/>
      <c r="K2013" s="639"/>
      <c r="L2013" s="630"/>
      <c r="M2013" s="640"/>
      <c r="N2013" s="632"/>
      <c r="O2013" s="632"/>
      <c r="P2013" s="632"/>
      <c r="Q2013" s="641"/>
    </row>
    <row r="2014" spans="1:17" s="634" customFormat="1" ht="76.5" hidden="1" customHeight="1" outlineLevel="1">
      <c r="A2014" s="626" t="s">
        <v>39</v>
      </c>
      <c r="B2014" s="647" t="s">
        <v>1424</v>
      </c>
      <c r="C2014" s="637" t="s">
        <v>1425</v>
      </c>
      <c r="D2014" s="638"/>
      <c r="E2014" s="638"/>
      <c r="F2014" s="639">
        <v>1</v>
      </c>
      <c r="G2014" s="575"/>
      <c r="H2014" s="639"/>
      <c r="I2014" s="639"/>
      <c r="J2014" s="639"/>
      <c r="K2014" s="639"/>
      <c r="L2014" s="630"/>
      <c r="M2014" s="640"/>
      <c r="N2014" s="632"/>
      <c r="O2014" s="632"/>
      <c r="P2014" s="632"/>
      <c r="Q2014" s="641"/>
    </row>
    <row r="2015" spans="1:17" s="634" customFormat="1" ht="45.75" hidden="1" customHeight="1" outlineLevel="1">
      <c r="A2015" s="626" t="s">
        <v>1426</v>
      </c>
      <c r="B2015" s="647" t="s">
        <v>1427</v>
      </c>
      <c r="C2015" s="637" t="s">
        <v>1428</v>
      </c>
      <c r="D2015" s="638"/>
      <c r="E2015" s="638"/>
      <c r="F2015" s="639">
        <v>1</v>
      </c>
      <c r="G2015" s="575"/>
      <c r="H2015" s="639"/>
      <c r="I2015" s="639"/>
      <c r="J2015" s="639"/>
      <c r="K2015" s="639"/>
      <c r="L2015" s="630"/>
      <c r="M2015" s="640"/>
      <c r="N2015" s="632"/>
      <c r="O2015" s="632"/>
      <c r="P2015" s="632"/>
      <c r="Q2015" s="641"/>
    </row>
    <row r="2016" spans="1:17" s="634" customFormat="1" ht="192" hidden="1" customHeight="1" outlineLevel="1">
      <c r="A2016" s="626" t="s">
        <v>1429</v>
      </c>
      <c r="B2016" s="646" t="s">
        <v>1430</v>
      </c>
      <c r="C2016" s="637" t="s">
        <v>1425</v>
      </c>
      <c r="D2016" s="638"/>
      <c r="E2016" s="638"/>
      <c r="F2016" s="639">
        <v>1</v>
      </c>
      <c r="G2016" s="575"/>
      <c r="H2016" s="639"/>
      <c r="I2016" s="639"/>
      <c r="J2016" s="639"/>
      <c r="K2016" s="639"/>
      <c r="L2016" s="630"/>
      <c r="M2016" s="640"/>
      <c r="N2016" s="632"/>
      <c r="O2016" s="632"/>
      <c r="P2016" s="632"/>
      <c r="Q2016" s="641"/>
    </row>
    <row r="2017" spans="1:17" s="634" customFormat="1" ht="146.25" hidden="1" customHeight="1" outlineLevel="1">
      <c r="A2017" s="626" t="s">
        <v>1431</v>
      </c>
      <c r="B2017" s="647" t="s">
        <v>1432</v>
      </c>
      <c r="C2017" s="637" t="s">
        <v>1428</v>
      </c>
      <c r="D2017" s="638"/>
      <c r="E2017" s="638"/>
      <c r="F2017" s="639">
        <v>1</v>
      </c>
      <c r="G2017" s="575"/>
      <c r="H2017" s="639"/>
      <c r="I2017" s="639"/>
      <c r="J2017" s="639"/>
      <c r="K2017" s="639"/>
      <c r="L2017" s="630"/>
      <c r="M2017" s="640"/>
      <c r="N2017" s="632"/>
      <c r="O2017" s="632"/>
      <c r="P2017" s="632"/>
      <c r="Q2017" s="641"/>
    </row>
    <row r="2018" spans="1:17" s="634" customFormat="1" ht="13" hidden="1" outlineLevel="1">
      <c r="A2018" s="626"/>
      <c r="B2018" s="648"/>
      <c r="C2018" s="642"/>
      <c r="D2018" s="638"/>
      <c r="E2018" s="638"/>
      <c r="F2018" s="639"/>
      <c r="G2018" s="631"/>
      <c r="H2018" s="639"/>
      <c r="I2018" s="639"/>
      <c r="J2018" s="639"/>
      <c r="K2018" s="639"/>
      <c r="L2018" s="630"/>
      <c r="M2018" s="640"/>
      <c r="N2018" s="632"/>
      <c r="O2018" s="632"/>
      <c r="P2018" s="632"/>
      <c r="Q2018" s="641"/>
    </row>
    <row r="2019" spans="1:17" s="634" customFormat="1" ht="13" hidden="1" outlineLevel="1">
      <c r="A2019" s="626"/>
      <c r="B2019" s="627" t="s">
        <v>1433</v>
      </c>
      <c r="C2019" s="649"/>
      <c r="D2019" s="638"/>
      <c r="E2019" s="638"/>
      <c r="F2019" s="639"/>
      <c r="G2019" s="631"/>
      <c r="H2019" s="639"/>
      <c r="I2019" s="639"/>
      <c r="J2019" s="639"/>
      <c r="K2019" s="639"/>
      <c r="L2019" s="630"/>
      <c r="M2019" s="644">
        <f>SUBTOTAL(9,M2021:M2025)</f>
        <v>100000000</v>
      </c>
      <c r="N2019" s="650">
        <v>45000000</v>
      </c>
      <c r="O2019" s="650">
        <f>SUBTOTAL(9,O2021:O2025)</f>
        <v>5000000</v>
      </c>
      <c r="P2019" s="650">
        <f>SUBTOTAL(9,P2021:P2025)</f>
        <v>50000000</v>
      </c>
      <c r="Q2019" s="641"/>
    </row>
    <row r="2020" spans="1:17" s="634" customFormat="1" ht="13" hidden="1" outlineLevel="1">
      <c r="A2020" s="626"/>
      <c r="B2020" s="651"/>
      <c r="C2020" s="643"/>
      <c r="D2020" s="638"/>
      <c r="E2020" s="638"/>
      <c r="F2020" s="639"/>
      <c r="G2020" s="631"/>
      <c r="H2020" s="639"/>
      <c r="I2020" s="639"/>
      <c r="J2020" s="639"/>
      <c r="K2020" s="639"/>
      <c r="L2020" s="630"/>
      <c r="M2020" s="640"/>
      <c r="N2020" s="632"/>
      <c r="O2020" s="632"/>
      <c r="P2020" s="632"/>
      <c r="Q2020" s="641"/>
    </row>
    <row r="2021" spans="1:17" s="634" customFormat="1" ht="114" hidden="1" customHeight="1" outlineLevel="1">
      <c r="A2021" s="626" t="s">
        <v>42</v>
      </c>
      <c r="B2021" s="652" t="s">
        <v>1434</v>
      </c>
      <c r="C2021" s="637" t="s">
        <v>1435</v>
      </c>
      <c r="D2021" s="653"/>
      <c r="E2021" s="653"/>
      <c r="F2021" s="654">
        <v>1</v>
      </c>
      <c r="G2021" s="494"/>
      <c r="H2021" s="654"/>
      <c r="I2021" s="654"/>
      <c r="J2021" s="654"/>
      <c r="K2021" s="654"/>
      <c r="L2021" s="630"/>
      <c r="M2021" s="640"/>
      <c r="N2021" s="632"/>
      <c r="O2021" s="632"/>
      <c r="P2021" s="632"/>
      <c r="Q2021" s="655"/>
    </row>
    <row r="2022" spans="1:17" s="634" customFormat="1" ht="48" hidden="1" customHeight="1" outlineLevel="1">
      <c r="A2022" s="626" t="s">
        <v>44</v>
      </c>
      <c r="B2022" s="652" t="s">
        <v>1436</v>
      </c>
      <c r="C2022" s="637" t="s">
        <v>1435</v>
      </c>
      <c r="D2022" s="638"/>
      <c r="E2022" s="638"/>
      <c r="F2022" s="639">
        <v>1</v>
      </c>
      <c r="G2022" s="631">
        <v>0.45</v>
      </c>
      <c r="H2022" s="631">
        <f>'[39]BANG KHOI LUONG 4'!H2024</f>
        <v>0.05</v>
      </c>
      <c r="I2022" s="631">
        <f>ROUND(G2022+H2022,2)</f>
        <v>0.5</v>
      </c>
      <c r="J2022" s="639"/>
      <c r="K2022" s="639"/>
      <c r="L2022" s="630">
        <v>50000000</v>
      </c>
      <c r="M2022" s="656">
        <f>ROUND(F2022*L2022,0)</f>
        <v>50000000</v>
      </c>
      <c r="N2022" s="632">
        <v>22500000</v>
      </c>
      <c r="O2022" s="632">
        <f>ROUND(L2022*H2022,0)</f>
        <v>2500000</v>
      </c>
      <c r="P2022" s="632">
        <f>ROUND(L2022*I2022,2)</f>
        <v>25000000</v>
      </c>
      <c r="Q2022" s="641">
        <v>0.05</v>
      </c>
    </row>
    <row r="2023" spans="1:17" s="634" customFormat="1" ht="26" hidden="1" outlineLevel="1">
      <c r="A2023" s="626" t="s">
        <v>1437</v>
      </c>
      <c r="B2023" s="657" t="s">
        <v>1438</v>
      </c>
      <c r="C2023" s="642" t="s">
        <v>1435</v>
      </c>
      <c r="D2023" s="638"/>
      <c r="E2023" s="638"/>
      <c r="F2023" s="639">
        <v>1</v>
      </c>
      <c r="G2023" s="631">
        <v>0.45</v>
      </c>
      <c r="H2023" s="631">
        <f>'[39]BANG KHOI LUONG 4'!H2025</f>
        <v>0.05</v>
      </c>
      <c r="I2023" s="631">
        <f>ROUND(G2023+H2023,2)</f>
        <v>0.5</v>
      </c>
      <c r="J2023" s="639"/>
      <c r="K2023" s="639"/>
      <c r="L2023" s="630">
        <v>50000000</v>
      </c>
      <c r="M2023" s="656">
        <f>ROUND(F2023*L2023,0)</f>
        <v>50000000</v>
      </c>
      <c r="N2023" s="632">
        <v>22500000</v>
      </c>
      <c r="O2023" s="632">
        <f>ROUND(L2023*H2023,0)</f>
        <v>2500000</v>
      </c>
      <c r="P2023" s="632">
        <f>ROUND(L2023*I2023,2)</f>
        <v>25000000</v>
      </c>
      <c r="Q2023" s="641">
        <v>0.05</v>
      </c>
    </row>
    <row r="2024" spans="1:17" s="634" customFormat="1" ht="24.75" hidden="1" customHeight="1" outlineLevel="1">
      <c r="A2024" s="626" t="s">
        <v>1439</v>
      </c>
      <c r="B2024" s="657" t="s">
        <v>1440</v>
      </c>
      <c r="C2024" s="642"/>
      <c r="D2024" s="638"/>
      <c r="E2024" s="638"/>
      <c r="F2024" s="639"/>
      <c r="G2024" s="631"/>
      <c r="H2024" s="639"/>
      <c r="I2024" s="639"/>
      <c r="J2024" s="639"/>
      <c r="K2024" s="639"/>
      <c r="L2024" s="630"/>
      <c r="M2024" s="640"/>
      <c r="N2024" s="632"/>
      <c r="O2024" s="632"/>
      <c r="P2024" s="632"/>
      <c r="Q2024" s="641"/>
    </row>
    <row r="2025" spans="1:17" s="634" customFormat="1" ht="100.5" hidden="1" customHeight="1" outlineLevel="1">
      <c r="A2025" s="626" t="s">
        <v>1441</v>
      </c>
      <c r="B2025" s="652" t="s">
        <v>1442</v>
      </c>
      <c r="C2025" s="637" t="s">
        <v>1425</v>
      </c>
      <c r="D2025" s="638"/>
      <c r="E2025" s="638"/>
      <c r="F2025" s="639">
        <v>1</v>
      </c>
      <c r="G2025" s="631"/>
      <c r="H2025" s="639"/>
      <c r="I2025" s="639"/>
      <c r="J2025" s="639"/>
      <c r="K2025" s="639"/>
      <c r="L2025" s="630"/>
      <c r="M2025" s="640"/>
      <c r="N2025" s="632"/>
      <c r="O2025" s="632"/>
      <c r="P2025" s="632"/>
      <c r="Q2025" s="641"/>
    </row>
    <row r="2026" spans="1:17" s="634" customFormat="1" ht="13" hidden="1" outlineLevel="1">
      <c r="A2026" s="626"/>
      <c r="B2026" s="658"/>
      <c r="C2026" s="642"/>
      <c r="D2026" s="638"/>
      <c r="E2026" s="638"/>
      <c r="F2026" s="639"/>
      <c r="G2026" s="631"/>
      <c r="H2026" s="639"/>
      <c r="I2026" s="639"/>
      <c r="J2026" s="639"/>
      <c r="K2026" s="639"/>
      <c r="L2026" s="630"/>
      <c r="M2026" s="640"/>
      <c r="N2026" s="632"/>
      <c r="O2026" s="632"/>
      <c r="P2026" s="632"/>
      <c r="Q2026" s="641"/>
    </row>
    <row r="2027" spans="1:17" s="669" customFormat="1" ht="26" hidden="1" outlineLevel="1">
      <c r="A2027" s="659"/>
      <c r="B2027" s="660" t="s">
        <v>1443</v>
      </c>
      <c r="C2027" s="661" t="s">
        <v>1435</v>
      </c>
      <c r="D2027" s="662"/>
      <c r="E2027" s="662"/>
      <c r="F2027" s="663">
        <v>1</v>
      </c>
      <c r="G2027" s="664"/>
      <c r="H2027" s="664"/>
      <c r="I2027" s="664"/>
      <c r="J2027" s="663"/>
      <c r="K2027" s="663"/>
      <c r="L2027" s="665"/>
      <c r="M2027" s="666">
        <f>SUBTOTAL(9,M2028:M2034)</f>
        <v>100000000</v>
      </c>
      <c r="N2027" s="667">
        <v>45000000</v>
      </c>
      <c r="O2027" s="667">
        <f>SUBTOTAL(9,O2028:O2034)</f>
        <v>5000000</v>
      </c>
      <c r="P2027" s="667">
        <f>SUBTOTAL(9,P2028:P2034)</f>
        <v>50000000</v>
      </c>
      <c r="Q2027" s="668"/>
    </row>
    <row r="2028" spans="1:17" s="634" customFormat="1" ht="13" hidden="1" outlineLevel="1">
      <c r="A2028" s="626"/>
      <c r="B2028" s="648"/>
      <c r="C2028" s="643"/>
      <c r="D2028" s="638"/>
      <c r="E2028" s="638"/>
      <c r="F2028" s="639"/>
      <c r="G2028" s="575"/>
      <c r="H2028" s="639"/>
      <c r="I2028" s="639"/>
      <c r="J2028" s="639"/>
      <c r="K2028" s="639"/>
      <c r="L2028" s="630"/>
      <c r="M2028" s="640"/>
      <c r="N2028" s="632"/>
      <c r="O2028" s="632"/>
      <c r="P2028" s="632"/>
      <c r="Q2028" s="670"/>
    </row>
    <row r="2029" spans="1:17" s="634" customFormat="1" ht="47.25" hidden="1" customHeight="1" outlineLevel="1">
      <c r="A2029" s="626" t="s">
        <v>1444</v>
      </c>
      <c r="B2029" s="648" t="s">
        <v>1445</v>
      </c>
      <c r="C2029" s="637" t="s">
        <v>1425</v>
      </c>
      <c r="D2029" s="671"/>
      <c r="E2029" s="671"/>
      <c r="F2029" s="672">
        <v>1</v>
      </c>
      <c r="G2029" s="631"/>
      <c r="H2029" s="672"/>
      <c r="I2029" s="672"/>
      <c r="J2029" s="672"/>
      <c r="K2029" s="672"/>
      <c r="L2029" s="630"/>
      <c r="M2029" s="640"/>
      <c r="N2029" s="632"/>
      <c r="O2029" s="632"/>
      <c r="P2029" s="632"/>
      <c r="Q2029" s="641"/>
    </row>
    <row r="2030" spans="1:17" s="634" customFormat="1" ht="21.75" hidden="1" customHeight="1" outlineLevel="1">
      <c r="A2030" s="626" t="s">
        <v>1446</v>
      </c>
      <c r="B2030" s="648" t="s">
        <v>1447</v>
      </c>
      <c r="C2030" s="637"/>
      <c r="D2030" s="638"/>
      <c r="E2030" s="638"/>
      <c r="F2030" s="639"/>
      <c r="G2030" s="631"/>
      <c r="H2030" s="639"/>
      <c r="I2030" s="639"/>
      <c r="J2030" s="639"/>
      <c r="K2030" s="639"/>
      <c r="L2030" s="630"/>
      <c r="M2030" s="640"/>
      <c r="N2030" s="632"/>
      <c r="O2030" s="632"/>
      <c r="P2030" s="632"/>
      <c r="Q2030" s="641"/>
    </row>
    <row r="2031" spans="1:17" s="634" customFormat="1" ht="65" hidden="1" outlineLevel="1">
      <c r="A2031" s="626"/>
      <c r="B2031" s="648" t="s">
        <v>1448</v>
      </c>
      <c r="C2031" s="637" t="s">
        <v>1435</v>
      </c>
      <c r="D2031" s="638"/>
      <c r="E2031" s="638"/>
      <c r="F2031" s="639">
        <v>1</v>
      </c>
      <c r="G2031" s="631">
        <v>0.45</v>
      </c>
      <c r="H2031" s="631">
        <f>'[39]BANG KHOI LUONG 4'!H2033</f>
        <v>0.05</v>
      </c>
      <c r="I2031" s="631">
        <f>ROUND(G2031+H2031,2)</f>
        <v>0.5</v>
      </c>
      <c r="J2031" s="639"/>
      <c r="K2031" s="639"/>
      <c r="L2031" s="630">
        <v>100000000</v>
      </c>
      <c r="M2031" s="656">
        <f>ROUND(F2031*L2031,0)</f>
        <v>100000000</v>
      </c>
      <c r="N2031" s="632">
        <v>45000000</v>
      </c>
      <c r="O2031" s="632">
        <f>ROUND(L2031*H2031,0)</f>
        <v>5000000</v>
      </c>
      <c r="P2031" s="632">
        <f>ROUND(L2031*I2031,2)</f>
        <v>50000000</v>
      </c>
      <c r="Q2031" s="641">
        <v>0.05</v>
      </c>
    </row>
    <row r="2032" spans="1:17" s="634" customFormat="1" ht="66" hidden="1" customHeight="1" outlineLevel="1">
      <c r="A2032" s="626"/>
      <c r="B2032" s="648" t="s">
        <v>1449</v>
      </c>
      <c r="C2032" s="637" t="s">
        <v>1425</v>
      </c>
      <c r="D2032" s="638"/>
      <c r="E2032" s="638"/>
      <c r="F2032" s="639">
        <v>1</v>
      </c>
      <c r="G2032" s="631"/>
      <c r="H2032" s="639"/>
      <c r="I2032" s="639"/>
      <c r="J2032" s="639"/>
      <c r="K2032" s="639"/>
      <c r="L2032" s="630"/>
      <c r="M2032" s="640"/>
      <c r="N2032" s="632"/>
      <c r="O2032" s="632"/>
      <c r="P2032" s="632"/>
      <c r="Q2032" s="641"/>
    </row>
    <row r="2033" spans="1:17" s="634" customFormat="1" ht="45.75" hidden="1" customHeight="1" outlineLevel="1">
      <c r="A2033" s="626"/>
      <c r="B2033" s="648" t="s">
        <v>1450</v>
      </c>
      <c r="C2033" s="637" t="s">
        <v>1425</v>
      </c>
      <c r="D2033" s="638"/>
      <c r="E2033" s="638"/>
      <c r="F2033" s="639">
        <v>1</v>
      </c>
      <c r="G2033" s="631"/>
      <c r="H2033" s="639"/>
      <c r="I2033" s="639"/>
      <c r="J2033" s="639"/>
      <c r="K2033" s="639"/>
      <c r="L2033" s="630"/>
      <c r="M2033" s="640"/>
      <c r="N2033" s="632"/>
      <c r="O2033" s="632"/>
      <c r="P2033" s="632"/>
      <c r="Q2033" s="641"/>
    </row>
    <row r="2034" spans="1:17" s="634" customFormat="1" ht="13" hidden="1" outlineLevel="1">
      <c r="A2034" s="626"/>
      <c r="B2034" s="648"/>
      <c r="C2034" s="642"/>
      <c r="D2034" s="638"/>
      <c r="E2034" s="638"/>
      <c r="F2034" s="639"/>
      <c r="G2034" s="631"/>
      <c r="H2034" s="639"/>
      <c r="I2034" s="639"/>
      <c r="J2034" s="639"/>
      <c r="K2034" s="639"/>
      <c r="L2034" s="630"/>
      <c r="M2034" s="640"/>
      <c r="N2034" s="632"/>
      <c r="O2034" s="632"/>
      <c r="P2034" s="632"/>
      <c r="Q2034" s="641"/>
    </row>
    <row r="2035" spans="1:17" s="634" customFormat="1" ht="13" hidden="1" outlineLevel="1">
      <c r="A2035" s="626"/>
      <c r="B2035" s="660" t="s">
        <v>1451</v>
      </c>
      <c r="C2035" s="637"/>
      <c r="D2035" s="638"/>
      <c r="E2035" s="638"/>
      <c r="F2035" s="639"/>
      <c r="G2035" s="631"/>
      <c r="H2035" s="639"/>
      <c r="I2035" s="639"/>
      <c r="J2035" s="639"/>
      <c r="K2035" s="639"/>
      <c r="L2035" s="630">
        <v>0</v>
      </c>
      <c r="M2035" s="640">
        <f>SUBTOTAL(9,M2036:M2040)</f>
        <v>0</v>
      </c>
      <c r="N2035" s="632"/>
      <c r="O2035" s="632"/>
      <c r="P2035" s="632"/>
      <c r="Q2035" s="641"/>
    </row>
    <row r="2036" spans="1:17" s="634" customFormat="1" ht="78" hidden="1" customHeight="1" outlineLevel="1">
      <c r="A2036" s="626" t="s">
        <v>1452</v>
      </c>
      <c r="B2036" s="648" t="s">
        <v>1453</v>
      </c>
      <c r="C2036" s="637" t="s">
        <v>1425</v>
      </c>
      <c r="D2036" s="638"/>
      <c r="E2036" s="638"/>
      <c r="F2036" s="639">
        <v>1</v>
      </c>
      <c r="G2036" s="631"/>
      <c r="H2036" s="639"/>
      <c r="I2036" s="639"/>
      <c r="J2036" s="639"/>
      <c r="K2036" s="639"/>
      <c r="L2036" s="630"/>
      <c r="M2036" s="640"/>
      <c r="N2036" s="632"/>
      <c r="O2036" s="632"/>
      <c r="P2036" s="632"/>
      <c r="Q2036" s="641"/>
    </row>
    <row r="2037" spans="1:17" s="634" customFormat="1" ht="53.25" hidden="1" customHeight="1" outlineLevel="1">
      <c r="A2037" s="626" t="s">
        <v>1454</v>
      </c>
      <c r="B2037" s="648" t="s">
        <v>1455</v>
      </c>
      <c r="C2037" s="637" t="s">
        <v>1425</v>
      </c>
      <c r="D2037" s="638"/>
      <c r="E2037" s="638"/>
      <c r="F2037" s="639">
        <v>1</v>
      </c>
      <c r="G2037" s="631"/>
      <c r="H2037" s="639"/>
      <c r="I2037" s="639"/>
      <c r="J2037" s="639"/>
      <c r="K2037" s="639"/>
      <c r="L2037" s="630"/>
      <c r="M2037" s="640"/>
      <c r="N2037" s="632"/>
      <c r="O2037" s="632"/>
      <c r="P2037" s="632"/>
      <c r="Q2037" s="641"/>
    </row>
    <row r="2038" spans="1:17" s="634" customFormat="1" ht="13" hidden="1" outlineLevel="1">
      <c r="A2038" s="626" t="s">
        <v>1456</v>
      </c>
      <c r="B2038" s="648" t="s">
        <v>1457</v>
      </c>
      <c r="C2038" s="637" t="s">
        <v>1425</v>
      </c>
      <c r="D2038" s="638"/>
      <c r="E2038" s="638"/>
      <c r="F2038" s="639">
        <v>1</v>
      </c>
      <c r="G2038" s="631"/>
      <c r="H2038" s="639"/>
      <c r="I2038" s="639"/>
      <c r="J2038" s="639"/>
      <c r="K2038" s="639"/>
      <c r="L2038" s="630"/>
      <c r="M2038" s="640"/>
      <c r="N2038" s="632"/>
      <c r="O2038" s="632"/>
      <c r="P2038" s="632"/>
      <c r="Q2038" s="641"/>
    </row>
    <row r="2039" spans="1:17" s="634" customFormat="1" ht="75.75" hidden="1" customHeight="1" outlineLevel="1">
      <c r="A2039" s="626"/>
      <c r="B2039" s="648" t="s">
        <v>1458</v>
      </c>
      <c r="C2039" s="642"/>
      <c r="D2039" s="638"/>
      <c r="E2039" s="638"/>
      <c r="F2039" s="639"/>
      <c r="G2039" s="631"/>
      <c r="H2039" s="639"/>
      <c r="I2039" s="639"/>
      <c r="J2039" s="639"/>
      <c r="K2039" s="639"/>
      <c r="L2039" s="630"/>
      <c r="M2039" s="640"/>
      <c r="N2039" s="632"/>
      <c r="O2039" s="632"/>
      <c r="P2039" s="632"/>
      <c r="Q2039" s="641"/>
    </row>
    <row r="2040" spans="1:17" s="634" customFormat="1" ht="13" hidden="1" outlineLevel="1">
      <c r="A2040" s="626"/>
      <c r="B2040" s="648"/>
      <c r="C2040" s="642"/>
      <c r="D2040" s="638"/>
      <c r="E2040" s="638"/>
      <c r="F2040" s="639"/>
      <c r="G2040" s="631"/>
      <c r="H2040" s="639"/>
      <c r="I2040" s="639"/>
      <c r="J2040" s="639"/>
      <c r="K2040" s="639"/>
      <c r="L2040" s="630"/>
      <c r="M2040" s="640"/>
      <c r="N2040" s="632"/>
      <c r="O2040" s="632"/>
      <c r="P2040" s="632"/>
      <c r="Q2040" s="641"/>
    </row>
    <row r="2041" spans="1:17" s="634" customFormat="1" ht="13" hidden="1" outlineLevel="1">
      <c r="A2041" s="626"/>
      <c r="B2041" s="660" t="s">
        <v>1459</v>
      </c>
      <c r="C2041" s="643"/>
      <c r="D2041" s="638"/>
      <c r="E2041" s="638"/>
      <c r="F2041" s="639"/>
      <c r="G2041" s="575"/>
      <c r="H2041" s="639"/>
      <c r="I2041" s="639"/>
      <c r="J2041" s="639"/>
      <c r="K2041" s="639"/>
      <c r="L2041" s="630"/>
      <c r="M2041" s="673">
        <f>SUBTOTAL(9,M2042:M2046)</f>
        <v>100000000</v>
      </c>
      <c r="N2041" s="674">
        <v>75000000</v>
      </c>
      <c r="O2041" s="674">
        <f>SUBTOTAL(9,O2042:O2046)</f>
        <v>0</v>
      </c>
      <c r="P2041" s="674">
        <f>SUBTOTAL(9,P2042:P2046)</f>
        <v>75000000</v>
      </c>
      <c r="Q2041" s="670"/>
    </row>
    <row r="2042" spans="1:17" s="634" customFormat="1" ht="13" hidden="1" outlineLevel="1">
      <c r="A2042" s="626"/>
      <c r="B2042" s="660"/>
      <c r="C2042" s="643"/>
      <c r="D2042" s="638"/>
      <c r="E2042" s="638"/>
      <c r="F2042" s="639"/>
      <c r="G2042" s="575"/>
      <c r="H2042" s="639"/>
      <c r="I2042" s="639"/>
      <c r="J2042" s="639"/>
      <c r="K2042" s="639"/>
      <c r="L2042" s="630"/>
      <c r="M2042" s="640"/>
      <c r="N2042" s="632"/>
      <c r="O2042" s="632"/>
      <c r="P2042" s="632"/>
      <c r="Q2042" s="670"/>
    </row>
    <row r="2043" spans="1:17" s="634" customFormat="1" ht="42" hidden="1" customHeight="1" outlineLevel="1">
      <c r="A2043" s="626" t="s">
        <v>1460</v>
      </c>
      <c r="B2043" s="648" t="s">
        <v>1461</v>
      </c>
      <c r="C2043" s="637" t="s">
        <v>1425</v>
      </c>
      <c r="D2043" s="638"/>
      <c r="E2043" s="638"/>
      <c r="F2043" s="639">
        <v>1</v>
      </c>
      <c r="G2043" s="575"/>
      <c r="H2043" s="639"/>
      <c r="I2043" s="639"/>
      <c r="J2043" s="639"/>
      <c r="K2043" s="639"/>
      <c r="L2043" s="630"/>
      <c r="M2043" s="640"/>
      <c r="N2043" s="632"/>
      <c r="O2043" s="632"/>
      <c r="P2043" s="632"/>
      <c r="Q2043" s="670"/>
    </row>
    <row r="2044" spans="1:17" s="634" customFormat="1" ht="45" hidden="1" customHeight="1" outlineLevel="1">
      <c r="A2044" s="626" t="s">
        <v>1462</v>
      </c>
      <c r="B2044" s="648" t="s">
        <v>1463</v>
      </c>
      <c r="C2044" s="637" t="s">
        <v>1435</v>
      </c>
      <c r="D2044" s="638"/>
      <c r="E2044" s="638"/>
      <c r="F2044" s="639">
        <v>1</v>
      </c>
      <c r="G2044" s="575"/>
      <c r="H2044" s="639"/>
      <c r="I2044" s="639"/>
      <c r="J2044" s="639"/>
      <c r="K2044" s="639"/>
      <c r="L2044" s="630"/>
      <c r="M2044" s="640"/>
      <c r="N2044" s="632"/>
      <c r="O2044" s="632"/>
      <c r="P2044" s="632"/>
      <c r="Q2044" s="641"/>
    </row>
    <row r="2045" spans="1:17" s="634" customFormat="1" ht="26" hidden="1" outlineLevel="1">
      <c r="A2045" s="626" t="s">
        <v>1464</v>
      </c>
      <c r="B2045" s="648" t="s">
        <v>1465</v>
      </c>
      <c r="C2045" s="637" t="s">
        <v>1435</v>
      </c>
      <c r="D2045" s="638"/>
      <c r="E2045" s="638"/>
      <c r="F2045" s="639">
        <v>1</v>
      </c>
      <c r="G2045" s="631">
        <v>1</v>
      </c>
      <c r="H2045" s="631"/>
      <c r="I2045" s="631">
        <f>ROUND(G2045+H2045,2)</f>
        <v>1</v>
      </c>
      <c r="J2045" s="639"/>
      <c r="K2045" s="639"/>
      <c r="L2045" s="630">
        <v>50000000</v>
      </c>
      <c r="M2045" s="656">
        <f>ROUND(F2045*L2045,0)</f>
        <v>50000000</v>
      </c>
      <c r="N2045" s="632">
        <v>50000000</v>
      </c>
      <c r="O2045" s="632">
        <f>ROUND(L2045*H2045,0)</f>
        <v>0</v>
      </c>
      <c r="P2045" s="632">
        <f>ROUND(L2045*I2045,2)</f>
        <v>50000000</v>
      </c>
      <c r="Q2045" s="641">
        <v>0</v>
      </c>
    </row>
    <row r="2046" spans="1:17" s="634" customFormat="1" ht="26" hidden="1" outlineLevel="1">
      <c r="A2046" s="626" t="s">
        <v>1466</v>
      </c>
      <c r="B2046" s="648" t="s">
        <v>1467</v>
      </c>
      <c r="C2046" s="637" t="s">
        <v>1435</v>
      </c>
      <c r="D2046" s="638"/>
      <c r="E2046" s="638"/>
      <c r="F2046" s="639">
        <v>1</v>
      </c>
      <c r="G2046" s="631">
        <v>0.5</v>
      </c>
      <c r="H2046" s="631"/>
      <c r="I2046" s="631">
        <f>ROUND(G2046+H2046,2)</f>
        <v>0.5</v>
      </c>
      <c r="J2046" s="639"/>
      <c r="K2046" s="639"/>
      <c r="L2046" s="630">
        <v>50000000</v>
      </c>
      <c r="M2046" s="656">
        <f>ROUND(F2046*L2046,0)</f>
        <v>50000000</v>
      </c>
      <c r="N2046" s="632">
        <v>25000000</v>
      </c>
      <c r="O2046" s="632">
        <f>ROUND(L2046*H2046,0)</f>
        <v>0</v>
      </c>
      <c r="P2046" s="632">
        <f>ROUND(L2046*I2046,2)</f>
        <v>25000000</v>
      </c>
      <c r="Q2046" s="641">
        <v>0</v>
      </c>
    </row>
    <row r="2047" spans="1:17" s="634" customFormat="1" ht="13" hidden="1" outlineLevel="1">
      <c r="A2047" s="626"/>
      <c r="B2047" s="648"/>
      <c r="C2047" s="642"/>
      <c r="D2047" s="638"/>
      <c r="E2047" s="638"/>
      <c r="F2047" s="639"/>
      <c r="G2047" s="631"/>
      <c r="H2047" s="639"/>
      <c r="I2047" s="639"/>
      <c r="J2047" s="639"/>
      <c r="K2047" s="639"/>
      <c r="L2047" s="630"/>
      <c r="M2047" s="675"/>
      <c r="N2047" s="632"/>
      <c r="O2047" s="632"/>
      <c r="P2047" s="632"/>
      <c r="Q2047" s="641"/>
    </row>
    <row r="2048" spans="1:17" s="634" customFormat="1" ht="33.75" hidden="1" customHeight="1" outlineLevel="1">
      <c r="A2048" s="626"/>
      <c r="B2048" s="660" t="s">
        <v>1468</v>
      </c>
      <c r="C2048" s="643"/>
      <c r="D2048" s="638"/>
      <c r="E2048" s="638"/>
      <c r="F2048" s="639"/>
      <c r="G2048" s="631"/>
      <c r="H2048" s="639"/>
      <c r="I2048" s="639"/>
      <c r="J2048" s="639"/>
      <c r="K2048" s="639"/>
      <c r="L2048" s="630"/>
      <c r="M2048" s="676">
        <f>SUBTOTAL(9,M2049:M2050)</f>
        <v>50000000</v>
      </c>
      <c r="N2048" s="677">
        <v>22500000</v>
      </c>
      <c r="O2048" s="677">
        <f>SUBTOTAL(9,O2049:O2050)</f>
        <v>2500000</v>
      </c>
      <c r="P2048" s="677">
        <f>SUBTOTAL(9,P2049:P2050)</f>
        <v>25000000</v>
      </c>
      <c r="Q2048" s="641"/>
    </row>
    <row r="2049" spans="1:17" s="634" customFormat="1" ht="13" hidden="1" outlineLevel="1">
      <c r="A2049" s="626"/>
      <c r="B2049" s="660"/>
      <c r="C2049" s="643"/>
      <c r="D2049" s="638"/>
      <c r="E2049" s="638"/>
      <c r="F2049" s="639"/>
      <c r="G2049" s="631"/>
      <c r="H2049" s="639"/>
      <c r="I2049" s="639"/>
      <c r="J2049" s="639"/>
      <c r="K2049" s="639"/>
      <c r="L2049" s="630"/>
      <c r="M2049" s="640"/>
      <c r="N2049" s="632"/>
      <c r="O2049" s="632"/>
      <c r="P2049" s="632"/>
      <c r="Q2049" s="641"/>
    </row>
    <row r="2050" spans="1:17" s="634" customFormat="1" ht="39" hidden="1" outlineLevel="1">
      <c r="A2050" s="626" t="s">
        <v>1469</v>
      </c>
      <c r="B2050" s="648" t="s">
        <v>1470</v>
      </c>
      <c r="C2050" s="637" t="s">
        <v>1435</v>
      </c>
      <c r="D2050" s="638"/>
      <c r="E2050" s="638"/>
      <c r="F2050" s="639">
        <v>1</v>
      </c>
      <c r="G2050" s="631">
        <v>0.45</v>
      </c>
      <c r="H2050" s="631">
        <f>'[39]BANG KHOI LUONG 4'!H2052</f>
        <v>0.05</v>
      </c>
      <c r="I2050" s="631">
        <f>ROUND(G2050+H2050,2)</f>
        <v>0.5</v>
      </c>
      <c r="J2050" s="639"/>
      <c r="K2050" s="639"/>
      <c r="L2050" s="630">
        <v>50000000</v>
      </c>
      <c r="M2050" s="656">
        <f>ROUND(F2050*L2050,0)</f>
        <v>50000000</v>
      </c>
      <c r="N2050" s="632">
        <v>22500000</v>
      </c>
      <c r="O2050" s="632">
        <f>ROUND(L2050*H2050,0)</f>
        <v>2500000</v>
      </c>
      <c r="P2050" s="632">
        <f>ROUND(L2050*I2050,2)</f>
        <v>25000000</v>
      </c>
      <c r="Q2050" s="641">
        <v>0.05</v>
      </c>
    </row>
    <row r="2051" spans="1:17" s="634" customFormat="1" ht="13" hidden="1" outlineLevel="1">
      <c r="A2051" s="626"/>
      <c r="B2051" s="648"/>
      <c r="C2051" s="637"/>
      <c r="D2051" s="638"/>
      <c r="E2051" s="638"/>
      <c r="F2051" s="639"/>
      <c r="G2051" s="631"/>
      <c r="H2051" s="639"/>
      <c r="I2051" s="639"/>
      <c r="J2051" s="639"/>
      <c r="K2051" s="639"/>
      <c r="L2051" s="630"/>
      <c r="M2051" s="640"/>
      <c r="N2051" s="632"/>
      <c r="O2051" s="632"/>
      <c r="P2051" s="632"/>
      <c r="Q2051" s="641"/>
    </row>
    <row r="2052" spans="1:17" s="634" customFormat="1" ht="13" hidden="1" outlineLevel="1">
      <c r="A2052" s="626"/>
      <c r="B2052" s="660" t="s">
        <v>1471</v>
      </c>
      <c r="C2052" s="678"/>
      <c r="D2052" s="638"/>
      <c r="E2052" s="638"/>
      <c r="F2052" s="639"/>
      <c r="G2052" s="575"/>
      <c r="H2052" s="639"/>
      <c r="I2052" s="639"/>
      <c r="J2052" s="639"/>
      <c r="K2052" s="639"/>
      <c r="L2052" s="630"/>
      <c r="M2052" s="644">
        <f>SUBTOTAL(9,M2054:M2055)</f>
        <v>250000000</v>
      </c>
      <c r="N2052" s="650">
        <v>0</v>
      </c>
      <c r="O2052" s="650">
        <f>SUBTOTAL(9,O2054:O2055)</f>
        <v>0</v>
      </c>
      <c r="P2052" s="650">
        <f>SUBTOTAL(9,P2054:P2055)</f>
        <v>0</v>
      </c>
      <c r="Q2052" s="641"/>
    </row>
    <row r="2053" spans="1:17" s="634" customFormat="1" ht="13" hidden="1" outlineLevel="1">
      <c r="A2053" s="626"/>
      <c r="B2053" s="660"/>
      <c r="C2053" s="678"/>
      <c r="D2053" s="638"/>
      <c r="E2053" s="638"/>
      <c r="F2053" s="639"/>
      <c r="G2053" s="575"/>
      <c r="H2053" s="639"/>
      <c r="I2053" s="639"/>
      <c r="J2053" s="639"/>
      <c r="K2053" s="639"/>
      <c r="L2053" s="630"/>
      <c r="M2053" s="640"/>
      <c r="N2053" s="632"/>
      <c r="O2053" s="632"/>
      <c r="P2053" s="632"/>
      <c r="Q2053" s="641"/>
    </row>
    <row r="2054" spans="1:17" s="634" customFormat="1" ht="42" hidden="1" customHeight="1" outlineLevel="1">
      <c r="A2054" s="679" t="s">
        <v>1472</v>
      </c>
      <c r="B2054" s="680" t="s">
        <v>1473</v>
      </c>
      <c r="C2054" s="681" t="s">
        <v>1435</v>
      </c>
      <c r="D2054" s="639"/>
      <c r="E2054" s="639"/>
      <c r="F2054" s="639">
        <v>1</v>
      </c>
      <c r="G2054" s="631">
        <v>0</v>
      </c>
      <c r="H2054" s="631"/>
      <c r="I2054" s="631">
        <f>ROUND(G2054+H2054,2)</f>
        <v>0</v>
      </c>
      <c r="J2054" s="639"/>
      <c r="K2054" s="639"/>
      <c r="L2054" s="630">
        <v>250000000</v>
      </c>
      <c r="M2054" s="656">
        <f>ROUND(F2054*L2054,0)</f>
        <v>250000000</v>
      </c>
      <c r="N2054" s="682"/>
      <c r="O2054" s="682"/>
      <c r="P2054" s="682"/>
      <c r="Q2054" s="683"/>
    </row>
    <row r="2055" spans="1:17" s="634" customFormat="1" ht="42" hidden="1" customHeight="1" outlineLevel="1">
      <c r="A2055" s="626" t="s">
        <v>1474</v>
      </c>
      <c r="B2055" s="648" t="s">
        <v>1475</v>
      </c>
      <c r="C2055" s="637"/>
      <c r="D2055" s="638"/>
      <c r="E2055" s="638"/>
      <c r="F2055" s="639"/>
      <c r="G2055" s="575"/>
      <c r="H2055" s="639"/>
      <c r="I2055" s="639"/>
      <c r="J2055" s="639"/>
      <c r="K2055" s="639"/>
      <c r="L2055" s="630"/>
      <c r="M2055" s="684"/>
      <c r="N2055" s="632"/>
      <c r="O2055" s="632"/>
      <c r="P2055" s="632"/>
      <c r="Q2055" s="641"/>
    </row>
    <row r="2056" spans="1:17" s="634" customFormat="1" ht="13" hidden="1" outlineLevel="1">
      <c r="A2056" s="626"/>
      <c r="B2056" s="648"/>
      <c r="C2056" s="637"/>
      <c r="D2056" s="638"/>
      <c r="E2056" s="638"/>
      <c r="F2056" s="639"/>
      <c r="G2056" s="575"/>
      <c r="H2056" s="639"/>
      <c r="I2056" s="639"/>
      <c r="J2056" s="639"/>
      <c r="K2056" s="639"/>
      <c r="L2056" s="630"/>
      <c r="M2056" s="684"/>
      <c r="N2056" s="632"/>
      <c r="O2056" s="632"/>
      <c r="P2056" s="632"/>
      <c r="Q2056" s="641"/>
    </row>
    <row r="2057" spans="1:17" s="634" customFormat="1" ht="19.5" hidden="1" customHeight="1" outlineLevel="1">
      <c r="A2057" s="626"/>
      <c r="B2057" s="660" t="s">
        <v>1476</v>
      </c>
      <c r="C2057" s="643"/>
      <c r="D2057" s="638"/>
      <c r="E2057" s="638"/>
      <c r="F2057" s="639"/>
      <c r="G2057" s="631"/>
      <c r="H2057" s="639"/>
      <c r="I2057" s="639"/>
      <c r="J2057" s="639"/>
      <c r="K2057" s="639"/>
      <c r="L2057" s="630">
        <v>500000000</v>
      </c>
      <c r="M2057" s="673">
        <f>SUBTOTAL(9,M2058:M2060)</f>
        <v>500000000</v>
      </c>
      <c r="N2057" s="674">
        <v>225000000</v>
      </c>
      <c r="O2057" s="674">
        <f>SUBTOTAL(9,O2058:O2060)</f>
        <v>25000000</v>
      </c>
      <c r="P2057" s="674">
        <f>SUBTOTAL(9,P2058:P2060)</f>
        <v>250000000</v>
      </c>
      <c r="Q2057" s="641"/>
    </row>
    <row r="2058" spans="1:17" s="634" customFormat="1" ht="13" hidden="1" outlineLevel="1">
      <c r="A2058" s="626"/>
      <c r="B2058" s="660"/>
      <c r="C2058" s="643"/>
      <c r="D2058" s="638"/>
      <c r="E2058" s="638"/>
      <c r="F2058" s="639"/>
      <c r="G2058" s="631"/>
      <c r="H2058" s="639"/>
      <c r="I2058" s="639"/>
      <c r="J2058" s="639"/>
      <c r="K2058" s="639"/>
      <c r="L2058" s="630"/>
      <c r="M2058" s="640"/>
      <c r="N2058" s="632"/>
      <c r="O2058" s="632"/>
      <c r="P2058" s="632"/>
      <c r="Q2058" s="641"/>
    </row>
    <row r="2059" spans="1:17" s="634" customFormat="1" ht="93" hidden="1" customHeight="1" outlineLevel="1">
      <c r="A2059" s="626" t="s">
        <v>1477</v>
      </c>
      <c r="B2059" s="648" t="s">
        <v>1478</v>
      </c>
      <c r="C2059" s="637" t="s">
        <v>1435</v>
      </c>
      <c r="D2059" s="638"/>
      <c r="E2059" s="638"/>
      <c r="F2059" s="639">
        <v>1</v>
      </c>
      <c r="G2059" s="631">
        <v>0.45</v>
      </c>
      <c r="H2059" s="631">
        <f>'[39]BANG KHOI LUONG 4'!H2061</f>
        <v>0.05</v>
      </c>
      <c r="I2059" s="631">
        <f>ROUND(G2059+H2059,2)</f>
        <v>0.5</v>
      </c>
      <c r="J2059" s="639"/>
      <c r="K2059" s="639"/>
      <c r="L2059" s="630">
        <v>500000000</v>
      </c>
      <c r="M2059" s="656">
        <f>ROUND(F2059*L2059,0)</f>
        <v>500000000</v>
      </c>
      <c r="N2059" s="632">
        <v>225000000</v>
      </c>
      <c r="O2059" s="632">
        <f>ROUND(L2059*H2059,0)</f>
        <v>25000000</v>
      </c>
      <c r="P2059" s="632">
        <f>ROUND(L2059*I2059,2)</f>
        <v>250000000</v>
      </c>
      <c r="Q2059" s="641">
        <v>0.05</v>
      </c>
    </row>
    <row r="2060" spans="1:17" s="634" customFormat="1" ht="67.5" hidden="1" customHeight="1" outlineLevel="1">
      <c r="A2060" s="626" t="s">
        <v>1479</v>
      </c>
      <c r="B2060" s="648" t="s">
        <v>1480</v>
      </c>
      <c r="C2060" s="637" t="s">
        <v>1425</v>
      </c>
      <c r="D2060" s="638"/>
      <c r="E2060" s="638"/>
      <c r="F2060" s="639">
        <v>1</v>
      </c>
      <c r="G2060" s="631"/>
      <c r="H2060" s="639"/>
      <c r="I2060" s="639"/>
      <c r="J2060" s="639"/>
      <c r="K2060" s="639"/>
      <c r="L2060" s="630"/>
      <c r="M2060" s="675"/>
      <c r="N2060" s="632"/>
      <c r="O2060" s="632"/>
      <c r="P2060" s="632"/>
      <c r="Q2060" s="641"/>
    </row>
    <row r="2061" spans="1:17" s="634" customFormat="1" ht="55.5" hidden="1" customHeight="1" outlineLevel="1">
      <c r="A2061" s="626" t="s">
        <v>1481</v>
      </c>
      <c r="B2061" s="648" t="s">
        <v>1482</v>
      </c>
      <c r="C2061" s="637"/>
      <c r="D2061" s="638"/>
      <c r="E2061" s="638"/>
      <c r="F2061" s="639">
        <v>1</v>
      </c>
      <c r="G2061" s="631">
        <v>0.45</v>
      </c>
      <c r="H2061" s="631">
        <f>'[39]BANG KHOI LUONG 4'!H2063</f>
        <v>0.05</v>
      </c>
      <c r="I2061" s="631">
        <f>ROUND(G2061+H2061,2)</f>
        <v>0.5</v>
      </c>
      <c r="J2061" s="639"/>
      <c r="K2061" s="639"/>
      <c r="L2061" s="630">
        <v>150000000</v>
      </c>
      <c r="M2061" s="685">
        <v>150000000</v>
      </c>
      <c r="N2061" s="632">
        <v>67500000</v>
      </c>
      <c r="O2061" s="632">
        <f>ROUND(L2061*H2061,0)</f>
        <v>7500000</v>
      </c>
      <c r="P2061" s="632">
        <f>ROUND(L2061*I2061,2)</f>
        <v>75000000</v>
      </c>
      <c r="Q2061" s="641">
        <v>0.05</v>
      </c>
    </row>
    <row r="2062" spans="1:17" s="634" customFormat="1" ht="13" hidden="1" outlineLevel="1">
      <c r="A2062" s="626"/>
      <c r="B2062" s="648"/>
      <c r="C2062" s="642"/>
      <c r="D2062" s="638"/>
      <c r="E2062" s="638"/>
      <c r="F2062" s="639"/>
      <c r="G2062" s="631"/>
      <c r="H2062" s="639"/>
      <c r="I2062" s="639"/>
      <c r="J2062" s="639"/>
      <c r="K2062" s="639"/>
      <c r="L2062" s="630"/>
      <c r="M2062" s="640"/>
      <c r="N2062" s="632"/>
      <c r="O2062" s="632"/>
      <c r="P2062" s="632"/>
      <c r="Q2062" s="641"/>
    </row>
    <row r="2063" spans="1:17" s="634" customFormat="1" ht="37.5" hidden="1" customHeight="1" outlineLevel="1">
      <c r="A2063" s="626"/>
      <c r="B2063" s="660" t="s">
        <v>1483</v>
      </c>
      <c r="C2063" s="643"/>
      <c r="D2063" s="638"/>
      <c r="E2063" s="638"/>
      <c r="F2063" s="639"/>
      <c r="G2063" s="631"/>
      <c r="H2063" s="639"/>
      <c r="I2063" s="639"/>
      <c r="J2063" s="639"/>
      <c r="K2063" s="639"/>
      <c r="L2063" s="630"/>
      <c r="M2063" s="673">
        <f>SUBTOTAL(9,M2064:M2065)</f>
        <v>30000000</v>
      </c>
      <c r="N2063" s="674">
        <v>13500000</v>
      </c>
      <c r="O2063" s="674">
        <f>SUBTOTAL(9,O2064:O2065)</f>
        <v>1500000</v>
      </c>
      <c r="P2063" s="674">
        <f>SUBTOTAL(9,P2064:P2065)</f>
        <v>15000000</v>
      </c>
      <c r="Q2063" s="641"/>
    </row>
    <row r="2064" spans="1:17" s="634" customFormat="1" ht="13" hidden="1" outlineLevel="1">
      <c r="A2064" s="626"/>
      <c r="B2064" s="660"/>
      <c r="C2064" s="643"/>
      <c r="D2064" s="638"/>
      <c r="E2064" s="638"/>
      <c r="F2064" s="639"/>
      <c r="G2064" s="631"/>
      <c r="H2064" s="639"/>
      <c r="I2064" s="639"/>
      <c r="J2064" s="639"/>
      <c r="K2064" s="639"/>
      <c r="L2064" s="630"/>
      <c r="M2064" s="640"/>
      <c r="N2064" s="632"/>
      <c r="O2064" s="632"/>
      <c r="P2064" s="632"/>
      <c r="Q2064" s="641"/>
    </row>
    <row r="2065" spans="1:18" s="634" customFormat="1" ht="72" hidden="1" customHeight="1" outlineLevel="1">
      <c r="A2065" s="626" t="s">
        <v>1484</v>
      </c>
      <c r="B2065" s="648" t="s">
        <v>1485</v>
      </c>
      <c r="C2065" s="637" t="s">
        <v>1435</v>
      </c>
      <c r="D2065" s="638"/>
      <c r="E2065" s="638"/>
      <c r="F2065" s="639">
        <v>1</v>
      </c>
      <c r="G2065" s="631">
        <v>0.45</v>
      </c>
      <c r="H2065" s="631">
        <f>'[39]BANG KHOI LUONG 4'!H2067</f>
        <v>0.05</v>
      </c>
      <c r="I2065" s="631">
        <f>ROUND(G2065+H2065,2)</f>
        <v>0.5</v>
      </c>
      <c r="J2065" s="639"/>
      <c r="K2065" s="639"/>
      <c r="L2065" s="630">
        <v>30000000</v>
      </c>
      <c r="M2065" s="656">
        <f>ROUND(F2065*L2065,0)</f>
        <v>30000000</v>
      </c>
      <c r="N2065" s="632">
        <v>13500000</v>
      </c>
      <c r="O2065" s="632">
        <f>ROUND(L2065*H2065,0)</f>
        <v>1500000</v>
      </c>
      <c r="P2065" s="632">
        <f>ROUND(L2065*I2065,2)</f>
        <v>15000000</v>
      </c>
      <c r="Q2065" s="641">
        <v>0.05</v>
      </c>
    </row>
    <row r="2066" spans="1:18" s="634" customFormat="1" ht="13" hidden="1" outlineLevel="1">
      <c r="A2066" s="626"/>
      <c r="B2066" s="648"/>
      <c r="C2066" s="637"/>
      <c r="D2066" s="638"/>
      <c r="E2066" s="638"/>
      <c r="F2066" s="639"/>
      <c r="G2066" s="631"/>
      <c r="H2066" s="639"/>
      <c r="I2066" s="639"/>
      <c r="J2066" s="639"/>
      <c r="K2066" s="639"/>
      <c r="L2066" s="630"/>
      <c r="M2066" s="640"/>
      <c r="N2066" s="632"/>
      <c r="O2066" s="632"/>
      <c r="P2066" s="632"/>
      <c r="Q2066" s="641"/>
    </row>
    <row r="2067" spans="1:18" s="634" customFormat="1" ht="30.75" hidden="1" customHeight="1" outlineLevel="1">
      <c r="A2067" s="626"/>
      <c r="B2067" s="660" t="s">
        <v>1486</v>
      </c>
      <c r="C2067" s="678"/>
      <c r="D2067" s="638"/>
      <c r="E2067" s="638"/>
      <c r="F2067" s="639"/>
      <c r="G2067" s="631"/>
      <c r="H2067" s="639"/>
      <c r="I2067" s="639"/>
      <c r="J2067" s="639"/>
      <c r="K2067" s="639"/>
      <c r="L2067" s="630"/>
      <c r="M2067" s="673">
        <f>SUBTOTAL(9,M2068:M2070)</f>
        <v>270000000</v>
      </c>
      <c r="N2067" s="674">
        <v>112500000</v>
      </c>
      <c r="O2067" s="674">
        <f>SUBTOTAL(9,O2068:O2070)</f>
        <v>12500000</v>
      </c>
      <c r="P2067" s="674">
        <f>SUBTOTAL(9,P2068:P2070)</f>
        <v>125000000</v>
      </c>
      <c r="Q2067" s="641"/>
    </row>
    <row r="2068" spans="1:18" s="634" customFormat="1" ht="13" hidden="1" outlineLevel="1">
      <c r="A2068" s="626"/>
      <c r="B2068" s="660"/>
      <c r="C2068" s="678"/>
      <c r="D2068" s="638"/>
      <c r="E2068" s="638"/>
      <c r="F2068" s="639"/>
      <c r="G2068" s="631"/>
      <c r="H2068" s="639"/>
      <c r="I2068" s="639"/>
      <c r="J2068" s="639"/>
      <c r="K2068" s="639"/>
      <c r="L2068" s="630"/>
      <c r="M2068" s="640"/>
      <c r="N2068" s="632"/>
      <c r="O2068" s="632"/>
      <c r="P2068" s="632"/>
      <c r="Q2068" s="641"/>
    </row>
    <row r="2069" spans="1:18" s="634" customFormat="1" ht="26" hidden="1" outlineLevel="1">
      <c r="A2069" s="626" t="s">
        <v>1487</v>
      </c>
      <c r="B2069" s="647" t="s">
        <v>1488</v>
      </c>
      <c r="C2069" s="637" t="s">
        <v>1435</v>
      </c>
      <c r="D2069" s="638"/>
      <c r="E2069" s="638"/>
      <c r="F2069" s="639">
        <v>1</v>
      </c>
      <c r="G2069" s="631">
        <v>0.45</v>
      </c>
      <c r="H2069" s="631">
        <f>'[39]BANG KHOI LUONG 4'!H2071</f>
        <v>0.05</v>
      </c>
      <c r="I2069" s="631">
        <f>ROUND(G2069+H2069,2)</f>
        <v>0.5</v>
      </c>
      <c r="J2069" s="639"/>
      <c r="K2069" s="639"/>
      <c r="L2069" s="630">
        <v>250000000</v>
      </c>
      <c r="M2069" s="656">
        <f>ROUND(F2069*L2069,0)</f>
        <v>250000000</v>
      </c>
      <c r="N2069" s="632">
        <v>112500000</v>
      </c>
      <c r="O2069" s="632">
        <f>ROUND(L2069*H2069,0)</f>
        <v>12500000</v>
      </c>
      <c r="P2069" s="632">
        <f>ROUND(L2069*I2069,2)</f>
        <v>125000000</v>
      </c>
      <c r="Q2069" s="641">
        <v>0.05</v>
      </c>
    </row>
    <row r="2070" spans="1:18" s="634" customFormat="1" ht="78.75" hidden="1" customHeight="1" outlineLevel="1">
      <c r="A2070" s="679" t="s">
        <v>1489</v>
      </c>
      <c r="B2070" s="686" t="s">
        <v>1490</v>
      </c>
      <c r="C2070" s="681" t="s">
        <v>1435</v>
      </c>
      <c r="D2070" s="639"/>
      <c r="E2070" s="639"/>
      <c r="F2070" s="639">
        <v>1</v>
      </c>
      <c r="G2070" s="631">
        <v>0</v>
      </c>
      <c r="H2070" s="631"/>
      <c r="I2070" s="631">
        <f>ROUND(G2070+H2070,2)</f>
        <v>0</v>
      </c>
      <c r="J2070" s="639"/>
      <c r="K2070" s="639"/>
      <c r="L2070" s="630">
        <v>20000000</v>
      </c>
      <c r="M2070" s="656">
        <f>ROUND(F2070*L2070,0)</f>
        <v>20000000</v>
      </c>
      <c r="N2070" s="682"/>
      <c r="O2070" s="682"/>
      <c r="P2070" s="682"/>
      <c r="Q2070" s="683"/>
    </row>
    <row r="2071" spans="1:18" s="634" customFormat="1" ht="24" hidden="1" customHeight="1" outlineLevel="1">
      <c r="A2071" s="626"/>
      <c r="B2071" s="660" t="s">
        <v>1491</v>
      </c>
      <c r="C2071" s="678"/>
      <c r="D2071" s="638"/>
      <c r="E2071" s="638"/>
      <c r="F2071" s="639"/>
      <c r="G2071" s="631"/>
      <c r="H2071" s="639"/>
      <c r="I2071" s="639"/>
      <c r="J2071" s="639"/>
      <c r="K2071" s="639"/>
      <c r="L2071" s="630"/>
      <c r="M2071" s="640"/>
      <c r="N2071" s="632"/>
      <c r="O2071" s="632"/>
      <c r="P2071" s="632"/>
      <c r="Q2071" s="641"/>
    </row>
    <row r="2072" spans="1:18" s="634" customFormat="1" ht="26" hidden="1" outlineLevel="1">
      <c r="A2072" s="626" t="s">
        <v>1492</v>
      </c>
      <c r="B2072" s="648" t="s">
        <v>1493</v>
      </c>
      <c r="C2072" s="637" t="s">
        <v>1435</v>
      </c>
      <c r="D2072" s="638"/>
      <c r="E2072" s="638"/>
      <c r="F2072" s="639">
        <v>1</v>
      </c>
      <c r="G2072" s="631">
        <v>0.45</v>
      </c>
      <c r="H2072" s="631">
        <f>'[39]BANG KHOI LUONG 4'!H2074</f>
        <v>0.05</v>
      </c>
      <c r="I2072" s="631">
        <f>ROUND(G2072+H2072,2)</f>
        <v>0.5</v>
      </c>
      <c r="J2072" s="639"/>
      <c r="K2072" s="639"/>
      <c r="L2072" s="630">
        <v>50000000</v>
      </c>
      <c r="M2072" s="656">
        <f>ROUND(F2072*L2072,0)</f>
        <v>50000000</v>
      </c>
      <c r="N2072" s="632">
        <v>22500000</v>
      </c>
      <c r="O2072" s="632">
        <f>ROUND(L2072*H2072,0)</f>
        <v>2500000</v>
      </c>
      <c r="P2072" s="632">
        <f>ROUND(L2072*I2072,2)</f>
        <v>25000000</v>
      </c>
      <c r="Q2072" s="641">
        <v>0.05</v>
      </c>
    </row>
    <row r="2073" spans="1:18" s="634" customFormat="1" ht="67.5" hidden="1" customHeight="1" outlineLevel="1">
      <c r="A2073" s="626" t="s">
        <v>1494</v>
      </c>
      <c r="B2073" s="648" t="s">
        <v>1495</v>
      </c>
      <c r="C2073" s="637" t="s">
        <v>1496</v>
      </c>
      <c r="D2073" s="638"/>
      <c r="E2073" s="638"/>
      <c r="F2073" s="639">
        <v>1</v>
      </c>
      <c r="G2073" s="631"/>
      <c r="H2073" s="639"/>
      <c r="I2073" s="639"/>
      <c r="J2073" s="639"/>
      <c r="K2073" s="639"/>
      <c r="L2073" s="630"/>
      <c r="M2073" s="640"/>
      <c r="N2073" s="632"/>
      <c r="O2073" s="632"/>
      <c r="P2073" s="632"/>
      <c r="Q2073" s="641"/>
    </row>
    <row r="2074" spans="1:18" s="634" customFormat="1" ht="51.75" hidden="1" customHeight="1" outlineLevel="1">
      <c r="A2074" s="626" t="s">
        <v>1497</v>
      </c>
      <c r="B2074" s="648" t="s">
        <v>1498</v>
      </c>
      <c r="C2074" s="637" t="s">
        <v>1435</v>
      </c>
      <c r="D2074" s="638"/>
      <c r="E2074" s="638"/>
      <c r="F2074" s="639">
        <v>1</v>
      </c>
      <c r="G2074" s="631">
        <v>0.45</v>
      </c>
      <c r="H2074" s="631">
        <f>'[39]BANG KHOI LUONG 4'!H2076</f>
        <v>0.05</v>
      </c>
      <c r="I2074" s="631">
        <f>ROUND(G2074+H2074,2)</f>
        <v>0.5</v>
      </c>
      <c r="J2074" s="639"/>
      <c r="K2074" s="639"/>
      <c r="L2074" s="687">
        <f>16*20000000*10</f>
        <v>3200000000</v>
      </c>
      <c r="M2074" s="656">
        <f>ROUND(F2074*L2074,0)</f>
        <v>3200000000</v>
      </c>
      <c r="N2074" s="632">
        <v>1440000000</v>
      </c>
      <c r="O2074" s="632">
        <f>ROUND(L2074*H2074,0)</f>
        <v>160000000</v>
      </c>
      <c r="P2074" s="632">
        <f>ROUND(L2074*I2074,2)</f>
        <v>1600000000</v>
      </c>
      <c r="Q2074" s="641">
        <v>0.05</v>
      </c>
    </row>
    <row r="2075" spans="1:18" s="634" customFormat="1" ht="42" hidden="1" customHeight="1" outlineLevel="1">
      <c r="A2075" s="626" t="s">
        <v>1499</v>
      </c>
      <c r="B2075" s="648" t="s">
        <v>1500</v>
      </c>
      <c r="C2075" s="637" t="s">
        <v>1435</v>
      </c>
      <c r="D2075" s="638"/>
      <c r="E2075" s="638"/>
      <c r="F2075" s="639">
        <v>1</v>
      </c>
      <c r="G2075" s="631">
        <v>0.45</v>
      </c>
      <c r="H2075" s="631">
        <f>'[39]BANG KHOI LUONG 4'!H2077</f>
        <v>0.05</v>
      </c>
      <c r="I2075" s="631">
        <f>ROUND(G2075+H2075,2)</f>
        <v>0.5</v>
      </c>
      <c r="J2075" s="639"/>
      <c r="K2075" s="639"/>
      <c r="L2075" s="630">
        <v>100000000</v>
      </c>
      <c r="M2075" s="656">
        <f>ROUND(F2075*L2075,0)</f>
        <v>100000000</v>
      </c>
      <c r="N2075" s="632">
        <v>45000000</v>
      </c>
      <c r="O2075" s="632">
        <f>ROUND(L2075*H2075,0)</f>
        <v>5000000</v>
      </c>
      <c r="P2075" s="632">
        <f>ROUND(L2075*I2075,2)</f>
        <v>50000000</v>
      </c>
      <c r="Q2075" s="641">
        <v>0.05</v>
      </c>
    </row>
    <row r="2076" spans="1:18" s="634" customFormat="1" ht="42" hidden="1" customHeight="1" outlineLevel="1">
      <c r="A2076" s="626" t="s">
        <v>1501</v>
      </c>
      <c r="B2076" s="648" t="s">
        <v>1502</v>
      </c>
      <c r="C2076" s="637" t="s">
        <v>1425</v>
      </c>
      <c r="D2076" s="638"/>
      <c r="E2076" s="638"/>
      <c r="F2076" s="639">
        <v>1</v>
      </c>
      <c r="G2076" s="631"/>
      <c r="H2076" s="639"/>
      <c r="I2076" s="639"/>
      <c r="J2076" s="639"/>
      <c r="K2076" s="639"/>
      <c r="L2076" s="630">
        <v>0</v>
      </c>
      <c r="M2076" s="656">
        <v>0</v>
      </c>
      <c r="N2076" s="632"/>
      <c r="O2076" s="632"/>
      <c r="P2076" s="632"/>
      <c r="Q2076" s="641"/>
    </row>
    <row r="2077" spans="1:18" s="695" customFormat="1" ht="33.75" customHeight="1" collapsed="1">
      <c r="A2077" s="688"/>
      <c r="B2077" s="1415" t="s">
        <v>1503</v>
      </c>
      <c r="C2077" s="1415"/>
      <c r="D2077" s="689"/>
      <c r="E2077" s="689"/>
      <c r="F2077" s="1420" t="s">
        <v>1504</v>
      </c>
      <c r="G2077" s="1421"/>
      <c r="H2077" s="690"/>
      <c r="I2077" s="690"/>
      <c r="J2077" s="690"/>
      <c r="K2077" s="690"/>
      <c r="L2077" s="690"/>
      <c r="M2077" s="691">
        <f>SUBTOTAL(9,M13:M2076)</f>
        <v>115740740741</v>
      </c>
      <c r="N2077" s="692">
        <v>27101378231</v>
      </c>
      <c r="O2077" s="692">
        <f>SUBTOTAL(9,O13:O2076)</f>
        <v>8567034368</v>
      </c>
      <c r="P2077" s="692">
        <f>ROUND(N2077+O2077,0)</f>
        <v>35668412599</v>
      </c>
      <c r="Q2077" s="693"/>
      <c r="R2077" s="694">
        <v>115740740740.79999</v>
      </c>
    </row>
    <row r="2078" spans="1:18" s="695" customFormat="1" ht="33.75" customHeight="1">
      <c r="A2078" s="688"/>
      <c r="B2078" s="1415" t="s">
        <v>1505</v>
      </c>
      <c r="C2078" s="1415"/>
      <c r="D2078" s="689"/>
      <c r="E2078" s="689"/>
      <c r="F2078" s="1416" t="s">
        <v>1506</v>
      </c>
      <c r="G2078" s="1416"/>
      <c r="H2078" s="690"/>
      <c r="I2078" s="690"/>
      <c r="J2078" s="690"/>
      <c r="K2078" s="690"/>
      <c r="L2078" s="690"/>
      <c r="M2078" s="691">
        <f>M2077*8%</f>
        <v>9259259259.2800007</v>
      </c>
      <c r="N2078" s="692">
        <v>1395010509</v>
      </c>
      <c r="O2078" s="692">
        <v>0</v>
      </c>
      <c r="P2078" s="692">
        <f>ROUND(N2078+O2078,0)</f>
        <v>1395010509</v>
      </c>
      <c r="Q2078" s="693"/>
    </row>
    <row r="2079" spans="1:18" s="695" customFormat="1" ht="33.75" customHeight="1">
      <c r="A2079" s="688"/>
      <c r="B2079" s="1415" t="s">
        <v>1507</v>
      </c>
      <c r="C2079" s="1415"/>
      <c r="D2079" s="689"/>
      <c r="E2079" s="689"/>
      <c r="F2079" s="1416" t="s">
        <v>1508</v>
      </c>
      <c r="G2079" s="1416"/>
      <c r="H2079" s="690"/>
      <c r="I2079" s="690"/>
      <c r="J2079" s="690"/>
      <c r="K2079" s="690"/>
      <c r="L2079" s="690"/>
      <c r="M2079" s="691">
        <v>0</v>
      </c>
      <c r="N2079" s="692">
        <v>966374687</v>
      </c>
      <c r="O2079" s="692">
        <f>O2077*10%</f>
        <v>856703436.80000007</v>
      </c>
      <c r="P2079" s="692">
        <f>ROUND(N2079+O2079,0)</f>
        <v>1823078124</v>
      </c>
      <c r="Q2079" s="693"/>
    </row>
    <row r="2080" spans="1:18" s="695" customFormat="1" ht="33.75" customHeight="1">
      <c r="A2080" s="688"/>
      <c r="B2080" s="1415" t="s">
        <v>1509</v>
      </c>
      <c r="C2080" s="1415"/>
      <c r="D2080" s="689"/>
      <c r="E2080" s="689"/>
      <c r="F2080" s="1416" t="s">
        <v>1510</v>
      </c>
      <c r="G2080" s="1416"/>
      <c r="H2080" s="690"/>
      <c r="I2080" s="690"/>
      <c r="J2080" s="690"/>
      <c r="K2080" s="690"/>
      <c r="L2080" s="690"/>
      <c r="M2080" s="691">
        <f>M2077+M2078+M2079</f>
        <v>125000000000.28</v>
      </c>
      <c r="N2080" s="692">
        <v>29462763427</v>
      </c>
      <c r="O2080" s="692">
        <f>ROUND(O2077+O2078+O2079,0)</f>
        <v>9423737805</v>
      </c>
      <c r="P2080" s="692">
        <f>ROUND(P2077+P2078+P2079,0)</f>
        <v>38886501232</v>
      </c>
      <c r="Q2080" s="693"/>
    </row>
    <row r="2081" spans="1:18" s="695" customFormat="1" ht="33.75" customHeight="1">
      <c r="A2081" s="688"/>
      <c r="B2081" s="1415" t="s">
        <v>1511</v>
      </c>
      <c r="C2081" s="1415"/>
      <c r="D2081" s="689"/>
      <c r="E2081" s="689"/>
      <c r="F2081" s="1416" t="s">
        <v>1512</v>
      </c>
      <c r="G2081" s="1416"/>
      <c r="H2081" s="690"/>
      <c r="I2081" s="690"/>
      <c r="J2081" s="690"/>
      <c r="K2081" s="690"/>
      <c r="L2081" s="690"/>
      <c r="M2081" s="691"/>
      <c r="N2081" s="696">
        <v>25043348913</v>
      </c>
      <c r="O2081" s="696">
        <f>ROUND(O2080*85%,0)</f>
        <v>8010177134</v>
      </c>
      <c r="P2081" s="696">
        <f>ROUND(P2080*85%,0)</f>
        <v>33053526047</v>
      </c>
      <c r="Q2081" s="693"/>
    </row>
    <row r="2082" spans="1:18" s="695" customFormat="1" ht="33.75" customHeight="1">
      <c r="A2082" s="688"/>
      <c r="B2082" s="1415" t="s">
        <v>1513</v>
      </c>
      <c r="C2082" s="1415"/>
      <c r="D2082" s="689"/>
      <c r="E2082" s="689"/>
      <c r="F2082" s="1416" t="s">
        <v>1514</v>
      </c>
      <c r="G2082" s="1416"/>
      <c r="H2082" s="690"/>
      <c r="I2082" s="690"/>
      <c r="J2082" s="690"/>
      <c r="K2082" s="690"/>
      <c r="L2082" s="690"/>
      <c r="M2082" s="691">
        <f>M2080*7%</f>
        <v>8750000000.0195999</v>
      </c>
      <c r="N2082" s="691">
        <v>2577991800</v>
      </c>
      <c r="O2082" s="691">
        <f>ROUND(O2080*7%*100/80,0)</f>
        <v>824577058</v>
      </c>
      <c r="P2082" s="691">
        <f>ROUND(N2082+O2082,0)</f>
        <v>3402568858</v>
      </c>
      <c r="Q2082" s="693"/>
      <c r="R2082" s="695" t="s">
        <v>1515</v>
      </c>
    </row>
    <row r="2083" spans="1:18" s="695" customFormat="1" ht="33.75" customHeight="1">
      <c r="A2083" s="688"/>
      <c r="B2083" s="1415" t="s">
        <v>1516</v>
      </c>
      <c r="C2083" s="1415"/>
      <c r="D2083" s="689"/>
      <c r="E2083" s="689"/>
      <c r="F2083" s="1416" t="s">
        <v>1517</v>
      </c>
      <c r="G2083" s="1416"/>
      <c r="H2083" s="690"/>
      <c r="I2083" s="690"/>
      <c r="J2083" s="690"/>
      <c r="K2083" s="690"/>
      <c r="L2083" s="690"/>
      <c r="M2083" s="691"/>
      <c r="N2083" s="692">
        <v>22465357113</v>
      </c>
      <c r="O2083" s="692">
        <f>O2081-O2082</f>
        <v>7185600076</v>
      </c>
      <c r="P2083" s="691">
        <f>ROUND(N2083+O2083,0)</f>
        <v>29650957189</v>
      </c>
      <c r="Q2083" s="693"/>
      <c r="R2083" s="694">
        <v>5339125942</v>
      </c>
    </row>
    <row r="2084" spans="1:18" s="695" customFormat="1" ht="36.75" customHeight="1">
      <c r="A2084" s="1424"/>
      <c r="B2084" s="1425"/>
      <c r="C2084" s="1425"/>
      <c r="D2084" s="1425"/>
      <c r="E2084" s="1425"/>
      <c r="F2084" s="1425"/>
      <c r="G2084" s="1425"/>
      <c r="H2084" s="1425"/>
      <c r="I2084" s="1425"/>
      <c r="J2084" s="1425"/>
      <c r="K2084" s="1425"/>
      <c r="L2084" s="1425"/>
      <c r="M2084" s="1425"/>
      <c r="N2084" s="1425"/>
      <c r="O2084" s="1425"/>
      <c r="P2084" s="1425"/>
      <c r="Q2084" s="1426"/>
    </row>
    <row r="2085" spans="1:18" s="634" customFormat="1" ht="16.5" customHeight="1">
      <c r="A2085" s="697"/>
      <c r="B2085" s="1423"/>
      <c r="C2085" s="1423"/>
      <c r="D2085" s="1423"/>
      <c r="E2085" s="1423"/>
      <c r="F2085" s="1423"/>
      <c r="G2085" s="1423"/>
      <c r="H2085" s="1423"/>
      <c r="I2085" s="1423"/>
      <c r="L2085" s="1423"/>
      <c r="M2085" s="1423"/>
      <c r="N2085" s="1423"/>
      <c r="O2085" s="1423"/>
      <c r="P2085" s="1423"/>
      <c r="Q2085" s="1423"/>
    </row>
    <row r="2086" spans="1:18" s="634" customFormat="1" ht="34.5" customHeight="1">
      <c r="A2086" s="1270"/>
      <c r="B2086" s="1242" t="s">
        <v>145</v>
      </c>
      <c r="C2086" s="1271"/>
      <c r="D2086" s="1271"/>
      <c r="E2086" s="1271"/>
      <c r="F2086" s="1271"/>
      <c r="G2086" s="1271"/>
      <c r="H2086" s="1271"/>
      <c r="I2086" s="1271"/>
      <c r="J2086" s="1271"/>
      <c r="K2086" s="1271"/>
      <c r="L2086" s="1271"/>
      <c r="M2086" s="1271"/>
      <c r="N2086" s="1271"/>
      <c r="O2086" s="1271"/>
      <c r="P2086" s="1271"/>
      <c r="Q2086" s="1272"/>
    </row>
    <row r="2087" spans="1:18" s="634" customFormat="1" ht="34.5" customHeight="1">
      <c r="A2087" s="1273"/>
      <c r="B2087" s="1277">
        <f>M2080-P2080</f>
        <v>86113498768.279999</v>
      </c>
      <c r="C2087" s="1274"/>
      <c r="D2087" s="1274"/>
      <c r="E2087" s="1274"/>
      <c r="F2087" s="1274"/>
      <c r="G2087" s="1274"/>
      <c r="H2087" s="1274"/>
      <c r="I2087" s="1274"/>
      <c r="J2087" s="1274"/>
      <c r="K2087" s="1274"/>
      <c r="L2087" s="1274"/>
      <c r="M2087" s="1274"/>
      <c r="N2087" s="1274"/>
      <c r="O2087" s="1274"/>
      <c r="P2087" s="1274"/>
      <c r="Q2087" s="1275"/>
    </row>
    <row r="2088" spans="1:18" s="634" customFormat="1" ht="16.5" customHeight="1">
      <c r="A2088" s="697"/>
      <c r="G2088" s="699"/>
      <c r="Q2088" s="698"/>
    </row>
    <row r="2089" spans="1:18" s="634" customFormat="1" ht="16.5" customHeight="1">
      <c r="A2089" s="697"/>
      <c r="D2089" s="700"/>
      <c r="E2089" s="700"/>
      <c r="G2089" s="699"/>
      <c r="L2089" s="1422"/>
      <c r="M2089" s="1422"/>
      <c r="N2089" s="1422"/>
      <c r="O2089" s="1422"/>
      <c r="P2089" s="1422"/>
      <c r="Q2089" s="1422"/>
    </row>
    <row r="2090" spans="1:18" s="634" customFormat="1" ht="25.5" customHeight="1">
      <c r="R2090" s="1269"/>
    </row>
    <row r="2091" spans="1:18" s="634" customFormat="1" ht="25.5" customHeight="1">
      <c r="R2091" s="1269"/>
    </row>
    <row r="2092" spans="1:18" s="634" customFormat="1" ht="13">
      <c r="A2092" s="697"/>
      <c r="D2092" s="700"/>
      <c r="E2092" s="701"/>
      <c r="G2092" s="702"/>
      <c r="Q2092" s="698"/>
    </row>
  </sheetData>
  <mergeCells count="37">
    <mergeCell ref="L2089:Q2089"/>
    <mergeCell ref="B2085:I2085"/>
    <mergeCell ref="L2085:Q2085"/>
    <mergeCell ref="B2079:C2079"/>
    <mergeCell ref="F2079:G2079"/>
    <mergeCell ref="B2080:C2080"/>
    <mergeCell ref="F2080:G2080"/>
    <mergeCell ref="B2081:C2081"/>
    <mergeCell ref="F2081:G2081"/>
    <mergeCell ref="B2082:C2082"/>
    <mergeCell ref="F2082:G2082"/>
    <mergeCell ref="B2083:C2083"/>
    <mergeCell ref="F2083:G2083"/>
    <mergeCell ref="A2084:Q2084"/>
    <mergeCell ref="B2078:C2078"/>
    <mergeCell ref="F2078:G2078"/>
    <mergeCell ref="M9:P9"/>
    <mergeCell ref="Q9:Q11"/>
    <mergeCell ref="F10:F11"/>
    <mergeCell ref="G10:I10"/>
    <mergeCell ref="M10:M11"/>
    <mergeCell ref="N10:P10"/>
    <mergeCell ref="Q948:Q951"/>
    <mergeCell ref="Q965:Q968"/>
    <mergeCell ref="Q1130:Q1133"/>
    <mergeCell ref="B2077:C2077"/>
    <mergeCell ref="F2077:G2077"/>
    <mergeCell ref="A2:B2"/>
    <mergeCell ref="C2:Q2"/>
    <mergeCell ref="A9:A11"/>
    <mergeCell ref="B9:B11"/>
    <mergeCell ref="C9:C11"/>
    <mergeCell ref="D9:D11"/>
    <mergeCell ref="E9:E11"/>
    <mergeCell ref="F9:I9"/>
    <mergeCell ref="J9:K9"/>
    <mergeCell ref="L9:L11"/>
  </mergeCells>
  <conditionalFormatting sqref="A13:Q14">
    <cfRule type="expression" dxfId="3" priority="14">
      <formula>ISTEXT($A13)</formula>
    </cfRule>
  </conditionalFormatting>
  <conditionalFormatting sqref="A902:Q902">
    <cfRule type="expression" dxfId="2" priority="2">
      <formula>ISTEXT($A902)</formula>
    </cfRule>
  </conditionalFormatting>
  <conditionalFormatting sqref="A1345:Q1345">
    <cfRule type="expression" dxfId="1" priority="1">
      <formula>ISTEXT($A1345)</formula>
    </cfRule>
  </conditionalFormatting>
  <conditionalFormatting sqref="A2006:Q2006">
    <cfRule type="expression" dxfId="0" priority="8">
      <formula>ISTEXT($A2006)</formula>
    </cfRule>
  </conditionalFormatting>
  <printOptions horizontalCentered="1"/>
  <pageMargins left="0.59055118110236227" right="0.47244094488188981" top="0.39370078740157483" bottom="0.39370078740157483" header="0.31496062992125984" footer="0.27559055118110237"/>
  <pageSetup paperSize="9" scale="55" orientation="landscape" r:id="rId1"/>
  <headerFooter>
    <oddFooter>&amp;C&amp;P/&amp;N</oddFooter>
  </headerFooter>
  <rowBreaks count="1" manualBreakCount="1">
    <brk id="1976" max="16" man="1"/>
  </rowBreaks>
  <colBreaks count="1" manualBreakCount="1">
    <brk id="17" max="1048575" man="1"/>
  </col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59999389629810485"/>
    <outlinePr summaryBelow="0" summaryRight="0"/>
  </sheetPr>
  <dimension ref="A1:AE2070"/>
  <sheetViews>
    <sheetView showGridLines="0" topLeftCell="J1" zoomScale="85" zoomScaleNormal="85" zoomScaleSheetLayoutView="85" workbookViewId="0">
      <selection activeCell="AA2027" sqref="AA2027"/>
    </sheetView>
  </sheetViews>
  <sheetFormatPr defaultColWidth="9.08203125" defaultRowHeight="14" outlineLevelRow="2" outlineLevelCol="1"/>
  <cols>
    <col min="1" max="1" width="7.83203125" style="708" customWidth="1" outlineLevel="1"/>
    <col min="2" max="2" width="11.33203125" style="708" customWidth="1" outlineLevel="1"/>
    <col min="3" max="3" width="50.58203125" style="709" customWidth="1" outlineLevel="1"/>
    <col min="4" max="4" width="6.75" style="709" customWidth="1" outlineLevel="1"/>
    <col min="5" max="5" width="12.08203125" style="710" customWidth="1" outlineLevel="1" collapsed="1"/>
    <col min="6" max="6" width="9.83203125" style="711" customWidth="1" outlineLevel="1"/>
    <col min="7" max="7" width="11.58203125" style="711" customWidth="1" outlineLevel="1"/>
    <col min="8" max="8" width="11.75" style="710" customWidth="1" outlineLevel="1"/>
    <col min="9" max="9" width="11.75" style="712" customWidth="1" outlineLevel="1"/>
    <col min="10" max="10" width="11.75" style="711" customWidth="1" outlineLevel="1"/>
    <col min="11" max="11" width="12.75" style="713" customWidth="1" outlineLevel="1"/>
    <col min="12" max="12" width="5" style="709" customWidth="1" outlineLevel="1"/>
    <col min="13" max="13" width="6.83203125" style="714" customWidth="1"/>
    <col min="14" max="14" width="10.75" style="714" hidden="1" customWidth="1"/>
    <col min="15" max="15" width="58" style="714" customWidth="1"/>
    <col min="16" max="16" width="7.83203125" style="714" customWidth="1"/>
    <col min="17" max="17" width="11.83203125" style="714" customWidth="1"/>
    <col min="18" max="20" width="12.83203125" style="714" customWidth="1"/>
    <col min="21" max="21" width="15.58203125" style="714" customWidth="1"/>
    <col min="22" max="22" width="16.83203125" style="714" customWidth="1"/>
    <col min="23" max="23" width="17.75" style="714" customWidth="1"/>
    <col min="24" max="24" width="17" style="714" customWidth="1"/>
    <col min="25" max="27" width="15.25" style="714" customWidth="1"/>
    <col min="28" max="28" width="20.58203125" style="714" customWidth="1"/>
    <col min="29" max="16384" width="9.08203125" style="709"/>
  </cols>
  <sheetData>
    <row r="1" spans="1:28" ht="14.5" thickBot="1"/>
    <row r="2" spans="1:28" s="713" customFormat="1" ht="59.25" customHeight="1" thickBot="1">
      <c r="A2" s="1427"/>
      <c r="B2" s="1428"/>
      <c r="C2" s="1429"/>
      <c r="D2" s="1430" t="s">
        <v>1518</v>
      </c>
      <c r="E2" s="1431"/>
      <c r="F2" s="1431"/>
      <c r="G2" s="1431"/>
      <c r="H2" s="1431"/>
      <c r="I2" s="1431"/>
      <c r="J2" s="1431"/>
      <c r="K2" s="1432"/>
      <c r="M2" s="1433"/>
      <c r="N2" s="1434"/>
      <c r="O2" s="1434"/>
      <c r="P2" s="1434"/>
      <c r="Q2" s="1435"/>
      <c r="R2" s="1436" t="s">
        <v>720</v>
      </c>
      <c r="S2" s="1437"/>
      <c r="T2" s="1437"/>
      <c r="U2" s="1437"/>
      <c r="V2" s="1437"/>
      <c r="W2" s="1437"/>
      <c r="X2" s="1437"/>
      <c r="Y2" s="1437"/>
      <c r="Z2" s="1437"/>
      <c r="AA2" s="1437"/>
      <c r="AB2" s="1438"/>
    </row>
    <row r="3" spans="1:28" s="713" customFormat="1" ht="17.25" customHeight="1">
      <c r="A3" s="715"/>
      <c r="B3" s="715"/>
      <c r="C3" s="715"/>
      <c r="D3" s="715"/>
      <c r="E3" s="716"/>
      <c r="H3" s="712"/>
      <c r="I3" s="712"/>
      <c r="M3" s="714"/>
      <c r="N3" s="714"/>
      <c r="O3" s="714"/>
      <c r="P3" s="714"/>
      <c r="Q3" s="714"/>
      <c r="R3" s="714"/>
      <c r="S3" s="714"/>
      <c r="T3" s="714"/>
      <c r="U3" s="714"/>
      <c r="V3" s="714"/>
      <c r="W3" s="714"/>
      <c r="X3" s="714"/>
      <c r="Y3" s="714"/>
      <c r="Z3" s="714"/>
      <c r="AA3" s="714"/>
      <c r="AB3" s="714"/>
    </row>
    <row r="4" spans="1:28" s="722" customFormat="1">
      <c r="A4" s="717" t="s">
        <v>721</v>
      </c>
      <c r="B4" s="717"/>
      <c r="C4" s="718"/>
      <c r="D4" s="719"/>
      <c r="E4" s="720"/>
      <c r="F4" s="721"/>
      <c r="G4" s="721"/>
      <c r="H4" s="720"/>
      <c r="I4" s="720"/>
      <c r="J4" s="721"/>
      <c r="M4" s="723"/>
      <c r="N4" s="723"/>
      <c r="O4" s="723"/>
      <c r="P4" s="723"/>
      <c r="Q4" s="723"/>
      <c r="R4" s="723"/>
      <c r="S4" s="723"/>
      <c r="T4" s="723"/>
      <c r="U4" s="723"/>
      <c r="V4" s="723"/>
      <c r="W4" s="723"/>
      <c r="X4" s="723"/>
      <c r="Y4" s="723"/>
      <c r="Z4" s="723"/>
      <c r="AA4" s="723"/>
      <c r="AB4" s="723"/>
    </row>
    <row r="5" spans="1:28" s="722" customFormat="1">
      <c r="A5" s="724" t="s">
        <v>722</v>
      </c>
      <c r="B5" s="724"/>
      <c r="C5" s="718"/>
      <c r="D5" s="719"/>
      <c r="E5" s="720"/>
      <c r="F5" s="721"/>
      <c r="G5" s="721"/>
      <c r="H5" s="720"/>
      <c r="I5" s="720"/>
      <c r="J5" s="721"/>
      <c r="M5" s="723"/>
      <c r="N5" s="723"/>
      <c r="O5" s="723"/>
      <c r="P5" s="723"/>
      <c r="Q5" s="723"/>
      <c r="R5" s="723"/>
      <c r="S5" s="723"/>
      <c r="T5" s="723"/>
      <c r="U5" s="723"/>
      <c r="V5" s="723"/>
      <c r="W5" s="723"/>
      <c r="X5" s="723"/>
      <c r="Y5" s="723"/>
      <c r="Z5" s="723"/>
      <c r="AA5" s="723"/>
      <c r="AB5" s="723"/>
    </row>
    <row r="6" spans="1:28" s="722" customFormat="1">
      <c r="A6" s="724" t="s">
        <v>1519</v>
      </c>
      <c r="B6" s="724"/>
      <c r="C6" s="725"/>
      <c r="D6" s="725"/>
      <c r="E6" s="726"/>
      <c r="F6" s="725"/>
      <c r="G6" s="725"/>
      <c r="H6" s="726"/>
      <c r="I6" s="726"/>
      <c r="J6" s="725"/>
      <c r="M6" s="723"/>
      <c r="N6" s="723"/>
      <c r="O6" s="723"/>
      <c r="P6" s="723"/>
      <c r="Q6" s="723"/>
      <c r="R6" s="723"/>
      <c r="S6" s="723"/>
      <c r="T6" s="723"/>
      <c r="U6" s="723"/>
      <c r="V6" s="723"/>
      <c r="W6" s="723"/>
      <c r="X6" s="723"/>
      <c r="Y6" s="723"/>
      <c r="Z6" s="723"/>
      <c r="AA6" s="723"/>
      <c r="AB6" s="723"/>
    </row>
    <row r="7" spans="1:28" s="727" customFormat="1">
      <c r="A7" s="724" t="s">
        <v>1520</v>
      </c>
      <c r="B7" s="724"/>
      <c r="E7" s="728"/>
      <c r="H7" s="728"/>
      <c r="I7" s="728"/>
      <c r="M7" s="729"/>
      <c r="N7" s="729"/>
      <c r="O7" s="729"/>
      <c r="P7" s="729"/>
      <c r="Q7" s="729"/>
      <c r="R7" s="729"/>
      <c r="S7" s="729"/>
      <c r="T7" s="729"/>
      <c r="U7" s="729"/>
      <c r="V7" s="729"/>
      <c r="W7" s="729"/>
      <c r="X7" s="729"/>
      <c r="Y7" s="729"/>
      <c r="Z7" s="729"/>
      <c r="AA7" s="729"/>
      <c r="AB7" s="729"/>
    </row>
    <row r="8" spans="1:28" s="723" customFormat="1">
      <c r="A8" s="730"/>
      <c r="B8" s="730"/>
      <c r="C8" s="731"/>
      <c r="E8" s="732"/>
      <c r="F8" s="733"/>
      <c r="G8" s="733"/>
      <c r="H8" s="732"/>
      <c r="I8" s="734"/>
      <c r="J8" s="733"/>
      <c r="K8" s="735"/>
    </row>
    <row r="9" spans="1:28" s="723" customFormat="1" ht="14.5" customHeight="1">
      <c r="A9" s="1439" t="s">
        <v>87</v>
      </c>
      <c r="B9" s="1439"/>
      <c r="C9" s="1439" t="s">
        <v>725</v>
      </c>
      <c r="D9" s="1439" t="s">
        <v>1521</v>
      </c>
      <c r="E9" s="1442" t="s">
        <v>734</v>
      </c>
      <c r="F9" s="1439" t="s">
        <v>1522</v>
      </c>
      <c r="G9" s="1445" t="s">
        <v>201</v>
      </c>
      <c r="H9" s="1448" t="s">
        <v>191</v>
      </c>
      <c r="I9" s="1449"/>
      <c r="J9" s="1450"/>
      <c r="K9" s="1439" t="s">
        <v>90</v>
      </c>
      <c r="M9" s="1451" t="s">
        <v>87</v>
      </c>
      <c r="N9" s="1338"/>
      <c r="O9" s="1451" t="s">
        <v>725</v>
      </c>
      <c r="P9" s="1451" t="s">
        <v>1521</v>
      </c>
      <c r="Q9" s="1457" t="s">
        <v>191</v>
      </c>
      <c r="R9" s="1458"/>
      <c r="S9" s="1458"/>
      <c r="T9" s="1459"/>
      <c r="U9" s="1457" t="s">
        <v>192</v>
      </c>
      <c r="V9" s="1459"/>
      <c r="W9" s="1451" t="s">
        <v>730</v>
      </c>
      <c r="X9" s="1457" t="s">
        <v>731</v>
      </c>
      <c r="Y9" s="1458"/>
      <c r="Z9" s="1458"/>
      <c r="AA9" s="1459"/>
      <c r="AB9" s="1451" t="s">
        <v>90</v>
      </c>
    </row>
    <row r="10" spans="1:28" s="736" customFormat="1" ht="22.5" customHeight="1">
      <c r="A10" s="1440"/>
      <c r="B10" s="1440"/>
      <c r="C10" s="1440"/>
      <c r="D10" s="1440"/>
      <c r="E10" s="1443"/>
      <c r="F10" s="1440"/>
      <c r="G10" s="1446"/>
      <c r="H10" s="1448" t="s">
        <v>1523</v>
      </c>
      <c r="I10" s="1449"/>
      <c r="J10" s="1450"/>
      <c r="K10" s="1440"/>
      <c r="M10" s="1452"/>
      <c r="N10" s="1339"/>
      <c r="O10" s="1452"/>
      <c r="P10" s="1452"/>
      <c r="Q10" s="1451" t="s">
        <v>734</v>
      </c>
      <c r="R10" s="1457" t="s">
        <v>1523</v>
      </c>
      <c r="S10" s="1458"/>
      <c r="T10" s="1459"/>
      <c r="U10" s="1451" t="s">
        <v>1524</v>
      </c>
      <c r="V10" s="1451" t="s">
        <v>1525</v>
      </c>
      <c r="W10" s="1452"/>
      <c r="X10" s="1451" t="s">
        <v>734</v>
      </c>
      <c r="Y10" s="1457" t="s">
        <v>1523</v>
      </c>
      <c r="Z10" s="1458"/>
      <c r="AA10" s="1459"/>
      <c r="AB10" s="1452"/>
    </row>
    <row r="11" spans="1:28" s="736" customFormat="1" ht="42">
      <c r="A11" s="1441"/>
      <c r="B11" s="1441"/>
      <c r="C11" s="1441"/>
      <c r="D11" s="1441"/>
      <c r="E11" s="1444"/>
      <c r="F11" s="1441"/>
      <c r="G11" s="1447"/>
      <c r="H11" s="737" t="s">
        <v>199</v>
      </c>
      <c r="I11" s="738" t="s">
        <v>200</v>
      </c>
      <c r="J11" s="737" t="s">
        <v>201</v>
      </c>
      <c r="K11" s="1441"/>
      <c r="M11" s="1453"/>
      <c r="N11" s="1340"/>
      <c r="O11" s="1453"/>
      <c r="P11" s="1453"/>
      <c r="Q11" s="1453"/>
      <c r="R11" s="739" t="s">
        <v>199</v>
      </c>
      <c r="S11" s="739" t="s">
        <v>200</v>
      </c>
      <c r="T11" s="739" t="s">
        <v>201</v>
      </c>
      <c r="U11" s="1453"/>
      <c r="V11" s="1453"/>
      <c r="W11" s="1452"/>
      <c r="X11" s="1453"/>
      <c r="Y11" s="739" t="s">
        <v>199</v>
      </c>
      <c r="Z11" s="739" t="s">
        <v>200</v>
      </c>
      <c r="AA11" s="739" t="s">
        <v>201</v>
      </c>
      <c r="AB11" s="1453"/>
    </row>
    <row r="12" spans="1:28" s="736" customFormat="1">
      <c r="A12" s="740" t="s">
        <v>738</v>
      </c>
      <c r="B12" s="740"/>
      <c r="C12" s="740" t="s">
        <v>739</v>
      </c>
      <c r="D12" s="740" t="s">
        <v>740</v>
      </c>
      <c r="E12" s="741" t="s">
        <v>741</v>
      </c>
      <c r="F12" s="740" t="s">
        <v>745</v>
      </c>
      <c r="G12" s="740"/>
      <c r="H12" s="740" t="s">
        <v>742</v>
      </c>
      <c r="I12" s="742" t="s">
        <v>743</v>
      </c>
      <c r="J12" s="740" t="s">
        <v>744</v>
      </c>
      <c r="K12" s="743" t="s">
        <v>745</v>
      </c>
      <c r="M12" s="744" t="s">
        <v>738</v>
      </c>
      <c r="N12" s="744"/>
      <c r="O12" s="744" t="s">
        <v>739</v>
      </c>
      <c r="P12" s="744" t="s">
        <v>740</v>
      </c>
      <c r="Q12" s="1139" t="s">
        <v>741</v>
      </c>
      <c r="R12" s="1263" t="s">
        <v>742</v>
      </c>
      <c r="S12" s="1264" t="s">
        <v>743</v>
      </c>
      <c r="T12" s="1263" t="s">
        <v>744</v>
      </c>
      <c r="U12" s="744"/>
      <c r="V12" s="744"/>
      <c r="W12" s="745" t="s">
        <v>745</v>
      </c>
      <c r="X12" s="744" t="s">
        <v>746</v>
      </c>
      <c r="Y12" s="745" t="s">
        <v>747</v>
      </c>
      <c r="Z12" s="744" t="s">
        <v>748</v>
      </c>
      <c r="AA12" s="745" t="s">
        <v>749</v>
      </c>
      <c r="AB12" s="744" t="s">
        <v>750</v>
      </c>
    </row>
    <row r="13" spans="1:28" s="736" customFormat="1">
      <c r="A13" s="746" t="s">
        <v>21</v>
      </c>
      <c r="B13" s="746"/>
      <c r="C13" s="747" t="s">
        <v>1526</v>
      </c>
      <c r="D13" s="746" t="s">
        <v>1527</v>
      </c>
      <c r="E13" s="748" t="s">
        <v>1528</v>
      </c>
      <c r="F13" s="746"/>
      <c r="G13" s="746"/>
      <c r="H13" s="748" t="s">
        <v>1528</v>
      </c>
      <c r="I13" s="749"/>
      <c r="J13" s="746" t="s">
        <v>1528</v>
      </c>
      <c r="K13" s="750"/>
      <c r="M13" s="751" t="s">
        <v>21</v>
      </c>
      <c r="N13" s="751"/>
      <c r="O13" s="752" t="s">
        <v>1526</v>
      </c>
      <c r="P13" s="751" t="s">
        <v>1527</v>
      </c>
      <c r="Q13" s="751">
        <v>1</v>
      </c>
      <c r="R13" s="1143" t="s">
        <v>1528</v>
      </c>
      <c r="S13" s="1143"/>
      <c r="T13" s="1144" t="s">
        <v>1528</v>
      </c>
      <c r="U13" s="751"/>
      <c r="V13" s="751"/>
      <c r="W13" s="751" t="s">
        <v>1496</v>
      </c>
      <c r="X13" s="751" t="s">
        <v>1496</v>
      </c>
      <c r="Y13" s="751" t="s">
        <v>1496</v>
      </c>
      <c r="Z13" s="751" t="s">
        <v>1496</v>
      </c>
      <c r="AA13" s="751" t="s">
        <v>1496</v>
      </c>
      <c r="AB13" s="751"/>
    </row>
    <row r="14" spans="1:28" s="736" customFormat="1">
      <c r="A14" s="746" t="s">
        <v>33</v>
      </c>
      <c r="B14" s="746"/>
      <c r="C14" s="747" t="s">
        <v>1529</v>
      </c>
      <c r="D14" s="746"/>
      <c r="E14" s="748"/>
      <c r="F14" s="746"/>
      <c r="G14" s="746"/>
      <c r="H14" s="748"/>
      <c r="I14" s="749"/>
      <c r="J14" s="746"/>
      <c r="K14" s="750"/>
      <c r="M14" s="751" t="s">
        <v>33</v>
      </c>
      <c r="N14" s="751"/>
      <c r="O14" s="752" t="s">
        <v>1529</v>
      </c>
      <c r="P14" s="751"/>
      <c r="Q14" s="751"/>
      <c r="R14" s="1143"/>
      <c r="S14" s="1143"/>
      <c r="T14" s="1144"/>
      <c r="U14" s="751"/>
      <c r="V14" s="751"/>
      <c r="W14" s="751"/>
      <c r="X14" s="753">
        <f>SUBTOTAL(9,X18:X1736)</f>
        <v>33200000000</v>
      </c>
      <c r="Y14" s="753">
        <f>SUBTOTAL(9,Y18:Y1736)</f>
        <v>2980677622.0445156</v>
      </c>
      <c r="Z14" s="753">
        <f>SUBTOTAL(9,Z18:Z1736)</f>
        <v>1690192566.0072737</v>
      </c>
      <c r="AA14" s="753">
        <f>SUBTOTAL(9,AA18:AA1736)</f>
        <v>4670870188.0517893</v>
      </c>
      <c r="AB14" s="754"/>
    </row>
    <row r="15" spans="1:28" s="736" customFormat="1" collapsed="1">
      <c r="A15" s="755" t="s">
        <v>114</v>
      </c>
      <c r="B15" s="755"/>
      <c r="C15" s="756" t="s">
        <v>1530</v>
      </c>
      <c r="D15" s="755"/>
      <c r="E15" s="757"/>
      <c r="F15" s="755"/>
      <c r="G15" s="755"/>
      <c r="H15" s="758">
        <v>0</v>
      </c>
      <c r="I15" s="757"/>
      <c r="J15" s="755"/>
      <c r="K15" s="755"/>
      <c r="M15" s="759" t="s">
        <v>114</v>
      </c>
      <c r="N15" s="759"/>
      <c r="O15" s="760" t="s">
        <v>1530</v>
      </c>
      <c r="P15" s="759"/>
      <c r="Q15" s="759"/>
      <c r="R15" s="1145">
        <v>0</v>
      </c>
      <c r="S15" s="1146"/>
      <c r="T15" s="1147"/>
      <c r="U15" s="759"/>
      <c r="V15" s="759"/>
      <c r="W15" s="759"/>
      <c r="X15" s="761">
        <f>SUBTOTAL(9,X18:X334)</f>
        <v>7533651450</v>
      </c>
      <c r="Y15" s="761">
        <f t="shared" ref="Y15:AA15" si="0">SUBTOTAL(9,Y18:Y334)</f>
        <v>0</v>
      </c>
      <c r="Z15" s="761">
        <f t="shared" si="0"/>
        <v>0</v>
      </c>
      <c r="AA15" s="761">
        <f t="shared" si="0"/>
        <v>0</v>
      </c>
      <c r="AB15" s="759"/>
    </row>
    <row r="16" spans="1:28" s="767" customFormat="1" hidden="1" outlineLevel="1">
      <c r="A16" s="762"/>
      <c r="B16" s="762"/>
      <c r="C16" s="763" t="s">
        <v>1531</v>
      </c>
      <c r="D16" s="764"/>
      <c r="E16" s="765"/>
      <c r="F16" s="766"/>
      <c r="G16" s="766"/>
      <c r="H16" s="758">
        <v>0</v>
      </c>
      <c r="I16" s="765"/>
      <c r="J16" s="765"/>
      <c r="K16" s="766"/>
      <c r="M16" s="768"/>
      <c r="N16" s="768"/>
      <c r="O16" s="769" t="s">
        <v>1531</v>
      </c>
      <c r="P16" s="770"/>
      <c r="Q16" s="1148"/>
      <c r="R16" s="1145">
        <v>0</v>
      </c>
      <c r="S16" s="1149"/>
      <c r="T16" s="1149"/>
      <c r="U16" s="773"/>
      <c r="V16" s="771"/>
      <c r="W16" s="771"/>
      <c r="X16" s="771"/>
      <c r="Y16" s="771"/>
      <c r="Z16" s="771"/>
      <c r="AA16" s="771"/>
      <c r="AB16" s="774"/>
    </row>
    <row r="17" spans="1:28" s="731" customFormat="1" hidden="1" outlineLevel="1">
      <c r="A17" s="762"/>
      <c r="B17" s="762"/>
      <c r="C17" s="775" t="s">
        <v>1532</v>
      </c>
      <c r="D17" s="776"/>
      <c r="E17" s="765"/>
      <c r="F17" s="766"/>
      <c r="G17" s="766"/>
      <c r="H17" s="758">
        <v>0</v>
      </c>
      <c r="I17" s="765"/>
      <c r="J17" s="765"/>
      <c r="K17" s="766"/>
      <c r="M17" s="777"/>
      <c r="N17" s="777"/>
      <c r="O17" s="778" t="s">
        <v>1532</v>
      </c>
      <c r="P17" s="779"/>
      <c r="Q17" s="1148"/>
      <c r="R17" s="1145">
        <v>0</v>
      </c>
      <c r="S17" s="1149"/>
      <c r="T17" s="1149"/>
      <c r="U17" s="781"/>
      <c r="V17" s="782"/>
      <c r="W17" s="782"/>
      <c r="X17" s="782"/>
      <c r="Y17" s="782"/>
      <c r="Z17" s="782"/>
      <c r="AA17" s="782"/>
      <c r="AB17" s="783"/>
    </row>
    <row r="18" spans="1:28" s="731" customFormat="1" hidden="1" outlineLevel="1">
      <c r="A18" s="762"/>
      <c r="B18" s="784" t="s">
        <v>1533</v>
      </c>
      <c r="C18" s="785" t="s">
        <v>1534</v>
      </c>
      <c r="D18" s="786" t="s">
        <v>1535</v>
      </c>
      <c r="E18" s="787">
        <v>16</v>
      </c>
      <c r="F18" s="788"/>
      <c r="G18" s="788"/>
      <c r="H18" s="758">
        <v>0</v>
      </c>
      <c r="I18" s="789"/>
      <c r="J18" s="789"/>
      <c r="K18" s="788"/>
      <c r="M18" s="777"/>
      <c r="N18" s="790" t="s">
        <v>1533</v>
      </c>
      <c r="O18" s="791" t="s">
        <v>1534</v>
      </c>
      <c r="P18" s="792" t="s">
        <v>1535</v>
      </c>
      <c r="Q18" s="1150">
        <v>16</v>
      </c>
      <c r="R18" s="1145">
        <v>0</v>
      </c>
      <c r="S18" s="1151"/>
      <c r="T18" s="1151"/>
      <c r="U18" s="794">
        <v>642300</v>
      </c>
      <c r="V18" s="795">
        <v>199300</v>
      </c>
      <c r="W18" s="795">
        <f>U18+V18</f>
        <v>841600</v>
      </c>
      <c r="X18" s="795">
        <f>Q18*W18</f>
        <v>13465600</v>
      </c>
      <c r="Y18" s="795">
        <f>R18*W18</f>
        <v>0</v>
      </c>
      <c r="Z18" s="795">
        <f>S18*W18</f>
        <v>0</v>
      </c>
      <c r="AA18" s="795">
        <f>T18*W18</f>
        <v>0</v>
      </c>
      <c r="AB18" s="796">
        <f>IFERROR(VLOOKUP(N18,'[40]KL TT ĐỢT 2'!$B$18:$K$2023,10,0),0)</f>
        <v>0</v>
      </c>
    </row>
    <row r="19" spans="1:28" s="731" customFormat="1" hidden="1" outlineLevel="1">
      <c r="A19" s="762"/>
      <c r="B19" s="784" t="s">
        <v>1536</v>
      </c>
      <c r="C19" s="785" t="s">
        <v>1534</v>
      </c>
      <c r="D19" s="786" t="s">
        <v>1535</v>
      </c>
      <c r="E19" s="787">
        <v>37</v>
      </c>
      <c r="F19" s="788"/>
      <c r="G19" s="788"/>
      <c r="H19" s="758">
        <v>0</v>
      </c>
      <c r="I19" s="789"/>
      <c r="J19" s="789"/>
      <c r="K19" s="788"/>
      <c r="M19" s="777"/>
      <c r="N19" s="790" t="s">
        <v>1536</v>
      </c>
      <c r="O19" s="791" t="s">
        <v>1534</v>
      </c>
      <c r="P19" s="792" t="s">
        <v>1535</v>
      </c>
      <c r="Q19" s="1150">
        <v>37</v>
      </c>
      <c r="R19" s="1145">
        <v>0</v>
      </c>
      <c r="S19" s="1151"/>
      <c r="T19" s="1151"/>
      <c r="U19" s="794">
        <v>642300</v>
      </c>
      <c r="V19" s="795">
        <v>199300</v>
      </c>
      <c r="W19" s="795">
        <f t="shared" ref="W19:W82" si="1">U19+V19</f>
        <v>841600</v>
      </c>
      <c r="X19" s="795">
        <f t="shared" ref="X19:X82" si="2">Q19*W19</f>
        <v>31139200</v>
      </c>
      <c r="Y19" s="795">
        <f t="shared" ref="Y19:Y82" si="3">R19*W19</f>
        <v>0</v>
      </c>
      <c r="Z19" s="795">
        <f t="shared" ref="Z19:Z82" si="4">S19*W19</f>
        <v>0</v>
      </c>
      <c r="AA19" s="795">
        <f t="shared" ref="AA19:AA82" si="5">T19*W19</f>
        <v>0</v>
      </c>
      <c r="AB19" s="796">
        <f>IFERROR(VLOOKUP(N19,'[40]KL TT ĐỢT 2'!$B$18:$K$2023,10,0),0)</f>
        <v>0</v>
      </c>
    </row>
    <row r="20" spans="1:28" s="731" customFormat="1" hidden="1" outlineLevel="1">
      <c r="A20" s="762"/>
      <c r="B20" s="784" t="s">
        <v>1537</v>
      </c>
      <c r="C20" s="785" t="s">
        <v>1538</v>
      </c>
      <c r="D20" s="786" t="s">
        <v>1535</v>
      </c>
      <c r="E20" s="787">
        <v>55</v>
      </c>
      <c r="F20" s="788"/>
      <c r="G20" s="788"/>
      <c r="H20" s="758">
        <v>0</v>
      </c>
      <c r="I20" s="789"/>
      <c r="J20" s="789"/>
      <c r="K20" s="788"/>
      <c r="M20" s="777"/>
      <c r="N20" s="790" t="s">
        <v>1537</v>
      </c>
      <c r="O20" s="791" t="s">
        <v>1538</v>
      </c>
      <c r="P20" s="792" t="s">
        <v>1535</v>
      </c>
      <c r="Q20" s="1150">
        <v>55</v>
      </c>
      <c r="R20" s="1145">
        <v>0</v>
      </c>
      <c r="S20" s="1151"/>
      <c r="T20" s="1151"/>
      <c r="U20" s="794">
        <v>642300</v>
      </c>
      <c r="V20" s="795">
        <v>199300</v>
      </c>
      <c r="W20" s="795">
        <f t="shared" si="1"/>
        <v>841600</v>
      </c>
      <c r="X20" s="795">
        <f t="shared" si="2"/>
        <v>46288000</v>
      </c>
      <c r="Y20" s="795">
        <f t="shared" si="3"/>
        <v>0</v>
      </c>
      <c r="Z20" s="795">
        <f t="shared" si="4"/>
        <v>0</v>
      </c>
      <c r="AA20" s="795">
        <f t="shared" si="5"/>
        <v>0</v>
      </c>
      <c r="AB20" s="796">
        <f>IFERROR(VLOOKUP(N20,'[40]KL TT ĐỢT 2'!$B$18:$K$2023,10,0),0)</f>
        <v>0</v>
      </c>
    </row>
    <row r="21" spans="1:28" s="731" customFormat="1" hidden="1" outlineLevel="1">
      <c r="A21" s="762"/>
      <c r="B21" s="784" t="s">
        <v>1539</v>
      </c>
      <c r="C21" s="785" t="s">
        <v>1540</v>
      </c>
      <c r="D21" s="786" t="s">
        <v>1535</v>
      </c>
      <c r="E21" s="787">
        <v>24</v>
      </c>
      <c r="F21" s="788"/>
      <c r="G21" s="788"/>
      <c r="H21" s="758">
        <v>0</v>
      </c>
      <c r="I21" s="789"/>
      <c r="J21" s="789"/>
      <c r="K21" s="788"/>
      <c r="M21" s="777"/>
      <c r="N21" s="790" t="s">
        <v>1539</v>
      </c>
      <c r="O21" s="791" t="s">
        <v>1540</v>
      </c>
      <c r="P21" s="792" t="s">
        <v>1535</v>
      </c>
      <c r="Q21" s="1150">
        <v>24</v>
      </c>
      <c r="R21" s="1145">
        <v>0</v>
      </c>
      <c r="S21" s="1151"/>
      <c r="T21" s="1151"/>
      <c r="U21" s="794">
        <v>642300</v>
      </c>
      <c r="V21" s="795">
        <v>199300</v>
      </c>
      <c r="W21" s="795">
        <f t="shared" si="1"/>
        <v>841600</v>
      </c>
      <c r="X21" s="795">
        <f t="shared" si="2"/>
        <v>20198400</v>
      </c>
      <c r="Y21" s="795">
        <f t="shared" si="3"/>
        <v>0</v>
      </c>
      <c r="Z21" s="795">
        <f t="shared" si="4"/>
        <v>0</v>
      </c>
      <c r="AA21" s="795">
        <f t="shared" si="5"/>
        <v>0</v>
      </c>
      <c r="AB21" s="796">
        <f>IFERROR(VLOOKUP(N21,'[40]KL TT ĐỢT 2'!$B$18:$K$2023,10,0),0)</f>
        <v>0</v>
      </c>
    </row>
    <row r="22" spans="1:28" s="731" customFormat="1" hidden="1" outlineLevel="1">
      <c r="A22" s="762"/>
      <c r="B22" s="784" t="s">
        <v>1541</v>
      </c>
      <c r="C22" s="785" t="s">
        <v>1542</v>
      </c>
      <c r="D22" s="786" t="s">
        <v>1535</v>
      </c>
      <c r="E22" s="787">
        <v>42</v>
      </c>
      <c r="F22" s="788"/>
      <c r="G22" s="788"/>
      <c r="H22" s="758">
        <v>0</v>
      </c>
      <c r="I22" s="789"/>
      <c r="J22" s="789"/>
      <c r="K22" s="788"/>
      <c r="M22" s="777"/>
      <c r="N22" s="790" t="s">
        <v>1541</v>
      </c>
      <c r="O22" s="791" t="s">
        <v>1542</v>
      </c>
      <c r="P22" s="792" t="s">
        <v>1535</v>
      </c>
      <c r="Q22" s="1150">
        <v>42</v>
      </c>
      <c r="R22" s="1145">
        <v>0</v>
      </c>
      <c r="S22" s="1151"/>
      <c r="T22" s="1151"/>
      <c r="U22" s="794">
        <v>642300</v>
      </c>
      <c r="V22" s="795">
        <v>199300</v>
      </c>
      <c r="W22" s="795">
        <f t="shared" si="1"/>
        <v>841600</v>
      </c>
      <c r="X22" s="795">
        <f t="shared" si="2"/>
        <v>35347200</v>
      </c>
      <c r="Y22" s="795">
        <f t="shared" si="3"/>
        <v>0</v>
      </c>
      <c r="Z22" s="795">
        <f t="shared" si="4"/>
        <v>0</v>
      </c>
      <c r="AA22" s="795">
        <f t="shared" si="5"/>
        <v>0</v>
      </c>
      <c r="AB22" s="796">
        <f>IFERROR(VLOOKUP(N22,'[40]KL TT ĐỢT 2'!$B$18:$K$2023,10,0),0)</f>
        <v>0</v>
      </c>
    </row>
    <row r="23" spans="1:28" s="731" customFormat="1" hidden="1" outlineLevel="1">
      <c r="A23" s="762"/>
      <c r="B23" s="784" t="s">
        <v>1543</v>
      </c>
      <c r="C23" s="785" t="s">
        <v>1544</v>
      </c>
      <c r="D23" s="786" t="s">
        <v>1535</v>
      </c>
      <c r="E23" s="787">
        <v>6</v>
      </c>
      <c r="F23" s="788"/>
      <c r="G23" s="788"/>
      <c r="H23" s="758">
        <v>0</v>
      </c>
      <c r="I23" s="789"/>
      <c r="J23" s="789"/>
      <c r="K23" s="788"/>
      <c r="M23" s="777"/>
      <c r="N23" s="790" t="s">
        <v>1543</v>
      </c>
      <c r="O23" s="791" t="s">
        <v>1544</v>
      </c>
      <c r="P23" s="792" t="s">
        <v>1535</v>
      </c>
      <c r="Q23" s="1150">
        <v>6</v>
      </c>
      <c r="R23" s="1145">
        <v>0</v>
      </c>
      <c r="S23" s="1151"/>
      <c r="T23" s="1151"/>
      <c r="U23" s="794">
        <v>642300</v>
      </c>
      <c r="V23" s="795">
        <v>199300</v>
      </c>
      <c r="W23" s="795">
        <f t="shared" si="1"/>
        <v>841600</v>
      </c>
      <c r="X23" s="795">
        <f t="shared" si="2"/>
        <v>5049600</v>
      </c>
      <c r="Y23" s="795">
        <f t="shared" si="3"/>
        <v>0</v>
      </c>
      <c r="Z23" s="795">
        <f t="shared" si="4"/>
        <v>0</v>
      </c>
      <c r="AA23" s="795">
        <f t="shared" si="5"/>
        <v>0</v>
      </c>
      <c r="AB23" s="796">
        <f>IFERROR(VLOOKUP(N23,'[40]KL TT ĐỢT 2'!$B$18:$K$2023,10,0),0)</f>
        <v>0</v>
      </c>
    </row>
    <row r="24" spans="1:28" s="731" customFormat="1" hidden="1" outlineLevel="1">
      <c r="A24" s="762"/>
      <c r="B24" s="784" t="s">
        <v>1545</v>
      </c>
      <c r="C24" s="785" t="s">
        <v>1546</v>
      </c>
      <c r="D24" s="786" t="s">
        <v>1535</v>
      </c>
      <c r="E24" s="787">
        <v>28</v>
      </c>
      <c r="F24" s="788"/>
      <c r="G24" s="788"/>
      <c r="H24" s="758">
        <v>0</v>
      </c>
      <c r="I24" s="789"/>
      <c r="J24" s="789"/>
      <c r="K24" s="788"/>
      <c r="M24" s="777"/>
      <c r="N24" s="790" t="s">
        <v>1545</v>
      </c>
      <c r="O24" s="791" t="s">
        <v>1546</v>
      </c>
      <c r="P24" s="792" t="s">
        <v>1535</v>
      </c>
      <c r="Q24" s="1150">
        <v>28</v>
      </c>
      <c r="R24" s="1145">
        <v>0</v>
      </c>
      <c r="S24" s="1151"/>
      <c r="T24" s="1151"/>
      <c r="U24" s="794">
        <v>706600</v>
      </c>
      <c r="V24" s="795">
        <v>199300</v>
      </c>
      <c r="W24" s="795">
        <f t="shared" si="1"/>
        <v>905900</v>
      </c>
      <c r="X24" s="795">
        <f t="shared" si="2"/>
        <v>25365200</v>
      </c>
      <c r="Y24" s="795">
        <f t="shared" si="3"/>
        <v>0</v>
      </c>
      <c r="Z24" s="795">
        <f t="shared" si="4"/>
        <v>0</v>
      </c>
      <c r="AA24" s="795">
        <f t="shared" si="5"/>
        <v>0</v>
      </c>
      <c r="AB24" s="796">
        <f>IFERROR(VLOOKUP(N24,'[40]KL TT ĐỢT 2'!$B$18:$K$2023,10,0),0)</f>
        <v>0</v>
      </c>
    </row>
    <row r="25" spans="1:28" s="731" customFormat="1" hidden="1" outlineLevel="1">
      <c r="A25" s="762"/>
      <c r="B25" s="784" t="s">
        <v>1547</v>
      </c>
      <c r="C25" s="785" t="s">
        <v>1548</v>
      </c>
      <c r="D25" s="786" t="s">
        <v>1535</v>
      </c>
      <c r="E25" s="787">
        <v>8</v>
      </c>
      <c r="F25" s="788"/>
      <c r="G25" s="788"/>
      <c r="H25" s="758">
        <v>0</v>
      </c>
      <c r="I25" s="789"/>
      <c r="J25" s="789"/>
      <c r="K25" s="788"/>
      <c r="M25" s="777"/>
      <c r="N25" s="790" t="s">
        <v>1547</v>
      </c>
      <c r="O25" s="791" t="s">
        <v>1548</v>
      </c>
      <c r="P25" s="792" t="s">
        <v>1535</v>
      </c>
      <c r="Q25" s="1150">
        <v>8</v>
      </c>
      <c r="R25" s="1145">
        <v>0</v>
      </c>
      <c r="S25" s="1151"/>
      <c r="T25" s="1151"/>
      <c r="U25" s="794">
        <v>706600</v>
      </c>
      <c r="V25" s="795">
        <v>199300</v>
      </c>
      <c r="W25" s="795">
        <f t="shared" si="1"/>
        <v>905900</v>
      </c>
      <c r="X25" s="795">
        <f t="shared" si="2"/>
        <v>7247200</v>
      </c>
      <c r="Y25" s="795">
        <f t="shared" si="3"/>
        <v>0</v>
      </c>
      <c r="Z25" s="795">
        <f t="shared" si="4"/>
        <v>0</v>
      </c>
      <c r="AA25" s="795">
        <f t="shared" si="5"/>
        <v>0</v>
      </c>
      <c r="AB25" s="796">
        <f>IFERROR(VLOOKUP(N25,'[40]KL TT ĐỢT 2'!$B$18:$K$2023,10,0),0)</f>
        <v>0</v>
      </c>
    </row>
    <row r="26" spans="1:28" s="731" customFormat="1" hidden="1" outlineLevel="1">
      <c r="A26" s="762"/>
      <c r="B26" s="784" t="s">
        <v>1549</v>
      </c>
      <c r="C26" s="785" t="s">
        <v>1550</v>
      </c>
      <c r="D26" s="786" t="s">
        <v>1535</v>
      </c>
      <c r="E26" s="787">
        <v>2</v>
      </c>
      <c r="F26" s="788"/>
      <c r="G26" s="788"/>
      <c r="H26" s="758">
        <v>0</v>
      </c>
      <c r="I26" s="789"/>
      <c r="J26" s="789"/>
      <c r="K26" s="788"/>
      <c r="M26" s="777"/>
      <c r="N26" s="790" t="s">
        <v>1549</v>
      </c>
      <c r="O26" s="791" t="s">
        <v>1550</v>
      </c>
      <c r="P26" s="792" t="s">
        <v>1535</v>
      </c>
      <c r="Q26" s="1150">
        <v>2</v>
      </c>
      <c r="R26" s="1145">
        <v>0</v>
      </c>
      <c r="S26" s="1151"/>
      <c r="T26" s="1151"/>
      <c r="U26" s="794">
        <v>706600</v>
      </c>
      <c r="V26" s="795">
        <v>199300</v>
      </c>
      <c r="W26" s="795">
        <f t="shared" si="1"/>
        <v>905900</v>
      </c>
      <c r="X26" s="795">
        <f t="shared" si="2"/>
        <v>1811800</v>
      </c>
      <c r="Y26" s="795">
        <f t="shared" si="3"/>
        <v>0</v>
      </c>
      <c r="Z26" s="795">
        <f t="shared" si="4"/>
        <v>0</v>
      </c>
      <c r="AA26" s="795">
        <f t="shared" si="5"/>
        <v>0</v>
      </c>
      <c r="AB26" s="796">
        <f>IFERROR(VLOOKUP(N26,'[40]KL TT ĐỢT 2'!$B$18:$K$2023,10,0),0)</f>
        <v>0</v>
      </c>
    </row>
    <row r="27" spans="1:28" s="731" customFormat="1" hidden="1" outlineLevel="1">
      <c r="A27" s="762"/>
      <c r="B27" s="784" t="s">
        <v>1551</v>
      </c>
      <c r="C27" s="785" t="s">
        <v>1552</v>
      </c>
      <c r="D27" s="786" t="s">
        <v>1535</v>
      </c>
      <c r="E27" s="787">
        <v>2.5</v>
      </c>
      <c r="F27" s="788"/>
      <c r="G27" s="788"/>
      <c r="H27" s="758">
        <v>0</v>
      </c>
      <c r="I27" s="789"/>
      <c r="J27" s="789"/>
      <c r="K27" s="788"/>
      <c r="M27" s="777"/>
      <c r="N27" s="790" t="s">
        <v>1551</v>
      </c>
      <c r="O27" s="791" t="s">
        <v>1552</v>
      </c>
      <c r="P27" s="792" t="s">
        <v>1535</v>
      </c>
      <c r="Q27" s="1150">
        <v>2.5</v>
      </c>
      <c r="R27" s="1145">
        <v>0</v>
      </c>
      <c r="S27" s="1151"/>
      <c r="T27" s="1151"/>
      <c r="U27" s="794">
        <v>706600</v>
      </c>
      <c r="V27" s="795">
        <v>199300</v>
      </c>
      <c r="W27" s="795">
        <f t="shared" si="1"/>
        <v>905900</v>
      </c>
      <c r="X27" s="795">
        <f t="shared" si="2"/>
        <v>2264750</v>
      </c>
      <c r="Y27" s="795">
        <f t="shared" si="3"/>
        <v>0</v>
      </c>
      <c r="Z27" s="795">
        <f t="shared" si="4"/>
        <v>0</v>
      </c>
      <c r="AA27" s="795">
        <f t="shared" si="5"/>
        <v>0</v>
      </c>
      <c r="AB27" s="796">
        <f>IFERROR(VLOOKUP(N27,'[40]KL TT ĐỢT 2'!$B$18:$K$2023,10,0),0)</f>
        <v>0</v>
      </c>
    </row>
    <row r="28" spans="1:28" s="731" customFormat="1" hidden="1" outlineLevel="1">
      <c r="A28" s="762"/>
      <c r="B28" s="784" t="s">
        <v>1553</v>
      </c>
      <c r="C28" s="785" t="s">
        <v>1554</v>
      </c>
      <c r="D28" s="786" t="s">
        <v>1535</v>
      </c>
      <c r="E28" s="787">
        <v>0.5</v>
      </c>
      <c r="F28" s="788"/>
      <c r="G28" s="788"/>
      <c r="H28" s="758">
        <v>0</v>
      </c>
      <c r="I28" s="789"/>
      <c r="J28" s="789"/>
      <c r="K28" s="788"/>
      <c r="M28" s="777"/>
      <c r="N28" s="790" t="s">
        <v>1553</v>
      </c>
      <c r="O28" s="791" t="s">
        <v>1554</v>
      </c>
      <c r="P28" s="792" t="s">
        <v>1535</v>
      </c>
      <c r="Q28" s="1150">
        <v>0.5</v>
      </c>
      <c r="R28" s="1145">
        <v>0</v>
      </c>
      <c r="S28" s="1151"/>
      <c r="T28" s="1151"/>
      <c r="U28" s="794">
        <v>706600</v>
      </c>
      <c r="V28" s="795">
        <v>199300</v>
      </c>
      <c r="W28" s="795">
        <f t="shared" si="1"/>
        <v>905900</v>
      </c>
      <c r="X28" s="795">
        <f t="shared" si="2"/>
        <v>452950</v>
      </c>
      <c r="Y28" s="795">
        <f t="shared" si="3"/>
        <v>0</v>
      </c>
      <c r="Z28" s="795">
        <f t="shared" si="4"/>
        <v>0</v>
      </c>
      <c r="AA28" s="795">
        <f t="shared" si="5"/>
        <v>0</v>
      </c>
      <c r="AB28" s="796">
        <f>IFERROR(VLOOKUP(N28,'[40]KL TT ĐỢT 2'!$B$18:$K$2023,10,0),0)</f>
        <v>0</v>
      </c>
    </row>
    <row r="29" spans="1:28" s="731" customFormat="1" hidden="1" outlineLevel="1">
      <c r="A29" s="762"/>
      <c r="B29" s="784" t="s">
        <v>1555</v>
      </c>
      <c r="C29" s="785" t="s">
        <v>1556</v>
      </c>
      <c r="D29" s="786" t="s">
        <v>1535</v>
      </c>
      <c r="E29" s="787">
        <v>4</v>
      </c>
      <c r="F29" s="788"/>
      <c r="G29" s="788"/>
      <c r="H29" s="758">
        <v>0</v>
      </c>
      <c r="I29" s="789"/>
      <c r="J29" s="789"/>
      <c r="K29" s="788"/>
      <c r="M29" s="777"/>
      <c r="N29" s="790" t="s">
        <v>1555</v>
      </c>
      <c r="O29" s="791" t="s">
        <v>1556</v>
      </c>
      <c r="P29" s="792" t="s">
        <v>1535</v>
      </c>
      <c r="Q29" s="1150">
        <v>4</v>
      </c>
      <c r="R29" s="1145">
        <v>0</v>
      </c>
      <c r="S29" s="1151"/>
      <c r="T29" s="1151"/>
      <c r="U29" s="794">
        <v>706600</v>
      </c>
      <c r="V29" s="795">
        <v>199300</v>
      </c>
      <c r="W29" s="795">
        <f t="shared" si="1"/>
        <v>905900</v>
      </c>
      <c r="X29" s="795">
        <f t="shared" si="2"/>
        <v>3623600</v>
      </c>
      <c r="Y29" s="795">
        <f t="shared" si="3"/>
        <v>0</v>
      </c>
      <c r="Z29" s="795">
        <f t="shared" si="4"/>
        <v>0</v>
      </c>
      <c r="AA29" s="795">
        <f t="shared" si="5"/>
        <v>0</v>
      </c>
      <c r="AB29" s="796">
        <f>IFERROR(VLOOKUP(N29,'[40]KL TT ĐỢT 2'!$B$18:$K$2023,10,0),0)</f>
        <v>0</v>
      </c>
    </row>
    <row r="30" spans="1:28" s="731" customFormat="1" hidden="1" outlineLevel="1">
      <c r="A30" s="762"/>
      <c r="B30" s="784" t="s">
        <v>1557</v>
      </c>
      <c r="C30" s="785" t="s">
        <v>1558</v>
      </c>
      <c r="D30" s="786" t="s">
        <v>1535</v>
      </c>
      <c r="E30" s="787">
        <v>3</v>
      </c>
      <c r="F30" s="788"/>
      <c r="G30" s="788"/>
      <c r="H30" s="758">
        <v>0</v>
      </c>
      <c r="I30" s="789"/>
      <c r="J30" s="789"/>
      <c r="K30" s="788"/>
      <c r="M30" s="777"/>
      <c r="N30" s="790" t="s">
        <v>1557</v>
      </c>
      <c r="O30" s="791" t="s">
        <v>1558</v>
      </c>
      <c r="P30" s="792" t="s">
        <v>1535</v>
      </c>
      <c r="Q30" s="1150">
        <v>3</v>
      </c>
      <c r="R30" s="1145">
        <v>0</v>
      </c>
      <c r="S30" s="1151"/>
      <c r="T30" s="1151"/>
      <c r="U30" s="794">
        <v>706600</v>
      </c>
      <c r="V30" s="795">
        <v>199300</v>
      </c>
      <c r="W30" s="795">
        <f t="shared" si="1"/>
        <v>905900</v>
      </c>
      <c r="X30" s="795">
        <f t="shared" si="2"/>
        <v>2717700</v>
      </c>
      <c r="Y30" s="795">
        <f t="shared" si="3"/>
        <v>0</v>
      </c>
      <c r="Z30" s="795">
        <f t="shared" si="4"/>
        <v>0</v>
      </c>
      <c r="AA30" s="795">
        <f t="shared" si="5"/>
        <v>0</v>
      </c>
      <c r="AB30" s="796">
        <f>IFERROR(VLOOKUP(N30,'[40]KL TT ĐỢT 2'!$B$18:$K$2023,10,0),0)</f>
        <v>0</v>
      </c>
    </row>
    <row r="31" spans="1:28" s="731" customFormat="1" hidden="1" outlineLevel="1">
      <c r="A31" s="762"/>
      <c r="B31" s="784" t="s">
        <v>1559</v>
      </c>
      <c r="C31" s="785" t="s">
        <v>1558</v>
      </c>
      <c r="D31" s="786" t="s">
        <v>1535</v>
      </c>
      <c r="E31" s="787">
        <v>1</v>
      </c>
      <c r="F31" s="788"/>
      <c r="G31" s="788"/>
      <c r="H31" s="758">
        <v>0</v>
      </c>
      <c r="I31" s="789"/>
      <c r="J31" s="789"/>
      <c r="K31" s="788"/>
      <c r="M31" s="777"/>
      <c r="N31" s="790" t="s">
        <v>1559</v>
      </c>
      <c r="O31" s="791" t="s">
        <v>1558</v>
      </c>
      <c r="P31" s="792" t="s">
        <v>1535</v>
      </c>
      <c r="Q31" s="1150">
        <v>1</v>
      </c>
      <c r="R31" s="1145">
        <v>0</v>
      </c>
      <c r="S31" s="1151"/>
      <c r="T31" s="1151"/>
      <c r="U31" s="794">
        <v>706600</v>
      </c>
      <c r="V31" s="795">
        <v>199300</v>
      </c>
      <c r="W31" s="795">
        <f t="shared" si="1"/>
        <v>905900</v>
      </c>
      <c r="X31" s="795">
        <f t="shared" si="2"/>
        <v>905900</v>
      </c>
      <c r="Y31" s="795">
        <f t="shared" si="3"/>
        <v>0</v>
      </c>
      <c r="Z31" s="795">
        <f t="shared" si="4"/>
        <v>0</v>
      </c>
      <c r="AA31" s="795">
        <f t="shared" si="5"/>
        <v>0</v>
      </c>
      <c r="AB31" s="796">
        <f>IFERROR(VLOOKUP(N31,'[40]KL TT ĐỢT 2'!$B$18:$K$2023,10,0),0)</f>
        <v>0</v>
      </c>
    </row>
    <row r="32" spans="1:28" s="731" customFormat="1" hidden="1" outlineLevel="1">
      <c r="A32" s="762"/>
      <c r="B32" s="784" t="s">
        <v>1560</v>
      </c>
      <c r="C32" s="785" t="s">
        <v>1561</v>
      </c>
      <c r="D32" s="786" t="s">
        <v>1535</v>
      </c>
      <c r="E32" s="787">
        <v>7</v>
      </c>
      <c r="F32" s="788"/>
      <c r="G32" s="788"/>
      <c r="H32" s="758">
        <v>0</v>
      </c>
      <c r="I32" s="789"/>
      <c r="J32" s="789"/>
      <c r="K32" s="788"/>
      <c r="M32" s="777"/>
      <c r="N32" s="790" t="s">
        <v>1560</v>
      </c>
      <c r="O32" s="791" t="s">
        <v>1561</v>
      </c>
      <c r="P32" s="792" t="s">
        <v>1535</v>
      </c>
      <c r="Q32" s="1150">
        <v>7</v>
      </c>
      <c r="R32" s="1145">
        <v>0</v>
      </c>
      <c r="S32" s="1151"/>
      <c r="T32" s="1151"/>
      <c r="U32" s="794">
        <v>706600</v>
      </c>
      <c r="V32" s="795">
        <v>199300</v>
      </c>
      <c r="W32" s="795">
        <f t="shared" si="1"/>
        <v>905900</v>
      </c>
      <c r="X32" s="795">
        <f t="shared" si="2"/>
        <v>6341300</v>
      </c>
      <c r="Y32" s="795">
        <f t="shared" si="3"/>
        <v>0</v>
      </c>
      <c r="Z32" s="795">
        <f t="shared" si="4"/>
        <v>0</v>
      </c>
      <c r="AA32" s="795">
        <f t="shared" si="5"/>
        <v>0</v>
      </c>
      <c r="AB32" s="796">
        <f>IFERROR(VLOOKUP(N32,'[40]KL TT ĐỢT 2'!$B$18:$K$2023,10,0),0)</f>
        <v>0</v>
      </c>
    </row>
    <row r="33" spans="1:28" s="767" customFormat="1" ht="28" hidden="1" outlineLevel="1">
      <c r="A33" s="784"/>
      <c r="B33" s="784" t="s">
        <v>1562</v>
      </c>
      <c r="C33" s="785" t="s">
        <v>1563</v>
      </c>
      <c r="D33" s="786" t="s">
        <v>1535</v>
      </c>
      <c r="E33" s="787">
        <v>134</v>
      </c>
      <c r="F33" s="788"/>
      <c r="G33" s="788"/>
      <c r="H33" s="758">
        <v>0</v>
      </c>
      <c r="I33" s="789"/>
      <c r="J33" s="789"/>
      <c r="K33" s="788"/>
      <c r="M33" s="790"/>
      <c r="N33" s="790" t="s">
        <v>1562</v>
      </c>
      <c r="O33" s="791" t="s">
        <v>1563</v>
      </c>
      <c r="P33" s="792" t="s">
        <v>1535</v>
      </c>
      <c r="Q33" s="1150">
        <v>134</v>
      </c>
      <c r="R33" s="1145">
        <v>0</v>
      </c>
      <c r="S33" s="1151"/>
      <c r="T33" s="1151"/>
      <c r="U33" s="794">
        <v>476400</v>
      </c>
      <c r="V33" s="795">
        <v>38600</v>
      </c>
      <c r="W33" s="795">
        <f t="shared" si="1"/>
        <v>515000</v>
      </c>
      <c r="X33" s="795">
        <f t="shared" si="2"/>
        <v>69010000</v>
      </c>
      <c r="Y33" s="795">
        <f t="shared" si="3"/>
        <v>0</v>
      </c>
      <c r="Z33" s="795">
        <f t="shared" si="4"/>
        <v>0</v>
      </c>
      <c r="AA33" s="795">
        <f t="shared" si="5"/>
        <v>0</v>
      </c>
      <c r="AB33" s="796">
        <f>IFERROR(VLOOKUP(N33,'[40]KL TT ĐỢT 2'!$B$18:$K$2023,10,0),0)</f>
        <v>0</v>
      </c>
    </row>
    <row r="34" spans="1:28" s="767" customFormat="1" hidden="1" outlineLevel="1">
      <c r="A34" s="784"/>
      <c r="B34" s="784" t="s">
        <v>1564</v>
      </c>
      <c r="C34" s="785" t="s">
        <v>1565</v>
      </c>
      <c r="D34" s="786" t="s">
        <v>1535</v>
      </c>
      <c r="E34" s="787">
        <v>134</v>
      </c>
      <c r="F34" s="788"/>
      <c r="G34" s="788"/>
      <c r="H34" s="758">
        <v>0</v>
      </c>
      <c r="I34" s="789"/>
      <c r="J34" s="789"/>
      <c r="K34" s="788"/>
      <c r="M34" s="790"/>
      <c r="N34" s="790" t="s">
        <v>1564</v>
      </c>
      <c r="O34" s="791" t="s">
        <v>1565</v>
      </c>
      <c r="P34" s="792" t="s">
        <v>1535</v>
      </c>
      <c r="Q34" s="1150">
        <v>134</v>
      </c>
      <c r="R34" s="1145">
        <v>0</v>
      </c>
      <c r="S34" s="1151"/>
      <c r="T34" s="1151"/>
      <c r="U34" s="794">
        <v>254000</v>
      </c>
      <c r="V34" s="795">
        <v>12900</v>
      </c>
      <c r="W34" s="795">
        <f t="shared" si="1"/>
        <v>266900</v>
      </c>
      <c r="X34" s="795">
        <f t="shared" si="2"/>
        <v>35764600</v>
      </c>
      <c r="Y34" s="795">
        <f t="shared" si="3"/>
        <v>0</v>
      </c>
      <c r="Z34" s="795">
        <f t="shared" si="4"/>
        <v>0</v>
      </c>
      <c r="AA34" s="795">
        <f t="shared" si="5"/>
        <v>0</v>
      </c>
      <c r="AB34" s="796">
        <f>IFERROR(VLOOKUP(N34,'[40]KL TT ĐỢT 2'!$B$18:$K$2023,10,0),0)</f>
        <v>0</v>
      </c>
    </row>
    <row r="35" spans="1:28" s="731" customFormat="1" hidden="1" outlineLevel="1">
      <c r="A35" s="762"/>
      <c r="B35" s="784" t="s">
        <v>1566</v>
      </c>
      <c r="C35" s="775" t="s">
        <v>1567</v>
      </c>
      <c r="D35" s="776"/>
      <c r="E35" s="797"/>
      <c r="F35" s="766"/>
      <c r="G35" s="766"/>
      <c r="H35" s="758">
        <v>0</v>
      </c>
      <c r="I35" s="765"/>
      <c r="J35" s="765"/>
      <c r="K35" s="766"/>
      <c r="M35" s="777"/>
      <c r="N35" s="790" t="s">
        <v>1566</v>
      </c>
      <c r="O35" s="778" t="s">
        <v>1567</v>
      </c>
      <c r="P35" s="779"/>
      <c r="Q35" s="1152"/>
      <c r="R35" s="1145">
        <v>0</v>
      </c>
      <c r="S35" s="1149"/>
      <c r="T35" s="1149"/>
      <c r="U35" s="781"/>
      <c r="V35" s="782"/>
      <c r="W35" s="795">
        <f t="shared" si="1"/>
        <v>0</v>
      </c>
      <c r="X35" s="795">
        <f t="shared" si="2"/>
        <v>0</v>
      </c>
      <c r="Y35" s="795">
        <f t="shared" si="3"/>
        <v>0</v>
      </c>
      <c r="Z35" s="795">
        <f t="shared" si="4"/>
        <v>0</v>
      </c>
      <c r="AA35" s="795">
        <f t="shared" si="5"/>
        <v>0</v>
      </c>
      <c r="AB35" s="796">
        <f>IFERROR(VLOOKUP(N35,'[40]KL TT ĐỢT 2'!$B$18:$K$2023,10,0),0)</f>
        <v>0</v>
      </c>
    </row>
    <row r="36" spans="1:28" s="767" customFormat="1" hidden="1" outlineLevel="1">
      <c r="A36" s="784"/>
      <c r="B36" s="784" t="s">
        <v>1568</v>
      </c>
      <c r="C36" s="785" t="s">
        <v>1534</v>
      </c>
      <c r="D36" s="786" t="s">
        <v>1535</v>
      </c>
      <c r="E36" s="787">
        <v>16</v>
      </c>
      <c r="F36" s="788"/>
      <c r="G36" s="788"/>
      <c r="H36" s="758">
        <v>0</v>
      </c>
      <c r="I36" s="789"/>
      <c r="J36" s="789"/>
      <c r="K36" s="788"/>
      <c r="M36" s="790"/>
      <c r="N36" s="790" t="s">
        <v>1568</v>
      </c>
      <c r="O36" s="791" t="s">
        <v>1534</v>
      </c>
      <c r="P36" s="792" t="s">
        <v>1535</v>
      </c>
      <c r="Q36" s="1150">
        <v>16</v>
      </c>
      <c r="R36" s="1145">
        <v>0</v>
      </c>
      <c r="S36" s="1151"/>
      <c r="T36" s="1151"/>
      <c r="U36" s="794">
        <v>642300</v>
      </c>
      <c r="V36" s="795">
        <v>199300</v>
      </c>
      <c r="W36" s="795">
        <f t="shared" si="1"/>
        <v>841600</v>
      </c>
      <c r="X36" s="795">
        <f t="shared" si="2"/>
        <v>13465600</v>
      </c>
      <c r="Y36" s="795">
        <f t="shared" si="3"/>
        <v>0</v>
      </c>
      <c r="Z36" s="795">
        <f t="shared" si="4"/>
        <v>0</v>
      </c>
      <c r="AA36" s="795">
        <f t="shared" si="5"/>
        <v>0</v>
      </c>
      <c r="AB36" s="796">
        <f>IFERROR(VLOOKUP(N36,'[40]KL TT ĐỢT 2'!$B$18:$K$2023,10,0),0)</f>
        <v>0</v>
      </c>
    </row>
    <row r="37" spans="1:28" s="767" customFormat="1" hidden="1" outlineLevel="1">
      <c r="A37" s="784"/>
      <c r="B37" s="784" t="s">
        <v>1569</v>
      </c>
      <c r="C37" s="785" t="s">
        <v>1534</v>
      </c>
      <c r="D37" s="786" t="s">
        <v>1535</v>
      </c>
      <c r="E37" s="787">
        <v>37</v>
      </c>
      <c r="F37" s="788"/>
      <c r="G37" s="788"/>
      <c r="H37" s="758">
        <v>0</v>
      </c>
      <c r="I37" s="789"/>
      <c r="J37" s="789"/>
      <c r="K37" s="788"/>
      <c r="M37" s="790"/>
      <c r="N37" s="790" t="s">
        <v>1569</v>
      </c>
      <c r="O37" s="791" t="s">
        <v>1534</v>
      </c>
      <c r="P37" s="792" t="s">
        <v>1535</v>
      </c>
      <c r="Q37" s="1150">
        <v>37</v>
      </c>
      <c r="R37" s="1145">
        <v>0</v>
      </c>
      <c r="S37" s="1151"/>
      <c r="T37" s="1151"/>
      <c r="U37" s="794">
        <v>642300</v>
      </c>
      <c r="V37" s="795">
        <v>199300</v>
      </c>
      <c r="W37" s="795">
        <f t="shared" si="1"/>
        <v>841600</v>
      </c>
      <c r="X37" s="795">
        <f t="shared" si="2"/>
        <v>31139200</v>
      </c>
      <c r="Y37" s="795">
        <f t="shared" si="3"/>
        <v>0</v>
      </c>
      <c r="Z37" s="795">
        <f t="shared" si="4"/>
        <v>0</v>
      </c>
      <c r="AA37" s="795">
        <f t="shared" si="5"/>
        <v>0</v>
      </c>
      <c r="AB37" s="796">
        <f>IFERROR(VLOOKUP(N37,'[40]KL TT ĐỢT 2'!$B$18:$K$2023,10,0),0)</f>
        <v>0</v>
      </c>
    </row>
    <row r="38" spans="1:28" s="767" customFormat="1" hidden="1" outlineLevel="1">
      <c r="A38" s="784"/>
      <c r="B38" s="784" t="s">
        <v>1570</v>
      </c>
      <c r="C38" s="785" t="s">
        <v>1538</v>
      </c>
      <c r="D38" s="786" t="s">
        <v>1535</v>
      </c>
      <c r="E38" s="787">
        <v>55</v>
      </c>
      <c r="F38" s="788"/>
      <c r="G38" s="788"/>
      <c r="H38" s="758">
        <v>0</v>
      </c>
      <c r="I38" s="789"/>
      <c r="J38" s="789"/>
      <c r="K38" s="788"/>
      <c r="M38" s="790"/>
      <c r="N38" s="790" t="s">
        <v>1570</v>
      </c>
      <c r="O38" s="791" t="s">
        <v>1538</v>
      </c>
      <c r="P38" s="792" t="s">
        <v>1535</v>
      </c>
      <c r="Q38" s="1150">
        <v>55</v>
      </c>
      <c r="R38" s="1145">
        <v>0</v>
      </c>
      <c r="S38" s="1151"/>
      <c r="T38" s="1151"/>
      <c r="U38" s="794">
        <v>642300</v>
      </c>
      <c r="V38" s="795">
        <v>199300</v>
      </c>
      <c r="W38" s="795">
        <f t="shared" si="1"/>
        <v>841600</v>
      </c>
      <c r="X38" s="795">
        <f t="shared" si="2"/>
        <v>46288000</v>
      </c>
      <c r="Y38" s="795">
        <f t="shared" si="3"/>
        <v>0</v>
      </c>
      <c r="Z38" s="795">
        <f t="shared" si="4"/>
        <v>0</v>
      </c>
      <c r="AA38" s="795">
        <f t="shared" si="5"/>
        <v>0</v>
      </c>
      <c r="AB38" s="796">
        <f>IFERROR(VLOOKUP(N38,'[40]KL TT ĐỢT 2'!$B$18:$K$2023,10,0),0)</f>
        <v>0</v>
      </c>
    </row>
    <row r="39" spans="1:28" s="767" customFormat="1" hidden="1" outlineLevel="1">
      <c r="A39" s="784"/>
      <c r="B39" s="784" t="s">
        <v>1571</v>
      </c>
      <c r="C39" s="785" t="s">
        <v>1540</v>
      </c>
      <c r="D39" s="786" t="s">
        <v>1535</v>
      </c>
      <c r="E39" s="787">
        <v>24</v>
      </c>
      <c r="F39" s="788"/>
      <c r="G39" s="788"/>
      <c r="H39" s="758">
        <v>0</v>
      </c>
      <c r="I39" s="789"/>
      <c r="J39" s="789"/>
      <c r="K39" s="788"/>
      <c r="M39" s="790"/>
      <c r="N39" s="790" t="s">
        <v>1571</v>
      </c>
      <c r="O39" s="791" t="s">
        <v>1540</v>
      </c>
      <c r="P39" s="792" t="s">
        <v>1535</v>
      </c>
      <c r="Q39" s="1150">
        <v>24</v>
      </c>
      <c r="R39" s="1145">
        <v>0</v>
      </c>
      <c r="S39" s="1151"/>
      <c r="T39" s="1151"/>
      <c r="U39" s="794">
        <v>642300</v>
      </c>
      <c r="V39" s="795">
        <v>199300</v>
      </c>
      <c r="W39" s="795">
        <f t="shared" si="1"/>
        <v>841600</v>
      </c>
      <c r="X39" s="795">
        <f t="shared" si="2"/>
        <v>20198400</v>
      </c>
      <c r="Y39" s="795">
        <f t="shared" si="3"/>
        <v>0</v>
      </c>
      <c r="Z39" s="795">
        <f t="shared" si="4"/>
        <v>0</v>
      </c>
      <c r="AA39" s="795">
        <f t="shared" si="5"/>
        <v>0</v>
      </c>
      <c r="AB39" s="796">
        <f>IFERROR(VLOOKUP(N39,'[40]KL TT ĐỢT 2'!$B$18:$K$2023,10,0),0)</f>
        <v>0</v>
      </c>
    </row>
    <row r="40" spans="1:28" s="767" customFormat="1" hidden="1" outlineLevel="1">
      <c r="A40" s="784"/>
      <c r="B40" s="784" t="s">
        <v>1572</v>
      </c>
      <c r="C40" s="785" t="s">
        <v>1542</v>
      </c>
      <c r="D40" s="786" t="s">
        <v>1535</v>
      </c>
      <c r="E40" s="787">
        <v>42</v>
      </c>
      <c r="F40" s="788"/>
      <c r="G40" s="788"/>
      <c r="H40" s="758">
        <v>0</v>
      </c>
      <c r="I40" s="789"/>
      <c r="J40" s="789"/>
      <c r="K40" s="788"/>
      <c r="M40" s="790"/>
      <c r="N40" s="790" t="s">
        <v>1572</v>
      </c>
      <c r="O40" s="791" t="s">
        <v>1542</v>
      </c>
      <c r="P40" s="792" t="s">
        <v>1535</v>
      </c>
      <c r="Q40" s="1150">
        <v>42</v>
      </c>
      <c r="R40" s="1145">
        <v>0</v>
      </c>
      <c r="S40" s="1151"/>
      <c r="T40" s="1151"/>
      <c r="U40" s="794">
        <v>642300</v>
      </c>
      <c r="V40" s="795">
        <v>199300</v>
      </c>
      <c r="W40" s="795">
        <f t="shared" si="1"/>
        <v>841600</v>
      </c>
      <c r="X40" s="795">
        <f t="shared" si="2"/>
        <v>35347200</v>
      </c>
      <c r="Y40" s="795">
        <f t="shared" si="3"/>
        <v>0</v>
      </c>
      <c r="Z40" s="795">
        <f t="shared" si="4"/>
        <v>0</v>
      </c>
      <c r="AA40" s="795">
        <f t="shared" si="5"/>
        <v>0</v>
      </c>
      <c r="AB40" s="796">
        <f>IFERROR(VLOOKUP(N40,'[40]KL TT ĐỢT 2'!$B$18:$K$2023,10,0),0)</f>
        <v>0</v>
      </c>
    </row>
    <row r="41" spans="1:28" s="767" customFormat="1" hidden="1" outlineLevel="1">
      <c r="A41" s="784"/>
      <c r="B41" s="784" t="s">
        <v>1573</v>
      </c>
      <c r="C41" s="785" t="s">
        <v>1544</v>
      </c>
      <c r="D41" s="786" t="s">
        <v>1535</v>
      </c>
      <c r="E41" s="787">
        <v>6</v>
      </c>
      <c r="F41" s="788"/>
      <c r="G41" s="788"/>
      <c r="H41" s="758">
        <v>0</v>
      </c>
      <c r="I41" s="789"/>
      <c r="J41" s="789"/>
      <c r="K41" s="788"/>
      <c r="M41" s="790"/>
      <c r="N41" s="790" t="s">
        <v>1573</v>
      </c>
      <c r="O41" s="791" t="s">
        <v>1544</v>
      </c>
      <c r="P41" s="792" t="s">
        <v>1535</v>
      </c>
      <c r="Q41" s="1150">
        <v>6</v>
      </c>
      <c r="R41" s="1145">
        <v>0</v>
      </c>
      <c r="S41" s="1151"/>
      <c r="T41" s="1151"/>
      <c r="U41" s="794">
        <v>642300</v>
      </c>
      <c r="V41" s="795">
        <v>199300</v>
      </c>
      <c r="W41" s="795">
        <f t="shared" si="1"/>
        <v>841600</v>
      </c>
      <c r="X41" s="795">
        <f t="shared" si="2"/>
        <v>5049600</v>
      </c>
      <c r="Y41" s="795">
        <f t="shared" si="3"/>
        <v>0</v>
      </c>
      <c r="Z41" s="795">
        <f t="shared" si="4"/>
        <v>0</v>
      </c>
      <c r="AA41" s="795">
        <f t="shared" si="5"/>
        <v>0</v>
      </c>
      <c r="AB41" s="796">
        <f>IFERROR(VLOOKUP(N41,'[40]KL TT ĐỢT 2'!$B$18:$K$2023,10,0),0)</f>
        <v>0</v>
      </c>
    </row>
    <row r="42" spans="1:28" s="767" customFormat="1" hidden="1" outlineLevel="1">
      <c r="A42" s="784"/>
      <c r="B42" s="784" t="s">
        <v>1574</v>
      </c>
      <c r="C42" s="785" t="s">
        <v>1546</v>
      </c>
      <c r="D42" s="786" t="s">
        <v>1535</v>
      </c>
      <c r="E42" s="787">
        <v>28</v>
      </c>
      <c r="F42" s="788"/>
      <c r="G42" s="788"/>
      <c r="H42" s="758">
        <v>0</v>
      </c>
      <c r="I42" s="789"/>
      <c r="J42" s="789"/>
      <c r="K42" s="788"/>
      <c r="M42" s="790"/>
      <c r="N42" s="790" t="s">
        <v>1574</v>
      </c>
      <c r="O42" s="791" t="s">
        <v>1546</v>
      </c>
      <c r="P42" s="792" t="s">
        <v>1535</v>
      </c>
      <c r="Q42" s="1150">
        <v>28</v>
      </c>
      <c r="R42" s="1145">
        <v>0</v>
      </c>
      <c r="S42" s="1151"/>
      <c r="T42" s="1151"/>
      <c r="U42" s="794">
        <v>706600</v>
      </c>
      <c r="V42" s="795">
        <v>199300</v>
      </c>
      <c r="W42" s="795">
        <f t="shared" si="1"/>
        <v>905900</v>
      </c>
      <c r="X42" s="795">
        <f t="shared" si="2"/>
        <v>25365200</v>
      </c>
      <c r="Y42" s="795">
        <f t="shared" si="3"/>
        <v>0</v>
      </c>
      <c r="Z42" s="795">
        <f t="shared" si="4"/>
        <v>0</v>
      </c>
      <c r="AA42" s="795">
        <f t="shared" si="5"/>
        <v>0</v>
      </c>
      <c r="AB42" s="796">
        <f>IFERROR(VLOOKUP(N42,'[40]KL TT ĐỢT 2'!$B$18:$K$2023,10,0),0)</f>
        <v>0</v>
      </c>
    </row>
    <row r="43" spans="1:28" s="767" customFormat="1" hidden="1" outlineLevel="1">
      <c r="A43" s="784"/>
      <c r="B43" s="784" t="s">
        <v>1575</v>
      </c>
      <c r="C43" s="785" t="s">
        <v>1548</v>
      </c>
      <c r="D43" s="786" t="s">
        <v>1535</v>
      </c>
      <c r="E43" s="787">
        <v>8</v>
      </c>
      <c r="F43" s="788"/>
      <c r="G43" s="788"/>
      <c r="H43" s="758">
        <v>0</v>
      </c>
      <c r="I43" s="789"/>
      <c r="J43" s="789"/>
      <c r="K43" s="788"/>
      <c r="M43" s="790"/>
      <c r="N43" s="790" t="s">
        <v>1575</v>
      </c>
      <c r="O43" s="791" t="s">
        <v>1548</v>
      </c>
      <c r="P43" s="792" t="s">
        <v>1535</v>
      </c>
      <c r="Q43" s="1150">
        <v>8</v>
      </c>
      <c r="R43" s="1145">
        <v>0</v>
      </c>
      <c r="S43" s="1151"/>
      <c r="T43" s="1151"/>
      <c r="U43" s="794">
        <v>706600</v>
      </c>
      <c r="V43" s="795">
        <v>199300</v>
      </c>
      <c r="W43" s="795">
        <f t="shared" si="1"/>
        <v>905900</v>
      </c>
      <c r="X43" s="795">
        <f t="shared" si="2"/>
        <v>7247200</v>
      </c>
      <c r="Y43" s="795">
        <f t="shared" si="3"/>
        <v>0</v>
      </c>
      <c r="Z43" s="795">
        <f t="shared" si="4"/>
        <v>0</v>
      </c>
      <c r="AA43" s="795">
        <f t="shared" si="5"/>
        <v>0</v>
      </c>
      <c r="AB43" s="796">
        <f>IFERROR(VLOOKUP(N43,'[40]KL TT ĐỢT 2'!$B$18:$K$2023,10,0),0)</f>
        <v>0</v>
      </c>
    </row>
    <row r="44" spans="1:28" s="767" customFormat="1" hidden="1" outlineLevel="1">
      <c r="A44" s="784"/>
      <c r="B44" s="784" t="s">
        <v>1576</v>
      </c>
      <c r="C44" s="785" t="s">
        <v>1550</v>
      </c>
      <c r="D44" s="786" t="s">
        <v>1535</v>
      </c>
      <c r="E44" s="787">
        <v>2</v>
      </c>
      <c r="F44" s="788"/>
      <c r="G44" s="788"/>
      <c r="H44" s="758">
        <v>0</v>
      </c>
      <c r="I44" s="789"/>
      <c r="J44" s="789"/>
      <c r="K44" s="788"/>
      <c r="M44" s="790"/>
      <c r="N44" s="790" t="s">
        <v>1576</v>
      </c>
      <c r="O44" s="791" t="s">
        <v>1550</v>
      </c>
      <c r="P44" s="792" t="s">
        <v>1535</v>
      </c>
      <c r="Q44" s="1150">
        <v>2</v>
      </c>
      <c r="R44" s="1145">
        <v>0</v>
      </c>
      <c r="S44" s="1151"/>
      <c r="T44" s="1151"/>
      <c r="U44" s="794">
        <v>706600</v>
      </c>
      <c r="V44" s="795">
        <v>199300</v>
      </c>
      <c r="W44" s="795">
        <f t="shared" si="1"/>
        <v>905900</v>
      </c>
      <c r="X44" s="795">
        <f t="shared" si="2"/>
        <v>1811800</v>
      </c>
      <c r="Y44" s="795">
        <f t="shared" si="3"/>
        <v>0</v>
      </c>
      <c r="Z44" s="795">
        <f t="shared" si="4"/>
        <v>0</v>
      </c>
      <c r="AA44" s="795">
        <f t="shared" si="5"/>
        <v>0</v>
      </c>
      <c r="AB44" s="796">
        <f>IFERROR(VLOOKUP(N44,'[40]KL TT ĐỢT 2'!$B$18:$K$2023,10,0),0)</f>
        <v>0</v>
      </c>
    </row>
    <row r="45" spans="1:28" s="767" customFormat="1" hidden="1" outlineLevel="1">
      <c r="A45" s="784"/>
      <c r="B45" s="784" t="s">
        <v>1577</v>
      </c>
      <c r="C45" s="785" t="s">
        <v>1552</v>
      </c>
      <c r="D45" s="786" t="s">
        <v>1535</v>
      </c>
      <c r="E45" s="787">
        <v>2.5</v>
      </c>
      <c r="F45" s="788"/>
      <c r="G45" s="788"/>
      <c r="H45" s="758">
        <v>0</v>
      </c>
      <c r="I45" s="789"/>
      <c r="J45" s="789"/>
      <c r="K45" s="788"/>
      <c r="M45" s="790"/>
      <c r="N45" s="790" t="s">
        <v>1577</v>
      </c>
      <c r="O45" s="791" t="s">
        <v>1552</v>
      </c>
      <c r="P45" s="792" t="s">
        <v>1535</v>
      </c>
      <c r="Q45" s="1150">
        <v>2.5</v>
      </c>
      <c r="R45" s="1145">
        <v>0</v>
      </c>
      <c r="S45" s="1151"/>
      <c r="T45" s="1151"/>
      <c r="U45" s="794">
        <v>706600</v>
      </c>
      <c r="V45" s="795">
        <v>199300</v>
      </c>
      <c r="W45" s="795">
        <f t="shared" si="1"/>
        <v>905900</v>
      </c>
      <c r="X45" s="795">
        <f t="shared" si="2"/>
        <v>2264750</v>
      </c>
      <c r="Y45" s="795">
        <f t="shared" si="3"/>
        <v>0</v>
      </c>
      <c r="Z45" s="795">
        <f t="shared" si="4"/>
        <v>0</v>
      </c>
      <c r="AA45" s="795">
        <f t="shared" si="5"/>
        <v>0</v>
      </c>
      <c r="AB45" s="796">
        <f>IFERROR(VLOOKUP(N45,'[40]KL TT ĐỢT 2'!$B$18:$K$2023,10,0),0)</f>
        <v>0</v>
      </c>
    </row>
    <row r="46" spans="1:28" s="767" customFormat="1" hidden="1" outlineLevel="1">
      <c r="A46" s="784"/>
      <c r="B46" s="784" t="s">
        <v>1578</v>
      </c>
      <c r="C46" s="785" t="s">
        <v>1554</v>
      </c>
      <c r="D46" s="786" t="s">
        <v>1535</v>
      </c>
      <c r="E46" s="787">
        <v>0.5</v>
      </c>
      <c r="F46" s="788"/>
      <c r="G46" s="788"/>
      <c r="H46" s="758">
        <v>0</v>
      </c>
      <c r="I46" s="789"/>
      <c r="J46" s="789"/>
      <c r="K46" s="788"/>
      <c r="M46" s="790"/>
      <c r="N46" s="790" t="s">
        <v>1578</v>
      </c>
      <c r="O46" s="791" t="s">
        <v>1554</v>
      </c>
      <c r="P46" s="792" t="s">
        <v>1535</v>
      </c>
      <c r="Q46" s="1150">
        <v>0.5</v>
      </c>
      <c r="R46" s="1145">
        <v>0</v>
      </c>
      <c r="S46" s="1151"/>
      <c r="T46" s="1151"/>
      <c r="U46" s="794">
        <v>706600</v>
      </c>
      <c r="V46" s="795">
        <v>199300</v>
      </c>
      <c r="W46" s="795">
        <f t="shared" si="1"/>
        <v>905900</v>
      </c>
      <c r="X46" s="795">
        <f t="shared" si="2"/>
        <v>452950</v>
      </c>
      <c r="Y46" s="795">
        <f t="shared" si="3"/>
        <v>0</v>
      </c>
      <c r="Z46" s="795">
        <f t="shared" si="4"/>
        <v>0</v>
      </c>
      <c r="AA46" s="795">
        <f t="shared" si="5"/>
        <v>0</v>
      </c>
      <c r="AB46" s="796">
        <f>IFERROR(VLOOKUP(N46,'[40]KL TT ĐỢT 2'!$B$18:$K$2023,10,0),0)</f>
        <v>0</v>
      </c>
    </row>
    <row r="47" spans="1:28" s="767" customFormat="1" hidden="1" outlineLevel="1">
      <c r="A47" s="784"/>
      <c r="B47" s="784" t="s">
        <v>1579</v>
      </c>
      <c r="C47" s="785" t="s">
        <v>1556</v>
      </c>
      <c r="D47" s="786" t="s">
        <v>1535</v>
      </c>
      <c r="E47" s="787">
        <v>4</v>
      </c>
      <c r="F47" s="788"/>
      <c r="G47" s="788"/>
      <c r="H47" s="758">
        <v>0</v>
      </c>
      <c r="I47" s="789"/>
      <c r="J47" s="789"/>
      <c r="K47" s="788"/>
      <c r="M47" s="790"/>
      <c r="N47" s="790" t="s">
        <v>1579</v>
      </c>
      <c r="O47" s="791" t="s">
        <v>1556</v>
      </c>
      <c r="P47" s="792" t="s">
        <v>1535</v>
      </c>
      <c r="Q47" s="1150">
        <v>4</v>
      </c>
      <c r="R47" s="1145">
        <v>0</v>
      </c>
      <c r="S47" s="1151"/>
      <c r="T47" s="1151"/>
      <c r="U47" s="794">
        <v>706600</v>
      </c>
      <c r="V47" s="795">
        <v>199300</v>
      </c>
      <c r="W47" s="795">
        <f t="shared" si="1"/>
        <v>905900</v>
      </c>
      <c r="X47" s="795">
        <f t="shared" si="2"/>
        <v>3623600</v>
      </c>
      <c r="Y47" s="795">
        <f t="shared" si="3"/>
        <v>0</v>
      </c>
      <c r="Z47" s="795">
        <f t="shared" si="4"/>
        <v>0</v>
      </c>
      <c r="AA47" s="795">
        <f t="shared" si="5"/>
        <v>0</v>
      </c>
      <c r="AB47" s="796">
        <f>IFERROR(VLOOKUP(N47,'[40]KL TT ĐỢT 2'!$B$18:$K$2023,10,0),0)</f>
        <v>0</v>
      </c>
    </row>
    <row r="48" spans="1:28" s="767" customFormat="1" hidden="1" outlineLevel="1">
      <c r="A48" s="784"/>
      <c r="B48" s="784" t="s">
        <v>1580</v>
      </c>
      <c r="C48" s="785" t="s">
        <v>1558</v>
      </c>
      <c r="D48" s="786" t="s">
        <v>1535</v>
      </c>
      <c r="E48" s="787">
        <v>3</v>
      </c>
      <c r="F48" s="788"/>
      <c r="G48" s="788"/>
      <c r="H48" s="758">
        <v>0</v>
      </c>
      <c r="I48" s="789"/>
      <c r="J48" s="789"/>
      <c r="K48" s="788"/>
      <c r="M48" s="790"/>
      <c r="N48" s="790" t="s">
        <v>1580</v>
      </c>
      <c r="O48" s="791" t="s">
        <v>1558</v>
      </c>
      <c r="P48" s="792" t="s">
        <v>1535</v>
      </c>
      <c r="Q48" s="1150">
        <v>3</v>
      </c>
      <c r="R48" s="1145">
        <v>0</v>
      </c>
      <c r="S48" s="1151"/>
      <c r="T48" s="1151"/>
      <c r="U48" s="794">
        <v>706600</v>
      </c>
      <c r="V48" s="795">
        <v>199300</v>
      </c>
      <c r="W48" s="795">
        <f t="shared" si="1"/>
        <v>905900</v>
      </c>
      <c r="X48" s="795">
        <f t="shared" si="2"/>
        <v>2717700</v>
      </c>
      <c r="Y48" s="795">
        <f t="shared" si="3"/>
        <v>0</v>
      </c>
      <c r="Z48" s="795">
        <f t="shared" si="4"/>
        <v>0</v>
      </c>
      <c r="AA48" s="795">
        <f t="shared" si="5"/>
        <v>0</v>
      </c>
      <c r="AB48" s="796">
        <f>IFERROR(VLOOKUP(N48,'[40]KL TT ĐỢT 2'!$B$18:$K$2023,10,0),0)</f>
        <v>0</v>
      </c>
    </row>
    <row r="49" spans="1:28" s="767" customFormat="1" hidden="1" outlineLevel="1">
      <c r="A49" s="784"/>
      <c r="B49" s="784" t="s">
        <v>1581</v>
      </c>
      <c r="C49" s="785" t="s">
        <v>1558</v>
      </c>
      <c r="D49" s="786" t="s">
        <v>1535</v>
      </c>
      <c r="E49" s="787">
        <v>1</v>
      </c>
      <c r="F49" s="788"/>
      <c r="G49" s="788"/>
      <c r="H49" s="758">
        <v>0</v>
      </c>
      <c r="I49" s="789"/>
      <c r="J49" s="789"/>
      <c r="K49" s="788"/>
      <c r="M49" s="790"/>
      <c r="N49" s="790" t="s">
        <v>1581</v>
      </c>
      <c r="O49" s="791" t="s">
        <v>1558</v>
      </c>
      <c r="P49" s="792" t="s">
        <v>1535</v>
      </c>
      <c r="Q49" s="1150">
        <v>1</v>
      </c>
      <c r="R49" s="1145">
        <v>0</v>
      </c>
      <c r="S49" s="1151"/>
      <c r="T49" s="1151"/>
      <c r="U49" s="794">
        <v>706600</v>
      </c>
      <c r="V49" s="795">
        <v>199300</v>
      </c>
      <c r="W49" s="795">
        <f t="shared" si="1"/>
        <v>905900</v>
      </c>
      <c r="X49" s="795">
        <f t="shared" si="2"/>
        <v>905900</v>
      </c>
      <c r="Y49" s="795">
        <f t="shared" si="3"/>
        <v>0</v>
      </c>
      <c r="Z49" s="795">
        <f t="shared" si="4"/>
        <v>0</v>
      </c>
      <c r="AA49" s="795">
        <f t="shared" si="5"/>
        <v>0</v>
      </c>
      <c r="AB49" s="796">
        <f>IFERROR(VLOOKUP(N49,'[40]KL TT ĐỢT 2'!$B$18:$K$2023,10,0),0)</f>
        <v>0</v>
      </c>
    </row>
    <row r="50" spans="1:28" s="767" customFormat="1" hidden="1" outlineLevel="1">
      <c r="A50" s="784"/>
      <c r="B50" s="784" t="s">
        <v>1582</v>
      </c>
      <c r="C50" s="785" t="s">
        <v>1561</v>
      </c>
      <c r="D50" s="786" t="s">
        <v>1535</v>
      </c>
      <c r="E50" s="787">
        <v>7</v>
      </c>
      <c r="F50" s="788"/>
      <c r="G50" s="788"/>
      <c r="H50" s="758">
        <v>0</v>
      </c>
      <c r="I50" s="789"/>
      <c r="J50" s="789"/>
      <c r="K50" s="788"/>
      <c r="M50" s="790"/>
      <c r="N50" s="790" t="s">
        <v>1582</v>
      </c>
      <c r="O50" s="791" t="s">
        <v>1561</v>
      </c>
      <c r="P50" s="792" t="s">
        <v>1535</v>
      </c>
      <c r="Q50" s="1150">
        <v>7</v>
      </c>
      <c r="R50" s="1145">
        <v>0</v>
      </c>
      <c r="S50" s="1151"/>
      <c r="T50" s="1151"/>
      <c r="U50" s="794">
        <v>706600</v>
      </c>
      <c r="V50" s="795">
        <v>199300</v>
      </c>
      <c r="W50" s="795">
        <f t="shared" si="1"/>
        <v>905900</v>
      </c>
      <c r="X50" s="795">
        <f t="shared" si="2"/>
        <v>6341300</v>
      </c>
      <c r="Y50" s="795">
        <f t="shared" si="3"/>
        <v>0</v>
      </c>
      <c r="Z50" s="795">
        <f t="shared" si="4"/>
        <v>0</v>
      </c>
      <c r="AA50" s="795">
        <f t="shared" si="5"/>
        <v>0</v>
      </c>
      <c r="AB50" s="796">
        <f>IFERROR(VLOOKUP(N50,'[40]KL TT ĐỢT 2'!$B$18:$K$2023,10,0),0)</f>
        <v>0</v>
      </c>
    </row>
    <row r="51" spans="1:28" s="767" customFormat="1" ht="28" hidden="1" outlineLevel="1">
      <c r="A51" s="784"/>
      <c r="B51" s="784" t="s">
        <v>1583</v>
      </c>
      <c r="C51" s="785" t="s">
        <v>1563</v>
      </c>
      <c r="D51" s="786" t="s">
        <v>1535</v>
      </c>
      <c r="E51" s="787">
        <v>134</v>
      </c>
      <c r="F51" s="788"/>
      <c r="G51" s="788"/>
      <c r="H51" s="758">
        <v>0</v>
      </c>
      <c r="I51" s="789"/>
      <c r="J51" s="789"/>
      <c r="K51" s="788"/>
      <c r="M51" s="790"/>
      <c r="N51" s="790" t="s">
        <v>1583</v>
      </c>
      <c r="O51" s="791" t="s">
        <v>1563</v>
      </c>
      <c r="P51" s="792" t="s">
        <v>1535</v>
      </c>
      <c r="Q51" s="1150">
        <v>134</v>
      </c>
      <c r="R51" s="1145">
        <v>0</v>
      </c>
      <c r="S51" s="1151"/>
      <c r="T51" s="1151"/>
      <c r="U51" s="794">
        <v>476400</v>
      </c>
      <c r="V51" s="795">
        <v>38600</v>
      </c>
      <c r="W51" s="795">
        <f t="shared" si="1"/>
        <v>515000</v>
      </c>
      <c r="X51" s="795">
        <f t="shared" si="2"/>
        <v>69010000</v>
      </c>
      <c r="Y51" s="795">
        <f t="shared" si="3"/>
        <v>0</v>
      </c>
      <c r="Z51" s="795">
        <f t="shared" si="4"/>
        <v>0</v>
      </c>
      <c r="AA51" s="795">
        <f t="shared" si="5"/>
        <v>0</v>
      </c>
      <c r="AB51" s="796">
        <f>IFERROR(VLOOKUP(N51,'[40]KL TT ĐỢT 2'!$B$18:$K$2023,10,0),0)</f>
        <v>0</v>
      </c>
    </row>
    <row r="52" spans="1:28" s="767" customFormat="1" hidden="1" outlineLevel="1">
      <c r="A52" s="784"/>
      <c r="B52" s="784" t="s">
        <v>1584</v>
      </c>
      <c r="C52" s="785" t="s">
        <v>1565</v>
      </c>
      <c r="D52" s="786" t="s">
        <v>1535</v>
      </c>
      <c r="E52" s="787">
        <v>134</v>
      </c>
      <c r="F52" s="788"/>
      <c r="G52" s="788"/>
      <c r="H52" s="758">
        <v>0</v>
      </c>
      <c r="I52" s="789"/>
      <c r="J52" s="789"/>
      <c r="K52" s="788"/>
      <c r="M52" s="790"/>
      <c r="N52" s="790" t="s">
        <v>1584</v>
      </c>
      <c r="O52" s="791" t="s">
        <v>1565</v>
      </c>
      <c r="P52" s="792" t="s">
        <v>1535</v>
      </c>
      <c r="Q52" s="1150">
        <v>134</v>
      </c>
      <c r="R52" s="1145">
        <v>0</v>
      </c>
      <c r="S52" s="1151"/>
      <c r="T52" s="1151"/>
      <c r="U52" s="794">
        <v>254000</v>
      </c>
      <c r="V52" s="795">
        <v>12900</v>
      </c>
      <c r="W52" s="795">
        <f t="shared" si="1"/>
        <v>266900</v>
      </c>
      <c r="X52" s="795">
        <f t="shared" si="2"/>
        <v>35764600</v>
      </c>
      <c r="Y52" s="795">
        <f t="shared" si="3"/>
        <v>0</v>
      </c>
      <c r="Z52" s="795">
        <f t="shared" si="4"/>
        <v>0</v>
      </c>
      <c r="AA52" s="795">
        <f t="shared" si="5"/>
        <v>0</v>
      </c>
      <c r="AB52" s="796">
        <f>IFERROR(VLOOKUP(N52,'[40]KL TT ĐỢT 2'!$B$18:$K$2023,10,0),0)</f>
        <v>0</v>
      </c>
    </row>
    <row r="53" spans="1:28" s="731" customFormat="1" hidden="1" outlineLevel="1">
      <c r="A53" s="762"/>
      <c r="B53" s="784" t="s">
        <v>1585</v>
      </c>
      <c r="C53" s="775" t="s">
        <v>1586</v>
      </c>
      <c r="D53" s="776"/>
      <c r="E53" s="797"/>
      <c r="F53" s="766"/>
      <c r="G53" s="766"/>
      <c r="H53" s="758">
        <v>0</v>
      </c>
      <c r="I53" s="765"/>
      <c r="J53" s="765"/>
      <c r="K53" s="766"/>
      <c r="M53" s="777"/>
      <c r="N53" s="790" t="s">
        <v>1585</v>
      </c>
      <c r="O53" s="778" t="s">
        <v>1586</v>
      </c>
      <c r="P53" s="779"/>
      <c r="Q53" s="1152"/>
      <c r="R53" s="1145">
        <v>0</v>
      </c>
      <c r="S53" s="1149"/>
      <c r="T53" s="1149"/>
      <c r="U53" s="781"/>
      <c r="V53" s="782"/>
      <c r="W53" s="795">
        <f t="shared" si="1"/>
        <v>0</v>
      </c>
      <c r="X53" s="795">
        <f t="shared" si="2"/>
        <v>0</v>
      </c>
      <c r="Y53" s="795">
        <f t="shared" si="3"/>
        <v>0</v>
      </c>
      <c r="Z53" s="795">
        <f t="shared" si="4"/>
        <v>0</v>
      </c>
      <c r="AA53" s="795">
        <f t="shared" si="5"/>
        <v>0</v>
      </c>
      <c r="AB53" s="796">
        <f>IFERROR(VLOOKUP(N53,'[40]KL TT ĐỢT 2'!$B$18:$K$2023,10,0),0)</f>
        <v>0</v>
      </c>
    </row>
    <row r="54" spans="1:28" s="767" customFormat="1" hidden="1" outlineLevel="1">
      <c r="A54" s="784"/>
      <c r="B54" s="784" t="s">
        <v>1587</v>
      </c>
      <c r="C54" s="785" t="s">
        <v>1588</v>
      </c>
      <c r="D54" s="786" t="s">
        <v>1535</v>
      </c>
      <c r="E54" s="787">
        <v>15</v>
      </c>
      <c r="F54" s="788"/>
      <c r="G54" s="788"/>
      <c r="H54" s="758">
        <v>0</v>
      </c>
      <c r="I54" s="789"/>
      <c r="J54" s="789"/>
      <c r="K54" s="788"/>
      <c r="M54" s="790"/>
      <c r="N54" s="790" t="s">
        <v>1587</v>
      </c>
      <c r="O54" s="791" t="s">
        <v>1588</v>
      </c>
      <c r="P54" s="792" t="s">
        <v>1535</v>
      </c>
      <c r="Q54" s="1150">
        <v>15</v>
      </c>
      <c r="R54" s="1145">
        <v>0</v>
      </c>
      <c r="S54" s="1151"/>
      <c r="T54" s="1151"/>
      <c r="U54" s="794">
        <v>642300</v>
      </c>
      <c r="V54" s="795">
        <v>199300</v>
      </c>
      <c r="W54" s="795">
        <f t="shared" si="1"/>
        <v>841600</v>
      </c>
      <c r="X54" s="795">
        <f t="shared" si="2"/>
        <v>12624000</v>
      </c>
      <c r="Y54" s="795">
        <f t="shared" si="3"/>
        <v>0</v>
      </c>
      <c r="Z54" s="795">
        <f t="shared" si="4"/>
        <v>0</v>
      </c>
      <c r="AA54" s="795">
        <f t="shared" si="5"/>
        <v>0</v>
      </c>
      <c r="AB54" s="796">
        <f>IFERROR(VLOOKUP(N54,'[40]KL TT ĐỢT 2'!$B$18:$K$2023,10,0),0)</f>
        <v>0</v>
      </c>
    </row>
    <row r="55" spans="1:28" s="767" customFormat="1" hidden="1" outlineLevel="1">
      <c r="A55" s="784"/>
      <c r="B55" s="784" t="s">
        <v>1589</v>
      </c>
      <c r="C55" s="785" t="s">
        <v>1588</v>
      </c>
      <c r="D55" s="786" t="s">
        <v>1535</v>
      </c>
      <c r="E55" s="787">
        <v>42</v>
      </c>
      <c r="F55" s="788"/>
      <c r="G55" s="788"/>
      <c r="H55" s="758">
        <v>0</v>
      </c>
      <c r="I55" s="789"/>
      <c r="J55" s="789"/>
      <c r="K55" s="788"/>
      <c r="M55" s="790"/>
      <c r="N55" s="790" t="s">
        <v>1589</v>
      </c>
      <c r="O55" s="791" t="s">
        <v>1588</v>
      </c>
      <c r="P55" s="792" t="s">
        <v>1535</v>
      </c>
      <c r="Q55" s="1150">
        <v>42</v>
      </c>
      <c r="R55" s="1145">
        <v>0</v>
      </c>
      <c r="S55" s="1151"/>
      <c r="T55" s="1151"/>
      <c r="U55" s="794">
        <v>642300</v>
      </c>
      <c r="V55" s="795">
        <v>199300</v>
      </c>
      <c r="W55" s="795">
        <f t="shared" si="1"/>
        <v>841600</v>
      </c>
      <c r="X55" s="795">
        <f t="shared" si="2"/>
        <v>35347200</v>
      </c>
      <c r="Y55" s="795">
        <f t="shared" si="3"/>
        <v>0</v>
      </c>
      <c r="Z55" s="795">
        <f t="shared" si="4"/>
        <v>0</v>
      </c>
      <c r="AA55" s="795">
        <f t="shared" si="5"/>
        <v>0</v>
      </c>
      <c r="AB55" s="796">
        <f>IFERROR(VLOOKUP(N55,'[40]KL TT ĐỢT 2'!$B$18:$K$2023,10,0),0)</f>
        <v>0</v>
      </c>
    </row>
    <row r="56" spans="1:28" s="767" customFormat="1" hidden="1" outlineLevel="1">
      <c r="A56" s="784"/>
      <c r="B56" s="784" t="s">
        <v>1590</v>
      </c>
      <c r="C56" s="785" t="s">
        <v>1591</v>
      </c>
      <c r="D56" s="786" t="s">
        <v>1535</v>
      </c>
      <c r="E56" s="787">
        <v>79</v>
      </c>
      <c r="F56" s="788"/>
      <c r="G56" s="788"/>
      <c r="H56" s="758">
        <v>0</v>
      </c>
      <c r="I56" s="789"/>
      <c r="J56" s="789"/>
      <c r="K56" s="788"/>
      <c r="M56" s="790"/>
      <c r="N56" s="790" t="s">
        <v>1590</v>
      </c>
      <c r="O56" s="791" t="s">
        <v>1591</v>
      </c>
      <c r="P56" s="792" t="s">
        <v>1535</v>
      </c>
      <c r="Q56" s="1150">
        <v>79</v>
      </c>
      <c r="R56" s="1145">
        <v>0</v>
      </c>
      <c r="S56" s="1151"/>
      <c r="T56" s="1151"/>
      <c r="U56" s="794">
        <v>642300</v>
      </c>
      <c r="V56" s="795">
        <v>199300</v>
      </c>
      <c r="W56" s="795">
        <f t="shared" si="1"/>
        <v>841600</v>
      </c>
      <c r="X56" s="795">
        <f t="shared" si="2"/>
        <v>66486400</v>
      </c>
      <c r="Y56" s="795">
        <f t="shared" si="3"/>
        <v>0</v>
      </c>
      <c r="Z56" s="795">
        <f t="shared" si="4"/>
        <v>0</v>
      </c>
      <c r="AA56" s="795">
        <f t="shared" si="5"/>
        <v>0</v>
      </c>
      <c r="AB56" s="796">
        <f>IFERROR(VLOOKUP(N56,'[40]KL TT ĐỢT 2'!$B$18:$K$2023,10,0),0)</f>
        <v>0</v>
      </c>
    </row>
    <row r="57" spans="1:28" s="767" customFormat="1" hidden="1" outlineLevel="1">
      <c r="A57" s="784"/>
      <c r="B57" s="784" t="s">
        <v>1592</v>
      </c>
      <c r="C57" s="785" t="s">
        <v>1593</v>
      </c>
      <c r="D57" s="786" t="s">
        <v>1535</v>
      </c>
      <c r="E57" s="787">
        <v>59</v>
      </c>
      <c r="F57" s="788"/>
      <c r="G57" s="788"/>
      <c r="H57" s="758">
        <v>0</v>
      </c>
      <c r="I57" s="789"/>
      <c r="J57" s="789"/>
      <c r="K57" s="788"/>
      <c r="M57" s="790"/>
      <c r="N57" s="790" t="s">
        <v>1592</v>
      </c>
      <c r="O57" s="791" t="s">
        <v>1593</v>
      </c>
      <c r="P57" s="792" t="s">
        <v>1535</v>
      </c>
      <c r="Q57" s="1150">
        <v>59</v>
      </c>
      <c r="R57" s="1145">
        <v>0</v>
      </c>
      <c r="S57" s="1151"/>
      <c r="T57" s="1151"/>
      <c r="U57" s="794">
        <v>642300</v>
      </c>
      <c r="V57" s="795">
        <v>199300</v>
      </c>
      <c r="W57" s="795">
        <f t="shared" si="1"/>
        <v>841600</v>
      </c>
      <c r="X57" s="795">
        <f t="shared" si="2"/>
        <v>49654400</v>
      </c>
      <c r="Y57" s="795">
        <f t="shared" si="3"/>
        <v>0</v>
      </c>
      <c r="Z57" s="795">
        <f t="shared" si="4"/>
        <v>0</v>
      </c>
      <c r="AA57" s="795">
        <f t="shared" si="5"/>
        <v>0</v>
      </c>
      <c r="AB57" s="796">
        <f>IFERROR(VLOOKUP(N57,'[40]KL TT ĐỢT 2'!$B$18:$K$2023,10,0),0)</f>
        <v>0</v>
      </c>
    </row>
    <row r="58" spans="1:28" s="767" customFormat="1" hidden="1" outlineLevel="1">
      <c r="A58" s="784"/>
      <c r="B58" s="784" t="s">
        <v>1594</v>
      </c>
      <c r="C58" s="785" t="s">
        <v>1595</v>
      </c>
      <c r="D58" s="786" t="s">
        <v>1535</v>
      </c>
      <c r="E58" s="787">
        <v>31</v>
      </c>
      <c r="F58" s="788"/>
      <c r="G58" s="788"/>
      <c r="H58" s="758">
        <v>0</v>
      </c>
      <c r="I58" s="789"/>
      <c r="J58" s="789"/>
      <c r="K58" s="788"/>
      <c r="M58" s="790"/>
      <c r="N58" s="790" t="s">
        <v>1594</v>
      </c>
      <c r="O58" s="791" t="s">
        <v>1595</v>
      </c>
      <c r="P58" s="792" t="s">
        <v>1535</v>
      </c>
      <c r="Q58" s="1150">
        <v>31</v>
      </c>
      <c r="R58" s="1145">
        <v>0</v>
      </c>
      <c r="S58" s="1151"/>
      <c r="T58" s="1151"/>
      <c r="U58" s="794">
        <v>642300</v>
      </c>
      <c r="V58" s="795">
        <v>199300</v>
      </c>
      <c r="W58" s="795">
        <f t="shared" si="1"/>
        <v>841600</v>
      </c>
      <c r="X58" s="795">
        <f t="shared" si="2"/>
        <v>26089600</v>
      </c>
      <c r="Y58" s="795">
        <f t="shared" si="3"/>
        <v>0</v>
      </c>
      <c r="Z58" s="795">
        <f t="shared" si="4"/>
        <v>0</v>
      </c>
      <c r="AA58" s="795">
        <f t="shared" si="5"/>
        <v>0</v>
      </c>
      <c r="AB58" s="796">
        <f>IFERROR(VLOOKUP(N58,'[40]KL TT ĐỢT 2'!$B$18:$K$2023,10,0),0)</f>
        <v>0</v>
      </c>
    </row>
    <row r="59" spans="1:28" s="767" customFormat="1" hidden="1" outlineLevel="1">
      <c r="A59" s="784"/>
      <c r="B59" s="784" t="s">
        <v>1596</v>
      </c>
      <c r="C59" s="785" t="s">
        <v>1597</v>
      </c>
      <c r="D59" s="786" t="s">
        <v>1535</v>
      </c>
      <c r="E59" s="787">
        <v>38</v>
      </c>
      <c r="F59" s="788"/>
      <c r="G59" s="788"/>
      <c r="H59" s="758">
        <v>0</v>
      </c>
      <c r="I59" s="789"/>
      <c r="J59" s="789"/>
      <c r="K59" s="788"/>
      <c r="M59" s="790"/>
      <c r="N59" s="790" t="s">
        <v>1596</v>
      </c>
      <c r="O59" s="791" t="s">
        <v>1597</v>
      </c>
      <c r="P59" s="792" t="s">
        <v>1535</v>
      </c>
      <c r="Q59" s="1150">
        <v>38</v>
      </c>
      <c r="R59" s="1145">
        <v>0</v>
      </c>
      <c r="S59" s="1151"/>
      <c r="T59" s="1151"/>
      <c r="U59" s="794">
        <v>706600</v>
      </c>
      <c r="V59" s="795">
        <v>199300</v>
      </c>
      <c r="W59" s="795">
        <f t="shared" si="1"/>
        <v>905900</v>
      </c>
      <c r="X59" s="795">
        <f t="shared" si="2"/>
        <v>34424200</v>
      </c>
      <c r="Y59" s="795">
        <f t="shared" si="3"/>
        <v>0</v>
      </c>
      <c r="Z59" s="795">
        <f t="shared" si="4"/>
        <v>0</v>
      </c>
      <c r="AA59" s="795">
        <f t="shared" si="5"/>
        <v>0</v>
      </c>
      <c r="AB59" s="796">
        <f>IFERROR(VLOOKUP(N59,'[40]KL TT ĐỢT 2'!$B$18:$K$2023,10,0),0)</f>
        <v>0</v>
      </c>
    </row>
    <row r="60" spans="1:28" s="767" customFormat="1" hidden="1" outlineLevel="1">
      <c r="A60" s="784"/>
      <c r="B60" s="784" t="s">
        <v>1598</v>
      </c>
      <c r="C60" s="785" t="s">
        <v>1599</v>
      </c>
      <c r="D60" s="786" t="s">
        <v>1535</v>
      </c>
      <c r="E60" s="787">
        <v>8</v>
      </c>
      <c r="F60" s="788"/>
      <c r="G60" s="788"/>
      <c r="H60" s="758">
        <v>0</v>
      </c>
      <c r="I60" s="789"/>
      <c r="J60" s="789"/>
      <c r="K60" s="788"/>
      <c r="M60" s="790"/>
      <c r="N60" s="790" t="s">
        <v>1598</v>
      </c>
      <c r="O60" s="791" t="s">
        <v>1599</v>
      </c>
      <c r="P60" s="792" t="s">
        <v>1535</v>
      </c>
      <c r="Q60" s="1150">
        <v>8</v>
      </c>
      <c r="R60" s="1145">
        <v>0</v>
      </c>
      <c r="S60" s="1151"/>
      <c r="T60" s="1151"/>
      <c r="U60" s="794">
        <v>706600</v>
      </c>
      <c r="V60" s="795">
        <v>199300</v>
      </c>
      <c r="W60" s="795">
        <f t="shared" si="1"/>
        <v>905900</v>
      </c>
      <c r="X60" s="795">
        <f t="shared" si="2"/>
        <v>7247200</v>
      </c>
      <c r="Y60" s="795">
        <f t="shared" si="3"/>
        <v>0</v>
      </c>
      <c r="Z60" s="795">
        <f t="shared" si="4"/>
        <v>0</v>
      </c>
      <c r="AA60" s="795">
        <f t="shared" si="5"/>
        <v>0</v>
      </c>
      <c r="AB60" s="796">
        <f>IFERROR(VLOOKUP(N60,'[40]KL TT ĐỢT 2'!$B$18:$K$2023,10,0),0)</f>
        <v>0</v>
      </c>
    </row>
    <row r="61" spans="1:28" s="767" customFormat="1" hidden="1" outlineLevel="1">
      <c r="A61" s="784"/>
      <c r="B61" s="784" t="s">
        <v>1600</v>
      </c>
      <c r="C61" s="785" t="s">
        <v>1550</v>
      </c>
      <c r="D61" s="786" t="s">
        <v>1535</v>
      </c>
      <c r="E61" s="787">
        <v>2</v>
      </c>
      <c r="F61" s="788"/>
      <c r="G61" s="788"/>
      <c r="H61" s="758">
        <v>0</v>
      </c>
      <c r="I61" s="789"/>
      <c r="J61" s="789"/>
      <c r="K61" s="788"/>
      <c r="M61" s="790"/>
      <c r="N61" s="790" t="s">
        <v>1600</v>
      </c>
      <c r="O61" s="791" t="s">
        <v>1550</v>
      </c>
      <c r="P61" s="792" t="s">
        <v>1535</v>
      </c>
      <c r="Q61" s="1150">
        <v>2</v>
      </c>
      <c r="R61" s="1145">
        <v>0</v>
      </c>
      <c r="S61" s="1151"/>
      <c r="T61" s="1151"/>
      <c r="U61" s="794">
        <v>706600</v>
      </c>
      <c r="V61" s="795">
        <v>199300</v>
      </c>
      <c r="W61" s="795">
        <f t="shared" si="1"/>
        <v>905900</v>
      </c>
      <c r="X61" s="795">
        <f t="shared" si="2"/>
        <v>1811800</v>
      </c>
      <c r="Y61" s="795">
        <f t="shared" si="3"/>
        <v>0</v>
      </c>
      <c r="Z61" s="795">
        <f t="shared" si="4"/>
        <v>0</v>
      </c>
      <c r="AA61" s="795">
        <f t="shared" si="5"/>
        <v>0</v>
      </c>
      <c r="AB61" s="796">
        <f>IFERROR(VLOOKUP(N61,'[40]KL TT ĐỢT 2'!$B$18:$K$2023,10,0),0)</f>
        <v>0</v>
      </c>
    </row>
    <row r="62" spans="1:28" s="767" customFormat="1" hidden="1" outlineLevel="1">
      <c r="A62" s="784"/>
      <c r="B62" s="784" t="s">
        <v>1601</v>
      </c>
      <c r="C62" s="785" t="s">
        <v>1602</v>
      </c>
      <c r="D62" s="786" t="s">
        <v>1535</v>
      </c>
      <c r="E62" s="787">
        <v>5</v>
      </c>
      <c r="F62" s="788"/>
      <c r="G62" s="788"/>
      <c r="H62" s="758">
        <v>0</v>
      </c>
      <c r="I62" s="789"/>
      <c r="J62" s="789"/>
      <c r="K62" s="788"/>
      <c r="M62" s="790"/>
      <c r="N62" s="790" t="s">
        <v>1601</v>
      </c>
      <c r="O62" s="791" t="s">
        <v>1602</v>
      </c>
      <c r="P62" s="792" t="s">
        <v>1535</v>
      </c>
      <c r="Q62" s="1150">
        <v>5</v>
      </c>
      <c r="R62" s="1145">
        <v>0</v>
      </c>
      <c r="S62" s="1151"/>
      <c r="T62" s="1151"/>
      <c r="U62" s="794">
        <v>706600</v>
      </c>
      <c r="V62" s="795">
        <v>199300</v>
      </c>
      <c r="W62" s="795">
        <f t="shared" si="1"/>
        <v>905900</v>
      </c>
      <c r="X62" s="795">
        <f t="shared" si="2"/>
        <v>4529500</v>
      </c>
      <c r="Y62" s="795">
        <f t="shared" si="3"/>
        <v>0</v>
      </c>
      <c r="Z62" s="795">
        <f t="shared" si="4"/>
        <v>0</v>
      </c>
      <c r="AA62" s="795">
        <f t="shared" si="5"/>
        <v>0</v>
      </c>
      <c r="AB62" s="796">
        <f>IFERROR(VLOOKUP(N62,'[40]KL TT ĐỢT 2'!$B$18:$K$2023,10,0),0)</f>
        <v>0</v>
      </c>
    </row>
    <row r="63" spans="1:28" s="767" customFormat="1" hidden="1" outlineLevel="1">
      <c r="A63" s="784"/>
      <c r="B63" s="784" t="s">
        <v>1603</v>
      </c>
      <c r="C63" s="785" t="s">
        <v>1604</v>
      </c>
      <c r="D63" s="786" t="s">
        <v>1535</v>
      </c>
      <c r="E63" s="787">
        <v>4.5</v>
      </c>
      <c r="F63" s="788"/>
      <c r="G63" s="788"/>
      <c r="H63" s="758">
        <v>0</v>
      </c>
      <c r="I63" s="789"/>
      <c r="J63" s="789"/>
      <c r="K63" s="788"/>
      <c r="M63" s="790"/>
      <c r="N63" s="790" t="s">
        <v>1603</v>
      </c>
      <c r="O63" s="791" t="s">
        <v>1604</v>
      </c>
      <c r="P63" s="792" t="s">
        <v>1535</v>
      </c>
      <c r="Q63" s="1150">
        <v>4.5</v>
      </c>
      <c r="R63" s="1145">
        <v>0</v>
      </c>
      <c r="S63" s="1151"/>
      <c r="T63" s="1151"/>
      <c r="U63" s="794">
        <v>706600</v>
      </c>
      <c r="V63" s="795">
        <v>199300</v>
      </c>
      <c r="W63" s="795">
        <f t="shared" si="1"/>
        <v>905900</v>
      </c>
      <c r="X63" s="795">
        <f t="shared" si="2"/>
        <v>4076550</v>
      </c>
      <c r="Y63" s="795">
        <f t="shared" si="3"/>
        <v>0</v>
      </c>
      <c r="Z63" s="795">
        <f t="shared" si="4"/>
        <v>0</v>
      </c>
      <c r="AA63" s="795">
        <f t="shared" si="5"/>
        <v>0</v>
      </c>
      <c r="AB63" s="796">
        <f>IFERROR(VLOOKUP(N63,'[40]KL TT ĐỢT 2'!$B$18:$K$2023,10,0),0)</f>
        <v>0</v>
      </c>
    </row>
    <row r="64" spans="1:28" s="767" customFormat="1" hidden="1" outlineLevel="1">
      <c r="A64" s="784"/>
      <c r="B64" s="784" t="s">
        <v>1605</v>
      </c>
      <c r="C64" s="785" t="s">
        <v>1606</v>
      </c>
      <c r="D64" s="786" t="s">
        <v>1535</v>
      </c>
      <c r="E64" s="787">
        <v>7</v>
      </c>
      <c r="F64" s="788"/>
      <c r="G64" s="788"/>
      <c r="H64" s="758">
        <v>0</v>
      </c>
      <c r="I64" s="789"/>
      <c r="J64" s="789"/>
      <c r="K64" s="788"/>
      <c r="M64" s="790"/>
      <c r="N64" s="790" t="s">
        <v>1605</v>
      </c>
      <c r="O64" s="791" t="s">
        <v>1606</v>
      </c>
      <c r="P64" s="792" t="s">
        <v>1535</v>
      </c>
      <c r="Q64" s="1150">
        <v>7</v>
      </c>
      <c r="R64" s="1145">
        <v>0</v>
      </c>
      <c r="S64" s="1151"/>
      <c r="T64" s="1151"/>
      <c r="U64" s="794">
        <v>706600</v>
      </c>
      <c r="V64" s="795">
        <v>199300</v>
      </c>
      <c r="W64" s="795">
        <f t="shared" si="1"/>
        <v>905900</v>
      </c>
      <c r="X64" s="795">
        <f t="shared" si="2"/>
        <v>6341300</v>
      </c>
      <c r="Y64" s="795">
        <f t="shared" si="3"/>
        <v>0</v>
      </c>
      <c r="Z64" s="795">
        <f t="shared" si="4"/>
        <v>0</v>
      </c>
      <c r="AA64" s="795">
        <f t="shared" si="5"/>
        <v>0</v>
      </c>
      <c r="AB64" s="796">
        <f>IFERROR(VLOOKUP(N64,'[40]KL TT ĐỢT 2'!$B$18:$K$2023,10,0),0)</f>
        <v>0</v>
      </c>
    </row>
    <row r="65" spans="1:28" s="767" customFormat="1" hidden="1" outlineLevel="1">
      <c r="A65" s="784"/>
      <c r="B65" s="784" t="s">
        <v>1607</v>
      </c>
      <c r="C65" s="785" t="s">
        <v>1561</v>
      </c>
      <c r="D65" s="786" t="s">
        <v>1535</v>
      </c>
      <c r="E65" s="787">
        <v>6</v>
      </c>
      <c r="F65" s="788"/>
      <c r="G65" s="788"/>
      <c r="H65" s="758">
        <v>0</v>
      </c>
      <c r="I65" s="789"/>
      <c r="J65" s="789"/>
      <c r="K65" s="788"/>
      <c r="M65" s="790"/>
      <c r="N65" s="790" t="s">
        <v>1607</v>
      </c>
      <c r="O65" s="791" t="s">
        <v>1561</v>
      </c>
      <c r="P65" s="792" t="s">
        <v>1535</v>
      </c>
      <c r="Q65" s="1150">
        <v>6</v>
      </c>
      <c r="R65" s="1145">
        <v>0</v>
      </c>
      <c r="S65" s="1151"/>
      <c r="T65" s="1151"/>
      <c r="U65" s="794">
        <v>706600</v>
      </c>
      <c r="V65" s="795">
        <v>199300</v>
      </c>
      <c r="W65" s="795">
        <f t="shared" si="1"/>
        <v>905900</v>
      </c>
      <c r="X65" s="795">
        <f t="shared" si="2"/>
        <v>5435400</v>
      </c>
      <c r="Y65" s="795">
        <f t="shared" si="3"/>
        <v>0</v>
      </c>
      <c r="Z65" s="795">
        <f t="shared" si="4"/>
        <v>0</v>
      </c>
      <c r="AA65" s="795">
        <f t="shared" si="5"/>
        <v>0</v>
      </c>
      <c r="AB65" s="796">
        <f>IFERROR(VLOOKUP(N65,'[40]KL TT ĐỢT 2'!$B$18:$K$2023,10,0),0)</f>
        <v>0</v>
      </c>
    </row>
    <row r="66" spans="1:28" s="767" customFormat="1" ht="28" hidden="1" outlineLevel="1">
      <c r="A66" s="784"/>
      <c r="B66" s="784" t="s">
        <v>1608</v>
      </c>
      <c r="C66" s="785" t="s">
        <v>1563</v>
      </c>
      <c r="D66" s="786" t="s">
        <v>1535</v>
      </c>
      <c r="E66" s="787">
        <v>92</v>
      </c>
      <c r="F66" s="788"/>
      <c r="G66" s="788"/>
      <c r="H66" s="758">
        <v>0</v>
      </c>
      <c r="I66" s="789"/>
      <c r="J66" s="789"/>
      <c r="K66" s="788"/>
      <c r="M66" s="790"/>
      <c r="N66" s="790" t="s">
        <v>1608</v>
      </c>
      <c r="O66" s="791" t="s">
        <v>1563</v>
      </c>
      <c r="P66" s="792" t="s">
        <v>1535</v>
      </c>
      <c r="Q66" s="1150">
        <v>92</v>
      </c>
      <c r="R66" s="1145">
        <v>0</v>
      </c>
      <c r="S66" s="1151"/>
      <c r="T66" s="1151"/>
      <c r="U66" s="794">
        <v>476400</v>
      </c>
      <c r="V66" s="795">
        <v>38600</v>
      </c>
      <c r="W66" s="795">
        <f t="shared" si="1"/>
        <v>515000</v>
      </c>
      <c r="X66" s="795">
        <f t="shared" si="2"/>
        <v>47380000</v>
      </c>
      <c r="Y66" s="795">
        <f t="shared" si="3"/>
        <v>0</v>
      </c>
      <c r="Z66" s="795">
        <f t="shared" si="4"/>
        <v>0</v>
      </c>
      <c r="AA66" s="795">
        <f t="shared" si="5"/>
        <v>0</v>
      </c>
      <c r="AB66" s="796">
        <f>IFERROR(VLOOKUP(N66,'[40]KL TT ĐỢT 2'!$B$18:$K$2023,10,0),0)</f>
        <v>0</v>
      </c>
    </row>
    <row r="67" spans="1:28" s="767" customFormat="1" hidden="1" outlineLevel="1">
      <c r="A67" s="784"/>
      <c r="B67" s="784" t="s">
        <v>1609</v>
      </c>
      <c r="C67" s="785" t="s">
        <v>1565</v>
      </c>
      <c r="D67" s="786" t="s">
        <v>1535</v>
      </c>
      <c r="E67" s="787">
        <v>92</v>
      </c>
      <c r="F67" s="788"/>
      <c r="G67" s="788"/>
      <c r="H67" s="758">
        <v>0</v>
      </c>
      <c r="I67" s="789"/>
      <c r="J67" s="789"/>
      <c r="K67" s="788"/>
      <c r="M67" s="790"/>
      <c r="N67" s="790" t="s">
        <v>1609</v>
      </c>
      <c r="O67" s="791" t="s">
        <v>1565</v>
      </c>
      <c r="P67" s="792" t="s">
        <v>1535</v>
      </c>
      <c r="Q67" s="1150">
        <v>92</v>
      </c>
      <c r="R67" s="1145">
        <v>0</v>
      </c>
      <c r="S67" s="1151"/>
      <c r="T67" s="1151"/>
      <c r="U67" s="794">
        <v>254000</v>
      </c>
      <c r="V67" s="795">
        <v>12900</v>
      </c>
      <c r="W67" s="795">
        <f t="shared" si="1"/>
        <v>266900</v>
      </c>
      <c r="X67" s="795">
        <f t="shared" si="2"/>
        <v>24554800</v>
      </c>
      <c r="Y67" s="795">
        <f t="shared" si="3"/>
        <v>0</v>
      </c>
      <c r="Z67" s="795">
        <f t="shared" si="4"/>
        <v>0</v>
      </c>
      <c r="AA67" s="795">
        <f t="shared" si="5"/>
        <v>0</v>
      </c>
      <c r="AB67" s="796">
        <f>IFERROR(VLOOKUP(N67,'[40]KL TT ĐỢT 2'!$B$18:$K$2023,10,0),0)</f>
        <v>0</v>
      </c>
    </row>
    <row r="68" spans="1:28" s="731" customFormat="1" hidden="1" outlineLevel="1">
      <c r="A68" s="762"/>
      <c r="B68" s="784" t="s">
        <v>1610</v>
      </c>
      <c r="C68" s="775" t="s">
        <v>1611</v>
      </c>
      <c r="D68" s="776"/>
      <c r="E68" s="797"/>
      <c r="F68" s="766"/>
      <c r="G68" s="766"/>
      <c r="H68" s="758">
        <v>0</v>
      </c>
      <c r="I68" s="765"/>
      <c r="J68" s="765"/>
      <c r="K68" s="766"/>
      <c r="M68" s="777"/>
      <c r="N68" s="790" t="s">
        <v>1610</v>
      </c>
      <c r="O68" s="778" t="s">
        <v>1611</v>
      </c>
      <c r="P68" s="779"/>
      <c r="Q68" s="1152"/>
      <c r="R68" s="1145">
        <v>0</v>
      </c>
      <c r="S68" s="1149"/>
      <c r="T68" s="1149"/>
      <c r="U68" s="781"/>
      <c r="V68" s="782"/>
      <c r="W68" s="795">
        <f t="shared" si="1"/>
        <v>0</v>
      </c>
      <c r="X68" s="795">
        <f t="shared" si="2"/>
        <v>0</v>
      </c>
      <c r="Y68" s="795">
        <f t="shared" si="3"/>
        <v>0</v>
      </c>
      <c r="Z68" s="795">
        <f t="shared" si="4"/>
        <v>0</v>
      </c>
      <c r="AA68" s="795">
        <f t="shared" si="5"/>
        <v>0</v>
      </c>
      <c r="AB68" s="796">
        <f>IFERROR(VLOOKUP(N68,'[40]KL TT ĐỢT 2'!$B$18:$K$2023,10,0),0)</f>
        <v>0</v>
      </c>
    </row>
    <row r="69" spans="1:28" s="767" customFormat="1" hidden="1" outlineLevel="1">
      <c r="A69" s="784"/>
      <c r="B69" s="784" t="s">
        <v>1612</v>
      </c>
      <c r="C69" s="785" t="s">
        <v>1588</v>
      </c>
      <c r="D69" s="786" t="s">
        <v>1535</v>
      </c>
      <c r="E69" s="787">
        <v>15</v>
      </c>
      <c r="F69" s="788"/>
      <c r="G69" s="788"/>
      <c r="H69" s="758">
        <v>0</v>
      </c>
      <c r="I69" s="789"/>
      <c r="J69" s="789"/>
      <c r="K69" s="788"/>
      <c r="M69" s="790"/>
      <c r="N69" s="790" t="s">
        <v>1612</v>
      </c>
      <c r="O69" s="791" t="s">
        <v>1588</v>
      </c>
      <c r="P69" s="792" t="s">
        <v>1535</v>
      </c>
      <c r="Q69" s="1150">
        <v>15</v>
      </c>
      <c r="R69" s="1145">
        <v>0</v>
      </c>
      <c r="S69" s="1151"/>
      <c r="T69" s="1151"/>
      <c r="U69" s="794">
        <v>642300</v>
      </c>
      <c r="V69" s="795">
        <v>199300</v>
      </c>
      <c r="W69" s="795">
        <f t="shared" si="1"/>
        <v>841600</v>
      </c>
      <c r="X69" s="795">
        <f t="shared" si="2"/>
        <v>12624000</v>
      </c>
      <c r="Y69" s="795">
        <f t="shared" si="3"/>
        <v>0</v>
      </c>
      <c r="Z69" s="795">
        <f t="shared" si="4"/>
        <v>0</v>
      </c>
      <c r="AA69" s="795">
        <f t="shared" si="5"/>
        <v>0</v>
      </c>
      <c r="AB69" s="796">
        <f>IFERROR(VLOOKUP(N69,'[40]KL TT ĐỢT 2'!$B$18:$K$2023,10,0),0)</f>
        <v>0</v>
      </c>
    </row>
    <row r="70" spans="1:28" s="767" customFormat="1" hidden="1" outlineLevel="1">
      <c r="A70" s="784"/>
      <c r="B70" s="784" t="s">
        <v>1613</v>
      </c>
      <c r="C70" s="785" t="s">
        <v>1588</v>
      </c>
      <c r="D70" s="786" t="s">
        <v>1535</v>
      </c>
      <c r="E70" s="787">
        <v>42</v>
      </c>
      <c r="F70" s="788"/>
      <c r="G70" s="788"/>
      <c r="H70" s="758">
        <v>0</v>
      </c>
      <c r="I70" s="789"/>
      <c r="J70" s="789"/>
      <c r="K70" s="788"/>
      <c r="M70" s="790"/>
      <c r="N70" s="790" t="s">
        <v>1613</v>
      </c>
      <c r="O70" s="791" t="s">
        <v>1588</v>
      </c>
      <c r="P70" s="792" t="s">
        <v>1535</v>
      </c>
      <c r="Q70" s="1150">
        <v>42</v>
      </c>
      <c r="R70" s="1145">
        <v>0</v>
      </c>
      <c r="S70" s="1151"/>
      <c r="T70" s="1151"/>
      <c r="U70" s="794">
        <v>642300</v>
      </c>
      <c r="V70" s="795">
        <v>199300</v>
      </c>
      <c r="W70" s="795">
        <f t="shared" si="1"/>
        <v>841600</v>
      </c>
      <c r="X70" s="795">
        <f t="shared" si="2"/>
        <v>35347200</v>
      </c>
      <c r="Y70" s="795">
        <f t="shared" si="3"/>
        <v>0</v>
      </c>
      <c r="Z70" s="795">
        <f t="shared" si="4"/>
        <v>0</v>
      </c>
      <c r="AA70" s="795">
        <f t="shared" si="5"/>
        <v>0</v>
      </c>
      <c r="AB70" s="796">
        <f>IFERROR(VLOOKUP(N70,'[40]KL TT ĐỢT 2'!$B$18:$K$2023,10,0),0)</f>
        <v>0</v>
      </c>
    </row>
    <row r="71" spans="1:28" s="767" customFormat="1" hidden="1" outlineLevel="1">
      <c r="A71" s="784"/>
      <c r="B71" s="784" t="s">
        <v>1614</v>
      </c>
      <c r="C71" s="785" t="s">
        <v>1591</v>
      </c>
      <c r="D71" s="786" t="s">
        <v>1535</v>
      </c>
      <c r="E71" s="787">
        <v>79</v>
      </c>
      <c r="F71" s="788"/>
      <c r="G71" s="788"/>
      <c r="H71" s="758">
        <v>0</v>
      </c>
      <c r="I71" s="789"/>
      <c r="J71" s="789"/>
      <c r="K71" s="788"/>
      <c r="M71" s="790"/>
      <c r="N71" s="790" t="s">
        <v>1614</v>
      </c>
      <c r="O71" s="791" t="s">
        <v>1591</v>
      </c>
      <c r="P71" s="792" t="s">
        <v>1535</v>
      </c>
      <c r="Q71" s="1150">
        <v>79</v>
      </c>
      <c r="R71" s="1145">
        <v>0</v>
      </c>
      <c r="S71" s="1151"/>
      <c r="T71" s="1151"/>
      <c r="U71" s="794">
        <v>642300</v>
      </c>
      <c r="V71" s="795">
        <v>199300</v>
      </c>
      <c r="W71" s="795">
        <f t="shared" si="1"/>
        <v>841600</v>
      </c>
      <c r="X71" s="795">
        <f t="shared" si="2"/>
        <v>66486400</v>
      </c>
      <c r="Y71" s="795">
        <f t="shared" si="3"/>
        <v>0</v>
      </c>
      <c r="Z71" s="795">
        <f t="shared" si="4"/>
        <v>0</v>
      </c>
      <c r="AA71" s="795">
        <f t="shared" si="5"/>
        <v>0</v>
      </c>
      <c r="AB71" s="796">
        <f>IFERROR(VLOOKUP(N71,'[40]KL TT ĐỢT 2'!$B$18:$K$2023,10,0),0)</f>
        <v>0</v>
      </c>
    </row>
    <row r="72" spans="1:28" s="767" customFormat="1" hidden="1" outlineLevel="1">
      <c r="A72" s="784"/>
      <c r="B72" s="784" t="s">
        <v>1615</v>
      </c>
      <c r="C72" s="785" t="s">
        <v>1593</v>
      </c>
      <c r="D72" s="786" t="s">
        <v>1535</v>
      </c>
      <c r="E72" s="787">
        <v>59</v>
      </c>
      <c r="F72" s="788"/>
      <c r="G72" s="788"/>
      <c r="H72" s="758">
        <v>0</v>
      </c>
      <c r="I72" s="789"/>
      <c r="J72" s="789"/>
      <c r="K72" s="788"/>
      <c r="M72" s="790"/>
      <c r="N72" s="790" t="s">
        <v>1615</v>
      </c>
      <c r="O72" s="791" t="s">
        <v>1593</v>
      </c>
      <c r="P72" s="792" t="s">
        <v>1535</v>
      </c>
      <c r="Q72" s="1150">
        <v>59</v>
      </c>
      <c r="R72" s="1145">
        <v>0</v>
      </c>
      <c r="S72" s="1151"/>
      <c r="T72" s="1151"/>
      <c r="U72" s="794">
        <v>642300</v>
      </c>
      <c r="V72" s="795">
        <v>199300</v>
      </c>
      <c r="W72" s="795">
        <f t="shared" si="1"/>
        <v>841600</v>
      </c>
      <c r="X72" s="795">
        <f t="shared" si="2"/>
        <v>49654400</v>
      </c>
      <c r="Y72" s="795">
        <f t="shared" si="3"/>
        <v>0</v>
      </c>
      <c r="Z72" s="795">
        <f t="shared" si="4"/>
        <v>0</v>
      </c>
      <c r="AA72" s="795">
        <f t="shared" si="5"/>
        <v>0</v>
      </c>
      <c r="AB72" s="796">
        <f>IFERROR(VLOOKUP(N72,'[40]KL TT ĐỢT 2'!$B$18:$K$2023,10,0),0)</f>
        <v>0</v>
      </c>
    </row>
    <row r="73" spans="1:28" s="767" customFormat="1" hidden="1" outlineLevel="1">
      <c r="A73" s="784"/>
      <c r="B73" s="784" t="s">
        <v>1616</v>
      </c>
      <c r="C73" s="785" t="s">
        <v>1595</v>
      </c>
      <c r="D73" s="786" t="s">
        <v>1535</v>
      </c>
      <c r="E73" s="787">
        <v>31</v>
      </c>
      <c r="F73" s="788"/>
      <c r="G73" s="788"/>
      <c r="H73" s="758">
        <v>0</v>
      </c>
      <c r="I73" s="789"/>
      <c r="J73" s="789"/>
      <c r="K73" s="788"/>
      <c r="M73" s="790"/>
      <c r="N73" s="790" t="s">
        <v>1616</v>
      </c>
      <c r="O73" s="791" t="s">
        <v>1595</v>
      </c>
      <c r="P73" s="792" t="s">
        <v>1535</v>
      </c>
      <c r="Q73" s="1150">
        <v>31</v>
      </c>
      <c r="R73" s="1145">
        <v>0</v>
      </c>
      <c r="S73" s="1151"/>
      <c r="T73" s="1151"/>
      <c r="U73" s="794">
        <v>642300</v>
      </c>
      <c r="V73" s="795">
        <v>199300</v>
      </c>
      <c r="W73" s="795">
        <f t="shared" si="1"/>
        <v>841600</v>
      </c>
      <c r="X73" s="795">
        <f t="shared" si="2"/>
        <v>26089600</v>
      </c>
      <c r="Y73" s="795">
        <f t="shared" si="3"/>
        <v>0</v>
      </c>
      <c r="Z73" s="795">
        <f t="shared" si="4"/>
        <v>0</v>
      </c>
      <c r="AA73" s="795">
        <f t="shared" si="5"/>
        <v>0</v>
      </c>
      <c r="AB73" s="796">
        <f>IFERROR(VLOOKUP(N73,'[40]KL TT ĐỢT 2'!$B$18:$K$2023,10,0),0)</f>
        <v>0</v>
      </c>
    </row>
    <row r="74" spans="1:28" s="767" customFormat="1" hidden="1" outlineLevel="1">
      <c r="A74" s="784"/>
      <c r="B74" s="784" t="s">
        <v>1617</v>
      </c>
      <c r="C74" s="785" t="s">
        <v>1597</v>
      </c>
      <c r="D74" s="786" t="s">
        <v>1535</v>
      </c>
      <c r="E74" s="787">
        <v>38</v>
      </c>
      <c r="F74" s="788"/>
      <c r="G74" s="788"/>
      <c r="H74" s="758">
        <v>0</v>
      </c>
      <c r="I74" s="789"/>
      <c r="J74" s="789"/>
      <c r="K74" s="788"/>
      <c r="M74" s="790"/>
      <c r="N74" s="790" t="s">
        <v>1617</v>
      </c>
      <c r="O74" s="791" t="s">
        <v>1597</v>
      </c>
      <c r="P74" s="792" t="s">
        <v>1535</v>
      </c>
      <c r="Q74" s="1150">
        <v>38</v>
      </c>
      <c r="R74" s="1145">
        <v>0</v>
      </c>
      <c r="S74" s="1151"/>
      <c r="T74" s="1151"/>
      <c r="U74" s="794">
        <v>706600</v>
      </c>
      <c r="V74" s="795">
        <v>199300</v>
      </c>
      <c r="W74" s="795">
        <f t="shared" si="1"/>
        <v>905900</v>
      </c>
      <c r="X74" s="795">
        <f t="shared" si="2"/>
        <v>34424200</v>
      </c>
      <c r="Y74" s="795">
        <f t="shared" si="3"/>
        <v>0</v>
      </c>
      <c r="Z74" s="795">
        <f t="shared" si="4"/>
        <v>0</v>
      </c>
      <c r="AA74" s="795">
        <f t="shared" si="5"/>
        <v>0</v>
      </c>
      <c r="AB74" s="796">
        <f>IFERROR(VLOOKUP(N74,'[40]KL TT ĐỢT 2'!$B$18:$K$2023,10,0),0)</f>
        <v>0</v>
      </c>
    </row>
    <row r="75" spans="1:28" s="767" customFormat="1" hidden="1" outlineLevel="1">
      <c r="A75" s="784"/>
      <c r="B75" s="784" t="s">
        <v>1618</v>
      </c>
      <c r="C75" s="785" t="s">
        <v>1599</v>
      </c>
      <c r="D75" s="786" t="s">
        <v>1535</v>
      </c>
      <c r="E75" s="787">
        <v>8</v>
      </c>
      <c r="F75" s="788"/>
      <c r="G75" s="788"/>
      <c r="H75" s="758">
        <v>0</v>
      </c>
      <c r="I75" s="789"/>
      <c r="J75" s="789"/>
      <c r="K75" s="788"/>
      <c r="M75" s="790"/>
      <c r="N75" s="790" t="s">
        <v>1618</v>
      </c>
      <c r="O75" s="791" t="s">
        <v>1599</v>
      </c>
      <c r="P75" s="792" t="s">
        <v>1535</v>
      </c>
      <c r="Q75" s="1150">
        <v>8</v>
      </c>
      <c r="R75" s="1145">
        <v>0</v>
      </c>
      <c r="S75" s="1151"/>
      <c r="T75" s="1151"/>
      <c r="U75" s="794">
        <v>706600</v>
      </c>
      <c r="V75" s="795">
        <v>199300</v>
      </c>
      <c r="W75" s="795">
        <f t="shared" si="1"/>
        <v>905900</v>
      </c>
      <c r="X75" s="795">
        <f t="shared" si="2"/>
        <v>7247200</v>
      </c>
      <c r="Y75" s="795">
        <f t="shared" si="3"/>
        <v>0</v>
      </c>
      <c r="Z75" s="795">
        <f t="shared" si="4"/>
        <v>0</v>
      </c>
      <c r="AA75" s="795">
        <f t="shared" si="5"/>
        <v>0</v>
      </c>
      <c r="AB75" s="796">
        <f>IFERROR(VLOOKUP(N75,'[40]KL TT ĐỢT 2'!$B$18:$K$2023,10,0),0)</f>
        <v>0</v>
      </c>
    </row>
    <row r="76" spans="1:28" s="767" customFormat="1" hidden="1" outlineLevel="1">
      <c r="A76" s="784"/>
      <c r="B76" s="784" t="s">
        <v>1619</v>
      </c>
      <c r="C76" s="785" t="s">
        <v>1550</v>
      </c>
      <c r="D76" s="786" t="s">
        <v>1535</v>
      </c>
      <c r="E76" s="787">
        <v>2</v>
      </c>
      <c r="F76" s="788"/>
      <c r="G76" s="788"/>
      <c r="H76" s="758">
        <v>0</v>
      </c>
      <c r="I76" s="789"/>
      <c r="J76" s="789"/>
      <c r="K76" s="788"/>
      <c r="M76" s="790"/>
      <c r="N76" s="790" t="s">
        <v>1619</v>
      </c>
      <c r="O76" s="791" t="s">
        <v>1550</v>
      </c>
      <c r="P76" s="792" t="s">
        <v>1535</v>
      </c>
      <c r="Q76" s="1150">
        <v>2</v>
      </c>
      <c r="R76" s="1145">
        <v>0</v>
      </c>
      <c r="S76" s="1151"/>
      <c r="T76" s="1151"/>
      <c r="U76" s="794">
        <v>706600</v>
      </c>
      <c r="V76" s="795">
        <v>199300</v>
      </c>
      <c r="W76" s="795">
        <f t="shared" si="1"/>
        <v>905900</v>
      </c>
      <c r="X76" s="795">
        <f t="shared" si="2"/>
        <v>1811800</v>
      </c>
      <c r="Y76" s="795">
        <f t="shared" si="3"/>
        <v>0</v>
      </c>
      <c r="Z76" s="795">
        <f t="shared" si="4"/>
        <v>0</v>
      </c>
      <c r="AA76" s="795">
        <f t="shared" si="5"/>
        <v>0</v>
      </c>
      <c r="AB76" s="796">
        <f>IFERROR(VLOOKUP(N76,'[40]KL TT ĐỢT 2'!$B$18:$K$2023,10,0),0)</f>
        <v>0</v>
      </c>
    </row>
    <row r="77" spans="1:28" s="767" customFormat="1" hidden="1" outlineLevel="1">
      <c r="A77" s="784"/>
      <c r="B77" s="784" t="s">
        <v>1620</v>
      </c>
      <c r="C77" s="785" t="s">
        <v>1602</v>
      </c>
      <c r="D77" s="786" t="s">
        <v>1535</v>
      </c>
      <c r="E77" s="787">
        <v>5</v>
      </c>
      <c r="F77" s="788"/>
      <c r="G77" s="788"/>
      <c r="H77" s="758">
        <v>0</v>
      </c>
      <c r="I77" s="789"/>
      <c r="J77" s="789"/>
      <c r="K77" s="788"/>
      <c r="M77" s="790"/>
      <c r="N77" s="790" t="s">
        <v>1620</v>
      </c>
      <c r="O77" s="791" t="s">
        <v>1602</v>
      </c>
      <c r="P77" s="792" t="s">
        <v>1535</v>
      </c>
      <c r="Q77" s="1150">
        <v>5</v>
      </c>
      <c r="R77" s="1145">
        <v>0</v>
      </c>
      <c r="S77" s="1151"/>
      <c r="T77" s="1151"/>
      <c r="U77" s="794">
        <v>706600</v>
      </c>
      <c r="V77" s="795">
        <v>199300</v>
      </c>
      <c r="W77" s="795">
        <f t="shared" si="1"/>
        <v>905900</v>
      </c>
      <c r="X77" s="795">
        <f t="shared" si="2"/>
        <v>4529500</v>
      </c>
      <c r="Y77" s="795">
        <f t="shared" si="3"/>
        <v>0</v>
      </c>
      <c r="Z77" s="795">
        <f t="shared" si="4"/>
        <v>0</v>
      </c>
      <c r="AA77" s="795">
        <f t="shared" si="5"/>
        <v>0</v>
      </c>
      <c r="AB77" s="796">
        <f>IFERROR(VLOOKUP(N77,'[40]KL TT ĐỢT 2'!$B$18:$K$2023,10,0),0)</f>
        <v>0</v>
      </c>
    </row>
    <row r="78" spans="1:28" s="767" customFormat="1" hidden="1" outlineLevel="1">
      <c r="A78" s="784"/>
      <c r="B78" s="784" t="s">
        <v>1621</v>
      </c>
      <c r="C78" s="785" t="s">
        <v>1604</v>
      </c>
      <c r="D78" s="786" t="s">
        <v>1535</v>
      </c>
      <c r="E78" s="787">
        <v>4.5</v>
      </c>
      <c r="F78" s="788"/>
      <c r="G78" s="788"/>
      <c r="H78" s="758">
        <v>0</v>
      </c>
      <c r="I78" s="789"/>
      <c r="J78" s="789"/>
      <c r="K78" s="788"/>
      <c r="M78" s="790"/>
      <c r="N78" s="790" t="s">
        <v>1621</v>
      </c>
      <c r="O78" s="791" t="s">
        <v>1604</v>
      </c>
      <c r="P78" s="792" t="s">
        <v>1535</v>
      </c>
      <c r="Q78" s="1150">
        <v>4.5</v>
      </c>
      <c r="R78" s="1145">
        <v>0</v>
      </c>
      <c r="S78" s="1151"/>
      <c r="T78" s="1151"/>
      <c r="U78" s="794">
        <v>706600</v>
      </c>
      <c r="V78" s="795">
        <v>199300</v>
      </c>
      <c r="W78" s="795">
        <f t="shared" si="1"/>
        <v>905900</v>
      </c>
      <c r="X78" s="795">
        <f t="shared" si="2"/>
        <v>4076550</v>
      </c>
      <c r="Y78" s="795">
        <f t="shared" si="3"/>
        <v>0</v>
      </c>
      <c r="Z78" s="795">
        <f t="shared" si="4"/>
        <v>0</v>
      </c>
      <c r="AA78" s="795">
        <f t="shared" si="5"/>
        <v>0</v>
      </c>
      <c r="AB78" s="796">
        <f>IFERROR(VLOOKUP(N78,'[40]KL TT ĐỢT 2'!$B$18:$K$2023,10,0),0)</f>
        <v>0</v>
      </c>
    </row>
    <row r="79" spans="1:28" s="767" customFormat="1" hidden="1" outlineLevel="1">
      <c r="A79" s="784"/>
      <c r="B79" s="784" t="s">
        <v>1622</v>
      </c>
      <c r="C79" s="785" t="s">
        <v>1606</v>
      </c>
      <c r="D79" s="786" t="s">
        <v>1535</v>
      </c>
      <c r="E79" s="787">
        <v>7</v>
      </c>
      <c r="F79" s="788"/>
      <c r="G79" s="788"/>
      <c r="H79" s="758">
        <v>0</v>
      </c>
      <c r="I79" s="789"/>
      <c r="J79" s="789"/>
      <c r="K79" s="788"/>
      <c r="M79" s="790"/>
      <c r="N79" s="790" t="s">
        <v>1622</v>
      </c>
      <c r="O79" s="791" t="s">
        <v>1606</v>
      </c>
      <c r="P79" s="792" t="s">
        <v>1535</v>
      </c>
      <c r="Q79" s="1150">
        <v>7</v>
      </c>
      <c r="R79" s="1145">
        <v>0</v>
      </c>
      <c r="S79" s="1151"/>
      <c r="T79" s="1151"/>
      <c r="U79" s="794">
        <v>706600</v>
      </c>
      <c r="V79" s="795">
        <v>199300</v>
      </c>
      <c r="W79" s="795">
        <f t="shared" si="1"/>
        <v>905900</v>
      </c>
      <c r="X79" s="795">
        <f t="shared" si="2"/>
        <v>6341300</v>
      </c>
      <c r="Y79" s="795">
        <f t="shared" si="3"/>
        <v>0</v>
      </c>
      <c r="Z79" s="795">
        <f t="shared" si="4"/>
        <v>0</v>
      </c>
      <c r="AA79" s="795">
        <f t="shared" si="5"/>
        <v>0</v>
      </c>
      <c r="AB79" s="796">
        <f>IFERROR(VLOOKUP(N79,'[40]KL TT ĐỢT 2'!$B$18:$K$2023,10,0),0)</f>
        <v>0</v>
      </c>
    </row>
    <row r="80" spans="1:28" s="767" customFormat="1" hidden="1" outlineLevel="1">
      <c r="A80" s="784"/>
      <c r="B80" s="784" t="s">
        <v>1623</v>
      </c>
      <c r="C80" s="785" t="s">
        <v>1561</v>
      </c>
      <c r="D80" s="786" t="s">
        <v>1535</v>
      </c>
      <c r="E80" s="787">
        <v>6</v>
      </c>
      <c r="F80" s="788"/>
      <c r="G80" s="788"/>
      <c r="H80" s="758">
        <v>0</v>
      </c>
      <c r="I80" s="789"/>
      <c r="J80" s="789"/>
      <c r="K80" s="788"/>
      <c r="M80" s="790"/>
      <c r="N80" s="790" t="s">
        <v>1623</v>
      </c>
      <c r="O80" s="791" t="s">
        <v>1561</v>
      </c>
      <c r="P80" s="792" t="s">
        <v>1535</v>
      </c>
      <c r="Q80" s="1150">
        <v>6</v>
      </c>
      <c r="R80" s="1145">
        <v>0</v>
      </c>
      <c r="S80" s="1151"/>
      <c r="T80" s="1151"/>
      <c r="U80" s="794">
        <v>706600</v>
      </c>
      <c r="V80" s="795">
        <v>199300</v>
      </c>
      <c r="W80" s="795">
        <f t="shared" si="1"/>
        <v>905900</v>
      </c>
      <c r="X80" s="795">
        <f t="shared" si="2"/>
        <v>5435400</v>
      </c>
      <c r="Y80" s="795">
        <f t="shared" si="3"/>
        <v>0</v>
      </c>
      <c r="Z80" s="795">
        <f t="shared" si="4"/>
        <v>0</v>
      </c>
      <c r="AA80" s="795">
        <f t="shared" si="5"/>
        <v>0</v>
      </c>
      <c r="AB80" s="796">
        <f>IFERROR(VLOOKUP(N80,'[40]KL TT ĐỢT 2'!$B$18:$K$2023,10,0),0)</f>
        <v>0</v>
      </c>
    </row>
    <row r="81" spans="1:28" s="767" customFormat="1" ht="28" hidden="1" outlineLevel="1">
      <c r="A81" s="784"/>
      <c r="B81" s="784" t="s">
        <v>1624</v>
      </c>
      <c r="C81" s="785" t="s">
        <v>1563</v>
      </c>
      <c r="D81" s="786" t="s">
        <v>1535</v>
      </c>
      <c r="E81" s="787">
        <v>92</v>
      </c>
      <c r="F81" s="788"/>
      <c r="G81" s="788"/>
      <c r="H81" s="758">
        <v>0</v>
      </c>
      <c r="I81" s="789"/>
      <c r="J81" s="789"/>
      <c r="K81" s="788"/>
      <c r="M81" s="790"/>
      <c r="N81" s="790" t="s">
        <v>1624</v>
      </c>
      <c r="O81" s="791" t="s">
        <v>1563</v>
      </c>
      <c r="P81" s="792" t="s">
        <v>1535</v>
      </c>
      <c r="Q81" s="1150">
        <v>92</v>
      </c>
      <c r="R81" s="1145">
        <v>0</v>
      </c>
      <c r="S81" s="1151"/>
      <c r="T81" s="1151"/>
      <c r="U81" s="794">
        <v>476400</v>
      </c>
      <c r="V81" s="795">
        <v>38600</v>
      </c>
      <c r="W81" s="795">
        <f t="shared" si="1"/>
        <v>515000</v>
      </c>
      <c r="X81" s="795">
        <f t="shared" si="2"/>
        <v>47380000</v>
      </c>
      <c r="Y81" s="795">
        <f t="shared" si="3"/>
        <v>0</v>
      </c>
      <c r="Z81" s="795">
        <f t="shared" si="4"/>
        <v>0</v>
      </c>
      <c r="AA81" s="795">
        <f t="shared" si="5"/>
        <v>0</v>
      </c>
      <c r="AB81" s="796">
        <f>IFERROR(VLOOKUP(N81,'[40]KL TT ĐỢT 2'!$B$18:$K$2023,10,0),0)</f>
        <v>0</v>
      </c>
    </row>
    <row r="82" spans="1:28" s="767" customFormat="1" hidden="1" outlineLevel="1">
      <c r="A82" s="784"/>
      <c r="B82" s="784" t="s">
        <v>1625</v>
      </c>
      <c r="C82" s="785" t="s">
        <v>1565</v>
      </c>
      <c r="D82" s="786" t="s">
        <v>1535</v>
      </c>
      <c r="E82" s="787">
        <v>92</v>
      </c>
      <c r="F82" s="788"/>
      <c r="G82" s="788"/>
      <c r="H82" s="758">
        <v>0</v>
      </c>
      <c r="I82" s="789"/>
      <c r="J82" s="789"/>
      <c r="K82" s="788"/>
      <c r="M82" s="790"/>
      <c r="N82" s="790" t="s">
        <v>1625</v>
      </c>
      <c r="O82" s="791" t="s">
        <v>1565</v>
      </c>
      <c r="P82" s="792" t="s">
        <v>1535</v>
      </c>
      <c r="Q82" s="1150">
        <v>92</v>
      </c>
      <c r="R82" s="1145">
        <v>0</v>
      </c>
      <c r="S82" s="1151"/>
      <c r="T82" s="1151"/>
      <c r="U82" s="794">
        <v>254000</v>
      </c>
      <c r="V82" s="795">
        <v>12900</v>
      </c>
      <c r="W82" s="795">
        <f t="shared" si="1"/>
        <v>266900</v>
      </c>
      <c r="X82" s="795">
        <f t="shared" si="2"/>
        <v>24554800</v>
      </c>
      <c r="Y82" s="795">
        <f t="shared" si="3"/>
        <v>0</v>
      </c>
      <c r="Z82" s="795">
        <f t="shared" si="4"/>
        <v>0</v>
      </c>
      <c r="AA82" s="795">
        <f t="shared" si="5"/>
        <v>0</v>
      </c>
      <c r="AB82" s="796">
        <f>IFERROR(VLOOKUP(N82,'[40]KL TT ĐỢT 2'!$B$18:$K$2023,10,0),0)</f>
        <v>0</v>
      </c>
    </row>
    <row r="83" spans="1:28" s="731" customFormat="1" hidden="1" outlineLevel="1">
      <c r="A83" s="762"/>
      <c r="B83" s="784" t="s">
        <v>1626</v>
      </c>
      <c r="C83" s="775" t="s">
        <v>1627</v>
      </c>
      <c r="D83" s="776"/>
      <c r="E83" s="797"/>
      <c r="F83" s="766"/>
      <c r="G83" s="766"/>
      <c r="H83" s="758">
        <v>0</v>
      </c>
      <c r="I83" s="765"/>
      <c r="J83" s="765"/>
      <c r="K83" s="766"/>
      <c r="M83" s="777"/>
      <c r="N83" s="790" t="s">
        <v>1626</v>
      </c>
      <c r="O83" s="778" t="s">
        <v>1627</v>
      </c>
      <c r="P83" s="779"/>
      <c r="Q83" s="1152"/>
      <c r="R83" s="1145">
        <v>0</v>
      </c>
      <c r="S83" s="1149"/>
      <c r="T83" s="1149"/>
      <c r="U83" s="781"/>
      <c r="V83" s="782"/>
      <c r="W83" s="795">
        <f t="shared" ref="W83:W146" si="6">U83+V83</f>
        <v>0</v>
      </c>
      <c r="X83" s="795">
        <f t="shared" ref="X83:X146" si="7">Q83*W83</f>
        <v>0</v>
      </c>
      <c r="Y83" s="795">
        <f t="shared" ref="Y83:Y146" si="8">R83*W83</f>
        <v>0</v>
      </c>
      <c r="Z83" s="795">
        <f t="shared" ref="Z83:Z146" si="9">S83*W83</f>
        <v>0</v>
      </c>
      <c r="AA83" s="795">
        <f t="shared" ref="AA83:AA146" si="10">T83*W83</f>
        <v>0</v>
      </c>
      <c r="AB83" s="796">
        <f>IFERROR(VLOOKUP(N83,'[40]KL TT ĐỢT 2'!$B$18:$K$2023,10,0),0)</f>
        <v>0</v>
      </c>
    </row>
    <row r="84" spans="1:28" s="767" customFormat="1" hidden="1" outlineLevel="1">
      <c r="A84" s="784"/>
      <c r="B84" s="784" t="s">
        <v>1628</v>
      </c>
      <c r="C84" s="785" t="s">
        <v>1534</v>
      </c>
      <c r="D84" s="786" t="s">
        <v>1535</v>
      </c>
      <c r="E84" s="787">
        <v>16</v>
      </c>
      <c r="F84" s="788"/>
      <c r="G84" s="788"/>
      <c r="H84" s="758">
        <v>0</v>
      </c>
      <c r="I84" s="789"/>
      <c r="J84" s="789"/>
      <c r="K84" s="788"/>
      <c r="M84" s="790"/>
      <c r="N84" s="790" t="s">
        <v>1628</v>
      </c>
      <c r="O84" s="791" t="s">
        <v>1534</v>
      </c>
      <c r="P84" s="792" t="s">
        <v>1535</v>
      </c>
      <c r="Q84" s="1150">
        <v>16</v>
      </c>
      <c r="R84" s="1145">
        <v>0</v>
      </c>
      <c r="S84" s="1151"/>
      <c r="T84" s="1151"/>
      <c r="U84" s="794">
        <v>642300</v>
      </c>
      <c r="V84" s="795">
        <v>199300</v>
      </c>
      <c r="W84" s="795">
        <f t="shared" si="6"/>
        <v>841600</v>
      </c>
      <c r="X84" s="795">
        <f t="shared" si="7"/>
        <v>13465600</v>
      </c>
      <c r="Y84" s="795">
        <f t="shared" si="8"/>
        <v>0</v>
      </c>
      <c r="Z84" s="795">
        <f t="shared" si="9"/>
        <v>0</v>
      </c>
      <c r="AA84" s="795">
        <f t="shared" si="10"/>
        <v>0</v>
      </c>
      <c r="AB84" s="796">
        <f>IFERROR(VLOOKUP(N84,'[40]KL TT ĐỢT 2'!$B$18:$K$2023,10,0),0)</f>
        <v>0</v>
      </c>
    </row>
    <row r="85" spans="1:28" s="767" customFormat="1" hidden="1" outlineLevel="1">
      <c r="A85" s="784"/>
      <c r="B85" s="784" t="s">
        <v>1629</v>
      </c>
      <c r="C85" s="785" t="s">
        <v>1534</v>
      </c>
      <c r="D85" s="786" t="s">
        <v>1535</v>
      </c>
      <c r="E85" s="787">
        <v>37</v>
      </c>
      <c r="F85" s="788"/>
      <c r="G85" s="788"/>
      <c r="H85" s="758">
        <v>0</v>
      </c>
      <c r="I85" s="789"/>
      <c r="J85" s="789"/>
      <c r="K85" s="788"/>
      <c r="M85" s="790"/>
      <c r="N85" s="790" t="s">
        <v>1629</v>
      </c>
      <c r="O85" s="791" t="s">
        <v>1534</v>
      </c>
      <c r="P85" s="792" t="s">
        <v>1535</v>
      </c>
      <c r="Q85" s="1150">
        <v>37</v>
      </c>
      <c r="R85" s="1145">
        <v>0</v>
      </c>
      <c r="S85" s="1151"/>
      <c r="T85" s="1151"/>
      <c r="U85" s="794">
        <v>642300</v>
      </c>
      <c r="V85" s="795">
        <v>199300</v>
      </c>
      <c r="W85" s="795">
        <f t="shared" si="6"/>
        <v>841600</v>
      </c>
      <c r="X85" s="795">
        <f t="shared" si="7"/>
        <v>31139200</v>
      </c>
      <c r="Y85" s="795">
        <f t="shared" si="8"/>
        <v>0</v>
      </c>
      <c r="Z85" s="795">
        <f t="shared" si="9"/>
        <v>0</v>
      </c>
      <c r="AA85" s="795">
        <f t="shared" si="10"/>
        <v>0</v>
      </c>
      <c r="AB85" s="796">
        <f>IFERROR(VLOOKUP(N85,'[40]KL TT ĐỢT 2'!$B$18:$K$2023,10,0),0)</f>
        <v>0</v>
      </c>
    </row>
    <row r="86" spans="1:28" s="767" customFormat="1" hidden="1" outlineLevel="1">
      <c r="A86" s="784"/>
      <c r="B86" s="784" t="s">
        <v>1630</v>
      </c>
      <c r="C86" s="785" t="s">
        <v>1538</v>
      </c>
      <c r="D86" s="786" t="s">
        <v>1535</v>
      </c>
      <c r="E86" s="787">
        <v>22</v>
      </c>
      <c r="F86" s="788"/>
      <c r="G86" s="788"/>
      <c r="H86" s="758">
        <v>0</v>
      </c>
      <c r="I86" s="789"/>
      <c r="J86" s="789"/>
      <c r="K86" s="788"/>
      <c r="M86" s="790"/>
      <c r="N86" s="790" t="s">
        <v>1630</v>
      </c>
      <c r="O86" s="791" t="s">
        <v>1538</v>
      </c>
      <c r="P86" s="792" t="s">
        <v>1535</v>
      </c>
      <c r="Q86" s="1150">
        <v>22</v>
      </c>
      <c r="R86" s="1145">
        <v>0</v>
      </c>
      <c r="S86" s="1151"/>
      <c r="T86" s="1151"/>
      <c r="U86" s="794">
        <v>642300</v>
      </c>
      <c r="V86" s="795">
        <v>199300</v>
      </c>
      <c r="W86" s="795">
        <f t="shared" si="6"/>
        <v>841600</v>
      </c>
      <c r="X86" s="795">
        <f t="shared" si="7"/>
        <v>18515200</v>
      </c>
      <c r="Y86" s="795">
        <f t="shared" si="8"/>
        <v>0</v>
      </c>
      <c r="Z86" s="795">
        <f t="shared" si="9"/>
        <v>0</v>
      </c>
      <c r="AA86" s="795">
        <f t="shared" si="10"/>
        <v>0</v>
      </c>
      <c r="AB86" s="796">
        <f>IFERROR(VLOOKUP(N86,'[40]KL TT ĐỢT 2'!$B$18:$K$2023,10,0),0)</f>
        <v>0</v>
      </c>
    </row>
    <row r="87" spans="1:28" s="767" customFormat="1" hidden="1" outlineLevel="1">
      <c r="A87" s="784"/>
      <c r="B87" s="784" t="s">
        <v>1631</v>
      </c>
      <c r="C87" s="785" t="s">
        <v>1538</v>
      </c>
      <c r="D87" s="786" t="s">
        <v>1535</v>
      </c>
      <c r="E87" s="787">
        <v>29</v>
      </c>
      <c r="F87" s="788"/>
      <c r="G87" s="788"/>
      <c r="H87" s="758">
        <v>0</v>
      </c>
      <c r="I87" s="789"/>
      <c r="J87" s="789"/>
      <c r="K87" s="788"/>
      <c r="M87" s="790"/>
      <c r="N87" s="790" t="s">
        <v>1631</v>
      </c>
      <c r="O87" s="791" t="s">
        <v>1538</v>
      </c>
      <c r="P87" s="792" t="s">
        <v>1535</v>
      </c>
      <c r="Q87" s="1150">
        <v>29</v>
      </c>
      <c r="R87" s="1145">
        <v>0</v>
      </c>
      <c r="S87" s="1151"/>
      <c r="T87" s="1151"/>
      <c r="U87" s="794">
        <v>642300</v>
      </c>
      <c r="V87" s="795">
        <v>199300</v>
      </c>
      <c r="W87" s="795">
        <f t="shared" si="6"/>
        <v>841600</v>
      </c>
      <c r="X87" s="795">
        <f t="shared" si="7"/>
        <v>24406400</v>
      </c>
      <c r="Y87" s="795">
        <f t="shared" si="8"/>
        <v>0</v>
      </c>
      <c r="Z87" s="795">
        <f t="shared" si="9"/>
        <v>0</v>
      </c>
      <c r="AA87" s="795">
        <f t="shared" si="10"/>
        <v>0</v>
      </c>
      <c r="AB87" s="796">
        <f>IFERROR(VLOOKUP(N87,'[40]KL TT ĐỢT 2'!$B$18:$K$2023,10,0),0)</f>
        <v>0</v>
      </c>
    </row>
    <row r="88" spans="1:28" s="767" customFormat="1" hidden="1" outlineLevel="1">
      <c r="A88" s="784"/>
      <c r="B88" s="784" t="s">
        <v>1632</v>
      </c>
      <c r="C88" s="785" t="s">
        <v>1540</v>
      </c>
      <c r="D88" s="786" t="s">
        <v>1535</v>
      </c>
      <c r="E88" s="787">
        <v>15</v>
      </c>
      <c r="F88" s="788"/>
      <c r="G88" s="788"/>
      <c r="H88" s="758">
        <v>0</v>
      </c>
      <c r="I88" s="789"/>
      <c r="J88" s="789"/>
      <c r="K88" s="788"/>
      <c r="M88" s="790"/>
      <c r="N88" s="790" t="s">
        <v>1632</v>
      </c>
      <c r="O88" s="791" t="s">
        <v>1540</v>
      </c>
      <c r="P88" s="792" t="s">
        <v>1535</v>
      </c>
      <c r="Q88" s="1150">
        <v>15</v>
      </c>
      <c r="R88" s="1145">
        <v>0</v>
      </c>
      <c r="S88" s="1151"/>
      <c r="T88" s="1151"/>
      <c r="U88" s="794">
        <v>642300</v>
      </c>
      <c r="V88" s="795">
        <v>199300</v>
      </c>
      <c r="W88" s="795">
        <f t="shared" si="6"/>
        <v>841600</v>
      </c>
      <c r="X88" s="795">
        <f t="shared" si="7"/>
        <v>12624000</v>
      </c>
      <c r="Y88" s="795">
        <f t="shared" si="8"/>
        <v>0</v>
      </c>
      <c r="Z88" s="795">
        <f t="shared" si="9"/>
        <v>0</v>
      </c>
      <c r="AA88" s="795">
        <f t="shared" si="10"/>
        <v>0</v>
      </c>
      <c r="AB88" s="796">
        <f>IFERROR(VLOOKUP(N88,'[40]KL TT ĐỢT 2'!$B$18:$K$2023,10,0),0)</f>
        <v>0</v>
      </c>
    </row>
    <row r="89" spans="1:28" s="767" customFormat="1" hidden="1" outlineLevel="1">
      <c r="A89" s="784"/>
      <c r="B89" s="784" t="s">
        <v>1633</v>
      </c>
      <c r="C89" s="785" t="s">
        <v>1542</v>
      </c>
      <c r="D89" s="786" t="s">
        <v>1535</v>
      </c>
      <c r="E89" s="787">
        <v>40</v>
      </c>
      <c r="F89" s="788"/>
      <c r="G89" s="788"/>
      <c r="H89" s="758">
        <v>0</v>
      </c>
      <c r="I89" s="789"/>
      <c r="J89" s="789"/>
      <c r="K89" s="788"/>
      <c r="M89" s="790"/>
      <c r="N89" s="790" t="s">
        <v>1633</v>
      </c>
      <c r="O89" s="791" t="s">
        <v>1542</v>
      </c>
      <c r="P89" s="792" t="s">
        <v>1535</v>
      </c>
      <c r="Q89" s="1150">
        <v>40</v>
      </c>
      <c r="R89" s="1145">
        <v>0</v>
      </c>
      <c r="S89" s="1151"/>
      <c r="T89" s="1151"/>
      <c r="U89" s="794">
        <v>642300</v>
      </c>
      <c r="V89" s="795">
        <v>199300</v>
      </c>
      <c r="W89" s="795">
        <f t="shared" si="6"/>
        <v>841600</v>
      </c>
      <c r="X89" s="795">
        <f t="shared" si="7"/>
        <v>33664000</v>
      </c>
      <c r="Y89" s="795">
        <f t="shared" si="8"/>
        <v>0</v>
      </c>
      <c r="Z89" s="795">
        <f t="shared" si="9"/>
        <v>0</v>
      </c>
      <c r="AA89" s="795">
        <f t="shared" si="10"/>
        <v>0</v>
      </c>
      <c r="AB89" s="796">
        <f>IFERROR(VLOOKUP(N89,'[40]KL TT ĐỢT 2'!$B$18:$K$2023,10,0),0)</f>
        <v>0</v>
      </c>
    </row>
    <row r="90" spans="1:28" s="767" customFormat="1" hidden="1" outlineLevel="1">
      <c r="A90" s="784"/>
      <c r="B90" s="784" t="s">
        <v>1634</v>
      </c>
      <c r="C90" s="785" t="s">
        <v>1544</v>
      </c>
      <c r="D90" s="786" t="s">
        <v>1535</v>
      </c>
      <c r="E90" s="787">
        <v>6</v>
      </c>
      <c r="F90" s="788"/>
      <c r="G90" s="788"/>
      <c r="H90" s="758">
        <v>0</v>
      </c>
      <c r="I90" s="789"/>
      <c r="J90" s="789"/>
      <c r="K90" s="788"/>
      <c r="M90" s="790"/>
      <c r="N90" s="790" t="s">
        <v>1634</v>
      </c>
      <c r="O90" s="791" t="s">
        <v>1544</v>
      </c>
      <c r="P90" s="792" t="s">
        <v>1535</v>
      </c>
      <c r="Q90" s="1150">
        <v>6</v>
      </c>
      <c r="R90" s="1145">
        <v>0</v>
      </c>
      <c r="S90" s="1151"/>
      <c r="T90" s="1151"/>
      <c r="U90" s="794">
        <v>642300</v>
      </c>
      <c r="V90" s="795">
        <v>199300</v>
      </c>
      <c r="W90" s="795">
        <f t="shared" si="6"/>
        <v>841600</v>
      </c>
      <c r="X90" s="795">
        <f t="shared" si="7"/>
        <v>5049600</v>
      </c>
      <c r="Y90" s="795">
        <f t="shared" si="8"/>
        <v>0</v>
      </c>
      <c r="Z90" s="795">
        <f t="shared" si="9"/>
        <v>0</v>
      </c>
      <c r="AA90" s="795">
        <f t="shared" si="10"/>
        <v>0</v>
      </c>
      <c r="AB90" s="796">
        <f>IFERROR(VLOOKUP(N90,'[40]KL TT ĐỢT 2'!$B$18:$K$2023,10,0),0)</f>
        <v>0</v>
      </c>
    </row>
    <row r="91" spans="1:28" s="767" customFormat="1" hidden="1" outlineLevel="1">
      <c r="A91" s="784"/>
      <c r="B91" s="784" t="s">
        <v>1635</v>
      </c>
      <c r="C91" s="785" t="s">
        <v>1546</v>
      </c>
      <c r="D91" s="786" t="s">
        <v>1535</v>
      </c>
      <c r="E91" s="787">
        <v>28</v>
      </c>
      <c r="F91" s="788"/>
      <c r="G91" s="788"/>
      <c r="H91" s="758">
        <v>0</v>
      </c>
      <c r="I91" s="789"/>
      <c r="J91" s="789"/>
      <c r="K91" s="788"/>
      <c r="M91" s="790"/>
      <c r="N91" s="790" t="s">
        <v>1635</v>
      </c>
      <c r="O91" s="791" t="s">
        <v>1546</v>
      </c>
      <c r="P91" s="792" t="s">
        <v>1535</v>
      </c>
      <c r="Q91" s="1150">
        <v>28</v>
      </c>
      <c r="R91" s="1145">
        <v>0</v>
      </c>
      <c r="S91" s="1151"/>
      <c r="T91" s="1151"/>
      <c r="U91" s="794">
        <v>706600</v>
      </c>
      <c r="V91" s="795">
        <v>199300</v>
      </c>
      <c r="W91" s="795">
        <f t="shared" si="6"/>
        <v>905900</v>
      </c>
      <c r="X91" s="795">
        <f t="shared" si="7"/>
        <v>25365200</v>
      </c>
      <c r="Y91" s="795">
        <f t="shared" si="8"/>
        <v>0</v>
      </c>
      <c r="Z91" s="795">
        <f t="shared" si="9"/>
        <v>0</v>
      </c>
      <c r="AA91" s="795">
        <f t="shared" si="10"/>
        <v>0</v>
      </c>
      <c r="AB91" s="796">
        <f>IFERROR(VLOOKUP(N91,'[40]KL TT ĐỢT 2'!$B$18:$K$2023,10,0),0)</f>
        <v>0</v>
      </c>
    </row>
    <row r="92" spans="1:28" s="767" customFormat="1" hidden="1" outlineLevel="1">
      <c r="A92" s="784"/>
      <c r="B92" s="784" t="s">
        <v>1636</v>
      </c>
      <c r="C92" s="785" t="s">
        <v>1548</v>
      </c>
      <c r="D92" s="786" t="s">
        <v>1535</v>
      </c>
      <c r="E92" s="787">
        <v>8</v>
      </c>
      <c r="F92" s="788"/>
      <c r="G92" s="788"/>
      <c r="H92" s="758">
        <v>0</v>
      </c>
      <c r="I92" s="789"/>
      <c r="J92" s="789"/>
      <c r="K92" s="788"/>
      <c r="M92" s="790"/>
      <c r="N92" s="790" t="s">
        <v>1636</v>
      </c>
      <c r="O92" s="791" t="s">
        <v>1548</v>
      </c>
      <c r="P92" s="792" t="s">
        <v>1535</v>
      </c>
      <c r="Q92" s="1150">
        <v>8</v>
      </c>
      <c r="R92" s="1145">
        <v>0</v>
      </c>
      <c r="S92" s="1151"/>
      <c r="T92" s="1151"/>
      <c r="U92" s="794">
        <v>706600</v>
      </c>
      <c r="V92" s="795">
        <v>199300</v>
      </c>
      <c r="W92" s="795">
        <f t="shared" si="6"/>
        <v>905900</v>
      </c>
      <c r="X92" s="795">
        <f t="shared" si="7"/>
        <v>7247200</v>
      </c>
      <c r="Y92" s="795">
        <f t="shared" si="8"/>
        <v>0</v>
      </c>
      <c r="Z92" s="795">
        <f t="shared" si="9"/>
        <v>0</v>
      </c>
      <c r="AA92" s="795">
        <f t="shared" si="10"/>
        <v>0</v>
      </c>
      <c r="AB92" s="796">
        <f>IFERROR(VLOOKUP(N92,'[40]KL TT ĐỢT 2'!$B$18:$K$2023,10,0),0)</f>
        <v>0</v>
      </c>
    </row>
    <row r="93" spans="1:28" s="767" customFormat="1" hidden="1" outlineLevel="1">
      <c r="A93" s="784"/>
      <c r="B93" s="784" t="s">
        <v>1637</v>
      </c>
      <c r="C93" s="785" t="s">
        <v>1550</v>
      </c>
      <c r="D93" s="786" t="s">
        <v>1535</v>
      </c>
      <c r="E93" s="787">
        <v>3</v>
      </c>
      <c r="F93" s="788"/>
      <c r="G93" s="788"/>
      <c r="H93" s="758">
        <v>0</v>
      </c>
      <c r="I93" s="789"/>
      <c r="J93" s="789"/>
      <c r="K93" s="788"/>
      <c r="M93" s="790"/>
      <c r="N93" s="790" t="s">
        <v>1637</v>
      </c>
      <c r="O93" s="791" t="s">
        <v>1550</v>
      </c>
      <c r="P93" s="792" t="s">
        <v>1535</v>
      </c>
      <c r="Q93" s="1150">
        <v>3</v>
      </c>
      <c r="R93" s="1145">
        <v>0</v>
      </c>
      <c r="S93" s="1151"/>
      <c r="T93" s="1151"/>
      <c r="U93" s="794">
        <v>706600</v>
      </c>
      <c r="V93" s="795">
        <v>199300</v>
      </c>
      <c r="W93" s="795">
        <f t="shared" si="6"/>
        <v>905900</v>
      </c>
      <c r="X93" s="795">
        <f t="shared" si="7"/>
        <v>2717700</v>
      </c>
      <c r="Y93" s="795">
        <f t="shared" si="8"/>
        <v>0</v>
      </c>
      <c r="Z93" s="795">
        <f t="shared" si="9"/>
        <v>0</v>
      </c>
      <c r="AA93" s="795">
        <f t="shared" si="10"/>
        <v>0</v>
      </c>
      <c r="AB93" s="796">
        <f>IFERROR(VLOOKUP(N93,'[40]KL TT ĐỢT 2'!$B$18:$K$2023,10,0),0)</f>
        <v>0</v>
      </c>
    </row>
    <row r="94" spans="1:28" s="767" customFormat="1" hidden="1" outlineLevel="1">
      <c r="A94" s="784"/>
      <c r="B94" s="784" t="s">
        <v>1638</v>
      </c>
      <c r="C94" s="785" t="s">
        <v>1552</v>
      </c>
      <c r="D94" s="786" t="s">
        <v>1535</v>
      </c>
      <c r="E94" s="787">
        <v>2</v>
      </c>
      <c r="F94" s="788"/>
      <c r="G94" s="788"/>
      <c r="H94" s="758">
        <v>0</v>
      </c>
      <c r="I94" s="789"/>
      <c r="J94" s="789"/>
      <c r="K94" s="788"/>
      <c r="M94" s="790"/>
      <c r="N94" s="790" t="s">
        <v>1638</v>
      </c>
      <c r="O94" s="791" t="s">
        <v>1552</v>
      </c>
      <c r="P94" s="792" t="s">
        <v>1535</v>
      </c>
      <c r="Q94" s="1150">
        <v>2</v>
      </c>
      <c r="R94" s="1145">
        <v>0</v>
      </c>
      <c r="S94" s="1151"/>
      <c r="T94" s="1151"/>
      <c r="U94" s="794">
        <v>706600</v>
      </c>
      <c r="V94" s="795">
        <v>199300</v>
      </c>
      <c r="W94" s="795">
        <f t="shared" si="6"/>
        <v>905900</v>
      </c>
      <c r="X94" s="795">
        <f t="shared" si="7"/>
        <v>1811800</v>
      </c>
      <c r="Y94" s="795">
        <f t="shared" si="8"/>
        <v>0</v>
      </c>
      <c r="Z94" s="795">
        <f t="shared" si="9"/>
        <v>0</v>
      </c>
      <c r="AA94" s="795">
        <f t="shared" si="10"/>
        <v>0</v>
      </c>
      <c r="AB94" s="796">
        <f>IFERROR(VLOOKUP(N94,'[40]KL TT ĐỢT 2'!$B$18:$K$2023,10,0),0)</f>
        <v>0</v>
      </c>
    </row>
    <row r="95" spans="1:28" s="767" customFormat="1" hidden="1" outlineLevel="1">
      <c r="A95" s="784"/>
      <c r="B95" s="784" t="s">
        <v>1639</v>
      </c>
      <c r="C95" s="785" t="s">
        <v>1554</v>
      </c>
      <c r="D95" s="786" t="s">
        <v>1535</v>
      </c>
      <c r="E95" s="787">
        <v>0.5</v>
      </c>
      <c r="F95" s="788"/>
      <c r="G95" s="788"/>
      <c r="H95" s="758">
        <v>0</v>
      </c>
      <c r="I95" s="789"/>
      <c r="J95" s="789"/>
      <c r="K95" s="788"/>
      <c r="M95" s="790"/>
      <c r="N95" s="790" t="s">
        <v>1639</v>
      </c>
      <c r="O95" s="791" t="s">
        <v>1554</v>
      </c>
      <c r="P95" s="792" t="s">
        <v>1535</v>
      </c>
      <c r="Q95" s="1150">
        <v>0.5</v>
      </c>
      <c r="R95" s="1145">
        <v>0</v>
      </c>
      <c r="S95" s="1151"/>
      <c r="T95" s="1151"/>
      <c r="U95" s="794">
        <v>706600</v>
      </c>
      <c r="V95" s="795">
        <v>199300</v>
      </c>
      <c r="W95" s="795">
        <f t="shared" si="6"/>
        <v>905900</v>
      </c>
      <c r="X95" s="795">
        <f t="shared" si="7"/>
        <v>452950</v>
      </c>
      <c r="Y95" s="795">
        <f t="shared" si="8"/>
        <v>0</v>
      </c>
      <c r="Z95" s="795">
        <f t="shared" si="9"/>
        <v>0</v>
      </c>
      <c r="AA95" s="795">
        <f t="shared" si="10"/>
        <v>0</v>
      </c>
      <c r="AB95" s="796">
        <f>IFERROR(VLOOKUP(N95,'[40]KL TT ĐỢT 2'!$B$18:$K$2023,10,0),0)</f>
        <v>0</v>
      </c>
    </row>
    <row r="96" spans="1:28" s="767" customFormat="1" hidden="1" outlineLevel="1">
      <c r="A96" s="784"/>
      <c r="B96" s="784" t="s">
        <v>1640</v>
      </c>
      <c r="C96" s="785" t="s">
        <v>1556</v>
      </c>
      <c r="D96" s="786" t="s">
        <v>1535</v>
      </c>
      <c r="E96" s="787">
        <v>4</v>
      </c>
      <c r="F96" s="788"/>
      <c r="G96" s="788"/>
      <c r="H96" s="758">
        <v>0</v>
      </c>
      <c r="I96" s="789"/>
      <c r="J96" s="789"/>
      <c r="K96" s="788"/>
      <c r="M96" s="790"/>
      <c r="N96" s="790" t="s">
        <v>1640</v>
      </c>
      <c r="O96" s="791" t="s">
        <v>1556</v>
      </c>
      <c r="P96" s="792" t="s">
        <v>1535</v>
      </c>
      <c r="Q96" s="1150">
        <v>4</v>
      </c>
      <c r="R96" s="1145">
        <v>0</v>
      </c>
      <c r="S96" s="1151"/>
      <c r="T96" s="1151"/>
      <c r="U96" s="794">
        <v>706600</v>
      </c>
      <c r="V96" s="795">
        <v>199300</v>
      </c>
      <c r="W96" s="795">
        <f t="shared" si="6"/>
        <v>905900</v>
      </c>
      <c r="X96" s="795">
        <f t="shared" si="7"/>
        <v>3623600</v>
      </c>
      <c r="Y96" s="795">
        <f t="shared" si="8"/>
        <v>0</v>
      </c>
      <c r="Z96" s="795">
        <f t="shared" si="9"/>
        <v>0</v>
      </c>
      <c r="AA96" s="795">
        <f t="shared" si="10"/>
        <v>0</v>
      </c>
      <c r="AB96" s="796">
        <f>IFERROR(VLOOKUP(N96,'[40]KL TT ĐỢT 2'!$B$18:$K$2023,10,0),0)</f>
        <v>0</v>
      </c>
    </row>
    <row r="97" spans="1:28" s="767" customFormat="1" hidden="1" outlineLevel="1">
      <c r="A97" s="784"/>
      <c r="B97" s="784" t="s">
        <v>1641</v>
      </c>
      <c r="C97" s="785" t="s">
        <v>1558</v>
      </c>
      <c r="D97" s="786" t="s">
        <v>1535</v>
      </c>
      <c r="E97" s="787">
        <v>3</v>
      </c>
      <c r="F97" s="788"/>
      <c r="G97" s="788"/>
      <c r="H97" s="758">
        <v>0</v>
      </c>
      <c r="I97" s="789"/>
      <c r="J97" s="789"/>
      <c r="K97" s="788"/>
      <c r="M97" s="790"/>
      <c r="N97" s="790" t="s">
        <v>1641</v>
      </c>
      <c r="O97" s="791" t="s">
        <v>1558</v>
      </c>
      <c r="P97" s="792" t="s">
        <v>1535</v>
      </c>
      <c r="Q97" s="1150">
        <v>3</v>
      </c>
      <c r="R97" s="1145">
        <v>0</v>
      </c>
      <c r="S97" s="1151"/>
      <c r="T97" s="1151"/>
      <c r="U97" s="794">
        <v>706600</v>
      </c>
      <c r="V97" s="795">
        <v>199300</v>
      </c>
      <c r="W97" s="795">
        <f t="shared" si="6"/>
        <v>905900</v>
      </c>
      <c r="X97" s="795">
        <f t="shared" si="7"/>
        <v>2717700</v>
      </c>
      <c r="Y97" s="795">
        <f t="shared" si="8"/>
        <v>0</v>
      </c>
      <c r="Z97" s="795">
        <f t="shared" si="9"/>
        <v>0</v>
      </c>
      <c r="AA97" s="795">
        <f t="shared" si="10"/>
        <v>0</v>
      </c>
      <c r="AB97" s="796">
        <f>IFERROR(VLOOKUP(N97,'[40]KL TT ĐỢT 2'!$B$18:$K$2023,10,0),0)</f>
        <v>0</v>
      </c>
    </row>
    <row r="98" spans="1:28" s="767" customFormat="1" hidden="1" outlineLevel="1">
      <c r="A98" s="784"/>
      <c r="B98" s="784" t="s">
        <v>1642</v>
      </c>
      <c r="C98" s="785" t="s">
        <v>1558</v>
      </c>
      <c r="D98" s="786" t="s">
        <v>1535</v>
      </c>
      <c r="E98" s="787">
        <v>1</v>
      </c>
      <c r="F98" s="788"/>
      <c r="G98" s="788"/>
      <c r="H98" s="758">
        <v>0</v>
      </c>
      <c r="I98" s="789"/>
      <c r="J98" s="789"/>
      <c r="K98" s="788"/>
      <c r="M98" s="790"/>
      <c r="N98" s="790" t="s">
        <v>1642</v>
      </c>
      <c r="O98" s="791" t="s">
        <v>1558</v>
      </c>
      <c r="P98" s="792" t="s">
        <v>1535</v>
      </c>
      <c r="Q98" s="1150">
        <v>1</v>
      </c>
      <c r="R98" s="1145">
        <v>0</v>
      </c>
      <c r="S98" s="1151"/>
      <c r="T98" s="1151"/>
      <c r="U98" s="794">
        <v>706600</v>
      </c>
      <c r="V98" s="795">
        <v>199300</v>
      </c>
      <c r="W98" s="795">
        <f t="shared" si="6"/>
        <v>905900</v>
      </c>
      <c r="X98" s="795">
        <f t="shared" si="7"/>
        <v>905900</v>
      </c>
      <c r="Y98" s="795">
        <f t="shared" si="8"/>
        <v>0</v>
      </c>
      <c r="Z98" s="795">
        <f t="shared" si="9"/>
        <v>0</v>
      </c>
      <c r="AA98" s="795">
        <f t="shared" si="10"/>
        <v>0</v>
      </c>
      <c r="AB98" s="796">
        <f>IFERROR(VLOOKUP(N98,'[40]KL TT ĐỢT 2'!$B$18:$K$2023,10,0),0)</f>
        <v>0</v>
      </c>
    </row>
    <row r="99" spans="1:28" s="767" customFormat="1" hidden="1" outlineLevel="1">
      <c r="A99" s="784"/>
      <c r="B99" s="784" t="s">
        <v>1643</v>
      </c>
      <c r="C99" s="785" t="s">
        <v>1561</v>
      </c>
      <c r="D99" s="786" t="s">
        <v>1535</v>
      </c>
      <c r="E99" s="787">
        <v>7</v>
      </c>
      <c r="F99" s="788"/>
      <c r="G99" s="788"/>
      <c r="H99" s="758">
        <v>0</v>
      </c>
      <c r="I99" s="789"/>
      <c r="J99" s="789"/>
      <c r="K99" s="788"/>
      <c r="M99" s="790"/>
      <c r="N99" s="790" t="s">
        <v>1643</v>
      </c>
      <c r="O99" s="791" t="s">
        <v>1561</v>
      </c>
      <c r="P99" s="792" t="s">
        <v>1535</v>
      </c>
      <c r="Q99" s="1150">
        <v>7</v>
      </c>
      <c r="R99" s="1145">
        <v>0</v>
      </c>
      <c r="S99" s="1151"/>
      <c r="T99" s="1151"/>
      <c r="U99" s="794">
        <v>706600</v>
      </c>
      <c r="V99" s="795">
        <v>199300</v>
      </c>
      <c r="W99" s="795">
        <f t="shared" si="6"/>
        <v>905900</v>
      </c>
      <c r="X99" s="795">
        <f t="shared" si="7"/>
        <v>6341300</v>
      </c>
      <c r="Y99" s="795">
        <f t="shared" si="8"/>
        <v>0</v>
      </c>
      <c r="Z99" s="795">
        <f t="shared" si="9"/>
        <v>0</v>
      </c>
      <c r="AA99" s="795">
        <f t="shared" si="10"/>
        <v>0</v>
      </c>
      <c r="AB99" s="796">
        <f>IFERROR(VLOOKUP(N99,'[40]KL TT ĐỢT 2'!$B$18:$K$2023,10,0),0)</f>
        <v>0</v>
      </c>
    </row>
    <row r="100" spans="1:28" s="767" customFormat="1" ht="28" hidden="1" outlineLevel="1">
      <c r="A100" s="784"/>
      <c r="B100" s="784" t="s">
        <v>1644</v>
      </c>
      <c r="C100" s="785" t="s">
        <v>1563</v>
      </c>
      <c r="D100" s="786" t="s">
        <v>1535</v>
      </c>
      <c r="E100" s="787">
        <v>102</v>
      </c>
      <c r="F100" s="788"/>
      <c r="G100" s="788"/>
      <c r="H100" s="758">
        <v>0</v>
      </c>
      <c r="I100" s="789"/>
      <c r="J100" s="789"/>
      <c r="K100" s="788"/>
      <c r="M100" s="790"/>
      <c r="N100" s="790" t="s">
        <v>1644</v>
      </c>
      <c r="O100" s="791" t="s">
        <v>1563</v>
      </c>
      <c r="P100" s="792" t="s">
        <v>1535</v>
      </c>
      <c r="Q100" s="1150">
        <v>102</v>
      </c>
      <c r="R100" s="1145">
        <v>0</v>
      </c>
      <c r="S100" s="1151"/>
      <c r="T100" s="1151"/>
      <c r="U100" s="794">
        <v>476400</v>
      </c>
      <c r="V100" s="795">
        <v>38600</v>
      </c>
      <c r="W100" s="795">
        <f t="shared" si="6"/>
        <v>515000</v>
      </c>
      <c r="X100" s="795">
        <f t="shared" si="7"/>
        <v>52530000</v>
      </c>
      <c r="Y100" s="795">
        <f t="shared" si="8"/>
        <v>0</v>
      </c>
      <c r="Z100" s="795">
        <f t="shared" si="9"/>
        <v>0</v>
      </c>
      <c r="AA100" s="795">
        <f t="shared" si="10"/>
        <v>0</v>
      </c>
      <c r="AB100" s="796">
        <f>IFERROR(VLOOKUP(N100,'[40]KL TT ĐỢT 2'!$B$18:$K$2023,10,0),0)</f>
        <v>0</v>
      </c>
    </row>
    <row r="101" spans="1:28" s="767" customFormat="1" hidden="1" outlineLevel="1">
      <c r="A101" s="784"/>
      <c r="B101" s="784" t="s">
        <v>1645</v>
      </c>
      <c r="C101" s="785" t="s">
        <v>1565</v>
      </c>
      <c r="D101" s="786" t="s">
        <v>1535</v>
      </c>
      <c r="E101" s="787">
        <v>102</v>
      </c>
      <c r="F101" s="788"/>
      <c r="G101" s="788"/>
      <c r="H101" s="758">
        <v>0</v>
      </c>
      <c r="I101" s="789"/>
      <c r="J101" s="789"/>
      <c r="K101" s="788"/>
      <c r="M101" s="790"/>
      <c r="N101" s="790" t="s">
        <v>1645</v>
      </c>
      <c r="O101" s="791" t="s">
        <v>1565</v>
      </c>
      <c r="P101" s="792" t="s">
        <v>1535</v>
      </c>
      <c r="Q101" s="1150">
        <v>102</v>
      </c>
      <c r="R101" s="1145">
        <v>0</v>
      </c>
      <c r="S101" s="1151"/>
      <c r="T101" s="1151"/>
      <c r="U101" s="794">
        <v>254000</v>
      </c>
      <c r="V101" s="795">
        <v>12900</v>
      </c>
      <c r="W101" s="795">
        <f t="shared" si="6"/>
        <v>266900</v>
      </c>
      <c r="X101" s="795">
        <f t="shared" si="7"/>
        <v>27223800</v>
      </c>
      <c r="Y101" s="795">
        <f t="shared" si="8"/>
        <v>0</v>
      </c>
      <c r="Z101" s="795">
        <f t="shared" si="9"/>
        <v>0</v>
      </c>
      <c r="AA101" s="795">
        <f t="shared" si="10"/>
        <v>0</v>
      </c>
      <c r="AB101" s="796">
        <f>IFERROR(VLOOKUP(N101,'[40]KL TT ĐỢT 2'!$B$18:$K$2023,10,0),0)</f>
        <v>0</v>
      </c>
    </row>
    <row r="102" spans="1:28" s="731" customFormat="1" hidden="1" outlineLevel="1">
      <c r="A102" s="762"/>
      <c r="B102" s="784" t="s">
        <v>1646</v>
      </c>
      <c r="C102" s="775" t="s">
        <v>1647</v>
      </c>
      <c r="D102" s="776"/>
      <c r="E102" s="797"/>
      <c r="F102" s="766"/>
      <c r="G102" s="766"/>
      <c r="H102" s="758">
        <v>0</v>
      </c>
      <c r="I102" s="765"/>
      <c r="J102" s="765"/>
      <c r="K102" s="766"/>
      <c r="M102" s="777"/>
      <c r="N102" s="790" t="s">
        <v>1646</v>
      </c>
      <c r="O102" s="778" t="s">
        <v>1647</v>
      </c>
      <c r="P102" s="779"/>
      <c r="Q102" s="1152"/>
      <c r="R102" s="1145">
        <v>0</v>
      </c>
      <c r="S102" s="1149"/>
      <c r="T102" s="1149"/>
      <c r="U102" s="781"/>
      <c r="V102" s="782"/>
      <c r="W102" s="795">
        <f t="shared" si="6"/>
        <v>0</v>
      </c>
      <c r="X102" s="795">
        <f t="shared" si="7"/>
        <v>0</v>
      </c>
      <c r="Y102" s="795">
        <f t="shared" si="8"/>
        <v>0</v>
      </c>
      <c r="Z102" s="795">
        <f t="shared" si="9"/>
        <v>0</v>
      </c>
      <c r="AA102" s="795">
        <f t="shared" si="10"/>
        <v>0</v>
      </c>
      <c r="AB102" s="796">
        <f>IFERROR(VLOOKUP(N102,'[40]KL TT ĐỢT 2'!$B$18:$K$2023,10,0),0)</f>
        <v>0</v>
      </c>
    </row>
    <row r="103" spans="1:28" s="767" customFormat="1" hidden="1" outlineLevel="1">
      <c r="A103" s="784"/>
      <c r="B103" s="784" t="s">
        <v>1648</v>
      </c>
      <c r="C103" s="785" t="s">
        <v>1534</v>
      </c>
      <c r="D103" s="786" t="s">
        <v>1535</v>
      </c>
      <c r="E103" s="787">
        <v>16</v>
      </c>
      <c r="F103" s="788"/>
      <c r="G103" s="788"/>
      <c r="H103" s="758">
        <v>0</v>
      </c>
      <c r="I103" s="789"/>
      <c r="J103" s="789"/>
      <c r="K103" s="788"/>
      <c r="M103" s="790"/>
      <c r="N103" s="790" t="s">
        <v>1648</v>
      </c>
      <c r="O103" s="791" t="s">
        <v>1534</v>
      </c>
      <c r="P103" s="792" t="s">
        <v>1535</v>
      </c>
      <c r="Q103" s="1150">
        <v>16</v>
      </c>
      <c r="R103" s="1145">
        <v>0</v>
      </c>
      <c r="S103" s="1151"/>
      <c r="T103" s="1151"/>
      <c r="U103" s="794">
        <v>642300</v>
      </c>
      <c r="V103" s="795">
        <v>199300</v>
      </c>
      <c r="W103" s="795">
        <f t="shared" si="6"/>
        <v>841600</v>
      </c>
      <c r="X103" s="795">
        <f t="shared" si="7"/>
        <v>13465600</v>
      </c>
      <c r="Y103" s="795">
        <f t="shared" si="8"/>
        <v>0</v>
      </c>
      <c r="Z103" s="795">
        <f t="shared" si="9"/>
        <v>0</v>
      </c>
      <c r="AA103" s="795">
        <f t="shared" si="10"/>
        <v>0</v>
      </c>
      <c r="AB103" s="796">
        <f>IFERROR(VLOOKUP(N103,'[40]KL TT ĐỢT 2'!$B$18:$K$2023,10,0),0)</f>
        <v>0</v>
      </c>
    </row>
    <row r="104" spans="1:28" s="767" customFormat="1" hidden="1" outlineLevel="1">
      <c r="A104" s="784"/>
      <c r="B104" s="784" t="s">
        <v>1649</v>
      </c>
      <c r="C104" s="785" t="s">
        <v>1534</v>
      </c>
      <c r="D104" s="786" t="s">
        <v>1535</v>
      </c>
      <c r="E104" s="787">
        <v>37</v>
      </c>
      <c r="F104" s="788"/>
      <c r="G104" s="788"/>
      <c r="H104" s="758">
        <v>0</v>
      </c>
      <c r="I104" s="789"/>
      <c r="J104" s="789"/>
      <c r="K104" s="788"/>
      <c r="M104" s="790"/>
      <c r="N104" s="790" t="s">
        <v>1649</v>
      </c>
      <c r="O104" s="791" t="s">
        <v>1534</v>
      </c>
      <c r="P104" s="792" t="s">
        <v>1535</v>
      </c>
      <c r="Q104" s="1150">
        <v>37</v>
      </c>
      <c r="R104" s="1145">
        <v>0</v>
      </c>
      <c r="S104" s="1151"/>
      <c r="T104" s="1151"/>
      <c r="U104" s="794">
        <v>642300</v>
      </c>
      <c r="V104" s="795">
        <v>199300</v>
      </c>
      <c r="W104" s="795">
        <f t="shared" si="6"/>
        <v>841600</v>
      </c>
      <c r="X104" s="795">
        <f t="shared" si="7"/>
        <v>31139200</v>
      </c>
      <c r="Y104" s="795">
        <f t="shared" si="8"/>
        <v>0</v>
      </c>
      <c r="Z104" s="795">
        <f t="shared" si="9"/>
        <v>0</v>
      </c>
      <c r="AA104" s="795">
        <f t="shared" si="10"/>
        <v>0</v>
      </c>
      <c r="AB104" s="796">
        <f>IFERROR(VLOOKUP(N104,'[40]KL TT ĐỢT 2'!$B$18:$K$2023,10,0),0)</f>
        <v>0</v>
      </c>
    </row>
    <row r="105" spans="1:28" s="767" customFormat="1" hidden="1" outlineLevel="1">
      <c r="A105" s="784"/>
      <c r="B105" s="784" t="s">
        <v>1650</v>
      </c>
      <c r="C105" s="785" t="s">
        <v>1538</v>
      </c>
      <c r="D105" s="786" t="s">
        <v>1535</v>
      </c>
      <c r="E105" s="787">
        <v>22</v>
      </c>
      <c r="F105" s="788"/>
      <c r="G105" s="788"/>
      <c r="H105" s="758">
        <v>0</v>
      </c>
      <c r="I105" s="789"/>
      <c r="J105" s="789"/>
      <c r="K105" s="788"/>
      <c r="M105" s="790"/>
      <c r="N105" s="790" t="s">
        <v>1650</v>
      </c>
      <c r="O105" s="791" t="s">
        <v>1538</v>
      </c>
      <c r="P105" s="792" t="s">
        <v>1535</v>
      </c>
      <c r="Q105" s="1150">
        <v>22</v>
      </c>
      <c r="R105" s="1145">
        <v>0</v>
      </c>
      <c r="S105" s="1151"/>
      <c r="T105" s="1151"/>
      <c r="U105" s="794">
        <v>642300</v>
      </c>
      <c r="V105" s="795">
        <v>199300</v>
      </c>
      <c r="W105" s="795">
        <f t="shared" si="6"/>
        <v>841600</v>
      </c>
      <c r="X105" s="795">
        <f t="shared" si="7"/>
        <v>18515200</v>
      </c>
      <c r="Y105" s="795">
        <f t="shared" si="8"/>
        <v>0</v>
      </c>
      <c r="Z105" s="795">
        <f t="shared" si="9"/>
        <v>0</v>
      </c>
      <c r="AA105" s="795">
        <f t="shared" si="10"/>
        <v>0</v>
      </c>
      <c r="AB105" s="796">
        <f>IFERROR(VLOOKUP(N105,'[40]KL TT ĐỢT 2'!$B$18:$K$2023,10,0),0)</f>
        <v>0</v>
      </c>
    </row>
    <row r="106" spans="1:28" s="767" customFormat="1" hidden="1" outlineLevel="1">
      <c r="A106" s="784"/>
      <c r="B106" s="784" t="s">
        <v>1651</v>
      </c>
      <c r="C106" s="785" t="s">
        <v>1538</v>
      </c>
      <c r="D106" s="786" t="s">
        <v>1535</v>
      </c>
      <c r="E106" s="787">
        <v>29</v>
      </c>
      <c r="F106" s="788"/>
      <c r="G106" s="788"/>
      <c r="H106" s="758">
        <v>0</v>
      </c>
      <c r="I106" s="789"/>
      <c r="J106" s="789"/>
      <c r="K106" s="788"/>
      <c r="M106" s="790"/>
      <c r="N106" s="790" t="s">
        <v>1651</v>
      </c>
      <c r="O106" s="791" t="s">
        <v>1538</v>
      </c>
      <c r="P106" s="792" t="s">
        <v>1535</v>
      </c>
      <c r="Q106" s="1150">
        <v>29</v>
      </c>
      <c r="R106" s="1145">
        <v>0</v>
      </c>
      <c r="S106" s="1151"/>
      <c r="T106" s="1151"/>
      <c r="U106" s="794">
        <v>642300</v>
      </c>
      <c r="V106" s="795">
        <v>199300</v>
      </c>
      <c r="W106" s="795">
        <f t="shared" si="6"/>
        <v>841600</v>
      </c>
      <c r="X106" s="795">
        <f t="shared" si="7"/>
        <v>24406400</v>
      </c>
      <c r="Y106" s="795">
        <f t="shared" si="8"/>
        <v>0</v>
      </c>
      <c r="Z106" s="795">
        <f t="shared" si="9"/>
        <v>0</v>
      </c>
      <c r="AA106" s="795">
        <f t="shared" si="10"/>
        <v>0</v>
      </c>
      <c r="AB106" s="796">
        <f>IFERROR(VLOOKUP(N106,'[40]KL TT ĐỢT 2'!$B$18:$K$2023,10,0),0)</f>
        <v>0</v>
      </c>
    </row>
    <row r="107" spans="1:28" s="767" customFormat="1" hidden="1" outlineLevel="1">
      <c r="A107" s="784"/>
      <c r="B107" s="784" t="s">
        <v>1652</v>
      </c>
      <c r="C107" s="785" t="s">
        <v>1540</v>
      </c>
      <c r="D107" s="786" t="s">
        <v>1535</v>
      </c>
      <c r="E107" s="787">
        <v>15</v>
      </c>
      <c r="F107" s="788"/>
      <c r="G107" s="788"/>
      <c r="H107" s="758">
        <v>0</v>
      </c>
      <c r="I107" s="789"/>
      <c r="J107" s="789"/>
      <c r="K107" s="788"/>
      <c r="M107" s="790"/>
      <c r="N107" s="790" t="s">
        <v>1652</v>
      </c>
      <c r="O107" s="791" t="s">
        <v>1540</v>
      </c>
      <c r="P107" s="792" t="s">
        <v>1535</v>
      </c>
      <c r="Q107" s="1150">
        <v>15</v>
      </c>
      <c r="R107" s="1145">
        <v>0</v>
      </c>
      <c r="S107" s="1151"/>
      <c r="T107" s="1151"/>
      <c r="U107" s="794">
        <v>642300</v>
      </c>
      <c r="V107" s="795">
        <v>199300</v>
      </c>
      <c r="W107" s="795">
        <f t="shared" si="6"/>
        <v>841600</v>
      </c>
      <c r="X107" s="795">
        <f t="shared" si="7"/>
        <v>12624000</v>
      </c>
      <c r="Y107" s="795">
        <f t="shared" si="8"/>
        <v>0</v>
      </c>
      <c r="Z107" s="795">
        <f t="shared" si="9"/>
        <v>0</v>
      </c>
      <c r="AA107" s="795">
        <f t="shared" si="10"/>
        <v>0</v>
      </c>
      <c r="AB107" s="796">
        <f>IFERROR(VLOOKUP(N107,'[40]KL TT ĐỢT 2'!$B$18:$K$2023,10,0),0)</f>
        <v>0</v>
      </c>
    </row>
    <row r="108" spans="1:28" s="767" customFormat="1" hidden="1" outlineLevel="1">
      <c r="A108" s="784"/>
      <c r="B108" s="784" t="s">
        <v>1653</v>
      </c>
      <c r="C108" s="785" t="s">
        <v>1542</v>
      </c>
      <c r="D108" s="786" t="s">
        <v>1535</v>
      </c>
      <c r="E108" s="787">
        <v>40</v>
      </c>
      <c r="F108" s="788"/>
      <c r="G108" s="788"/>
      <c r="H108" s="758">
        <v>0</v>
      </c>
      <c r="I108" s="789"/>
      <c r="J108" s="789"/>
      <c r="K108" s="788"/>
      <c r="M108" s="790"/>
      <c r="N108" s="790" t="s">
        <v>1653</v>
      </c>
      <c r="O108" s="791" t="s">
        <v>1542</v>
      </c>
      <c r="P108" s="792" t="s">
        <v>1535</v>
      </c>
      <c r="Q108" s="1150">
        <v>40</v>
      </c>
      <c r="R108" s="1145">
        <v>0</v>
      </c>
      <c r="S108" s="1151"/>
      <c r="T108" s="1151"/>
      <c r="U108" s="794">
        <v>642300</v>
      </c>
      <c r="V108" s="795">
        <v>199300</v>
      </c>
      <c r="W108" s="795">
        <f t="shared" si="6"/>
        <v>841600</v>
      </c>
      <c r="X108" s="795">
        <f t="shared" si="7"/>
        <v>33664000</v>
      </c>
      <c r="Y108" s="795">
        <f t="shared" si="8"/>
        <v>0</v>
      </c>
      <c r="Z108" s="795">
        <f t="shared" si="9"/>
        <v>0</v>
      </c>
      <c r="AA108" s="795">
        <f t="shared" si="10"/>
        <v>0</v>
      </c>
      <c r="AB108" s="796">
        <f>IFERROR(VLOOKUP(N108,'[40]KL TT ĐỢT 2'!$B$18:$K$2023,10,0),0)</f>
        <v>0</v>
      </c>
    </row>
    <row r="109" spans="1:28" s="767" customFormat="1" hidden="1" outlineLevel="1">
      <c r="A109" s="784"/>
      <c r="B109" s="784" t="s">
        <v>1654</v>
      </c>
      <c r="C109" s="785" t="s">
        <v>1544</v>
      </c>
      <c r="D109" s="786" t="s">
        <v>1535</v>
      </c>
      <c r="E109" s="787">
        <v>6</v>
      </c>
      <c r="F109" s="788"/>
      <c r="G109" s="788"/>
      <c r="H109" s="758">
        <v>0</v>
      </c>
      <c r="I109" s="789"/>
      <c r="J109" s="789"/>
      <c r="K109" s="788"/>
      <c r="M109" s="790"/>
      <c r="N109" s="790" t="s">
        <v>1654</v>
      </c>
      <c r="O109" s="791" t="s">
        <v>1544</v>
      </c>
      <c r="P109" s="792" t="s">
        <v>1535</v>
      </c>
      <c r="Q109" s="1150">
        <v>6</v>
      </c>
      <c r="R109" s="1145">
        <v>0</v>
      </c>
      <c r="S109" s="1151"/>
      <c r="T109" s="1151"/>
      <c r="U109" s="794">
        <v>642300</v>
      </c>
      <c r="V109" s="795">
        <v>199300</v>
      </c>
      <c r="W109" s="795">
        <f t="shared" si="6"/>
        <v>841600</v>
      </c>
      <c r="X109" s="795">
        <f t="shared" si="7"/>
        <v>5049600</v>
      </c>
      <c r="Y109" s="795">
        <f t="shared" si="8"/>
        <v>0</v>
      </c>
      <c r="Z109" s="795">
        <f t="shared" si="9"/>
        <v>0</v>
      </c>
      <c r="AA109" s="795">
        <f t="shared" si="10"/>
        <v>0</v>
      </c>
      <c r="AB109" s="796">
        <f>IFERROR(VLOOKUP(N109,'[40]KL TT ĐỢT 2'!$B$18:$K$2023,10,0),0)</f>
        <v>0</v>
      </c>
    </row>
    <row r="110" spans="1:28" s="767" customFormat="1" hidden="1" outlineLevel="1">
      <c r="A110" s="784"/>
      <c r="B110" s="784" t="s">
        <v>1655</v>
      </c>
      <c r="C110" s="785" t="s">
        <v>1546</v>
      </c>
      <c r="D110" s="786" t="s">
        <v>1535</v>
      </c>
      <c r="E110" s="787">
        <v>28</v>
      </c>
      <c r="F110" s="788"/>
      <c r="G110" s="788"/>
      <c r="H110" s="758">
        <v>0</v>
      </c>
      <c r="I110" s="789"/>
      <c r="J110" s="789"/>
      <c r="K110" s="788"/>
      <c r="M110" s="790"/>
      <c r="N110" s="790" t="s">
        <v>1655</v>
      </c>
      <c r="O110" s="791" t="s">
        <v>1546</v>
      </c>
      <c r="P110" s="792" t="s">
        <v>1535</v>
      </c>
      <c r="Q110" s="1150">
        <v>28</v>
      </c>
      <c r="R110" s="1145">
        <v>0</v>
      </c>
      <c r="S110" s="1151"/>
      <c r="T110" s="1151"/>
      <c r="U110" s="794">
        <v>706600</v>
      </c>
      <c r="V110" s="795">
        <v>199300</v>
      </c>
      <c r="W110" s="795">
        <f t="shared" si="6"/>
        <v>905900</v>
      </c>
      <c r="X110" s="795">
        <f t="shared" si="7"/>
        <v>25365200</v>
      </c>
      <c r="Y110" s="795">
        <f t="shared" si="8"/>
        <v>0</v>
      </c>
      <c r="Z110" s="795">
        <f t="shared" si="9"/>
        <v>0</v>
      </c>
      <c r="AA110" s="795">
        <f t="shared" si="10"/>
        <v>0</v>
      </c>
      <c r="AB110" s="796">
        <f>IFERROR(VLOOKUP(N110,'[40]KL TT ĐỢT 2'!$B$18:$K$2023,10,0),0)</f>
        <v>0</v>
      </c>
    </row>
    <row r="111" spans="1:28" s="767" customFormat="1" hidden="1" outlineLevel="1">
      <c r="A111" s="784"/>
      <c r="B111" s="784" t="s">
        <v>1656</v>
      </c>
      <c r="C111" s="785" t="s">
        <v>1548</v>
      </c>
      <c r="D111" s="786" t="s">
        <v>1535</v>
      </c>
      <c r="E111" s="787">
        <v>8</v>
      </c>
      <c r="F111" s="788"/>
      <c r="G111" s="788"/>
      <c r="H111" s="758">
        <v>0</v>
      </c>
      <c r="I111" s="789"/>
      <c r="J111" s="789"/>
      <c r="K111" s="788"/>
      <c r="M111" s="790"/>
      <c r="N111" s="790" t="s">
        <v>1656</v>
      </c>
      <c r="O111" s="791" t="s">
        <v>1548</v>
      </c>
      <c r="P111" s="792" t="s">
        <v>1535</v>
      </c>
      <c r="Q111" s="1150">
        <v>8</v>
      </c>
      <c r="R111" s="1145">
        <v>0</v>
      </c>
      <c r="S111" s="1151"/>
      <c r="T111" s="1151"/>
      <c r="U111" s="794">
        <v>706600</v>
      </c>
      <c r="V111" s="795">
        <v>199300</v>
      </c>
      <c r="W111" s="795">
        <f t="shared" si="6"/>
        <v>905900</v>
      </c>
      <c r="X111" s="795">
        <f t="shared" si="7"/>
        <v>7247200</v>
      </c>
      <c r="Y111" s="795">
        <f t="shared" si="8"/>
        <v>0</v>
      </c>
      <c r="Z111" s="795">
        <f t="shared" si="9"/>
        <v>0</v>
      </c>
      <c r="AA111" s="795">
        <f t="shared" si="10"/>
        <v>0</v>
      </c>
      <c r="AB111" s="796">
        <f>IFERROR(VLOOKUP(N111,'[40]KL TT ĐỢT 2'!$B$18:$K$2023,10,0),0)</f>
        <v>0</v>
      </c>
    </row>
    <row r="112" spans="1:28" s="767" customFormat="1" hidden="1" outlineLevel="1">
      <c r="A112" s="784"/>
      <c r="B112" s="784" t="s">
        <v>1657</v>
      </c>
      <c r="C112" s="785" t="s">
        <v>1550</v>
      </c>
      <c r="D112" s="786" t="s">
        <v>1535</v>
      </c>
      <c r="E112" s="787">
        <v>3</v>
      </c>
      <c r="F112" s="788"/>
      <c r="G112" s="788"/>
      <c r="H112" s="758">
        <v>0</v>
      </c>
      <c r="I112" s="789"/>
      <c r="J112" s="789"/>
      <c r="K112" s="788"/>
      <c r="M112" s="790"/>
      <c r="N112" s="790" t="s">
        <v>1657</v>
      </c>
      <c r="O112" s="791" t="s">
        <v>1550</v>
      </c>
      <c r="P112" s="792" t="s">
        <v>1535</v>
      </c>
      <c r="Q112" s="1150">
        <v>3</v>
      </c>
      <c r="R112" s="1145">
        <v>0</v>
      </c>
      <c r="S112" s="1151"/>
      <c r="T112" s="1151"/>
      <c r="U112" s="794">
        <v>706600</v>
      </c>
      <c r="V112" s="795">
        <v>199300</v>
      </c>
      <c r="W112" s="795">
        <f t="shared" si="6"/>
        <v>905900</v>
      </c>
      <c r="X112" s="795">
        <f t="shared" si="7"/>
        <v>2717700</v>
      </c>
      <c r="Y112" s="795">
        <f t="shared" si="8"/>
        <v>0</v>
      </c>
      <c r="Z112" s="795">
        <f t="shared" si="9"/>
        <v>0</v>
      </c>
      <c r="AA112" s="795">
        <f t="shared" si="10"/>
        <v>0</v>
      </c>
      <c r="AB112" s="796">
        <f>IFERROR(VLOOKUP(N112,'[40]KL TT ĐỢT 2'!$B$18:$K$2023,10,0),0)</f>
        <v>0</v>
      </c>
    </row>
    <row r="113" spans="1:28" s="767" customFormat="1" hidden="1" outlineLevel="1">
      <c r="A113" s="784"/>
      <c r="B113" s="784" t="s">
        <v>1658</v>
      </c>
      <c r="C113" s="785" t="s">
        <v>1552</v>
      </c>
      <c r="D113" s="786" t="s">
        <v>1535</v>
      </c>
      <c r="E113" s="787">
        <v>2</v>
      </c>
      <c r="F113" s="788"/>
      <c r="G113" s="788"/>
      <c r="H113" s="758">
        <v>0</v>
      </c>
      <c r="I113" s="789"/>
      <c r="J113" s="789"/>
      <c r="K113" s="788"/>
      <c r="M113" s="790"/>
      <c r="N113" s="790" t="s">
        <v>1658</v>
      </c>
      <c r="O113" s="791" t="s">
        <v>1552</v>
      </c>
      <c r="P113" s="792" t="s">
        <v>1535</v>
      </c>
      <c r="Q113" s="1150">
        <v>2</v>
      </c>
      <c r="R113" s="1145">
        <v>0</v>
      </c>
      <c r="S113" s="1151"/>
      <c r="T113" s="1151"/>
      <c r="U113" s="794">
        <v>706600</v>
      </c>
      <c r="V113" s="795">
        <v>199300</v>
      </c>
      <c r="W113" s="795">
        <f t="shared" si="6"/>
        <v>905900</v>
      </c>
      <c r="X113" s="795">
        <f t="shared" si="7"/>
        <v>1811800</v>
      </c>
      <c r="Y113" s="795">
        <f t="shared" si="8"/>
        <v>0</v>
      </c>
      <c r="Z113" s="795">
        <f t="shared" si="9"/>
        <v>0</v>
      </c>
      <c r="AA113" s="795">
        <f t="shared" si="10"/>
        <v>0</v>
      </c>
      <c r="AB113" s="796">
        <f>IFERROR(VLOOKUP(N113,'[40]KL TT ĐỢT 2'!$B$18:$K$2023,10,0),0)</f>
        <v>0</v>
      </c>
    </row>
    <row r="114" spans="1:28" s="767" customFormat="1" hidden="1" outlineLevel="1">
      <c r="A114" s="784"/>
      <c r="B114" s="784" t="s">
        <v>1659</v>
      </c>
      <c r="C114" s="785" t="s">
        <v>1554</v>
      </c>
      <c r="D114" s="786" t="s">
        <v>1535</v>
      </c>
      <c r="E114" s="787">
        <v>0.5</v>
      </c>
      <c r="F114" s="788"/>
      <c r="G114" s="788"/>
      <c r="H114" s="758">
        <v>0</v>
      </c>
      <c r="I114" s="789"/>
      <c r="J114" s="789"/>
      <c r="K114" s="788"/>
      <c r="M114" s="790"/>
      <c r="N114" s="790" t="s">
        <v>1659</v>
      </c>
      <c r="O114" s="791" t="s">
        <v>1554</v>
      </c>
      <c r="P114" s="792" t="s">
        <v>1535</v>
      </c>
      <c r="Q114" s="1150">
        <v>0.5</v>
      </c>
      <c r="R114" s="1145">
        <v>0</v>
      </c>
      <c r="S114" s="1151"/>
      <c r="T114" s="1151"/>
      <c r="U114" s="794">
        <v>706600</v>
      </c>
      <c r="V114" s="795">
        <v>199300</v>
      </c>
      <c r="W114" s="795">
        <f t="shared" si="6"/>
        <v>905900</v>
      </c>
      <c r="X114" s="795">
        <f t="shared" si="7"/>
        <v>452950</v>
      </c>
      <c r="Y114" s="795">
        <f t="shared" si="8"/>
        <v>0</v>
      </c>
      <c r="Z114" s="795">
        <f t="shared" si="9"/>
        <v>0</v>
      </c>
      <c r="AA114" s="795">
        <f t="shared" si="10"/>
        <v>0</v>
      </c>
      <c r="AB114" s="796">
        <f>IFERROR(VLOOKUP(N114,'[40]KL TT ĐỢT 2'!$B$18:$K$2023,10,0),0)</f>
        <v>0</v>
      </c>
    </row>
    <row r="115" spans="1:28" s="767" customFormat="1" hidden="1" outlineLevel="1">
      <c r="A115" s="784"/>
      <c r="B115" s="784" t="s">
        <v>1660</v>
      </c>
      <c r="C115" s="785" t="s">
        <v>1556</v>
      </c>
      <c r="D115" s="786" t="s">
        <v>1535</v>
      </c>
      <c r="E115" s="787">
        <v>4</v>
      </c>
      <c r="F115" s="788"/>
      <c r="G115" s="788"/>
      <c r="H115" s="758">
        <v>0</v>
      </c>
      <c r="I115" s="789"/>
      <c r="J115" s="789"/>
      <c r="K115" s="788"/>
      <c r="M115" s="790"/>
      <c r="N115" s="790" t="s">
        <v>1660</v>
      </c>
      <c r="O115" s="791" t="s">
        <v>1556</v>
      </c>
      <c r="P115" s="792" t="s">
        <v>1535</v>
      </c>
      <c r="Q115" s="1150">
        <v>4</v>
      </c>
      <c r="R115" s="1145">
        <v>0</v>
      </c>
      <c r="S115" s="1151"/>
      <c r="T115" s="1151"/>
      <c r="U115" s="794">
        <v>706600</v>
      </c>
      <c r="V115" s="795">
        <v>199300</v>
      </c>
      <c r="W115" s="795">
        <f t="shared" si="6"/>
        <v>905900</v>
      </c>
      <c r="X115" s="795">
        <f t="shared" si="7"/>
        <v>3623600</v>
      </c>
      <c r="Y115" s="795">
        <f t="shared" si="8"/>
        <v>0</v>
      </c>
      <c r="Z115" s="795">
        <f t="shared" si="9"/>
        <v>0</v>
      </c>
      <c r="AA115" s="795">
        <f t="shared" si="10"/>
        <v>0</v>
      </c>
      <c r="AB115" s="796">
        <f>IFERROR(VLOOKUP(N115,'[40]KL TT ĐỢT 2'!$B$18:$K$2023,10,0),0)</f>
        <v>0</v>
      </c>
    </row>
    <row r="116" spans="1:28" s="767" customFormat="1" hidden="1" outlineLevel="1">
      <c r="A116" s="784"/>
      <c r="B116" s="784" t="s">
        <v>1661</v>
      </c>
      <c r="C116" s="785" t="s">
        <v>1558</v>
      </c>
      <c r="D116" s="786" t="s">
        <v>1535</v>
      </c>
      <c r="E116" s="787">
        <v>3</v>
      </c>
      <c r="F116" s="788"/>
      <c r="G116" s="788"/>
      <c r="H116" s="758">
        <v>0</v>
      </c>
      <c r="I116" s="789"/>
      <c r="J116" s="789"/>
      <c r="K116" s="788"/>
      <c r="M116" s="790"/>
      <c r="N116" s="790" t="s">
        <v>1661</v>
      </c>
      <c r="O116" s="791" t="s">
        <v>1558</v>
      </c>
      <c r="P116" s="792" t="s">
        <v>1535</v>
      </c>
      <c r="Q116" s="1150">
        <v>3</v>
      </c>
      <c r="R116" s="1145">
        <v>0</v>
      </c>
      <c r="S116" s="1151"/>
      <c r="T116" s="1151"/>
      <c r="U116" s="794">
        <v>706600</v>
      </c>
      <c r="V116" s="795">
        <v>199300</v>
      </c>
      <c r="W116" s="795">
        <f t="shared" si="6"/>
        <v>905900</v>
      </c>
      <c r="X116" s="795">
        <f t="shared" si="7"/>
        <v>2717700</v>
      </c>
      <c r="Y116" s="795">
        <f t="shared" si="8"/>
        <v>0</v>
      </c>
      <c r="Z116" s="795">
        <f t="shared" si="9"/>
        <v>0</v>
      </c>
      <c r="AA116" s="795">
        <f t="shared" si="10"/>
        <v>0</v>
      </c>
      <c r="AB116" s="796">
        <f>IFERROR(VLOOKUP(N116,'[40]KL TT ĐỢT 2'!$B$18:$K$2023,10,0),0)</f>
        <v>0</v>
      </c>
    </row>
    <row r="117" spans="1:28" s="767" customFormat="1" hidden="1" outlineLevel="1">
      <c r="A117" s="784"/>
      <c r="B117" s="784" t="s">
        <v>1662</v>
      </c>
      <c r="C117" s="785" t="s">
        <v>1558</v>
      </c>
      <c r="D117" s="786" t="s">
        <v>1535</v>
      </c>
      <c r="E117" s="787">
        <v>1</v>
      </c>
      <c r="F117" s="788"/>
      <c r="G117" s="788"/>
      <c r="H117" s="758">
        <v>0</v>
      </c>
      <c r="I117" s="789"/>
      <c r="J117" s="789"/>
      <c r="K117" s="788"/>
      <c r="M117" s="790"/>
      <c r="N117" s="790" t="s">
        <v>1662</v>
      </c>
      <c r="O117" s="791" t="s">
        <v>1558</v>
      </c>
      <c r="P117" s="792" t="s">
        <v>1535</v>
      </c>
      <c r="Q117" s="1150">
        <v>1</v>
      </c>
      <c r="R117" s="1145">
        <v>0</v>
      </c>
      <c r="S117" s="1151"/>
      <c r="T117" s="1151"/>
      <c r="U117" s="794">
        <v>706600</v>
      </c>
      <c r="V117" s="795">
        <v>199300</v>
      </c>
      <c r="W117" s="795">
        <f t="shared" si="6"/>
        <v>905900</v>
      </c>
      <c r="X117" s="795">
        <f t="shared" si="7"/>
        <v>905900</v>
      </c>
      <c r="Y117" s="795">
        <f t="shared" si="8"/>
        <v>0</v>
      </c>
      <c r="Z117" s="795">
        <f t="shared" si="9"/>
        <v>0</v>
      </c>
      <c r="AA117" s="795">
        <f t="shared" si="10"/>
        <v>0</v>
      </c>
      <c r="AB117" s="796">
        <f>IFERROR(VLOOKUP(N117,'[40]KL TT ĐỢT 2'!$B$18:$K$2023,10,0),0)</f>
        <v>0</v>
      </c>
    </row>
    <row r="118" spans="1:28" s="767" customFormat="1" hidden="1" outlineLevel="1">
      <c r="A118" s="784"/>
      <c r="B118" s="784" t="s">
        <v>1663</v>
      </c>
      <c r="C118" s="785" t="s">
        <v>1561</v>
      </c>
      <c r="D118" s="786" t="s">
        <v>1535</v>
      </c>
      <c r="E118" s="787">
        <v>7</v>
      </c>
      <c r="F118" s="788"/>
      <c r="G118" s="788"/>
      <c r="H118" s="758">
        <v>0</v>
      </c>
      <c r="I118" s="789"/>
      <c r="J118" s="789"/>
      <c r="K118" s="788"/>
      <c r="M118" s="790"/>
      <c r="N118" s="790" t="s">
        <v>1663</v>
      </c>
      <c r="O118" s="791" t="s">
        <v>1561</v>
      </c>
      <c r="P118" s="792" t="s">
        <v>1535</v>
      </c>
      <c r="Q118" s="1150">
        <v>7</v>
      </c>
      <c r="R118" s="1145">
        <v>0</v>
      </c>
      <c r="S118" s="1151"/>
      <c r="T118" s="1151"/>
      <c r="U118" s="794">
        <v>706600</v>
      </c>
      <c r="V118" s="795">
        <v>199300</v>
      </c>
      <c r="W118" s="795">
        <f t="shared" si="6"/>
        <v>905900</v>
      </c>
      <c r="X118" s="795">
        <f t="shared" si="7"/>
        <v>6341300</v>
      </c>
      <c r="Y118" s="795">
        <f t="shared" si="8"/>
        <v>0</v>
      </c>
      <c r="Z118" s="795">
        <f t="shared" si="9"/>
        <v>0</v>
      </c>
      <c r="AA118" s="795">
        <f t="shared" si="10"/>
        <v>0</v>
      </c>
      <c r="AB118" s="796">
        <f>IFERROR(VLOOKUP(N118,'[40]KL TT ĐỢT 2'!$B$18:$K$2023,10,0),0)</f>
        <v>0</v>
      </c>
    </row>
    <row r="119" spans="1:28" s="767" customFormat="1" ht="28" hidden="1" outlineLevel="1">
      <c r="A119" s="784"/>
      <c r="B119" s="784" t="s">
        <v>1664</v>
      </c>
      <c r="C119" s="785" t="s">
        <v>1563</v>
      </c>
      <c r="D119" s="786" t="s">
        <v>1535</v>
      </c>
      <c r="E119" s="787">
        <v>72</v>
      </c>
      <c r="F119" s="788"/>
      <c r="G119" s="788"/>
      <c r="H119" s="758">
        <v>0</v>
      </c>
      <c r="I119" s="789"/>
      <c r="J119" s="789"/>
      <c r="K119" s="788"/>
      <c r="M119" s="790"/>
      <c r="N119" s="790" t="s">
        <v>1664</v>
      </c>
      <c r="O119" s="791" t="s">
        <v>1563</v>
      </c>
      <c r="P119" s="792" t="s">
        <v>1535</v>
      </c>
      <c r="Q119" s="1150">
        <v>72</v>
      </c>
      <c r="R119" s="1145">
        <v>0</v>
      </c>
      <c r="S119" s="1151"/>
      <c r="T119" s="1151"/>
      <c r="U119" s="794">
        <v>476400</v>
      </c>
      <c r="V119" s="795">
        <v>38600</v>
      </c>
      <c r="W119" s="795">
        <f t="shared" si="6"/>
        <v>515000</v>
      </c>
      <c r="X119" s="795">
        <f t="shared" si="7"/>
        <v>37080000</v>
      </c>
      <c r="Y119" s="795">
        <f t="shared" si="8"/>
        <v>0</v>
      </c>
      <c r="Z119" s="795">
        <f t="shared" si="9"/>
        <v>0</v>
      </c>
      <c r="AA119" s="795">
        <f t="shared" si="10"/>
        <v>0</v>
      </c>
      <c r="AB119" s="796">
        <f>IFERROR(VLOOKUP(N119,'[40]KL TT ĐỢT 2'!$B$18:$K$2023,10,0),0)</f>
        <v>0</v>
      </c>
    </row>
    <row r="120" spans="1:28" s="767" customFormat="1" hidden="1" outlineLevel="1">
      <c r="A120" s="784"/>
      <c r="B120" s="784" t="s">
        <v>1665</v>
      </c>
      <c r="C120" s="785" t="s">
        <v>1565</v>
      </c>
      <c r="D120" s="786" t="s">
        <v>1535</v>
      </c>
      <c r="E120" s="787">
        <v>72</v>
      </c>
      <c r="F120" s="788"/>
      <c r="G120" s="788"/>
      <c r="H120" s="758">
        <v>0</v>
      </c>
      <c r="I120" s="789"/>
      <c r="J120" s="789"/>
      <c r="K120" s="788"/>
      <c r="M120" s="790"/>
      <c r="N120" s="790" t="s">
        <v>1665</v>
      </c>
      <c r="O120" s="791" t="s">
        <v>1565</v>
      </c>
      <c r="P120" s="792" t="s">
        <v>1535</v>
      </c>
      <c r="Q120" s="1150">
        <v>72</v>
      </c>
      <c r="R120" s="1145">
        <v>0</v>
      </c>
      <c r="S120" s="1151"/>
      <c r="T120" s="1151"/>
      <c r="U120" s="794">
        <v>254000</v>
      </c>
      <c r="V120" s="795">
        <v>12900</v>
      </c>
      <c r="W120" s="795">
        <f t="shared" si="6"/>
        <v>266900</v>
      </c>
      <c r="X120" s="795">
        <f t="shared" si="7"/>
        <v>19216800</v>
      </c>
      <c r="Y120" s="795">
        <f t="shared" si="8"/>
        <v>0</v>
      </c>
      <c r="Z120" s="795">
        <f t="shared" si="9"/>
        <v>0</v>
      </c>
      <c r="AA120" s="795">
        <f t="shared" si="10"/>
        <v>0</v>
      </c>
      <c r="AB120" s="796">
        <f>IFERROR(VLOOKUP(N120,'[40]KL TT ĐỢT 2'!$B$18:$K$2023,10,0),0)</f>
        <v>0</v>
      </c>
    </row>
    <row r="121" spans="1:28" s="767" customFormat="1" hidden="1" outlineLevel="1">
      <c r="A121" s="784"/>
      <c r="B121" s="784" t="s">
        <v>1666</v>
      </c>
      <c r="C121" s="775" t="s">
        <v>1667</v>
      </c>
      <c r="D121" s="776" t="s">
        <v>1668</v>
      </c>
      <c r="E121" s="797">
        <v>1</v>
      </c>
      <c r="F121" s="788"/>
      <c r="G121" s="788"/>
      <c r="H121" s="758">
        <v>0</v>
      </c>
      <c r="I121" s="765"/>
      <c r="J121" s="765"/>
      <c r="K121" s="788"/>
      <c r="M121" s="790"/>
      <c r="N121" s="790" t="s">
        <v>1666</v>
      </c>
      <c r="O121" s="778" t="s">
        <v>1667</v>
      </c>
      <c r="P121" s="779" t="s">
        <v>1668</v>
      </c>
      <c r="Q121" s="1152">
        <v>1</v>
      </c>
      <c r="R121" s="1145">
        <v>0</v>
      </c>
      <c r="S121" s="1149"/>
      <c r="T121" s="1149"/>
      <c r="U121" s="794">
        <v>30015678</v>
      </c>
      <c r="V121" s="795">
        <v>10000000</v>
      </c>
      <c r="W121" s="795">
        <f t="shared" si="6"/>
        <v>40015678</v>
      </c>
      <c r="X121" s="795">
        <f t="shared" si="7"/>
        <v>40015678</v>
      </c>
      <c r="Y121" s="795">
        <f t="shared" si="8"/>
        <v>0</v>
      </c>
      <c r="Z121" s="795">
        <f t="shared" si="9"/>
        <v>0</v>
      </c>
      <c r="AA121" s="795">
        <f t="shared" si="10"/>
        <v>0</v>
      </c>
      <c r="AB121" s="796">
        <f>IFERROR(VLOOKUP(N121,'[40]KL TT ĐỢT 2'!$B$18:$K$2023,10,0),0)</f>
        <v>0</v>
      </c>
    </row>
    <row r="122" spans="1:28" s="767" customFormat="1" hidden="1" outlineLevel="1">
      <c r="A122" s="762"/>
      <c r="B122" s="784" t="s">
        <v>1669</v>
      </c>
      <c r="C122" s="763" t="s">
        <v>1670</v>
      </c>
      <c r="D122" s="764"/>
      <c r="E122" s="797"/>
      <c r="F122" s="766"/>
      <c r="G122" s="766"/>
      <c r="H122" s="758">
        <v>0</v>
      </c>
      <c r="I122" s="765"/>
      <c r="J122" s="765"/>
      <c r="K122" s="766"/>
      <c r="M122" s="777"/>
      <c r="N122" s="790" t="s">
        <v>1669</v>
      </c>
      <c r="O122" s="799" t="s">
        <v>1670</v>
      </c>
      <c r="P122" s="800"/>
      <c r="Q122" s="1152"/>
      <c r="R122" s="1145">
        <v>0</v>
      </c>
      <c r="S122" s="1149"/>
      <c r="T122" s="1149"/>
      <c r="U122" s="781"/>
      <c r="V122" s="782"/>
      <c r="W122" s="795">
        <f t="shared" si="6"/>
        <v>0</v>
      </c>
      <c r="X122" s="795">
        <f t="shared" si="7"/>
        <v>0</v>
      </c>
      <c r="Y122" s="795">
        <f t="shared" si="8"/>
        <v>0</v>
      </c>
      <c r="Z122" s="795">
        <f t="shared" si="9"/>
        <v>0</v>
      </c>
      <c r="AA122" s="795">
        <f t="shared" si="10"/>
        <v>0</v>
      </c>
      <c r="AB122" s="796">
        <f>IFERROR(VLOOKUP(N122,'[40]KL TT ĐỢT 2'!$B$18:$K$2023,10,0),0)</f>
        <v>0</v>
      </c>
    </row>
    <row r="123" spans="1:28" s="731" customFormat="1" hidden="1" outlineLevel="1">
      <c r="A123" s="762"/>
      <c r="B123" s="784" t="s">
        <v>1671</v>
      </c>
      <c r="C123" s="801" t="s">
        <v>1672</v>
      </c>
      <c r="D123" s="776"/>
      <c r="E123" s="797"/>
      <c r="F123" s="766"/>
      <c r="G123" s="766"/>
      <c r="H123" s="758">
        <v>0</v>
      </c>
      <c r="I123" s="765"/>
      <c r="J123" s="765"/>
      <c r="K123" s="766"/>
      <c r="M123" s="777"/>
      <c r="N123" s="802" t="s">
        <v>1671</v>
      </c>
      <c r="O123" s="803" t="s">
        <v>1672</v>
      </c>
      <c r="P123" s="779"/>
      <c r="Q123" s="1152"/>
      <c r="R123" s="1145">
        <v>0</v>
      </c>
      <c r="S123" s="1149"/>
      <c r="T123" s="1149"/>
      <c r="U123" s="781"/>
      <c r="V123" s="782"/>
      <c r="W123" s="795">
        <f t="shared" si="6"/>
        <v>0</v>
      </c>
      <c r="X123" s="795">
        <f t="shared" si="7"/>
        <v>0</v>
      </c>
      <c r="Y123" s="795">
        <f t="shared" si="8"/>
        <v>0</v>
      </c>
      <c r="Z123" s="795">
        <f t="shared" si="9"/>
        <v>0</v>
      </c>
      <c r="AA123" s="795">
        <f t="shared" si="10"/>
        <v>0</v>
      </c>
      <c r="AB123" s="796">
        <f>IFERROR(VLOOKUP(N123,'[40]KL TT ĐỢT 2'!$B$18:$K$2023,10,0),0)</f>
        <v>0</v>
      </c>
    </row>
    <row r="124" spans="1:28" s="731" customFormat="1" hidden="1" outlineLevel="1">
      <c r="A124" s="762"/>
      <c r="B124" s="784" t="s">
        <v>1673</v>
      </c>
      <c r="C124" s="804" t="s">
        <v>1674</v>
      </c>
      <c r="D124" s="786" t="s">
        <v>1535</v>
      </c>
      <c r="E124" s="787">
        <v>12</v>
      </c>
      <c r="F124" s="788"/>
      <c r="G124" s="788"/>
      <c r="H124" s="758">
        <v>0</v>
      </c>
      <c r="I124" s="789"/>
      <c r="J124" s="789"/>
      <c r="K124" s="788"/>
      <c r="M124" s="777"/>
      <c r="N124" s="790" t="s">
        <v>1673</v>
      </c>
      <c r="O124" s="805" t="s">
        <v>1674</v>
      </c>
      <c r="P124" s="792" t="s">
        <v>1535</v>
      </c>
      <c r="Q124" s="1150">
        <v>12</v>
      </c>
      <c r="R124" s="1145">
        <v>0</v>
      </c>
      <c r="S124" s="1151"/>
      <c r="T124" s="1151"/>
      <c r="U124" s="794">
        <v>642300</v>
      </c>
      <c r="V124" s="795">
        <v>199300</v>
      </c>
      <c r="W124" s="795">
        <f t="shared" si="6"/>
        <v>841600</v>
      </c>
      <c r="X124" s="795">
        <f t="shared" si="7"/>
        <v>10099200</v>
      </c>
      <c r="Y124" s="795">
        <f t="shared" si="8"/>
        <v>0</v>
      </c>
      <c r="Z124" s="795">
        <f t="shared" si="9"/>
        <v>0</v>
      </c>
      <c r="AA124" s="795">
        <f t="shared" si="10"/>
        <v>0</v>
      </c>
      <c r="AB124" s="796">
        <f>IFERROR(VLOOKUP(N124,'[40]KL TT ĐỢT 2'!$B$18:$K$2023,10,0),0)</f>
        <v>0</v>
      </c>
    </row>
    <row r="125" spans="1:28" s="731" customFormat="1" hidden="1" outlineLevel="1">
      <c r="A125" s="762"/>
      <c r="B125" s="784" t="s">
        <v>1675</v>
      </c>
      <c r="C125" s="804" t="s">
        <v>1674</v>
      </c>
      <c r="D125" s="786" t="s">
        <v>1535</v>
      </c>
      <c r="E125" s="787">
        <v>54</v>
      </c>
      <c r="F125" s="788"/>
      <c r="G125" s="788"/>
      <c r="H125" s="758">
        <v>0</v>
      </c>
      <c r="I125" s="789"/>
      <c r="J125" s="789"/>
      <c r="K125" s="788"/>
      <c r="M125" s="777"/>
      <c r="N125" s="790" t="s">
        <v>1675</v>
      </c>
      <c r="O125" s="805" t="s">
        <v>1674</v>
      </c>
      <c r="P125" s="792" t="s">
        <v>1535</v>
      </c>
      <c r="Q125" s="1150">
        <v>54</v>
      </c>
      <c r="R125" s="1145">
        <v>0</v>
      </c>
      <c r="S125" s="1151"/>
      <c r="T125" s="1151"/>
      <c r="U125" s="794">
        <v>642300</v>
      </c>
      <c r="V125" s="795">
        <v>199300</v>
      </c>
      <c r="W125" s="795">
        <f t="shared" si="6"/>
        <v>841600</v>
      </c>
      <c r="X125" s="795">
        <f t="shared" si="7"/>
        <v>45446400</v>
      </c>
      <c r="Y125" s="795">
        <f t="shared" si="8"/>
        <v>0</v>
      </c>
      <c r="Z125" s="795">
        <f t="shared" si="9"/>
        <v>0</v>
      </c>
      <c r="AA125" s="795">
        <f t="shared" si="10"/>
        <v>0</v>
      </c>
      <c r="AB125" s="796">
        <f>IFERROR(VLOOKUP(N125,'[40]KL TT ĐỢT 2'!$B$18:$K$2023,10,0),0)</f>
        <v>0</v>
      </c>
    </row>
    <row r="126" spans="1:28" s="731" customFormat="1" hidden="1" outlineLevel="1">
      <c r="A126" s="762"/>
      <c r="B126" s="784" t="s">
        <v>1676</v>
      </c>
      <c r="C126" s="804" t="s">
        <v>1677</v>
      </c>
      <c r="D126" s="786" t="s">
        <v>1535</v>
      </c>
      <c r="E126" s="787">
        <v>24</v>
      </c>
      <c r="F126" s="788"/>
      <c r="G126" s="788"/>
      <c r="H126" s="758">
        <v>0</v>
      </c>
      <c r="I126" s="789"/>
      <c r="J126" s="789"/>
      <c r="K126" s="788"/>
      <c r="M126" s="777"/>
      <c r="N126" s="790" t="s">
        <v>1676</v>
      </c>
      <c r="O126" s="805" t="s">
        <v>1677</v>
      </c>
      <c r="P126" s="792" t="s">
        <v>1535</v>
      </c>
      <c r="Q126" s="1150">
        <v>24</v>
      </c>
      <c r="R126" s="1145">
        <v>0</v>
      </c>
      <c r="S126" s="1151"/>
      <c r="T126" s="1151"/>
      <c r="U126" s="794">
        <v>642300</v>
      </c>
      <c r="V126" s="795">
        <v>199300</v>
      </c>
      <c r="W126" s="795">
        <f t="shared" si="6"/>
        <v>841600</v>
      </c>
      <c r="X126" s="795">
        <f t="shared" si="7"/>
        <v>20198400</v>
      </c>
      <c r="Y126" s="795">
        <f t="shared" si="8"/>
        <v>0</v>
      </c>
      <c r="Z126" s="795">
        <f t="shared" si="9"/>
        <v>0</v>
      </c>
      <c r="AA126" s="795">
        <f t="shared" si="10"/>
        <v>0</v>
      </c>
      <c r="AB126" s="796">
        <f>IFERROR(VLOOKUP(N126,'[40]KL TT ĐỢT 2'!$B$18:$K$2023,10,0),0)</f>
        <v>0</v>
      </c>
    </row>
    <row r="127" spans="1:28" s="731" customFormat="1" hidden="1" outlineLevel="1">
      <c r="A127" s="762"/>
      <c r="B127" s="784" t="s">
        <v>1678</v>
      </c>
      <c r="C127" s="804" t="s">
        <v>1677</v>
      </c>
      <c r="D127" s="786" t="s">
        <v>1535</v>
      </c>
      <c r="E127" s="787">
        <v>64</v>
      </c>
      <c r="F127" s="788"/>
      <c r="G127" s="788"/>
      <c r="H127" s="758">
        <v>0</v>
      </c>
      <c r="I127" s="789"/>
      <c r="J127" s="789"/>
      <c r="K127" s="788"/>
      <c r="M127" s="777"/>
      <c r="N127" s="790" t="s">
        <v>1678</v>
      </c>
      <c r="O127" s="805" t="s">
        <v>1677</v>
      </c>
      <c r="P127" s="792" t="s">
        <v>1535</v>
      </c>
      <c r="Q127" s="1150">
        <v>64</v>
      </c>
      <c r="R127" s="1145">
        <v>0</v>
      </c>
      <c r="S127" s="1151"/>
      <c r="T127" s="1151"/>
      <c r="U127" s="794">
        <v>642300</v>
      </c>
      <c r="V127" s="795">
        <v>199300</v>
      </c>
      <c r="W127" s="795">
        <f t="shared" si="6"/>
        <v>841600</v>
      </c>
      <c r="X127" s="795">
        <f t="shared" si="7"/>
        <v>53862400</v>
      </c>
      <c r="Y127" s="795">
        <f t="shared" si="8"/>
        <v>0</v>
      </c>
      <c r="Z127" s="795">
        <f t="shared" si="9"/>
        <v>0</v>
      </c>
      <c r="AA127" s="795">
        <f t="shared" si="10"/>
        <v>0</v>
      </c>
      <c r="AB127" s="796">
        <f>IFERROR(VLOOKUP(N127,'[40]KL TT ĐỢT 2'!$B$18:$K$2023,10,0),0)</f>
        <v>0</v>
      </c>
    </row>
    <row r="128" spans="1:28" s="731" customFormat="1" hidden="1" outlineLevel="1">
      <c r="A128" s="762"/>
      <c r="B128" s="784" t="s">
        <v>1679</v>
      </c>
      <c r="C128" s="804" t="s">
        <v>1680</v>
      </c>
      <c r="D128" s="786" t="s">
        <v>1535</v>
      </c>
      <c r="E128" s="787">
        <v>23</v>
      </c>
      <c r="F128" s="788"/>
      <c r="G128" s="788"/>
      <c r="H128" s="758">
        <v>0</v>
      </c>
      <c r="I128" s="789"/>
      <c r="J128" s="789"/>
      <c r="K128" s="788"/>
      <c r="M128" s="777"/>
      <c r="N128" s="790" t="s">
        <v>1679</v>
      </c>
      <c r="O128" s="805" t="s">
        <v>1680</v>
      </c>
      <c r="P128" s="792" t="s">
        <v>1535</v>
      </c>
      <c r="Q128" s="1150">
        <v>23</v>
      </c>
      <c r="R128" s="1145">
        <v>0</v>
      </c>
      <c r="S128" s="1151"/>
      <c r="T128" s="1151"/>
      <c r="U128" s="794">
        <v>642300</v>
      </c>
      <c r="V128" s="795">
        <v>199300</v>
      </c>
      <c r="W128" s="795">
        <f t="shared" si="6"/>
        <v>841600</v>
      </c>
      <c r="X128" s="795">
        <f t="shared" si="7"/>
        <v>19356800</v>
      </c>
      <c r="Y128" s="795">
        <f t="shared" si="8"/>
        <v>0</v>
      </c>
      <c r="Z128" s="795">
        <f t="shared" si="9"/>
        <v>0</v>
      </c>
      <c r="AA128" s="795">
        <f t="shared" si="10"/>
        <v>0</v>
      </c>
      <c r="AB128" s="796">
        <f>IFERROR(VLOOKUP(N128,'[40]KL TT ĐỢT 2'!$B$18:$K$2023,10,0),0)</f>
        <v>0</v>
      </c>
    </row>
    <row r="129" spans="1:28" s="731" customFormat="1" hidden="1" outlineLevel="1">
      <c r="A129" s="762"/>
      <c r="B129" s="784" t="s">
        <v>1681</v>
      </c>
      <c r="C129" s="804" t="s">
        <v>1680</v>
      </c>
      <c r="D129" s="786" t="s">
        <v>1535</v>
      </c>
      <c r="E129" s="787">
        <v>178</v>
      </c>
      <c r="F129" s="788"/>
      <c r="G129" s="788"/>
      <c r="H129" s="758">
        <v>0</v>
      </c>
      <c r="I129" s="789"/>
      <c r="J129" s="789"/>
      <c r="K129" s="788"/>
      <c r="M129" s="777"/>
      <c r="N129" s="790" t="s">
        <v>1681</v>
      </c>
      <c r="O129" s="805" t="s">
        <v>1680</v>
      </c>
      <c r="P129" s="792" t="s">
        <v>1535</v>
      </c>
      <c r="Q129" s="1150">
        <v>178</v>
      </c>
      <c r="R129" s="1145">
        <v>0</v>
      </c>
      <c r="S129" s="1151"/>
      <c r="T129" s="1151"/>
      <c r="U129" s="794">
        <v>642300</v>
      </c>
      <c r="V129" s="795">
        <v>199300</v>
      </c>
      <c r="W129" s="795">
        <f t="shared" si="6"/>
        <v>841600</v>
      </c>
      <c r="X129" s="795">
        <f t="shared" si="7"/>
        <v>149804800</v>
      </c>
      <c r="Y129" s="795">
        <f t="shared" si="8"/>
        <v>0</v>
      </c>
      <c r="Z129" s="795">
        <f t="shared" si="9"/>
        <v>0</v>
      </c>
      <c r="AA129" s="795">
        <f t="shared" si="10"/>
        <v>0</v>
      </c>
      <c r="AB129" s="796">
        <f>IFERROR(VLOOKUP(N129,'[40]KL TT ĐỢT 2'!$B$18:$K$2023,10,0),0)</f>
        <v>0</v>
      </c>
    </row>
    <row r="130" spans="1:28" s="731" customFormat="1" hidden="1" outlineLevel="1">
      <c r="A130" s="762"/>
      <c r="B130" s="784" t="s">
        <v>1682</v>
      </c>
      <c r="C130" s="804" t="s">
        <v>1683</v>
      </c>
      <c r="D130" s="786" t="s">
        <v>1535</v>
      </c>
      <c r="E130" s="787">
        <v>80</v>
      </c>
      <c r="F130" s="788"/>
      <c r="G130" s="788"/>
      <c r="H130" s="758">
        <v>0</v>
      </c>
      <c r="I130" s="789"/>
      <c r="J130" s="789"/>
      <c r="K130" s="788"/>
      <c r="M130" s="777"/>
      <c r="N130" s="790" t="s">
        <v>1682</v>
      </c>
      <c r="O130" s="805" t="s">
        <v>1683</v>
      </c>
      <c r="P130" s="792" t="s">
        <v>1535</v>
      </c>
      <c r="Q130" s="1150">
        <v>80</v>
      </c>
      <c r="R130" s="1145">
        <v>0</v>
      </c>
      <c r="S130" s="1151"/>
      <c r="T130" s="1151"/>
      <c r="U130" s="794">
        <v>642300</v>
      </c>
      <c r="V130" s="795">
        <v>199300</v>
      </c>
      <c r="W130" s="795">
        <f t="shared" si="6"/>
        <v>841600</v>
      </c>
      <c r="X130" s="795">
        <f t="shared" si="7"/>
        <v>67328000</v>
      </c>
      <c r="Y130" s="795">
        <f t="shared" si="8"/>
        <v>0</v>
      </c>
      <c r="Z130" s="795">
        <f t="shared" si="9"/>
        <v>0</v>
      </c>
      <c r="AA130" s="795">
        <f t="shared" si="10"/>
        <v>0</v>
      </c>
      <c r="AB130" s="796">
        <f>IFERROR(VLOOKUP(N130,'[40]KL TT ĐỢT 2'!$B$18:$K$2023,10,0),0)</f>
        <v>0</v>
      </c>
    </row>
    <row r="131" spans="1:28" s="731" customFormat="1" hidden="1" outlineLevel="1">
      <c r="A131" s="762"/>
      <c r="B131" s="784" t="s">
        <v>1684</v>
      </c>
      <c r="C131" s="804" t="s">
        <v>1685</v>
      </c>
      <c r="D131" s="786" t="s">
        <v>1535</v>
      </c>
      <c r="E131" s="787">
        <v>23</v>
      </c>
      <c r="F131" s="788"/>
      <c r="G131" s="788"/>
      <c r="H131" s="758">
        <v>0</v>
      </c>
      <c r="I131" s="789"/>
      <c r="J131" s="789"/>
      <c r="K131" s="788"/>
      <c r="M131" s="777"/>
      <c r="N131" s="790" t="s">
        <v>1684</v>
      </c>
      <c r="O131" s="805" t="s">
        <v>1685</v>
      </c>
      <c r="P131" s="792" t="s">
        <v>1535</v>
      </c>
      <c r="Q131" s="1150">
        <v>23</v>
      </c>
      <c r="R131" s="1145">
        <v>0</v>
      </c>
      <c r="S131" s="1151"/>
      <c r="T131" s="1151"/>
      <c r="U131" s="794">
        <v>706600</v>
      </c>
      <c r="V131" s="795">
        <v>199300</v>
      </c>
      <c r="W131" s="795">
        <f t="shared" si="6"/>
        <v>905900</v>
      </c>
      <c r="X131" s="795">
        <f t="shared" si="7"/>
        <v>20835700</v>
      </c>
      <c r="Y131" s="795">
        <f t="shared" si="8"/>
        <v>0</v>
      </c>
      <c r="Z131" s="795">
        <f t="shared" si="9"/>
        <v>0</v>
      </c>
      <c r="AA131" s="795">
        <f t="shared" si="10"/>
        <v>0</v>
      </c>
      <c r="AB131" s="796">
        <f>IFERROR(VLOOKUP(N131,'[40]KL TT ĐỢT 2'!$B$18:$K$2023,10,0),0)</f>
        <v>0</v>
      </c>
    </row>
    <row r="132" spans="1:28" s="731" customFormat="1" hidden="1" outlineLevel="1">
      <c r="A132" s="762"/>
      <c r="B132" s="784" t="s">
        <v>1686</v>
      </c>
      <c r="C132" s="804" t="s">
        <v>1687</v>
      </c>
      <c r="D132" s="786" t="s">
        <v>1535</v>
      </c>
      <c r="E132" s="787">
        <v>32</v>
      </c>
      <c r="F132" s="788"/>
      <c r="G132" s="788"/>
      <c r="H132" s="758">
        <v>0</v>
      </c>
      <c r="I132" s="789"/>
      <c r="J132" s="789"/>
      <c r="K132" s="788"/>
      <c r="M132" s="777"/>
      <c r="N132" s="790" t="s">
        <v>1686</v>
      </c>
      <c r="O132" s="805" t="s">
        <v>1687</v>
      </c>
      <c r="P132" s="792" t="s">
        <v>1535</v>
      </c>
      <c r="Q132" s="1150">
        <v>32</v>
      </c>
      <c r="R132" s="1145">
        <v>0</v>
      </c>
      <c r="S132" s="1151"/>
      <c r="T132" s="1151"/>
      <c r="U132" s="794">
        <v>706600</v>
      </c>
      <c r="V132" s="795">
        <v>199300</v>
      </c>
      <c r="W132" s="795">
        <f t="shared" si="6"/>
        <v>905900</v>
      </c>
      <c r="X132" s="795">
        <f t="shared" si="7"/>
        <v>28988800</v>
      </c>
      <c r="Y132" s="795">
        <f t="shared" si="8"/>
        <v>0</v>
      </c>
      <c r="Z132" s="795">
        <f t="shared" si="9"/>
        <v>0</v>
      </c>
      <c r="AA132" s="795">
        <f t="shared" si="10"/>
        <v>0</v>
      </c>
      <c r="AB132" s="796">
        <f>IFERROR(VLOOKUP(N132,'[40]KL TT ĐỢT 2'!$B$18:$K$2023,10,0),0)</f>
        <v>0</v>
      </c>
    </row>
    <row r="133" spans="1:28" s="731" customFormat="1" hidden="1" outlineLevel="1">
      <c r="A133" s="762"/>
      <c r="B133" s="784" t="s">
        <v>1688</v>
      </c>
      <c r="C133" s="804" t="s">
        <v>1689</v>
      </c>
      <c r="D133" s="786" t="s">
        <v>1535</v>
      </c>
      <c r="E133" s="787">
        <v>14</v>
      </c>
      <c r="F133" s="788"/>
      <c r="G133" s="788"/>
      <c r="H133" s="758">
        <v>0</v>
      </c>
      <c r="I133" s="789"/>
      <c r="J133" s="789"/>
      <c r="K133" s="788"/>
      <c r="M133" s="777"/>
      <c r="N133" s="790" t="s">
        <v>1688</v>
      </c>
      <c r="O133" s="805" t="s">
        <v>1689</v>
      </c>
      <c r="P133" s="792" t="s">
        <v>1535</v>
      </c>
      <c r="Q133" s="1150">
        <v>14</v>
      </c>
      <c r="R133" s="1145">
        <v>0</v>
      </c>
      <c r="S133" s="1151"/>
      <c r="T133" s="1151"/>
      <c r="U133" s="794">
        <v>706600</v>
      </c>
      <c r="V133" s="795">
        <v>199300</v>
      </c>
      <c r="W133" s="795">
        <f t="shared" si="6"/>
        <v>905900</v>
      </c>
      <c r="X133" s="795">
        <f t="shared" si="7"/>
        <v>12682600</v>
      </c>
      <c r="Y133" s="795">
        <f t="shared" si="8"/>
        <v>0</v>
      </c>
      <c r="Z133" s="795">
        <f t="shared" si="9"/>
        <v>0</v>
      </c>
      <c r="AA133" s="795">
        <f t="shared" si="10"/>
        <v>0</v>
      </c>
      <c r="AB133" s="796">
        <f>IFERROR(VLOOKUP(N133,'[40]KL TT ĐỢT 2'!$B$18:$K$2023,10,0),0)</f>
        <v>0</v>
      </c>
    </row>
    <row r="134" spans="1:28" s="731" customFormat="1" hidden="1" outlineLevel="1">
      <c r="A134" s="762"/>
      <c r="B134" s="784" t="s">
        <v>1690</v>
      </c>
      <c r="C134" s="804" t="s">
        <v>1691</v>
      </c>
      <c r="D134" s="786" t="s">
        <v>1535</v>
      </c>
      <c r="E134" s="787">
        <v>5.5</v>
      </c>
      <c r="F134" s="788"/>
      <c r="G134" s="788"/>
      <c r="H134" s="758">
        <v>0</v>
      </c>
      <c r="I134" s="789"/>
      <c r="J134" s="789"/>
      <c r="K134" s="788"/>
      <c r="M134" s="777"/>
      <c r="N134" s="790" t="s">
        <v>1690</v>
      </c>
      <c r="O134" s="805" t="s">
        <v>1691</v>
      </c>
      <c r="P134" s="792" t="s">
        <v>1535</v>
      </c>
      <c r="Q134" s="1150">
        <v>5.5</v>
      </c>
      <c r="R134" s="1145">
        <v>0</v>
      </c>
      <c r="S134" s="1151"/>
      <c r="T134" s="1151"/>
      <c r="U134" s="794">
        <v>706600</v>
      </c>
      <c r="V134" s="795">
        <v>199300</v>
      </c>
      <c r="W134" s="795">
        <f t="shared" si="6"/>
        <v>905900</v>
      </c>
      <c r="X134" s="795">
        <f t="shared" si="7"/>
        <v>4982450</v>
      </c>
      <c r="Y134" s="795">
        <f t="shared" si="8"/>
        <v>0</v>
      </c>
      <c r="Z134" s="795">
        <f t="shared" si="9"/>
        <v>0</v>
      </c>
      <c r="AA134" s="795">
        <f t="shared" si="10"/>
        <v>0</v>
      </c>
      <c r="AB134" s="796">
        <f>IFERROR(VLOOKUP(N134,'[40]KL TT ĐỢT 2'!$B$18:$K$2023,10,0),0)</f>
        <v>0</v>
      </c>
    </row>
    <row r="135" spans="1:28" s="731" customFormat="1" hidden="1" outlineLevel="1">
      <c r="A135" s="762"/>
      <c r="B135" s="784" t="s">
        <v>1692</v>
      </c>
      <c r="C135" s="804" t="s">
        <v>1693</v>
      </c>
      <c r="D135" s="786" t="s">
        <v>1535</v>
      </c>
      <c r="E135" s="787">
        <v>2</v>
      </c>
      <c r="F135" s="788"/>
      <c r="G135" s="788"/>
      <c r="H135" s="758">
        <v>0</v>
      </c>
      <c r="I135" s="789"/>
      <c r="J135" s="789"/>
      <c r="K135" s="788"/>
      <c r="M135" s="777"/>
      <c r="N135" s="790" t="s">
        <v>1692</v>
      </c>
      <c r="O135" s="805" t="s">
        <v>1693</v>
      </c>
      <c r="P135" s="792" t="s">
        <v>1535</v>
      </c>
      <c r="Q135" s="1150">
        <v>2</v>
      </c>
      <c r="R135" s="1145">
        <v>0</v>
      </c>
      <c r="S135" s="1151"/>
      <c r="T135" s="1151"/>
      <c r="U135" s="794">
        <v>706600</v>
      </c>
      <c r="V135" s="795">
        <v>199300</v>
      </c>
      <c r="W135" s="795">
        <f t="shared" si="6"/>
        <v>905900</v>
      </c>
      <c r="X135" s="795">
        <f t="shared" si="7"/>
        <v>1811800</v>
      </c>
      <c r="Y135" s="795">
        <f t="shared" si="8"/>
        <v>0</v>
      </c>
      <c r="Z135" s="795">
        <f t="shared" si="9"/>
        <v>0</v>
      </c>
      <c r="AA135" s="795">
        <f t="shared" si="10"/>
        <v>0</v>
      </c>
      <c r="AB135" s="796">
        <f>IFERROR(VLOOKUP(N135,'[40]KL TT ĐỢT 2'!$B$18:$K$2023,10,0),0)</f>
        <v>0</v>
      </c>
    </row>
    <row r="136" spans="1:28" s="731" customFormat="1" hidden="1" outlineLevel="1">
      <c r="A136" s="762"/>
      <c r="B136" s="784" t="s">
        <v>1694</v>
      </c>
      <c r="C136" s="804" t="s">
        <v>1695</v>
      </c>
      <c r="D136" s="786" t="s">
        <v>1535</v>
      </c>
      <c r="E136" s="787">
        <v>6</v>
      </c>
      <c r="F136" s="788"/>
      <c r="G136" s="788"/>
      <c r="H136" s="758">
        <v>0</v>
      </c>
      <c r="I136" s="789"/>
      <c r="J136" s="789"/>
      <c r="K136" s="788"/>
      <c r="M136" s="777"/>
      <c r="N136" s="790" t="s">
        <v>1694</v>
      </c>
      <c r="O136" s="805" t="s">
        <v>1695</v>
      </c>
      <c r="P136" s="792" t="s">
        <v>1535</v>
      </c>
      <c r="Q136" s="1150">
        <v>6</v>
      </c>
      <c r="R136" s="1145">
        <v>0</v>
      </c>
      <c r="S136" s="1151"/>
      <c r="T136" s="1151"/>
      <c r="U136" s="794">
        <v>706600</v>
      </c>
      <c r="V136" s="795">
        <v>199300</v>
      </c>
      <c r="W136" s="795">
        <f t="shared" si="6"/>
        <v>905900</v>
      </c>
      <c r="X136" s="795">
        <f t="shared" si="7"/>
        <v>5435400</v>
      </c>
      <c r="Y136" s="795">
        <f t="shared" si="8"/>
        <v>0</v>
      </c>
      <c r="Z136" s="795">
        <f t="shared" si="9"/>
        <v>0</v>
      </c>
      <c r="AA136" s="795">
        <f t="shared" si="10"/>
        <v>0</v>
      </c>
      <c r="AB136" s="796">
        <f>IFERROR(VLOOKUP(N136,'[40]KL TT ĐỢT 2'!$B$18:$K$2023,10,0),0)</f>
        <v>0</v>
      </c>
    </row>
    <row r="137" spans="1:28" s="731" customFormat="1" hidden="1" outlineLevel="1">
      <c r="A137" s="762"/>
      <c r="B137" s="784" t="s">
        <v>1696</v>
      </c>
      <c r="C137" s="804" t="s">
        <v>1697</v>
      </c>
      <c r="D137" s="786" t="s">
        <v>1535</v>
      </c>
      <c r="E137" s="787">
        <v>12</v>
      </c>
      <c r="F137" s="788"/>
      <c r="G137" s="788"/>
      <c r="H137" s="758">
        <v>0</v>
      </c>
      <c r="I137" s="789"/>
      <c r="J137" s="789"/>
      <c r="K137" s="788"/>
      <c r="M137" s="777"/>
      <c r="N137" s="790" t="s">
        <v>1696</v>
      </c>
      <c r="O137" s="805" t="s">
        <v>1697</v>
      </c>
      <c r="P137" s="792" t="s">
        <v>1535</v>
      </c>
      <c r="Q137" s="1150">
        <v>12</v>
      </c>
      <c r="R137" s="1145">
        <v>0</v>
      </c>
      <c r="S137" s="1151"/>
      <c r="T137" s="1151"/>
      <c r="U137" s="794">
        <v>706600</v>
      </c>
      <c r="V137" s="795">
        <v>199300</v>
      </c>
      <c r="W137" s="795">
        <f t="shared" si="6"/>
        <v>905900</v>
      </c>
      <c r="X137" s="795">
        <f t="shared" si="7"/>
        <v>10870800</v>
      </c>
      <c r="Y137" s="795">
        <f t="shared" si="8"/>
        <v>0</v>
      </c>
      <c r="Z137" s="795">
        <f t="shared" si="9"/>
        <v>0</v>
      </c>
      <c r="AA137" s="795">
        <f t="shared" si="10"/>
        <v>0</v>
      </c>
      <c r="AB137" s="796">
        <f>IFERROR(VLOOKUP(N137,'[40]KL TT ĐỢT 2'!$B$18:$K$2023,10,0),0)</f>
        <v>0</v>
      </c>
    </row>
    <row r="138" spans="1:28" s="731" customFormat="1" hidden="1" outlineLevel="1">
      <c r="A138" s="762"/>
      <c r="B138" s="784" t="s">
        <v>1698</v>
      </c>
      <c r="C138" s="804" t="s">
        <v>1561</v>
      </c>
      <c r="D138" s="786" t="s">
        <v>1535</v>
      </c>
      <c r="E138" s="787">
        <v>12</v>
      </c>
      <c r="F138" s="788"/>
      <c r="G138" s="788"/>
      <c r="H138" s="758">
        <v>0</v>
      </c>
      <c r="I138" s="789"/>
      <c r="J138" s="789"/>
      <c r="K138" s="788"/>
      <c r="M138" s="777"/>
      <c r="N138" s="790" t="s">
        <v>1698</v>
      </c>
      <c r="O138" s="805" t="s">
        <v>1561</v>
      </c>
      <c r="P138" s="792" t="s">
        <v>1535</v>
      </c>
      <c r="Q138" s="1150">
        <v>12</v>
      </c>
      <c r="R138" s="1145">
        <v>0</v>
      </c>
      <c r="S138" s="1151"/>
      <c r="T138" s="1151"/>
      <c r="U138" s="794">
        <v>706600</v>
      </c>
      <c r="V138" s="795">
        <v>199300</v>
      </c>
      <c r="W138" s="795">
        <f t="shared" si="6"/>
        <v>905900</v>
      </c>
      <c r="X138" s="795">
        <f t="shared" si="7"/>
        <v>10870800</v>
      </c>
      <c r="Y138" s="795">
        <f t="shared" si="8"/>
        <v>0</v>
      </c>
      <c r="Z138" s="795">
        <f t="shared" si="9"/>
        <v>0</v>
      </c>
      <c r="AA138" s="795">
        <f t="shared" si="10"/>
        <v>0</v>
      </c>
      <c r="AB138" s="796">
        <f>IFERROR(VLOOKUP(N138,'[40]KL TT ĐỢT 2'!$B$18:$K$2023,10,0),0)</f>
        <v>0</v>
      </c>
    </row>
    <row r="139" spans="1:28" s="767" customFormat="1" ht="28" hidden="1" outlineLevel="1">
      <c r="A139" s="784"/>
      <c r="B139" s="784" t="s">
        <v>1699</v>
      </c>
      <c r="C139" s="785" t="s">
        <v>1563</v>
      </c>
      <c r="D139" s="786" t="s">
        <v>1535</v>
      </c>
      <c r="E139" s="787">
        <v>123</v>
      </c>
      <c r="F139" s="788"/>
      <c r="G139" s="788"/>
      <c r="H139" s="758">
        <v>0</v>
      </c>
      <c r="I139" s="789"/>
      <c r="J139" s="789"/>
      <c r="K139" s="788"/>
      <c r="M139" s="790"/>
      <c r="N139" s="790" t="s">
        <v>1699</v>
      </c>
      <c r="O139" s="791" t="s">
        <v>1563</v>
      </c>
      <c r="P139" s="792" t="s">
        <v>1535</v>
      </c>
      <c r="Q139" s="1150">
        <v>123</v>
      </c>
      <c r="R139" s="1145">
        <v>0</v>
      </c>
      <c r="S139" s="1151"/>
      <c r="T139" s="1151"/>
      <c r="U139" s="794">
        <v>476400</v>
      </c>
      <c r="V139" s="795">
        <v>38600</v>
      </c>
      <c r="W139" s="795">
        <f t="shared" si="6"/>
        <v>515000</v>
      </c>
      <c r="X139" s="795">
        <f t="shared" si="7"/>
        <v>63345000</v>
      </c>
      <c r="Y139" s="795">
        <f t="shared" si="8"/>
        <v>0</v>
      </c>
      <c r="Z139" s="795">
        <f t="shared" si="9"/>
        <v>0</v>
      </c>
      <c r="AA139" s="795">
        <f t="shared" si="10"/>
        <v>0</v>
      </c>
      <c r="AB139" s="796">
        <f>IFERROR(VLOOKUP(N139,'[40]KL TT ĐỢT 2'!$B$18:$K$2023,10,0),0)</f>
        <v>0</v>
      </c>
    </row>
    <row r="140" spans="1:28" s="767" customFormat="1" hidden="1" outlineLevel="1">
      <c r="A140" s="784"/>
      <c r="B140" s="784" t="s">
        <v>1700</v>
      </c>
      <c r="C140" s="785" t="s">
        <v>1565</v>
      </c>
      <c r="D140" s="786" t="s">
        <v>1535</v>
      </c>
      <c r="E140" s="787">
        <v>123</v>
      </c>
      <c r="F140" s="788"/>
      <c r="G140" s="788"/>
      <c r="H140" s="758">
        <v>0</v>
      </c>
      <c r="I140" s="789"/>
      <c r="J140" s="789"/>
      <c r="K140" s="788"/>
      <c r="M140" s="790"/>
      <c r="N140" s="790" t="s">
        <v>1700</v>
      </c>
      <c r="O140" s="791" t="s">
        <v>1565</v>
      </c>
      <c r="P140" s="792" t="s">
        <v>1535</v>
      </c>
      <c r="Q140" s="1150">
        <v>123</v>
      </c>
      <c r="R140" s="1145">
        <v>0</v>
      </c>
      <c r="S140" s="1151"/>
      <c r="T140" s="1151"/>
      <c r="U140" s="794">
        <v>254000</v>
      </c>
      <c r="V140" s="795">
        <v>12900</v>
      </c>
      <c r="W140" s="795">
        <f t="shared" si="6"/>
        <v>266900</v>
      </c>
      <c r="X140" s="795">
        <f t="shared" si="7"/>
        <v>32828700</v>
      </c>
      <c r="Y140" s="795">
        <f t="shared" si="8"/>
        <v>0</v>
      </c>
      <c r="Z140" s="795">
        <f t="shared" si="9"/>
        <v>0</v>
      </c>
      <c r="AA140" s="795">
        <f t="shared" si="10"/>
        <v>0</v>
      </c>
      <c r="AB140" s="796">
        <f>IFERROR(VLOOKUP(N140,'[40]KL TT ĐỢT 2'!$B$18:$K$2023,10,0),0)</f>
        <v>0</v>
      </c>
    </row>
    <row r="141" spans="1:28" s="731" customFormat="1" hidden="1" outlineLevel="1">
      <c r="A141" s="762"/>
      <c r="B141" s="784" t="s">
        <v>1701</v>
      </c>
      <c r="C141" s="801" t="s">
        <v>1702</v>
      </c>
      <c r="D141" s="786"/>
      <c r="E141" s="797"/>
      <c r="F141" s="766"/>
      <c r="G141" s="766"/>
      <c r="H141" s="758">
        <v>0</v>
      </c>
      <c r="I141" s="765"/>
      <c r="J141" s="765"/>
      <c r="K141" s="766"/>
      <c r="M141" s="777"/>
      <c r="N141" s="802" t="s">
        <v>1701</v>
      </c>
      <c r="O141" s="803" t="s">
        <v>1702</v>
      </c>
      <c r="P141" s="792"/>
      <c r="Q141" s="1152"/>
      <c r="R141" s="1145">
        <v>0</v>
      </c>
      <c r="S141" s="1149"/>
      <c r="T141" s="1149"/>
      <c r="U141" s="781"/>
      <c r="V141" s="782"/>
      <c r="W141" s="795">
        <f t="shared" si="6"/>
        <v>0</v>
      </c>
      <c r="X141" s="795">
        <f t="shared" si="7"/>
        <v>0</v>
      </c>
      <c r="Y141" s="795">
        <f t="shared" si="8"/>
        <v>0</v>
      </c>
      <c r="Z141" s="795">
        <f t="shared" si="9"/>
        <v>0</v>
      </c>
      <c r="AA141" s="795">
        <f t="shared" si="10"/>
        <v>0</v>
      </c>
      <c r="AB141" s="796">
        <f>IFERROR(VLOOKUP(N141,'[40]KL TT ĐỢT 2'!$B$18:$K$2023,10,0),0)</f>
        <v>0</v>
      </c>
    </row>
    <row r="142" spans="1:28" s="767" customFormat="1" hidden="1" outlineLevel="1">
      <c r="A142" s="784"/>
      <c r="B142" s="784" t="s">
        <v>1703</v>
      </c>
      <c r="C142" s="804" t="s">
        <v>1674</v>
      </c>
      <c r="D142" s="786" t="s">
        <v>1535</v>
      </c>
      <c r="E142" s="787">
        <v>12</v>
      </c>
      <c r="F142" s="788"/>
      <c r="G142" s="788"/>
      <c r="H142" s="758">
        <v>0</v>
      </c>
      <c r="I142" s="789"/>
      <c r="J142" s="789"/>
      <c r="K142" s="788"/>
      <c r="M142" s="790"/>
      <c r="N142" s="790" t="s">
        <v>1703</v>
      </c>
      <c r="O142" s="805" t="s">
        <v>1674</v>
      </c>
      <c r="P142" s="792" t="s">
        <v>1535</v>
      </c>
      <c r="Q142" s="1150">
        <v>12</v>
      </c>
      <c r="R142" s="1145">
        <v>0</v>
      </c>
      <c r="S142" s="1151"/>
      <c r="T142" s="1151"/>
      <c r="U142" s="794">
        <v>642300</v>
      </c>
      <c r="V142" s="795">
        <v>199300</v>
      </c>
      <c r="W142" s="795">
        <f t="shared" si="6"/>
        <v>841600</v>
      </c>
      <c r="X142" s="795">
        <f t="shared" si="7"/>
        <v>10099200</v>
      </c>
      <c r="Y142" s="795">
        <f t="shared" si="8"/>
        <v>0</v>
      </c>
      <c r="Z142" s="795">
        <f t="shared" si="9"/>
        <v>0</v>
      </c>
      <c r="AA142" s="795">
        <f t="shared" si="10"/>
        <v>0</v>
      </c>
      <c r="AB142" s="796">
        <f>IFERROR(VLOOKUP(N142,'[40]KL TT ĐỢT 2'!$B$18:$K$2023,10,0),0)</f>
        <v>0</v>
      </c>
    </row>
    <row r="143" spans="1:28" s="767" customFormat="1" hidden="1" outlineLevel="1">
      <c r="A143" s="784"/>
      <c r="B143" s="784" t="s">
        <v>1704</v>
      </c>
      <c r="C143" s="804" t="s">
        <v>1674</v>
      </c>
      <c r="D143" s="786" t="s">
        <v>1535</v>
      </c>
      <c r="E143" s="787">
        <v>34</v>
      </c>
      <c r="F143" s="788"/>
      <c r="G143" s="788"/>
      <c r="H143" s="758">
        <v>0</v>
      </c>
      <c r="I143" s="789"/>
      <c r="J143" s="789"/>
      <c r="K143" s="788"/>
      <c r="M143" s="790"/>
      <c r="N143" s="790" t="s">
        <v>1704</v>
      </c>
      <c r="O143" s="805" t="s">
        <v>1674</v>
      </c>
      <c r="P143" s="792" t="s">
        <v>1535</v>
      </c>
      <c r="Q143" s="1150">
        <v>34</v>
      </c>
      <c r="R143" s="1145">
        <v>0</v>
      </c>
      <c r="S143" s="1151"/>
      <c r="T143" s="1151"/>
      <c r="U143" s="794">
        <v>642300</v>
      </c>
      <c r="V143" s="795">
        <v>199300</v>
      </c>
      <c r="W143" s="795">
        <f t="shared" si="6"/>
        <v>841600</v>
      </c>
      <c r="X143" s="795">
        <f t="shared" si="7"/>
        <v>28614400</v>
      </c>
      <c r="Y143" s="795">
        <f t="shared" si="8"/>
        <v>0</v>
      </c>
      <c r="Z143" s="795">
        <f t="shared" si="9"/>
        <v>0</v>
      </c>
      <c r="AA143" s="795">
        <f t="shared" si="10"/>
        <v>0</v>
      </c>
      <c r="AB143" s="796">
        <f>IFERROR(VLOOKUP(N143,'[40]KL TT ĐỢT 2'!$B$18:$K$2023,10,0),0)</f>
        <v>0</v>
      </c>
    </row>
    <row r="144" spans="1:28" s="731" customFormat="1" hidden="1" outlineLevel="1">
      <c r="A144" s="762"/>
      <c r="B144" s="784" t="s">
        <v>1705</v>
      </c>
      <c r="C144" s="804" t="s">
        <v>1706</v>
      </c>
      <c r="D144" s="786" t="s">
        <v>1535</v>
      </c>
      <c r="E144" s="787">
        <v>11</v>
      </c>
      <c r="F144" s="788"/>
      <c r="G144" s="788"/>
      <c r="H144" s="758">
        <v>0</v>
      </c>
      <c r="I144" s="789"/>
      <c r="J144" s="789"/>
      <c r="K144" s="788"/>
      <c r="M144" s="777"/>
      <c r="N144" s="790" t="s">
        <v>1705</v>
      </c>
      <c r="O144" s="805" t="s">
        <v>1706</v>
      </c>
      <c r="P144" s="792" t="s">
        <v>1535</v>
      </c>
      <c r="Q144" s="1150">
        <v>11</v>
      </c>
      <c r="R144" s="1145">
        <v>0</v>
      </c>
      <c r="S144" s="1151"/>
      <c r="T144" s="1151"/>
      <c r="U144" s="794">
        <v>642300</v>
      </c>
      <c r="V144" s="795">
        <v>199300</v>
      </c>
      <c r="W144" s="795">
        <f t="shared" si="6"/>
        <v>841600</v>
      </c>
      <c r="X144" s="795">
        <f t="shared" si="7"/>
        <v>9257600</v>
      </c>
      <c r="Y144" s="795">
        <f t="shared" si="8"/>
        <v>0</v>
      </c>
      <c r="Z144" s="795">
        <f t="shared" si="9"/>
        <v>0</v>
      </c>
      <c r="AA144" s="795">
        <f t="shared" si="10"/>
        <v>0</v>
      </c>
      <c r="AB144" s="796">
        <f>IFERROR(VLOOKUP(N144,'[40]KL TT ĐỢT 2'!$B$18:$K$2023,10,0),0)</f>
        <v>0</v>
      </c>
    </row>
    <row r="145" spans="1:28" s="767" customFormat="1" hidden="1" outlineLevel="1">
      <c r="A145" s="784"/>
      <c r="B145" s="784" t="s">
        <v>1707</v>
      </c>
      <c r="C145" s="804" t="s">
        <v>1706</v>
      </c>
      <c r="D145" s="786" t="s">
        <v>1535</v>
      </c>
      <c r="E145" s="787">
        <v>165</v>
      </c>
      <c r="F145" s="788"/>
      <c r="G145" s="788"/>
      <c r="H145" s="758">
        <v>0</v>
      </c>
      <c r="I145" s="789"/>
      <c r="J145" s="789"/>
      <c r="K145" s="788"/>
      <c r="M145" s="790"/>
      <c r="N145" s="790" t="s">
        <v>1707</v>
      </c>
      <c r="O145" s="805" t="s">
        <v>1706</v>
      </c>
      <c r="P145" s="792" t="s">
        <v>1535</v>
      </c>
      <c r="Q145" s="1150">
        <v>165</v>
      </c>
      <c r="R145" s="1145">
        <v>0</v>
      </c>
      <c r="S145" s="1151"/>
      <c r="T145" s="1151"/>
      <c r="U145" s="794">
        <v>642300</v>
      </c>
      <c r="V145" s="795">
        <v>199300</v>
      </c>
      <c r="W145" s="795">
        <f t="shared" si="6"/>
        <v>841600</v>
      </c>
      <c r="X145" s="795">
        <f t="shared" si="7"/>
        <v>138864000</v>
      </c>
      <c r="Y145" s="795">
        <f t="shared" si="8"/>
        <v>0</v>
      </c>
      <c r="Z145" s="795">
        <f t="shared" si="9"/>
        <v>0</v>
      </c>
      <c r="AA145" s="795">
        <f t="shared" si="10"/>
        <v>0</v>
      </c>
      <c r="AB145" s="796">
        <f>IFERROR(VLOOKUP(N145,'[40]KL TT ĐỢT 2'!$B$18:$K$2023,10,0),0)</f>
        <v>0</v>
      </c>
    </row>
    <row r="146" spans="1:28" s="767" customFormat="1" hidden="1" outlineLevel="1">
      <c r="A146" s="784"/>
      <c r="B146" s="784" t="s">
        <v>1708</v>
      </c>
      <c r="C146" s="804" t="s">
        <v>1709</v>
      </c>
      <c r="D146" s="786" t="s">
        <v>1535</v>
      </c>
      <c r="E146" s="787">
        <v>37</v>
      </c>
      <c r="F146" s="788"/>
      <c r="G146" s="788"/>
      <c r="H146" s="758">
        <v>0</v>
      </c>
      <c r="I146" s="789"/>
      <c r="J146" s="789"/>
      <c r="K146" s="788"/>
      <c r="M146" s="790"/>
      <c r="N146" s="790" t="s">
        <v>1708</v>
      </c>
      <c r="O146" s="805" t="s">
        <v>1709</v>
      </c>
      <c r="P146" s="792" t="s">
        <v>1535</v>
      </c>
      <c r="Q146" s="1150">
        <v>37</v>
      </c>
      <c r="R146" s="1145">
        <v>0</v>
      </c>
      <c r="S146" s="1151"/>
      <c r="T146" s="1151"/>
      <c r="U146" s="794">
        <v>642300</v>
      </c>
      <c r="V146" s="795">
        <v>199300</v>
      </c>
      <c r="W146" s="795">
        <f t="shared" si="6"/>
        <v>841600</v>
      </c>
      <c r="X146" s="795">
        <f t="shared" si="7"/>
        <v>31139200</v>
      </c>
      <c r="Y146" s="795">
        <f t="shared" si="8"/>
        <v>0</v>
      </c>
      <c r="Z146" s="795">
        <f t="shared" si="9"/>
        <v>0</v>
      </c>
      <c r="AA146" s="795">
        <f t="shared" si="10"/>
        <v>0</v>
      </c>
      <c r="AB146" s="796">
        <f>IFERROR(VLOOKUP(N146,'[40]KL TT ĐỢT 2'!$B$18:$K$2023,10,0),0)</f>
        <v>0</v>
      </c>
    </row>
    <row r="147" spans="1:28" s="767" customFormat="1" hidden="1" outlineLevel="1">
      <c r="A147" s="784"/>
      <c r="B147" s="784" t="s">
        <v>1710</v>
      </c>
      <c r="C147" s="804" t="s">
        <v>1711</v>
      </c>
      <c r="D147" s="786" t="s">
        <v>1535</v>
      </c>
      <c r="E147" s="787">
        <v>47</v>
      </c>
      <c r="F147" s="788"/>
      <c r="G147" s="788"/>
      <c r="H147" s="758">
        <v>0</v>
      </c>
      <c r="I147" s="789"/>
      <c r="J147" s="789"/>
      <c r="K147" s="788"/>
      <c r="M147" s="790"/>
      <c r="N147" s="790" t="s">
        <v>1710</v>
      </c>
      <c r="O147" s="805" t="s">
        <v>1711</v>
      </c>
      <c r="P147" s="792" t="s">
        <v>1535</v>
      </c>
      <c r="Q147" s="1150">
        <v>47</v>
      </c>
      <c r="R147" s="1145">
        <v>0</v>
      </c>
      <c r="S147" s="1151"/>
      <c r="T147" s="1151"/>
      <c r="U147" s="794">
        <v>706600</v>
      </c>
      <c r="V147" s="795">
        <v>199300</v>
      </c>
      <c r="W147" s="795">
        <f t="shared" ref="W147:W210" si="11">U147+V147</f>
        <v>905900</v>
      </c>
      <c r="X147" s="795">
        <f t="shared" ref="X147:X210" si="12">Q147*W147</f>
        <v>42577300</v>
      </c>
      <c r="Y147" s="795">
        <f t="shared" ref="Y147:Y210" si="13">R147*W147</f>
        <v>0</v>
      </c>
      <c r="Z147" s="795">
        <f t="shared" ref="Z147:Z210" si="14">S147*W147</f>
        <v>0</v>
      </c>
      <c r="AA147" s="795">
        <f t="shared" ref="AA147:AA210" si="15">T147*W147</f>
        <v>0</v>
      </c>
      <c r="AB147" s="796">
        <f>IFERROR(VLOOKUP(N147,'[40]KL TT ĐỢT 2'!$B$18:$K$2023,10,0),0)</f>
        <v>0</v>
      </c>
    </row>
    <row r="148" spans="1:28" s="767" customFormat="1" hidden="1" outlineLevel="1">
      <c r="A148" s="784"/>
      <c r="B148" s="784" t="s">
        <v>1712</v>
      </c>
      <c r="C148" s="804" t="s">
        <v>1689</v>
      </c>
      <c r="D148" s="786" t="s">
        <v>1535</v>
      </c>
      <c r="E148" s="787">
        <v>14</v>
      </c>
      <c r="F148" s="788"/>
      <c r="G148" s="788"/>
      <c r="H148" s="758">
        <v>0</v>
      </c>
      <c r="I148" s="789"/>
      <c r="J148" s="789"/>
      <c r="K148" s="788"/>
      <c r="M148" s="790"/>
      <c r="N148" s="790" t="s">
        <v>1712</v>
      </c>
      <c r="O148" s="805" t="s">
        <v>1689</v>
      </c>
      <c r="P148" s="792" t="s">
        <v>1535</v>
      </c>
      <c r="Q148" s="1150">
        <v>14</v>
      </c>
      <c r="R148" s="1145">
        <v>0</v>
      </c>
      <c r="S148" s="1151"/>
      <c r="T148" s="1151"/>
      <c r="U148" s="794">
        <v>706600</v>
      </c>
      <c r="V148" s="795">
        <v>199300</v>
      </c>
      <c r="W148" s="795">
        <f t="shared" si="11"/>
        <v>905900</v>
      </c>
      <c r="X148" s="795">
        <f t="shared" si="12"/>
        <v>12682600</v>
      </c>
      <c r="Y148" s="795">
        <f t="shared" si="13"/>
        <v>0</v>
      </c>
      <c r="Z148" s="795">
        <f t="shared" si="14"/>
        <v>0</v>
      </c>
      <c r="AA148" s="795">
        <f t="shared" si="15"/>
        <v>0</v>
      </c>
      <c r="AB148" s="796">
        <f>IFERROR(VLOOKUP(N148,'[40]KL TT ĐỢT 2'!$B$18:$K$2023,10,0),0)</f>
        <v>0</v>
      </c>
    </row>
    <row r="149" spans="1:28" s="767" customFormat="1" hidden="1" outlineLevel="1">
      <c r="A149" s="784"/>
      <c r="B149" s="784" t="s">
        <v>1713</v>
      </c>
      <c r="C149" s="804" t="s">
        <v>1691</v>
      </c>
      <c r="D149" s="786" t="s">
        <v>1535</v>
      </c>
      <c r="E149" s="787">
        <v>5.5</v>
      </c>
      <c r="F149" s="788"/>
      <c r="G149" s="788"/>
      <c r="H149" s="758">
        <v>0</v>
      </c>
      <c r="I149" s="789"/>
      <c r="J149" s="789"/>
      <c r="K149" s="788"/>
      <c r="M149" s="790"/>
      <c r="N149" s="790" t="s">
        <v>1713</v>
      </c>
      <c r="O149" s="805" t="s">
        <v>1691</v>
      </c>
      <c r="P149" s="792" t="s">
        <v>1535</v>
      </c>
      <c r="Q149" s="1150">
        <v>5.5</v>
      </c>
      <c r="R149" s="1145">
        <v>0</v>
      </c>
      <c r="S149" s="1151"/>
      <c r="T149" s="1151"/>
      <c r="U149" s="794">
        <v>706600</v>
      </c>
      <c r="V149" s="795">
        <v>199300</v>
      </c>
      <c r="W149" s="795">
        <f t="shared" si="11"/>
        <v>905900</v>
      </c>
      <c r="X149" s="795">
        <f t="shared" si="12"/>
        <v>4982450</v>
      </c>
      <c r="Y149" s="795">
        <f t="shared" si="13"/>
        <v>0</v>
      </c>
      <c r="Z149" s="795">
        <f t="shared" si="14"/>
        <v>0</v>
      </c>
      <c r="AA149" s="795">
        <f t="shared" si="15"/>
        <v>0</v>
      </c>
      <c r="AB149" s="796">
        <f>IFERROR(VLOOKUP(N149,'[40]KL TT ĐỢT 2'!$B$18:$K$2023,10,0),0)</f>
        <v>0</v>
      </c>
    </row>
    <row r="150" spans="1:28" s="767" customFormat="1" hidden="1" outlineLevel="1">
      <c r="A150" s="784"/>
      <c r="B150" s="784" t="s">
        <v>1714</v>
      </c>
      <c r="C150" s="804" t="s">
        <v>1715</v>
      </c>
      <c r="D150" s="786" t="s">
        <v>1535</v>
      </c>
      <c r="E150" s="787">
        <v>4</v>
      </c>
      <c r="F150" s="788"/>
      <c r="G150" s="788"/>
      <c r="H150" s="758">
        <v>0</v>
      </c>
      <c r="I150" s="789"/>
      <c r="J150" s="789"/>
      <c r="K150" s="788"/>
      <c r="M150" s="790"/>
      <c r="N150" s="790" t="s">
        <v>1714</v>
      </c>
      <c r="O150" s="805" t="s">
        <v>1715</v>
      </c>
      <c r="P150" s="792" t="s">
        <v>1535</v>
      </c>
      <c r="Q150" s="1150">
        <v>4</v>
      </c>
      <c r="R150" s="1145">
        <v>0</v>
      </c>
      <c r="S150" s="1151"/>
      <c r="T150" s="1151"/>
      <c r="U150" s="794">
        <v>706600</v>
      </c>
      <c r="V150" s="795">
        <v>199300</v>
      </c>
      <c r="W150" s="795">
        <f t="shared" si="11"/>
        <v>905900</v>
      </c>
      <c r="X150" s="795">
        <f t="shared" si="12"/>
        <v>3623600</v>
      </c>
      <c r="Y150" s="795">
        <f t="shared" si="13"/>
        <v>0</v>
      </c>
      <c r="Z150" s="795">
        <f t="shared" si="14"/>
        <v>0</v>
      </c>
      <c r="AA150" s="795">
        <f t="shared" si="15"/>
        <v>0</v>
      </c>
      <c r="AB150" s="796">
        <f>IFERROR(VLOOKUP(N150,'[40]KL TT ĐỢT 2'!$B$18:$K$2023,10,0),0)</f>
        <v>0</v>
      </c>
    </row>
    <row r="151" spans="1:28" s="767" customFormat="1" hidden="1" outlineLevel="1">
      <c r="A151" s="784"/>
      <c r="B151" s="784" t="s">
        <v>1716</v>
      </c>
      <c r="C151" s="804" t="s">
        <v>1717</v>
      </c>
      <c r="D151" s="786" t="s">
        <v>1535</v>
      </c>
      <c r="E151" s="787">
        <v>3</v>
      </c>
      <c r="F151" s="788"/>
      <c r="G151" s="788"/>
      <c r="H151" s="758">
        <v>0</v>
      </c>
      <c r="I151" s="789"/>
      <c r="J151" s="789"/>
      <c r="K151" s="788"/>
      <c r="M151" s="790"/>
      <c r="N151" s="790" t="s">
        <v>1716</v>
      </c>
      <c r="O151" s="805" t="s">
        <v>1717</v>
      </c>
      <c r="P151" s="792" t="s">
        <v>1535</v>
      </c>
      <c r="Q151" s="1150">
        <v>3</v>
      </c>
      <c r="R151" s="1145">
        <v>0</v>
      </c>
      <c r="S151" s="1151"/>
      <c r="T151" s="1151"/>
      <c r="U151" s="794">
        <v>706600</v>
      </c>
      <c r="V151" s="795">
        <v>199300</v>
      </c>
      <c r="W151" s="795">
        <f t="shared" si="11"/>
        <v>905900</v>
      </c>
      <c r="X151" s="795">
        <f t="shared" si="12"/>
        <v>2717700</v>
      </c>
      <c r="Y151" s="795">
        <f t="shared" si="13"/>
        <v>0</v>
      </c>
      <c r="Z151" s="795">
        <f t="shared" si="14"/>
        <v>0</v>
      </c>
      <c r="AA151" s="795">
        <f t="shared" si="15"/>
        <v>0</v>
      </c>
      <c r="AB151" s="796">
        <f>IFERROR(VLOOKUP(N151,'[40]KL TT ĐỢT 2'!$B$18:$K$2023,10,0),0)</f>
        <v>0</v>
      </c>
    </row>
    <row r="152" spans="1:28" s="767" customFormat="1" hidden="1" outlineLevel="1">
      <c r="A152" s="784"/>
      <c r="B152" s="784" t="s">
        <v>1718</v>
      </c>
      <c r="C152" s="804" t="s">
        <v>1561</v>
      </c>
      <c r="D152" s="786" t="s">
        <v>1535</v>
      </c>
      <c r="E152" s="787">
        <v>8</v>
      </c>
      <c r="F152" s="788"/>
      <c r="G152" s="788"/>
      <c r="H152" s="758">
        <v>0</v>
      </c>
      <c r="I152" s="789"/>
      <c r="J152" s="789"/>
      <c r="K152" s="788"/>
      <c r="M152" s="790"/>
      <c r="N152" s="790" t="s">
        <v>1718</v>
      </c>
      <c r="O152" s="805" t="s">
        <v>1561</v>
      </c>
      <c r="P152" s="792" t="s">
        <v>1535</v>
      </c>
      <c r="Q152" s="1150">
        <v>8</v>
      </c>
      <c r="R152" s="1145">
        <v>0</v>
      </c>
      <c r="S152" s="1151"/>
      <c r="T152" s="1151"/>
      <c r="U152" s="794">
        <v>706600</v>
      </c>
      <c r="V152" s="795">
        <v>199300</v>
      </c>
      <c r="W152" s="795">
        <f t="shared" si="11"/>
        <v>905900</v>
      </c>
      <c r="X152" s="795">
        <f t="shared" si="12"/>
        <v>7247200</v>
      </c>
      <c r="Y152" s="795">
        <f t="shared" si="13"/>
        <v>0</v>
      </c>
      <c r="Z152" s="795">
        <f t="shared" si="14"/>
        <v>0</v>
      </c>
      <c r="AA152" s="795">
        <f t="shared" si="15"/>
        <v>0</v>
      </c>
      <c r="AB152" s="796">
        <f>IFERROR(VLOOKUP(N152,'[40]KL TT ĐỢT 2'!$B$18:$K$2023,10,0),0)</f>
        <v>0</v>
      </c>
    </row>
    <row r="153" spans="1:28" s="767" customFormat="1" ht="28" hidden="1" outlineLevel="1">
      <c r="A153" s="784"/>
      <c r="B153" s="784" t="s">
        <v>1719</v>
      </c>
      <c r="C153" s="785" t="s">
        <v>1563</v>
      </c>
      <c r="D153" s="786" t="s">
        <v>1535</v>
      </c>
      <c r="E153" s="787">
        <v>68</v>
      </c>
      <c r="F153" s="788"/>
      <c r="G153" s="788"/>
      <c r="H153" s="758">
        <v>0</v>
      </c>
      <c r="I153" s="789"/>
      <c r="J153" s="789"/>
      <c r="K153" s="788"/>
      <c r="M153" s="790"/>
      <c r="N153" s="790" t="s">
        <v>1719</v>
      </c>
      <c r="O153" s="791" t="s">
        <v>1563</v>
      </c>
      <c r="P153" s="792" t="s">
        <v>1535</v>
      </c>
      <c r="Q153" s="1150">
        <v>68</v>
      </c>
      <c r="R153" s="1145">
        <v>0</v>
      </c>
      <c r="S153" s="1151"/>
      <c r="T153" s="1151"/>
      <c r="U153" s="794">
        <v>476400</v>
      </c>
      <c r="V153" s="795">
        <v>38600</v>
      </c>
      <c r="W153" s="795">
        <f t="shared" si="11"/>
        <v>515000</v>
      </c>
      <c r="X153" s="795">
        <f t="shared" si="12"/>
        <v>35020000</v>
      </c>
      <c r="Y153" s="795">
        <f t="shared" si="13"/>
        <v>0</v>
      </c>
      <c r="Z153" s="795">
        <f t="shared" si="14"/>
        <v>0</v>
      </c>
      <c r="AA153" s="795">
        <f t="shared" si="15"/>
        <v>0</v>
      </c>
      <c r="AB153" s="796">
        <f>IFERROR(VLOOKUP(N153,'[40]KL TT ĐỢT 2'!$B$18:$K$2023,10,0),0)</f>
        <v>0</v>
      </c>
    </row>
    <row r="154" spans="1:28" s="767" customFormat="1" hidden="1" outlineLevel="1">
      <c r="A154" s="784"/>
      <c r="B154" s="784" t="s">
        <v>1720</v>
      </c>
      <c r="C154" s="785" t="s">
        <v>1565</v>
      </c>
      <c r="D154" s="786" t="s">
        <v>1535</v>
      </c>
      <c r="E154" s="787">
        <v>68</v>
      </c>
      <c r="F154" s="788"/>
      <c r="G154" s="788"/>
      <c r="H154" s="758">
        <v>0</v>
      </c>
      <c r="I154" s="789"/>
      <c r="J154" s="789"/>
      <c r="K154" s="788"/>
      <c r="M154" s="790"/>
      <c r="N154" s="790" t="s">
        <v>1720</v>
      </c>
      <c r="O154" s="791" t="s">
        <v>1565</v>
      </c>
      <c r="P154" s="792" t="s">
        <v>1535</v>
      </c>
      <c r="Q154" s="1150">
        <v>68</v>
      </c>
      <c r="R154" s="1145">
        <v>0</v>
      </c>
      <c r="S154" s="1151"/>
      <c r="T154" s="1151"/>
      <c r="U154" s="794">
        <v>254000</v>
      </c>
      <c r="V154" s="795">
        <v>12900</v>
      </c>
      <c r="W154" s="795">
        <f t="shared" si="11"/>
        <v>266900</v>
      </c>
      <c r="X154" s="795">
        <f t="shared" si="12"/>
        <v>18149200</v>
      </c>
      <c r="Y154" s="795">
        <f t="shared" si="13"/>
        <v>0</v>
      </c>
      <c r="Z154" s="795">
        <f t="shared" si="14"/>
        <v>0</v>
      </c>
      <c r="AA154" s="795">
        <f t="shared" si="15"/>
        <v>0</v>
      </c>
      <c r="AB154" s="796">
        <f>IFERROR(VLOOKUP(N154,'[40]KL TT ĐỢT 2'!$B$18:$K$2023,10,0),0)</f>
        <v>0</v>
      </c>
    </row>
    <row r="155" spans="1:28" s="767" customFormat="1" hidden="1" outlineLevel="1">
      <c r="A155" s="784"/>
      <c r="B155" s="784" t="s">
        <v>1721</v>
      </c>
      <c r="C155" s="801" t="s">
        <v>1722</v>
      </c>
      <c r="D155" s="786"/>
      <c r="E155" s="787"/>
      <c r="F155" s="788"/>
      <c r="G155" s="788"/>
      <c r="H155" s="758">
        <v>0</v>
      </c>
      <c r="I155" s="789"/>
      <c r="J155" s="789"/>
      <c r="K155" s="788"/>
      <c r="M155" s="790"/>
      <c r="N155" s="802" t="s">
        <v>1721</v>
      </c>
      <c r="O155" s="803" t="s">
        <v>1722</v>
      </c>
      <c r="P155" s="792"/>
      <c r="Q155" s="1150"/>
      <c r="R155" s="1145">
        <v>0</v>
      </c>
      <c r="S155" s="1151"/>
      <c r="T155" s="1151"/>
      <c r="U155" s="781"/>
      <c r="V155" s="782"/>
      <c r="W155" s="795">
        <f t="shared" si="11"/>
        <v>0</v>
      </c>
      <c r="X155" s="795">
        <f t="shared" si="12"/>
        <v>0</v>
      </c>
      <c r="Y155" s="795">
        <f t="shared" si="13"/>
        <v>0</v>
      </c>
      <c r="Z155" s="795">
        <f t="shared" si="14"/>
        <v>0</v>
      </c>
      <c r="AA155" s="795">
        <f t="shared" si="15"/>
        <v>0</v>
      </c>
      <c r="AB155" s="796">
        <f>IFERROR(VLOOKUP(N155,'[40]KL TT ĐỢT 2'!$B$18:$K$2023,10,0),0)</f>
        <v>0</v>
      </c>
    </row>
    <row r="156" spans="1:28" s="767" customFormat="1" hidden="1" outlineLevel="1">
      <c r="A156" s="784"/>
      <c r="B156" s="784" t="s">
        <v>1723</v>
      </c>
      <c r="C156" s="804" t="s">
        <v>1724</v>
      </c>
      <c r="D156" s="786" t="s">
        <v>1535</v>
      </c>
      <c r="E156" s="787">
        <v>9</v>
      </c>
      <c r="F156" s="788"/>
      <c r="G156" s="788"/>
      <c r="H156" s="758">
        <v>0</v>
      </c>
      <c r="I156" s="789"/>
      <c r="J156" s="789"/>
      <c r="K156" s="788"/>
      <c r="M156" s="790"/>
      <c r="N156" s="790" t="s">
        <v>1723</v>
      </c>
      <c r="O156" s="805" t="s">
        <v>1724</v>
      </c>
      <c r="P156" s="792" t="s">
        <v>1535</v>
      </c>
      <c r="Q156" s="1150">
        <v>9</v>
      </c>
      <c r="R156" s="1145">
        <v>0</v>
      </c>
      <c r="S156" s="1151"/>
      <c r="T156" s="1151"/>
      <c r="U156" s="794">
        <v>642300</v>
      </c>
      <c r="V156" s="795">
        <v>199300</v>
      </c>
      <c r="W156" s="795">
        <f t="shared" si="11"/>
        <v>841600</v>
      </c>
      <c r="X156" s="795">
        <f t="shared" si="12"/>
        <v>7574400</v>
      </c>
      <c r="Y156" s="795">
        <f t="shared" si="13"/>
        <v>0</v>
      </c>
      <c r="Z156" s="795">
        <f t="shared" si="14"/>
        <v>0</v>
      </c>
      <c r="AA156" s="795">
        <f t="shared" si="15"/>
        <v>0</v>
      </c>
      <c r="AB156" s="796">
        <f>IFERROR(VLOOKUP(N156,'[40]KL TT ĐỢT 2'!$B$18:$K$2023,10,0),0)</f>
        <v>0</v>
      </c>
    </row>
    <row r="157" spans="1:28" s="767" customFormat="1" hidden="1" outlineLevel="1">
      <c r="A157" s="784"/>
      <c r="B157" s="784" t="s">
        <v>1725</v>
      </c>
      <c r="C157" s="804" t="s">
        <v>1724</v>
      </c>
      <c r="D157" s="786" t="s">
        <v>1535</v>
      </c>
      <c r="E157" s="787">
        <v>29</v>
      </c>
      <c r="F157" s="788"/>
      <c r="G157" s="788"/>
      <c r="H157" s="758">
        <v>0</v>
      </c>
      <c r="I157" s="789"/>
      <c r="J157" s="789"/>
      <c r="K157" s="788"/>
      <c r="M157" s="790"/>
      <c r="N157" s="790" t="s">
        <v>1725</v>
      </c>
      <c r="O157" s="805" t="s">
        <v>1724</v>
      </c>
      <c r="P157" s="792" t="s">
        <v>1535</v>
      </c>
      <c r="Q157" s="1150">
        <v>29</v>
      </c>
      <c r="R157" s="1145">
        <v>0</v>
      </c>
      <c r="S157" s="1151"/>
      <c r="T157" s="1151"/>
      <c r="U157" s="794">
        <v>642300</v>
      </c>
      <c r="V157" s="795">
        <v>199300</v>
      </c>
      <c r="W157" s="795">
        <f t="shared" si="11"/>
        <v>841600</v>
      </c>
      <c r="X157" s="795">
        <f t="shared" si="12"/>
        <v>24406400</v>
      </c>
      <c r="Y157" s="795">
        <f t="shared" si="13"/>
        <v>0</v>
      </c>
      <c r="Z157" s="795">
        <f t="shared" si="14"/>
        <v>0</v>
      </c>
      <c r="AA157" s="795">
        <f t="shared" si="15"/>
        <v>0</v>
      </c>
      <c r="AB157" s="796">
        <f>IFERROR(VLOOKUP(N157,'[40]KL TT ĐỢT 2'!$B$18:$K$2023,10,0),0)</f>
        <v>0</v>
      </c>
    </row>
    <row r="158" spans="1:28" s="767" customFormat="1" hidden="1" outlineLevel="1">
      <c r="A158" s="784"/>
      <c r="B158" s="784" t="s">
        <v>1726</v>
      </c>
      <c r="C158" s="804" t="s">
        <v>1534</v>
      </c>
      <c r="D158" s="786" t="s">
        <v>1535</v>
      </c>
      <c r="E158" s="787">
        <v>94</v>
      </c>
      <c r="F158" s="788"/>
      <c r="G158" s="788"/>
      <c r="H158" s="758">
        <v>0</v>
      </c>
      <c r="I158" s="789"/>
      <c r="J158" s="789"/>
      <c r="K158" s="788"/>
      <c r="M158" s="790"/>
      <c r="N158" s="790" t="s">
        <v>1726</v>
      </c>
      <c r="O158" s="805" t="s">
        <v>1534</v>
      </c>
      <c r="P158" s="792" t="s">
        <v>1535</v>
      </c>
      <c r="Q158" s="1150">
        <v>94</v>
      </c>
      <c r="R158" s="1145">
        <v>0</v>
      </c>
      <c r="S158" s="1151"/>
      <c r="T158" s="1151"/>
      <c r="U158" s="794">
        <v>642300</v>
      </c>
      <c r="V158" s="795">
        <v>199300</v>
      </c>
      <c r="W158" s="795">
        <f t="shared" si="11"/>
        <v>841600</v>
      </c>
      <c r="X158" s="795">
        <f t="shared" si="12"/>
        <v>79110400</v>
      </c>
      <c r="Y158" s="795">
        <f t="shared" si="13"/>
        <v>0</v>
      </c>
      <c r="Z158" s="795">
        <f t="shared" si="14"/>
        <v>0</v>
      </c>
      <c r="AA158" s="795">
        <f t="shared" si="15"/>
        <v>0</v>
      </c>
      <c r="AB158" s="796">
        <f>IFERROR(VLOOKUP(N158,'[40]KL TT ĐỢT 2'!$B$18:$K$2023,10,0),0)</f>
        <v>0</v>
      </c>
    </row>
    <row r="159" spans="1:28" s="767" customFormat="1" hidden="1" outlineLevel="1">
      <c r="A159" s="784"/>
      <c r="B159" s="784" t="s">
        <v>1727</v>
      </c>
      <c r="C159" s="804" t="s">
        <v>1546</v>
      </c>
      <c r="D159" s="786" t="s">
        <v>1535</v>
      </c>
      <c r="E159" s="787">
        <v>28</v>
      </c>
      <c r="F159" s="788"/>
      <c r="G159" s="788"/>
      <c r="H159" s="758">
        <v>0</v>
      </c>
      <c r="I159" s="789"/>
      <c r="J159" s="789"/>
      <c r="K159" s="788"/>
      <c r="M159" s="790"/>
      <c r="N159" s="790" t="s">
        <v>1727</v>
      </c>
      <c r="O159" s="805" t="s">
        <v>1546</v>
      </c>
      <c r="P159" s="792" t="s">
        <v>1535</v>
      </c>
      <c r="Q159" s="1150">
        <v>28</v>
      </c>
      <c r="R159" s="1145">
        <v>0</v>
      </c>
      <c r="S159" s="1151"/>
      <c r="T159" s="1151"/>
      <c r="U159" s="794">
        <v>706600</v>
      </c>
      <c r="V159" s="795">
        <v>199300</v>
      </c>
      <c r="W159" s="795">
        <f t="shared" si="11"/>
        <v>905900</v>
      </c>
      <c r="X159" s="795">
        <f t="shared" si="12"/>
        <v>25365200</v>
      </c>
      <c r="Y159" s="795">
        <f t="shared" si="13"/>
        <v>0</v>
      </c>
      <c r="Z159" s="795">
        <f t="shared" si="14"/>
        <v>0</v>
      </c>
      <c r="AA159" s="795">
        <f t="shared" si="15"/>
        <v>0</v>
      </c>
      <c r="AB159" s="796">
        <f>IFERROR(VLOOKUP(N159,'[40]KL TT ĐỢT 2'!$B$18:$K$2023,10,0),0)</f>
        <v>0</v>
      </c>
    </row>
    <row r="160" spans="1:28" s="767" customFormat="1" hidden="1" outlineLevel="1">
      <c r="A160" s="784"/>
      <c r="B160" s="784" t="s">
        <v>1728</v>
      </c>
      <c r="C160" s="804" t="s">
        <v>1729</v>
      </c>
      <c r="D160" s="786" t="s">
        <v>1535</v>
      </c>
      <c r="E160" s="787">
        <v>10</v>
      </c>
      <c r="F160" s="788"/>
      <c r="G160" s="788"/>
      <c r="H160" s="758">
        <v>0</v>
      </c>
      <c r="I160" s="789"/>
      <c r="J160" s="789"/>
      <c r="K160" s="788"/>
      <c r="M160" s="790"/>
      <c r="N160" s="790" t="s">
        <v>1728</v>
      </c>
      <c r="O160" s="805" t="s">
        <v>1729</v>
      </c>
      <c r="P160" s="792" t="s">
        <v>1535</v>
      </c>
      <c r="Q160" s="1150">
        <v>10</v>
      </c>
      <c r="R160" s="1145">
        <v>0</v>
      </c>
      <c r="S160" s="1151"/>
      <c r="T160" s="1151"/>
      <c r="U160" s="794">
        <v>706600</v>
      </c>
      <c r="V160" s="795">
        <v>199300</v>
      </c>
      <c r="W160" s="795">
        <f t="shared" si="11"/>
        <v>905900</v>
      </c>
      <c r="X160" s="795">
        <f t="shared" si="12"/>
        <v>9059000</v>
      </c>
      <c r="Y160" s="795">
        <f t="shared" si="13"/>
        <v>0</v>
      </c>
      <c r="Z160" s="795">
        <f t="shared" si="14"/>
        <v>0</v>
      </c>
      <c r="AA160" s="795">
        <f t="shared" si="15"/>
        <v>0</v>
      </c>
      <c r="AB160" s="796">
        <f>IFERROR(VLOOKUP(N160,'[40]KL TT ĐỢT 2'!$B$18:$K$2023,10,0),0)</f>
        <v>0</v>
      </c>
    </row>
    <row r="161" spans="1:28" s="767" customFormat="1" hidden="1" outlineLevel="1">
      <c r="A161" s="784"/>
      <c r="B161" s="784" t="s">
        <v>1730</v>
      </c>
      <c r="C161" s="801" t="s">
        <v>1731</v>
      </c>
      <c r="D161" s="786"/>
      <c r="E161" s="787"/>
      <c r="F161" s="788"/>
      <c r="G161" s="788"/>
      <c r="H161" s="758">
        <v>0</v>
      </c>
      <c r="I161" s="789"/>
      <c r="J161" s="789"/>
      <c r="K161" s="788"/>
      <c r="M161" s="790"/>
      <c r="N161" s="802" t="s">
        <v>1730</v>
      </c>
      <c r="O161" s="803" t="s">
        <v>1731</v>
      </c>
      <c r="P161" s="792"/>
      <c r="Q161" s="1150"/>
      <c r="R161" s="1145">
        <v>0</v>
      </c>
      <c r="S161" s="1151"/>
      <c r="T161" s="1151"/>
      <c r="U161" s="781"/>
      <c r="V161" s="782"/>
      <c r="W161" s="795">
        <f t="shared" si="11"/>
        <v>0</v>
      </c>
      <c r="X161" s="795">
        <f t="shared" si="12"/>
        <v>0</v>
      </c>
      <c r="Y161" s="795">
        <f t="shared" si="13"/>
        <v>0</v>
      </c>
      <c r="Z161" s="795">
        <f t="shared" si="14"/>
        <v>0</v>
      </c>
      <c r="AA161" s="795">
        <f t="shared" si="15"/>
        <v>0</v>
      </c>
      <c r="AB161" s="796">
        <f>IFERROR(VLOOKUP(N161,'[40]KL TT ĐỢT 2'!$B$18:$K$2023,10,0),0)</f>
        <v>0</v>
      </c>
    </row>
    <row r="162" spans="1:28" s="767" customFormat="1" hidden="1" outlineLevel="1">
      <c r="A162" s="784"/>
      <c r="B162" s="784" t="s">
        <v>1732</v>
      </c>
      <c r="C162" s="804" t="s">
        <v>1674</v>
      </c>
      <c r="D162" s="786" t="s">
        <v>1535</v>
      </c>
      <c r="E162" s="787">
        <v>12</v>
      </c>
      <c r="F162" s="788"/>
      <c r="G162" s="788"/>
      <c r="H162" s="758">
        <v>0</v>
      </c>
      <c r="I162" s="789"/>
      <c r="J162" s="789"/>
      <c r="K162" s="788"/>
      <c r="M162" s="790"/>
      <c r="N162" s="790" t="s">
        <v>1732</v>
      </c>
      <c r="O162" s="805" t="s">
        <v>1674</v>
      </c>
      <c r="P162" s="792" t="s">
        <v>1535</v>
      </c>
      <c r="Q162" s="1150">
        <v>12</v>
      </c>
      <c r="R162" s="1145">
        <v>0</v>
      </c>
      <c r="S162" s="1151"/>
      <c r="T162" s="1151"/>
      <c r="U162" s="794">
        <v>642300</v>
      </c>
      <c r="V162" s="795">
        <v>199300</v>
      </c>
      <c r="W162" s="795">
        <f t="shared" si="11"/>
        <v>841600</v>
      </c>
      <c r="X162" s="795">
        <f t="shared" si="12"/>
        <v>10099200</v>
      </c>
      <c r="Y162" s="795">
        <f t="shared" si="13"/>
        <v>0</v>
      </c>
      <c r="Z162" s="795">
        <f t="shared" si="14"/>
        <v>0</v>
      </c>
      <c r="AA162" s="795">
        <f t="shared" si="15"/>
        <v>0</v>
      </c>
      <c r="AB162" s="796">
        <f>IFERROR(VLOOKUP(N162,'[40]KL TT ĐỢT 2'!$B$18:$K$2023,10,0),0)</f>
        <v>0</v>
      </c>
    </row>
    <row r="163" spans="1:28" s="767" customFormat="1" hidden="1" outlineLevel="1">
      <c r="A163" s="784"/>
      <c r="B163" s="784" t="s">
        <v>1733</v>
      </c>
      <c r="C163" s="804" t="s">
        <v>1674</v>
      </c>
      <c r="D163" s="786" t="s">
        <v>1535</v>
      </c>
      <c r="E163" s="787">
        <v>36</v>
      </c>
      <c r="F163" s="788"/>
      <c r="G163" s="788"/>
      <c r="H163" s="758">
        <v>0</v>
      </c>
      <c r="I163" s="789"/>
      <c r="J163" s="789"/>
      <c r="K163" s="788"/>
      <c r="M163" s="790"/>
      <c r="N163" s="790" t="s">
        <v>1733</v>
      </c>
      <c r="O163" s="805" t="s">
        <v>1674</v>
      </c>
      <c r="P163" s="792" t="s">
        <v>1535</v>
      </c>
      <c r="Q163" s="1150">
        <v>36</v>
      </c>
      <c r="R163" s="1145">
        <v>0</v>
      </c>
      <c r="S163" s="1151"/>
      <c r="T163" s="1151"/>
      <c r="U163" s="794">
        <v>642300</v>
      </c>
      <c r="V163" s="795">
        <v>199300</v>
      </c>
      <c r="W163" s="795">
        <f t="shared" si="11"/>
        <v>841600</v>
      </c>
      <c r="X163" s="795">
        <f t="shared" si="12"/>
        <v>30297600</v>
      </c>
      <c r="Y163" s="795">
        <f t="shared" si="13"/>
        <v>0</v>
      </c>
      <c r="Z163" s="795">
        <f t="shared" si="14"/>
        <v>0</v>
      </c>
      <c r="AA163" s="795">
        <f t="shared" si="15"/>
        <v>0</v>
      </c>
      <c r="AB163" s="796">
        <f>IFERROR(VLOOKUP(N163,'[40]KL TT ĐỢT 2'!$B$18:$K$2023,10,0),0)</f>
        <v>0</v>
      </c>
    </row>
    <row r="164" spans="1:28" s="731" customFormat="1" hidden="1" outlineLevel="1">
      <c r="A164" s="762"/>
      <c r="B164" s="784" t="s">
        <v>1734</v>
      </c>
      <c r="C164" s="804" t="s">
        <v>1706</v>
      </c>
      <c r="D164" s="786" t="s">
        <v>1535</v>
      </c>
      <c r="E164" s="787">
        <v>18</v>
      </c>
      <c r="F164" s="788"/>
      <c r="G164" s="788"/>
      <c r="H164" s="758">
        <v>0</v>
      </c>
      <c r="I164" s="789"/>
      <c r="J164" s="789"/>
      <c r="K164" s="788"/>
      <c r="M164" s="777"/>
      <c r="N164" s="790" t="s">
        <v>1734</v>
      </c>
      <c r="O164" s="805" t="s">
        <v>1706</v>
      </c>
      <c r="P164" s="792" t="s">
        <v>1535</v>
      </c>
      <c r="Q164" s="1150">
        <v>18</v>
      </c>
      <c r="R164" s="1145">
        <v>0</v>
      </c>
      <c r="S164" s="1151"/>
      <c r="T164" s="1151"/>
      <c r="U164" s="794">
        <v>642300</v>
      </c>
      <c r="V164" s="795">
        <v>199300</v>
      </c>
      <c r="W164" s="795">
        <f t="shared" si="11"/>
        <v>841600</v>
      </c>
      <c r="X164" s="795">
        <f t="shared" si="12"/>
        <v>15148800</v>
      </c>
      <c r="Y164" s="795">
        <f t="shared" si="13"/>
        <v>0</v>
      </c>
      <c r="Z164" s="795">
        <f t="shared" si="14"/>
        <v>0</v>
      </c>
      <c r="AA164" s="795">
        <f t="shared" si="15"/>
        <v>0</v>
      </c>
      <c r="AB164" s="796">
        <f>IFERROR(VLOOKUP(N164,'[40]KL TT ĐỢT 2'!$B$18:$K$2023,10,0),0)</f>
        <v>0</v>
      </c>
    </row>
    <row r="165" spans="1:28" s="767" customFormat="1" hidden="1" outlineLevel="1">
      <c r="A165" s="784"/>
      <c r="B165" s="784" t="s">
        <v>1735</v>
      </c>
      <c r="C165" s="804" t="s">
        <v>1706</v>
      </c>
      <c r="D165" s="786" t="s">
        <v>1535</v>
      </c>
      <c r="E165" s="787">
        <v>146</v>
      </c>
      <c r="F165" s="788"/>
      <c r="G165" s="788"/>
      <c r="H165" s="758">
        <v>0</v>
      </c>
      <c r="I165" s="789"/>
      <c r="J165" s="789"/>
      <c r="K165" s="788"/>
      <c r="M165" s="790"/>
      <c r="N165" s="790" t="s">
        <v>1735</v>
      </c>
      <c r="O165" s="805" t="s">
        <v>1706</v>
      </c>
      <c r="P165" s="792" t="s">
        <v>1535</v>
      </c>
      <c r="Q165" s="1150">
        <v>146</v>
      </c>
      <c r="R165" s="1145">
        <v>0</v>
      </c>
      <c r="S165" s="1151"/>
      <c r="T165" s="1151"/>
      <c r="U165" s="794">
        <v>642300</v>
      </c>
      <c r="V165" s="795">
        <v>199300</v>
      </c>
      <c r="W165" s="795">
        <f t="shared" si="11"/>
        <v>841600</v>
      </c>
      <c r="X165" s="795">
        <f t="shared" si="12"/>
        <v>122873600</v>
      </c>
      <c r="Y165" s="795">
        <f t="shared" si="13"/>
        <v>0</v>
      </c>
      <c r="Z165" s="795">
        <f t="shared" si="14"/>
        <v>0</v>
      </c>
      <c r="AA165" s="795">
        <f t="shared" si="15"/>
        <v>0</v>
      </c>
      <c r="AB165" s="796">
        <f>IFERROR(VLOOKUP(N165,'[40]KL TT ĐỢT 2'!$B$18:$K$2023,10,0),0)</f>
        <v>0</v>
      </c>
    </row>
    <row r="166" spans="1:28" s="767" customFormat="1" hidden="1" outlineLevel="1">
      <c r="A166" s="784"/>
      <c r="B166" s="784" t="s">
        <v>1736</v>
      </c>
      <c r="C166" s="804" t="s">
        <v>1683</v>
      </c>
      <c r="D166" s="786" t="s">
        <v>1535</v>
      </c>
      <c r="E166" s="787">
        <v>111</v>
      </c>
      <c r="F166" s="788"/>
      <c r="G166" s="788"/>
      <c r="H166" s="758">
        <v>0</v>
      </c>
      <c r="I166" s="789"/>
      <c r="J166" s="789"/>
      <c r="K166" s="788"/>
      <c r="M166" s="790"/>
      <c r="N166" s="790" t="s">
        <v>1736</v>
      </c>
      <c r="O166" s="805" t="s">
        <v>1683</v>
      </c>
      <c r="P166" s="792" t="s">
        <v>1535</v>
      </c>
      <c r="Q166" s="1150">
        <v>111</v>
      </c>
      <c r="R166" s="1145">
        <v>0</v>
      </c>
      <c r="S166" s="1151"/>
      <c r="T166" s="1151"/>
      <c r="U166" s="794">
        <v>642300</v>
      </c>
      <c r="V166" s="795">
        <v>199300</v>
      </c>
      <c r="W166" s="795">
        <f t="shared" si="11"/>
        <v>841600</v>
      </c>
      <c r="X166" s="795">
        <f t="shared" si="12"/>
        <v>93417600</v>
      </c>
      <c r="Y166" s="795">
        <f t="shared" si="13"/>
        <v>0</v>
      </c>
      <c r="Z166" s="795">
        <f t="shared" si="14"/>
        <v>0</v>
      </c>
      <c r="AA166" s="795">
        <f t="shared" si="15"/>
        <v>0</v>
      </c>
      <c r="AB166" s="796">
        <f>IFERROR(VLOOKUP(N166,'[40]KL TT ĐỢT 2'!$B$18:$K$2023,10,0),0)</f>
        <v>0</v>
      </c>
    </row>
    <row r="167" spans="1:28" s="767" customFormat="1" hidden="1" outlineLevel="1">
      <c r="A167" s="784"/>
      <c r="B167" s="784" t="s">
        <v>1737</v>
      </c>
      <c r="C167" s="804" t="s">
        <v>1540</v>
      </c>
      <c r="D167" s="786" t="s">
        <v>1535</v>
      </c>
      <c r="E167" s="787">
        <v>14</v>
      </c>
      <c r="F167" s="788"/>
      <c r="G167" s="788"/>
      <c r="H167" s="758">
        <v>0</v>
      </c>
      <c r="I167" s="789"/>
      <c r="J167" s="789"/>
      <c r="K167" s="788"/>
      <c r="M167" s="790"/>
      <c r="N167" s="790" t="s">
        <v>1737</v>
      </c>
      <c r="O167" s="805" t="s">
        <v>1540</v>
      </c>
      <c r="P167" s="792" t="s">
        <v>1535</v>
      </c>
      <c r="Q167" s="1150">
        <v>14</v>
      </c>
      <c r="R167" s="1145">
        <v>0</v>
      </c>
      <c r="S167" s="1151"/>
      <c r="T167" s="1151"/>
      <c r="U167" s="794">
        <v>642300</v>
      </c>
      <c r="V167" s="795">
        <v>199300</v>
      </c>
      <c r="W167" s="795">
        <f t="shared" si="11"/>
        <v>841600</v>
      </c>
      <c r="X167" s="795">
        <f t="shared" si="12"/>
        <v>11782400</v>
      </c>
      <c r="Y167" s="795">
        <f t="shared" si="13"/>
        <v>0</v>
      </c>
      <c r="Z167" s="795">
        <f t="shared" si="14"/>
        <v>0</v>
      </c>
      <c r="AA167" s="795">
        <f t="shared" si="15"/>
        <v>0</v>
      </c>
      <c r="AB167" s="796">
        <f>IFERROR(VLOOKUP(N167,'[40]KL TT ĐỢT 2'!$B$18:$K$2023,10,0),0)</f>
        <v>0</v>
      </c>
    </row>
    <row r="168" spans="1:28" s="767" customFormat="1" hidden="1" outlineLevel="1">
      <c r="A168" s="784"/>
      <c r="B168" s="784" t="s">
        <v>1738</v>
      </c>
      <c r="C168" s="804" t="s">
        <v>1540</v>
      </c>
      <c r="D168" s="786" t="s">
        <v>1535</v>
      </c>
      <c r="E168" s="787">
        <v>22</v>
      </c>
      <c r="F168" s="788"/>
      <c r="G168" s="788"/>
      <c r="H168" s="758">
        <v>0</v>
      </c>
      <c r="I168" s="789"/>
      <c r="J168" s="789"/>
      <c r="K168" s="788"/>
      <c r="M168" s="790"/>
      <c r="N168" s="790" t="s">
        <v>1738</v>
      </c>
      <c r="O168" s="805" t="s">
        <v>1540</v>
      </c>
      <c r="P168" s="792" t="s">
        <v>1535</v>
      </c>
      <c r="Q168" s="1150">
        <v>22</v>
      </c>
      <c r="R168" s="1145">
        <v>0</v>
      </c>
      <c r="S168" s="1151"/>
      <c r="T168" s="1151"/>
      <c r="U168" s="794">
        <v>642300</v>
      </c>
      <c r="V168" s="795">
        <v>199300</v>
      </c>
      <c r="W168" s="795">
        <f t="shared" si="11"/>
        <v>841600</v>
      </c>
      <c r="X168" s="795">
        <f t="shared" si="12"/>
        <v>18515200</v>
      </c>
      <c r="Y168" s="795">
        <f t="shared" si="13"/>
        <v>0</v>
      </c>
      <c r="Z168" s="795">
        <f t="shared" si="14"/>
        <v>0</v>
      </c>
      <c r="AA168" s="795">
        <f t="shared" si="15"/>
        <v>0</v>
      </c>
      <c r="AB168" s="796">
        <f>IFERROR(VLOOKUP(N168,'[40]KL TT ĐỢT 2'!$B$18:$K$2023,10,0),0)</f>
        <v>0</v>
      </c>
    </row>
    <row r="169" spans="1:28" s="767" customFormat="1" hidden="1" outlineLevel="1">
      <c r="A169" s="784"/>
      <c r="B169" s="784" t="s">
        <v>1739</v>
      </c>
      <c r="C169" s="804" t="s">
        <v>1711</v>
      </c>
      <c r="D169" s="786" t="s">
        <v>1535</v>
      </c>
      <c r="E169" s="787">
        <v>24</v>
      </c>
      <c r="F169" s="788"/>
      <c r="G169" s="788"/>
      <c r="H169" s="758">
        <v>0</v>
      </c>
      <c r="I169" s="789"/>
      <c r="J169" s="789"/>
      <c r="K169" s="788"/>
      <c r="M169" s="790"/>
      <c r="N169" s="790" t="s">
        <v>1739</v>
      </c>
      <c r="O169" s="805" t="s">
        <v>1711</v>
      </c>
      <c r="P169" s="792" t="s">
        <v>1535</v>
      </c>
      <c r="Q169" s="1150">
        <v>24</v>
      </c>
      <c r="R169" s="1145">
        <v>0</v>
      </c>
      <c r="S169" s="1151"/>
      <c r="T169" s="1151"/>
      <c r="U169" s="794">
        <v>706600</v>
      </c>
      <c r="V169" s="795">
        <v>199300</v>
      </c>
      <c r="W169" s="795">
        <f t="shared" si="11"/>
        <v>905900</v>
      </c>
      <c r="X169" s="795">
        <f t="shared" si="12"/>
        <v>21741600</v>
      </c>
      <c r="Y169" s="795">
        <f t="shared" si="13"/>
        <v>0</v>
      </c>
      <c r="Z169" s="795">
        <f t="shared" si="14"/>
        <v>0</v>
      </c>
      <c r="AA169" s="795">
        <f t="shared" si="15"/>
        <v>0</v>
      </c>
      <c r="AB169" s="796">
        <f>IFERROR(VLOOKUP(N169,'[40]KL TT ĐỢT 2'!$B$18:$K$2023,10,0),0)</f>
        <v>0</v>
      </c>
    </row>
    <row r="170" spans="1:28" s="767" customFormat="1" hidden="1" outlineLevel="1">
      <c r="A170" s="784"/>
      <c r="B170" s="784" t="s">
        <v>1740</v>
      </c>
      <c r="C170" s="804" t="s">
        <v>1711</v>
      </c>
      <c r="D170" s="786" t="s">
        <v>1535</v>
      </c>
      <c r="E170" s="787">
        <v>24</v>
      </c>
      <c r="F170" s="788"/>
      <c r="G170" s="788"/>
      <c r="H170" s="758">
        <v>0</v>
      </c>
      <c r="I170" s="789"/>
      <c r="J170" s="789"/>
      <c r="K170" s="788"/>
      <c r="M170" s="790"/>
      <c r="N170" s="790" t="s">
        <v>1740</v>
      </c>
      <c r="O170" s="805" t="s">
        <v>1711</v>
      </c>
      <c r="P170" s="792" t="s">
        <v>1535</v>
      </c>
      <c r="Q170" s="1150">
        <v>24</v>
      </c>
      <c r="R170" s="1145">
        <v>0</v>
      </c>
      <c r="S170" s="1151"/>
      <c r="T170" s="1151"/>
      <c r="U170" s="794">
        <v>706600</v>
      </c>
      <c r="V170" s="795">
        <v>199300</v>
      </c>
      <c r="W170" s="795">
        <f t="shared" si="11"/>
        <v>905900</v>
      </c>
      <c r="X170" s="795">
        <f t="shared" si="12"/>
        <v>21741600</v>
      </c>
      <c r="Y170" s="795">
        <f t="shared" si="13"/>
        <v>0</v>
      </c>
      <c r="Z170" s="795">
        <f t="shared" si="14"/>
        <v>0</v>
      </c>
      <c r="AA170" s="795">
        <f t="shared" si="15"/>
        <v>0</v>
      </c>
      <c r="AB170" s="796">
        <f>IFERROR(VLOOKUP(N170,'[40]KL TT ĐỢT 2'!$B$18:$K$2023,10,0),0)</f>
        <v>0</v>
      </c>
    </row>
    <row r="171" spans="1:28" s="767" customFormat="1" hidden="1" outlineLevel="1">
      <c r="A171" s="784"/>
      <c r="B171" s="784" t="s">
        <v>1741</v>
      </c>
      <c r="C171" s="804" t="s">
        <v>1689</v>
      </c>
      <c r="D171" s="786" t="s">
        <v>1535</v>
      </c>
      <c r="E171" s="787">
        <v>14</v>
      </c>
      <c r="F171" s="788"/>
      <c r="G171" s="788"/>
      <c r="H171" s="758">
        <v>0</v>
      </c>
      <c r="I171" s="789"/>
      <c r="J171" s="789"/>
      <c r="K171" s="788"/>
      <c r="M171" s="790"/>
      <c r="N171" s="790" t="s">
        <v>1741</v>
      </c>
      <c r="O171" s="805" t="s">
        <v>1689</v>
      </c>
      <c r="P171" s="792" t="s">
        <v>1535</v>
      </c>
      <c r="Q171" s="1150">
        <v>14</v>
      </c>
      <c r="R171" s="1145">
        <v>0</v>
      </c>
      <c r="S171" s="1151"/>
      <c r="T171" s="1151"/>
      <c r="U171" s="794">
        <v>706600</v>
      </c>
      <c r="V171" s="795">
        <v>199300</v>
      </c>
      <c r="W171" s="795">
        <f t="shared" si="11"/>
        <v>905900</v>
      </c>
      <c r="X171" s="795">
        <f t="shared" si="12"/>
        <v>12682600</v>
      </c>
      <c r="Y171" s="795">
        <f t="shared" si="13"/>
        <v>0</v>
      </c>
      <c r="Z171" s="795">
        <f t="shared" si="14"/>
        <v>0</v>
      </c>
      <c r="AA171" s="795">
        <f t="shared" si="15"/>
        <v>0</v>
      </c>
      <c r="AB171" s="796">
        <f>IFERROR(VLOOKUP(N171,'[40]KL TT ĐỢT 2'!$B$18:$K$2023,10,0),0)</f>
        <v>0</v>
      </c>
    </row>
    <row r="172" spans="1:28" s="767" customFormat="1" hidden="1" outlineLevel="1">
      <c r="A172" s="784"/>
      <c r="B172" s="784" t="s">
        <v>1742</v>
      </c>
      <c r="C172" s="804" t="s">
        <v>1691</v>
      </c>
      <c r="D172" s="786" t="s">
        <v>1535</v>
      </c>
      <c r="E172" s="787">
        <v>5.5</v>
      </c>
      <c r="F172" s="788"/>
      <c r="G172" s="788"/>
      <c r="H172" s="758">
        <v>0</v>
      </c>
      <c r="I172" s="789"/>
      <c r="J172" s="789"/>
      <c r="K172" s="788"/>
      <c r="M172" s="790"/>
      <c r="N172" s="790" t="s">
        <v>1742</v>
      </c>
      <c r="O172" s="805" t="s">
        <v>1691</v>
      </c>
      <c r="P172" s="792" t="s">
        <v>1535</v>
      </c>
      <c r="Q172" s="1150">
        <v>5.5</v>
      </c>
      <c r="R172" s="1145">
        <v>0</v>
      </c>
      <c r="S172" s="1151"/>
      <c r="T172" s="1151"/>
      <c r="U172" s="794">
        <v>706600</v>
      </c>
      <c r="V172" s="795">
        <v>199300</v>
      </c>
      <c r="W172" s="795">
        <f t="shared" si="11"/>
        <v>905900</v>
      </c>
      <c r="X172" s="795">
        <f t="shared" si="12"/>
        <v>4982450</v>
      </c>
      <c r="Y172" s="795">
        <f t="shared" si="13"/>
        <v>0</v>
      </c>
      <c r="Z172" s="795">
        <f t="shared" si="14"/>
        <v>0</v>
      </c>
      <c r="AA172" s="795">
        <f t="shared" si="15"/>
        <v>0</v>
      </c>
      <c r="AB172" s="796">
        <f>IFERROR(VLOOKUP(N172,'[40]KL TT ĐỢT 2'!$B$18:$K$2023,10,0),0)</f>
        <v>0</v>
      </c>
    </row>
    <row r="173" spans="1:28" s="767" customFormat="1" hidden="1" outlineLevel="1">
      <c r="A173" s="784"/>
      <c r="B173" s="784" t="s">
        <v>1743</v>
      </c>
      <c r="C173" s="804" t="s">
        <v>1715</v>
      </c>
      <c r="D173" s="786" t="s">
        <v>1535</v>
      </c>
      <c r="E173" s="787">
        <v>4</v>
      </c>
      <c r="F173" s="788"/>
      <c r="G173" s="788"/>
      <c r="H173" s="758">
        <v>0</v>
      </c>
      <c r="I173" s="789"/>
      <c r="J173" s="789"/>
      <c r="K173" s="788"/>
      <c r="M173" s="790"/>
      <c r="N173" s="790" t="s">
        <v>1743</v>
      </c>
      <c r="O173" s="805" t="s">
        <v>1715</v>
      </c>
      <c r="P173" s="792" t="s">
        <v>1535</v>
      </c>
      <c r="Q173" s="1150">
        <v>4</v>
      </c>
      <c r="R173" s="1145">
        <v>0</v>
      </c>
      <c r="S173" s="1151"/>
      <c r="T173" s="1151"/>
      <c r="U173" s="794">
        <v>706600</v>
      </c>
      <c r="V173" s="795">
        <v>199300</v>
      </c>
      <c r="W173" s="795">
        <f t="shared" si="11"/>
        <v>905900</v>
      </c>
      <c r="X173" s="795">
        <f t="shared" si="12"/>
        <v>3623600</v>
      </c>
      <c r="Y173" s="795">
        <f t="shared" si="13"/>
        <v>0</v>
      </c>
      <c r="Z173" s="795">
        <f t="shared" si="14"/>
        <v>0</v>
      </c>
      <c r="AA173" s="795">
        <f t="shared" si="15"/>
        <v>0</v>
      </c>
      <c r="AB173" s="796">
        <f>IFERROR(VLOOKUP(N173,'[40]KL TT ĐỢT 2'!$B$18:$K$2023,10,0),0)</f>
        <v>0</v>
      </c>
    </row>
    <row r="174" spans="1:28" s="767" customFormat="1" hidden="1" outlineLevel="1">
      <c r="A174" s="784"/>
      <c r="B174" s="784" t="s">
        <v>1744</v>
      </c>
      <c r="C174" s="804" t="s">
        <v>1745</v>
      </c>
      <c r="D174" s="786" t="s">
        <v>1535</v>
      </c>
      <c r="E174" s="787">
        <v>12</v>
      </c>
      <c r="F174" s="788"/>
      <c r="G174" s="788"/>
      <c r="H174" s="758">
        <v>0</v>
      </c>
      <c r="I174" s="789"/>
      <c r="J174" s="789"/>
      <c r="K174" s="788"/>
      <c r="M174" s="790"/>
      <c r="N174" s="790" t="s">
        <v>1744</v>
      </c>
      <c r="O174" s="805" t="s">
        <v>1745</v>
      </c>
      <c r="P174" s="792" t="s">
        <v>1535</v>
      </c>
      <c r="Q174" s="1150">
        <v>12</v>
      </c>
      <c r="R174" s="1145">
        <v>0</v>
      </c>
      <c r="S174" s="1151"/>
      <c r="T174" s="1151"/>
      <c r="U174" s="794">
        <v>706600</v>
      </c>
      <c r="V174" s="795">
        <v>199300</v>
      </c>
      <c r="W174" s="795">
        <f t="shared" si="11"/>
        <v>905900</v>
      </c>
      <c r="X174" s="795">
        <f t="shared" si="12"/>
        <v>10870800</v>
      </c>
      <c r="Y174" s="795">
        <f t="shared" si="13"/>
        <v>0</v>
      </c>
      <c r="Z174" s="795">
        <f t="shared" si="14"/>
        <v>0</v>
      </c>
      <c r="AA174" s="795">
        <f t="shared" si="15"/>
        <v>0</v>
      </c>
      <c r="AB174" s="796">
        <f>IFERROR(VLOOKUP(N174,'[40]KL TT ĐỢT 2'!$B$18:$K$2023,10,0),0)</f>
        <v>0</v>
      </c>
    </row>
    <row r="175" spans="1:28" s="767" customFormat="1" hidden="1" outlineLevel="1">
      <c r="A175" s="784"/>
      <c r="B175" s="784" t="s">
        <v>1746</v>
      </c>
      <c r="C175" s="804" t="s">
        <v>1747</v>
      </c>
      <c r="D175" s="786" t="s">
        <v>1535</v>
      </c>
      <c r="E175" s="787">
        <v>3</v>
      </c>
      <c r="F175" s="788"/>
      <c r="G175" s="788"/>
      <c r="H175" s="758">
        <v>0</v>
      </c>
      <c r="I175" s="789"/>
      <c r="J175" s="789"/>
      <c r="K175" s="788"/>
      <c r="M175" s="790"/>
      <c r="N175" s="790" t="s">
        <v>1746</v>
      </c>
      <c r="O175" s="805" t="s">
        <v>1747</v>
      </c>
      <c r="P175" s="792" t="s">
        <v>1535</v>
      </c>
      <c r="Q175" s="1150">
        <v>3</v>
      </c>
      <c r="R175" s="1145">
        <v>0</v>
      </c>
      <c r="S175" s="1151"/>
      <c r="T175" s="1151"/>
      <c r="U175" s="794">
        <v>706600</v>
      </c>
      <c r="V175" s="795">
        <v>199300</v>
      </c>
      <c r="W175" s="795">
        <f t="shared" si="11"/>
        <v>905900</v>
      </c>
      <c r="X175" s="795">
        <f t="shared" si="12"/>
        <v>2717700</v>
      </c>
      <c r="Y175" s="795">
        <f t="shared" si="13"/>
        <v>0</v>
      </c>
      <c r="Z175" s="795">
        <f t="shared" si="14"/>
        <v>0</v>
      </c>
      <c r="AA175" s="795">
        <f t="shared" si="15"/>
        <v>0</v>
      </c>
      <c r="AB175" s="796">
        <f>IFERROR(VLOOKUP(N175,'[40]KL TT ĐỢT 2'!$B$18:$K$2023,10,0),0)</f>
        <v>0</v>
      </c>
    </row>
    <row r="176" spans="1:28" s="767" customFormat="1" hidden="1" outlineLevel="1">
      <c r="A176" s="784"/>
      <c r="B176" s="784" t="s">
        <v>1748</v>
      </c>
      <c r="C176" s="804" t="s">
        <v>1561</v>
      </c>
      <c r="D176" s="786" t="s">
        <v>1535</v>
      </c>
      <c r="E176" s="787">
        <v>11</v>
      </c>
      <c r="F176" s="788"/>
      <c r="G176" s="788"/>
      <c r="H176" s="758">
        <v>0</v>
      </c>
      <c r="I176" s="789"/>
      <c r="J176" s="789"/>
      <c r="K176" s="788"/>
      <c r="M176" s="790"/>
      <c r="N176" s="790" t="s">
        <v>1748</v>
      </c>
      <c r="O176" s="805" t="s">
        <v>1561</v>
      </c>
      <c r="P176" s="792" t="s">
        <v>1535</v>
      </c>
      <c r="Q176" s="1150">
        <v>11</v>
      </c>
      <c r="R176" s="1145">
        <v>0</v>
      </c>
      <c r="S176" s="1151"/>
      <c r="T176" s="1151"/>
      <c r="U176" s="794">
        <v>706600</v>
      </c>
      <c r="V176" s="795">
        <v>199300</v>
      </c>
      <c r="W176" s="795">
        <f t="shared" si="11"/>
        <v>905900</v>
      </c>
      <c r="X176" s="795">
        <f t="shared" si="12"/>
        <v>9964900</v>
      </c>
      <c r="Y176" s="795">
        <f t="shared" si="13"/>
        <v>0</v>
      </c>
      <c r="Z176" s="795">
        <f t="shared" si="14"/>
        <v>0</v>
      </c>
      <c r="AA176" s="795">
        <f t="shared" si="15"/>
        <v>0</v>
      </c>
      <c r="AB176" s="796">
        <f>IFERROR(VLOOKUP(N176,'[40]KL TT ĐỢT 2'!$B$18:$K$2023,10,0),0)</f>
        <v>0</v>
      </c>
    </row>
    <row r="177" spans="1:28" s="767" customFormat="1" ht="28" hidden="1" outlineLevel="1">
      <c r="A177" s="784"/>
      <c r="B177" s="784" t="s">
        <v>1749</v>
      </c>
      <c r="C177" s="785" t="s">
        <v>1563</v>
      </c>
      <c r="D177" s="786" t="s">
        <v>1535</v>
      </c>
      <c r="E177" s="787">
        <v>116</v>
      </c>
      <c r="F177" s="788"/>
      <c r="G177" s="788"/>
      <c r="H177" s="758">
        <v>0</v>
      </c>
      <c r="I177" s="789"/>
      <c r="J177" s="789"/>
      <c r="K177" s="788"/>
      <c r="M177" s="790"/>
      <c r="N177" s="790" t="s">
        <v>1749</v>
      </c>
      <c r="O177" s="791" t="s">
        <v>1563</v>
      </c>
      <c r="P177" s="792" t="s">
        <v>1535</v>
      </c>
      <c r="Q177" s="1150">
        <v>116</v>
      </c>
      <c r="R177" s="1145">
        <v>0</v>
      </c>
      <c r="S177" s="1151"/>
      <c r="T177" s="1151"/>
      <c r="U177" s="794">
        <v>476400</v>
      </c>
      <c r="V177" s="795">
        <v>38600</v>
      </c>
      <c r="W177" s="795">
        <f t="shared" si="11"/>
        <v>515000</v>
      </c>
      <c r="X177" s="795">
        <f t="shared" si="12"/>
        <v>59740000</v>
      </c>
      <c r="Y177" s="795">
        <f t="shared" si="13"/>
        <v>0</v>
      </c>
      <c r="Z177" s="795">
        <f t="shared" si="14"/>
        <v>0</v>
      </c>
      <c r="AA177" s="795">
        <f t="shared" si="15"/>
        <v>0</v>
      </c>
      <c r="AB177" s="796">
        <f>IFERROR(VLOOKUP(N177,'[40]KL TT ĐỢT 2'!$B$18:$K$2023,10,0),0)</f>
        <v>0</v>
      </c>
    </row>
    <row r="178" spans="1:28" s="767" customFormat="1" hidden="1" outlineLevel="1">
      <c r="A178" s="784"/>
      <c r="B178" s="784" t="s">
        <v>1750</v>
      </c>
      <c r="C178" s="785" t="s">
        <v>1565</v>
      </c>
      <c r="D178" s="786" t="s">
        <v>1535</v>
      </c>
      <c r="E178" s="787">
        <v>116</v>
      </c>
      <c r="F178" s="788"/>
      <c r="G178" s="788"/>
      <c r="H178" s="758">
        <v>0</v>
      </c>
      <c r="I178" s="789"/>
      <c r="J178" s="789"/>
      <c r="K178" s="788"/>
      <c r="M178" s="790"/>
      <c r="N178" s="790" t="s">
        <v>1750</v>
      </c>
      <c r="O178" s="791" t="s">
        <v>1565</v>
      </c>
      <c r="P178" s="792" t="s">
        <v>1535</v>
      </c>
      <c r="Q178" s="1150">
        <v>116</v>
      </c>
      <c r="R178" s="1145">
        <v>0</v>
      </c>
      <c r="S178" s="1151"/>
      <c r="T178" s="1151"/>
      <c r="U178" s="794">
        <v>254000</v>
      </c>
      <c r="V178" s="795">
        <v>12900</v>
      </c>
      <c r="W178" s="795">
        <f t="shared" si="11"/>
        <v>266900</v>
      </c>
      <c r="X178" s="795">
        <f t="shared" si="12"/>
        <v>30960400</v>
      </c>
      <c r="Y178" s="795">
        <f t="shared" si="13"/>
        <v>0</v>
      </c>
      <c r="Z178" s="795">
        <f t="shared" si="14"/>
        <v>0</v>
      </c>
      <c r="AA178" s="795">
        <f t="shared" si="15"/>
        <v>0</v>
      </c>
      <c r="AB178" s="796">
        <f>IFERROR(VLOOKUP(N178,'[40]KL TT ĐỢT 2'!$B$18:$K$2023,10,0),0)</f>
        <v>0</v>
      </c>
    </row>
    <row r="179" spans="1:28" s="767" customFormat="1" hidden="1" outlineLevel="1">
      <c r="A179" s="784"/>
      <c r="B179" s="784" t="s">
        <v>1751</v>
      </c>
      <c r="C179" s="801" t="s">
        <v>1752</v>
      </c>
      <c r="D179" s="786"/>
      <c r="E179" s="787"/>
      <c r="F179" s="788"/>
      <c r="G179" s="788"/>
      <c r="H179" s="758">
        <v>0</v>
      </c>
      <c r="I179" s="789"/>
      <c r="J179" s="789"/>
      <c r="K179" s="788"/>
      <c r="M179" s="790"/>
      <c r="N179" s="802" t="s">
        <v>1751</v>
      </c>
      <c r="O179" s="803" t="s">
        <v>1752</v>
      </c>
      <c r="P179" s="792"/>
      <c r="Q179" s="1150"/>
      <c r="R179" s="1145">
        <v>0</v>
      </c>
      <c r="S179" s="1151"/>
      <c r="T179" s="1151"/>
      <c r="U179" s="781"/>
      <c r="V179" s="782"/>
      <c r="W179" s="795">
        <f t="shared" si="11"/>
        <v>0</v>
      </c>
      <c r="X179" s="795">
        <f t="shared" si="12"/>
        <v>0</v>
      </c>
      <c r="Y179" s="795">
        <f t="shared" si="13"/>
        <v>0</v>
      </c>
      <c r="Z179" s="795">
        <f t="shared" si="14"/>
        <v>0</v>
      </c>
      <c r="AA179" s="795">
        <f t="shared" si="15"/>
        <v>0</v>
      </c>
      <c r="AB179" s="796">
        <f>IFERROR(VLOOKUP(N179,'[40]KL TT ĐỢT 2'!$B$18:$K$2023,10,0),0)</f>
        <v>0</v>
      </c>
    </row>
    <row r="180" spans="1:28" s="767" customFormat="1" hidden="1" outlineLevel="1">
      <c r="A180" s="784"/>
      <c r="B180" s="784" t="s">
        <v>1753</v>
      </c>
      <c r="C180" s="804" t="s">
        <v>1724</v>
      </c>
      <c r="D180" s="786" t="s">
        <v>1535</v>
      </c>
      <c r="E180" s="787">
        <v>9</v>
      </c>
      <c r="F180" s="788"/>
      <c r="G180" s="788"/>
      <c r="H180" s="758">
        <v>0</v>
      </c>
      <c r="I180" s="789"/>
      <c r="J180" s="789"/>
      <c r="K180" s="788"/>
      <c r="M180" s="790"/>
      <c r="N180" s="790" t="s">
        <v>1753</v>
      </c>
      <c r="O180" s="805" t="s">
        <v>1724</v>
      </c>
      <c r="P180" s="792" t="s">
        <v>1535</v>
      </c>
      <c r="Q180" s="1150">
        <v>9</v>
      </c>
      <c r="R180" s="1145">
        <v>0</v>
      </c>
      <c r="S180" s="1151"/>
      <c r="T180" s="1151"/>
      <c r="U180" s="794">
        <v>642300</v>
      </c>
      <c r="V180" s="795">
        <v>199300</v>
      </c>
      <c r="W180" s="795">
        <f t="shared" si="11"/>
        <v>841600</v>
      </c>
      <c r="X180" s="795">
        <f t="shared" si="12"/>
        <v>7574400</v>
      </c>
      <c r="Y180" s="795">
        <f t="shared" si="13"/>
        <v>0</v>
      </c>
      <c r="Z180" s="795">
        <f t="shared" si="14"/>
        <v>0</v>
      </c>
      <c r="AA180" s="795">
        <f t="shared" si="15"/>
        <v>0</v>
      </c>
      <c r="AB180" s="796">
        <f>IFERROR(VLOOKUP(N180,'[40]KL TT ĐỢT 2'!$B$18:$K$2023,10,0),0)</f>
        <v>0</v>
      </c>
    </row>
    <row r="181" spans="1:28" s="731" customFormat="1" hidden="1" outlineLevel="1">
      <c r="A181" s="762"/>
      <c r="B181" s="784" t="s">
        <v>1754</v>
      </c>
      <c r="C181" s="804" t="s">
        <v>1724</v>
      </c>
      <c r="D181" s="786" t="s">
        <v>1535</v>
      </c>
      <c r="E181" s="787">
        <v>50</v>
      </c>
      <c r="F181" s="788"/>
      <c r="G181" s="788"/>
      <c r="H181" s="758">
        <v>0</v>
      </c>
      <c r="I181" s="789"/>
      <c r="J181" s="789"/>
      <c r="K181" s="788"/>
      <c r="M181" s="777"/>
      <c r="N181" s="790" t="s">
        <v>1754</v>
      </c>
      <c r="O181" s="805" t="s">
        <v>1724</v>
      </c>
      <c r="P181" s="792" t="s">
        <v>1535</v>
      </c>
      <c r="Q181" s="1150">
        <v>50</v>
      </c>
      <c r="R181" s="1145">
        <v>0</v>
      </c>
      <c r="S181" s="1151"/>
      <c r="T181" s="1151"/>
      <c r="U181" s="794">
        <v>642300</v>
      </c>
      <c r="V181" s="795">
        <v>199300</v>
      </c>
      <c r="W181" s="795">
        <f t="shared" si="11"/>
        <v>841600</v>
      </c>
      <c r="X181" s="795">
        <f t="shared" si="12"/>
        <v>42080000</v>
      </c>
      <c r="Y181" s="795">
        <f t="shared" si="13"/>
        <v>0</v>
      </c>
      <c r="Z181" s="795">
        <f t="shared" si="14"/>
        <v>0</v>
      </c>
      <c r="AA181" s="795">
        <f t="shared" si="15"/>
        <v>0</v>
      </c>
      <c r="AB181" s="796">
        <f>IFERROR(VLOOKUP(N181,'[40]KL TT ĐỢT 2'!$B$18:$K$2023,10,0),0)</f>
        <v>0</v>
      </c>
    </row>
    <row r="182" spans="1:28" s="767" customFormat="1" hidden="1" outlineLevel="1">
      <c r="A182" s="784"/>
      <c r="B182" s="784" t="s">
        <v>1755</v>
      </c>
      <c r="C182" s="804" t="s">
        <v>1756</v>
      </c>
      <c r="D182" s="786" t="s">
        <v>1535</v>
      </c>
      <c r="E182" s="787">
        <v>52</v>
      </c>
      <c r="F182" s="788"/>
      <c r="G182" s="788"/>
      <c r="H182" s="758">
        <v>0</v>
      </c>
      <c r="I182" s="789"/>
      <c r="J182" s="789"/>
      <c r="K182" s="788"/>
      <c r="M182" s="790"/>
      <c r="N182" s="790" t="s">
        <v>1755</v>
      </c>
      <c r="O182" s="805" t="s">
        <v>1756</v>
      </c>
      <c r="P182" s="792" t="s">
        <v>1535</v>
      </c>
      <c r="Q182" s="1150">
        <v>52</v>
      </c>
      <c r="R182" s="1145">
        <v>0</v>
      </c>
      <c r="S182" s="1151"/>
      <c r="T182" s="1151"/>
      <c r="U182" s="794">
        <v>642300</v>
      </c>
      <c r="V182" s="795">
        <v>199300</v>
      </c>
      <c r="W182" s="795">
        <f t="shared" si="11"/>
        <v>841600</v>
      </c>
      <c r="X182" s="795">
        <f t="shared" si="12"/>
        <v>43763200</v>
      </c>
      <c r="Y182" s="795">
        <f t="shared" si="13"/>
        <v>0</v>
      </c>
      <c r="Z182" s="795">
        <f t="shared" si="14"/>
        <v>0</v>
      </c>
      <c r="AA182" s="795">
        <f t="shared" si="15"/>
        <v>0</v>
      </c>
      <c r="AB182" s="796">
        <f>IFERROR(VLOOKUP(N182,'[40]KL TT ĐỢT 2'!$B$18:$K$2023,10,0),0)</f>
        <v>0</v>
      </c>
    </row>
    <row r="183" spans="1:28" s="767" customFormat="1" hidden="1" outlineLevel="1">
      <c r="A183" s="784"/>
      <c r="B183" s="784" t="s">
        <v>1757</v>
      </c>
      <c r="C183" s="804" t="s">
        <v>1758</v>
      </c>
      <c r="D183" s="786" t="s">
        <v>1535</v>
      </c>
      <c r="E183" s="787">
        <v>28</v>
      </c>
      <c r="F183" s="788"/>
      <c r="G183" s="788"/>
      <c r="H183" s="758">
        <v>0</v>
      </c>
      <c r="I183" s="789"/>
      <c r="J183" s="789"/>
      <c r="K183" s="788"/>
      <c r="M183" s="790"/>
      <c r="N183" s="790" t="s">
        <v>1757</v>
      </c>
      <c r="O183" s="805" t="s">
        <v>1758</v>
      </c>
      <c r="P183" s="792" t="s">
        <v>1535</v>
      </c>
      <c r="Q183" s="1150">
        <v>28</v>
      </c>
      <c r="R183" s="1145">
        <v>0</v>
      </c>
      <c r="S183" s="1151"/>
      <c r="T183" s="1151"/>
      <c r="U183" s="794">
        <v>706600</v>
      </c>
      <c r="V183" s="795">
        <v>199300</v>
      </c>
      <c r="W183" s="795">
        <f t="shared" si="11"/>
        <v>905900</v>
      </c>
      <c r="X183" s="795">
        <f t="shared" si="12"/>
        <v>25365200</v>
      </c>
      <c r="Y183" s="795">
        <f t="shared" si="13"/>
        <v>0</v>
      </c>
      <c r="Z183" s="795">
        <f t="shared" si="14"/>
        <v>0</v>
      </c>
      <c r="AA183" s="795">
        <f t="shared" si="15"/>
        <v>0</v>
      </c>
      <c r="AB183" s="796">
        <f>IFERROR(VLOOKUP(N183,'[40]KL TT ĐỢT 2'!$B$18:$K$2023,10,0),0)</f>
        <v>0</v>
      </c>
    </row>
    <row r="184" spans="1:28" s="767" customFormat="1" hidden="1" outlineLevel="1">
      <c r="A184" s="784"/>
      <c r="B184" s="784" t="s">
        <v>1759</v>
      </c>
      <c r="C184" s="804" t="s">
        <v>1760</v>
      </c>
      <c r="D184" s="786" t="s">
        <v>1535</v>
      </c>
      <c r="E184" s="787">
        <v>10</v>
      </c>
      <c r="F184" s="788"/>
      <c r="G184" s="788"/>
      <c r="H184" s="758">
        <v>0</v>
      </c>
      <c r="I184" s="789"/>
      <c r="J184" s="789"/>
      <c r="K184" s="788"/>
      <c r="M184" s="790"/>
      <c r="N184" s="790" t="s">
        <v>1759</v>
      </c>
      <c r="O184" s="805" t="s">
        <v>1760</v>
      </c>
      <c r="P184" s="792" t="s">
        <v>1535</v>
      </c>
      <c r="Q184" s="1150">
        <v>10</v>
      </c>
      <c r="R184" s="1145">
        <v>0</v>
      </c>
      <c r="S184" s="1151"/>
      <c r="T184" s="1151"/>
      <c r="U184" s="794">
        <v>706600</v>
      </c>
      <c r="V184" s="795">
        <v>199300</v>
      </c>
      <c r="W184" s="795">
        <f t="shared" si="11"/>
        <v>905900</v>
      </c>
      <c r="X184" s="795">
        <f t="shared" si="12"/>
        <v>9059000</v>
      </c>
      <c r="Y184" s="795">
        <f t="shared" si="13"/>
        <v>0</v>
      </c>
      <c r="Z184" s="795">
        <f t="shared" si="14"/>
        <v>0</v>
      </c>
      <c r="AA184" s="795">
        <f t="shared" si="15"/>
        <v>0</v>
      </c>
      <c r="AB184" s="796">
        <f>IFERROR(VLOOKUP(N184,'[40]KL TT ĐỢT 2'!$B$18:$K$2023,10,0),0)</f>
        <v>0</v>
      </c>
    </row>
    <row r="185" spans="1:28" s="767" customFormat="1" hidden="1" outlineLevel="1">
      <c r="A185" s="784"/>
      <c r="B185" s="784" t="s">
        <v>1761</v>
      </c>
      <c r="C185" s="804" t="s">
        <v>1762</v>
      </c>
      <c r="D185" s="786" t="s">
        <v>1535</v>
      </c>
      <c r="E185" s="787">
        <v>15</v>
      </c>
      <c r="F185" s="788"/>
      <c r="G185" s="788"/>
      <c r="H185" s="758">
        <v>0</v>
      </c>
      <c r="I185" s="789"/>
      <c r="J185" s="789"/>
      <c r="K185" s="788"/>
      <c r="M185" s="790"/>
      <c r="N185" s="790" t="s">
        <v>1761</v>
      </c>
      <c r="O185" s="805" t="s">
        <v>1762</v>
      </c>
      <c r="P185" s="792" t="s">
        <v>1535</v>
      </c>
      <c r="Q185" s="1150">
        <v>15</v>
      </c>
      <c r="R185" s="1145">
        <v>0</v>
      </c>
      <c r="S185" s="1151"/>
      <c r="T185" s="1151"/>
      <c r="U185" s="794">
        <v>706600</v>
      </c>
      <c r="V185" s="795">
        <v>199300</v>
      </c>
      <c r="W185" s="795">
        <f t="shared" si="11"/>
        <v>905900</v>
      </c>
      <c r="X185" s="795">
        <f t="shared" si="12"/>
        <v>13588500</v>
      </c>
      <c r="Y185" s="795">
        <f t="shared" si="13"/>
        <v>0</v>
      </c>
      <c r="Z185" s="795">
        <f t="shared" si="14"/>
        <v>0</v>
      </c>
      <c r="AA185" s="795">
        <f t="shared" si="15"/>
        <v>0</v>
      </c>
      <c r="AB185" s="796">
        <f>IFERROR(VLOOKUP(N185,'[40]KL TT ĐỢT 2'!$B$18:$K$2023,10,0),0)</f>
        <v>0</v>
      </c>
    </row>
    <row r="186" spans="1:28" s="767" customFormat="1" hidden="1" outlineLevel="1">
      <c r="A186" s="784"/>
      <c r="B186" s="784" t="s">
        <v>1763</v>
      </c>
      <c r="C186" s="801" t="s">
        <v>1764</v>
      </c>
      <c r="D186" s="786"/>
      <c r="E186" s="787"/>
      <c r="F186" s="788"/>
      <c r="G186" s="788"/>
      <c r="H186" s="758">
        <v>0</v>
      </c>
      <c r="I186" s="789"/>
      <c r="J186" s="789"/>
      <c r="K186" s="788"/>
      <c r="M186" s="790"/>
      <c r="N186" s="802" t="s">
        <v>1763</v>
      </c>
      <c r="O186" s="803" t="s">
        <v>1764</v>
      </c>
      <c r="P186" s="792"/>
      <c r="Q186" s="1150"/>
      <c r="R186" s="1145">
        <v>0</v>
      </c>
      <c r="S186" s="1151"/>
      <c r="T186" s="1151"/>
      <c r="U186" s="781"/>
      <c r="V186" s="782"/>
      <c r="W186" s="795">
        <f t="shared" si="11"/>
        <v>0</v>
      </c>
      <c r="X186" s="795">
        <f t="shared" si="12"/>
        <v>0</v>
      </c>
      <c r="Y186" s="795">
        <f t="shared" si="13"/>
        <v>0</v>
      </c>
      <c r="Z186" s="795">
        <f t="shared" si="14"/>
        <v>0</v>
      </c>
      <c r="AA186" s="795">
        <f t="shared" si="15"/>
        <v>0</v>
      </c>
      <c r="AB186" s="796">
        <f>IFERROR(VLOOKUP(N186,'[40]KL TT ĐỢT 2'!$B$18:$K$2023,10,0),0)</f>
        <v>0</v>
      </c>
    </row>
    <row r="187" spans="1:28" s="767" customFormat="1" hidden="1" outlineLevel="1">
      <c r="A187" s="784"/>
      <c r="B187" s="784" t="s">
        <v>1765</v>
      </c>
      <c r="C187" s="804" t="s">
        <v>1674</v>
      </c>
      <c r="D187" s="786" t="s">
        <v>1535</v>
      </c>
      <c r="E187" s="787">
        <v>12</v>
      </c>
      <c r="F187" s="788"/>
      <c r="G187" s="788"/>
      <c r="H187" s="758">
        <v>0</v>
      </c>
      <c r="I187" s="789"/>
      <c r="J187" s="789"/>
      <c r="K187" s="788"/>
      <c r="M187" s="790"/>
      <c r="N187" s="790" t="s">
        <v>1765</v>
      </c>
      <c r="O187" s="805" t="s">
        <v>1674</v>
      </c>
      <c r="P187" s="792" t="s">
        <v>1535</v>
      </c>
      <c r="Q187" s="1150">
        <v>12</v>
      </c>
      <c r="R187" s="1145">
        <v>0</v>
      </c>
      <c r="S187" s="1151"/>
      <c r="T187" s="1151"/>
      <c r="U187" s="794">
        <v>642300</v>
      </c>
      <c r="V187" s="795">
        <v>199300</v>
      </c>
      <c r="W187" s="795">
        <f t="shared" si="11"/>
        <v>841600</v>
      </c>
      <c r="X187" s="795">
        <f t="shared" si="12"/>
        <v>10099200</v>
      </c>
      <c r="Y187" s="795">
        <f t="shared" si="13"/>
        <v>0</v>
      </c>
      <c r="Z187" s="795">
        <f t="shared" si="14"/>
        <v>0</v>
      </c>
      <c r="AA187" s="795">
        <f t="shared" si="15"/>
        <v>0</v>
      </c>
      <c r="AB187" s="796">
        <f>IFERROR(VLOOKUP(N187,'[40]KL TT ĐỢT 2'!$B$18:$K$2023,10,0),0)</f>
        <v>0</v>
      </c>
    </row>
    <row r="188" spans="1:28" s="767" customFormat="1" hidden="1" outlineLevel="1">
      <c r="A188" s="784"/>
      <c r="B188" s="784" t="s">
        <v>1766</v>
      </c>
      <c r="C188" s="804" t="s">
        <v>1674</v>
      </c>
      <c r="D188" s="786" t="s">
        <v>1535</v>
      </c>
      <c r="E188" s="787">
        <v>54</v>
      </c>
      <c r="F188" s="788"/>
      <c r="G188" s="788"/>
      <c r="H188" s="758">
        <v>0</v>
      </c>
      <c r="I188" s="789"/>
      <c r="J188" s="789"/>
      <c r="K188" s="788"/>
      <c r="M188" s="790"/>
      <c r="N188" s="790" t="s">
        <v>1766</v>
      </c>
      <c r="O188" s="805" t="s">
        <v>1674</v>
      </c>
      <c r="P188" s="792" t="s">
        <v>1535</v>
      </c>
      <c r="Q188" s="1150">
        <v>54</v>
      </c>
      <c r="R188" s="1145">
        <v>0</v>
      </c>
      <c r="S188" s="1151"/>
      <c r="T188" s="1151"/>
      <c r="U188" s="794">
        <v>642300</v>
      </c>
      <c r="V188" s="795">
        <v>199300</v>
      </c>
      <c r="W188" s="795">
        <f t="shared" si="11"/>
        <v>841600</v>
      </c>
      <c r="X188" s="795">
        <f t="shared" si="12"/>
        <v>45446400</v>
      </c>
      <c r="Y188" s="795">
        <f t="shared" si="13"/>
        <v>0</v>
      </c>
      <c r="Z188" s="795">
        <f t="shared" si="14"/>
        <v>0</v>
      </c>
      <c r="AA188" s="795">
        <f t="shared" si="15"/>
        <v>0</v>
      </c>
      <c r="AB188" s="796">
        <f>IFERROR(VLOOKUP(N188,'[40]KL TT ĐỢT 2'!$B$18:$K$2023,10,0),0)</f>
        <v>0</v>
      </c>
    </row>
    <row r="189" spans="1:28" s="767" customFormat="1" hidden="1" outlineLevel="1">
      <c r="A189" s="784"/>
      <c r="B189" s="784" t="s">
        <v>1767</v>
      </c>
      <c r="C189" s="804" t="s">
        <v>1706</v>
      </c>
      <c r="D189" s="786" t="s">
        <v>1535</v>
      </c>
      <c r="E189" s="787">
        <v>24</v>
      </c>
      <c r="F189" s="788"/>
      <c r="G189" s="788"/>
      <c r="H189" s="758">
        <v>0</v>
      </c>
      <c r="I189" s="789"/>
      <c r="J189" s="789"/>
      <c r="K189" s="788"/>
      <c r="M189" s="790"/>
      <c r="N189" s="790" t="s">
        <v>1767</v>
      </c>
      <c r="O189" s="805" t="s">
        <v>1706</v>
      </c>
      <c r="P189" s="792" t="s">
        <v>1535</v>
      </c>
      <c r="Q189" s="1150">
        <v>24</v>
      </c>
      <c r="R189" s="1145">
        <v>0</v>
      </c>
      <c r="S189" s="1151"/>
      <c r="T189" s="1151"/>
      <c r="U189" s="794">
        <v>642300</v>
      </c>
      <c r="V189" s="795">
        <v>199300</v>
      </c>
      <c r="W189" s="795">
        <f t="shared" si="11"/>
        <v>841600</v>
      </c>
      <c r="X189" s="795">
        <f t="shared" si="12"/>
        <v>20198400</v>
      </c>
      <c r="Y189" s="795">
        <f t="shared" si="13"/>
        <v>0</v>
      </c>
      <c r="Z189" s="795">
        <f t="shared" si="14"/>
        <v>0</v>
      </c>
      <c r="AA189" s="795">
        <f t="shared" si="15"/>
        <v>0</v>
      </c>
      <c r="AB189" s="796">
        <f>IFERROR(VLOOKUP(N189,'[40]KL TT ĐỢT 2'!$B$18:$K$2023,10,0),0)</f>
        <v>0</v>
      </c>
    </row>
    <row r="190" spans="1:28" s="767" customFormat="1" hidden="1" outlineLevel="1">
      <c r="A190" s="784"/>
      <c r="B190" s="784" t="s">
        <v>1768</v>
      </c>
      <c r="C190" s="804" t="s">
        <v>1706</v>
      </c>
      <c r="D190" s="786" t="s">
        <v>1535</v>
      </c>
      <c r="E190" s="787">
        <v>65</v>
      </c>
      <c r="F190" s="788"/>
      <c r="G190" s="788"/>
      <c r="H190" s="758">
        <v>0</v>
      </c>
      <c r="I190" s="789"/>
      <c r="J190" s="789"/>
      <c r="K190" s="788"/>
      <c r="M190" s="790"/>
      <c r="N190" s="790" t="s">
        <v>1768</v>
      </c>
      <c r="O190" s="805" t="s">
        <v>1706</v>
      </c>
      <c r="P190" s="792" t="s">
        <v>1535</v>
      </c>
      <c r="Q190" s="1150">
        <v>65</v>
      </c>
      <c r="R190" s="1145">
        <v>0</v>
      </c>
      <c r="S190" s="1151"/>
      <c r="T190" s="1151"/>
      <c r="U190" s="794">
        <v>642300</v>
      </c>
      <c r="V190" s="795">
        <v>199300</v>
      </c>
      <c r="W190" s="795">
        <f t="shared" si="11"/>
        <v>841600</v>
      </c>
      <c r="X190" s="795">
        <f t="shared" si="12"/>
        <v>54704000</v>
      </c>
      <c r="Y190" s="795">
        <f t="shared" si="13"/>
        <v>0</v>
      </c>
      <c r="Z190" s="795">
        <f t="shared" si="14"/>
        <v>0</v>
      </c>
      <c r="AA190" s="795">
        <f t="shared" si="15"/>
        <v>0</v>
      </c>
      <c r="AB190" s="796">
        <f>IFERROR(VLOOKUP(N190,'[40]KL TT ĐỢT 2'!$B$18:$K$2023,10,0),0)</f>
        <v>0</v>
      </c>
    </row>
    <row r="191" spans="1:28" s="767" customFormat="1" hidden="1" outlineLevel="1">
      <c r="A191" s="784"/>
      <c r="B191" s="784" t="s">
        <v>1769</v>
      </c>
      <c r="C191" s="804" t="s">
        <v>1683</v>
      </c>
      <c r="D191" s="786" t="s">
        <v>1535</v>
      </c>
      <c r="E191" s="787">
        <v>18</v>
      </c>
      <c r="F191" s="788"/>
      <c r="G191" s="788"/>
      <c r="H191" s="758">
        <v>0</v>
      </c>
      <c r="I191" s="789"/>
      <c r="J191" s="789"/>
      <c r="K191" s="788"/>
      <c r="M191" s="790"/>
      <c r="N191" s="790" t="s">
        <v>1769</v>
      </c>
      <c r="O191" s="805" t="s">
        <v>1683</v>
      </c>
      <c r="P191" s="792" t="s">
        <v>1535</v>
      </c>
      <c r="Q191" s="1150">
        <v>18</v>
      </c>
      <c r="R191" s="1145">
        <v>0</v>
      </c>
      <c r="S191" s="1151"/>
      <c r="T191" s="1151"/>
      <c r="U191" s="794">
        <v>642300</v>
      </c>
      <c r="V191" s="795">
        <v>199300</v>
      </c>
      <c r="W191" s="795">
        <f t="shared" si="11"/>
        <v>841600</v>
      </c>
      <c r="X191" s="795">
        <f t="shared" si="12"/>
        <v>15148800</v>
      </c>
      <c r="Y191" s="795">
        <f t="shared" si="13"/>
        <v>0</v>
      </c>
      <c r="Z191" s="795">
        <f t="shared" si="14"/>
        <v>0</v>
      </c>
      <c r="AA191" s="795">
        <f t="shared" si="15"/>
        <v>0</v>
      </c>
      <c r="AB191" s="796">
        <f>IFERROR(VLOOKUP(N191,'[40]KL TT ĐỢT 2'!$B$18:$K$2023,10,0),0)</f>
        <v>0</v>
      </c>
    </row>
    <row r="192" spans="1:28" s="767" customFormat="1" hidden="1" outlineLevel="1">
      <c r="A192" s="784"/>
      <c r="B192" s="784" t="s">
        <v>1770</v>
      </c>
      <c r="C192" s="804" t="s">
        <v>1683</v>
      </c>
      <c r="D192" s="786" t="s">
        <v>1535</v>
      </c>
      <c r="E192" s="787">
        <v>156</v>
      </c>
      <c r="F192" s="788"/>
      <c r="G192" s="788"/>
      <c r="H192" s="758">
        <v>0</v>
      </c>
      <c r="I192" s="789"/>
      <c r="J192" s="789"/>
      <c r="K192" s="788"/>
      <c r="M192" s="790"/>
      <c r="N192" s="790" t="s">
        <v>1770</v>
      </c>
      <c r="O192" s="805" t="s">
        <v>1683</v>
      </c>
      <c r="P192" s="792" t="s">
        <v>1535</v>
      </c>
      <c r="Q192" s="1150">
        <v>156</v>
      </c>
      <c r="R192" s="1145">
        <v>0</v>
      </c>
      <c r="S192" s="1151"/>
      <c r="T192" s="1151"/>
      <c r="U192" s="794">
        <v>642300</v>
      </c>
      <c r="V192" s="795">
        <v>199300</v>
      </c>
      <c r="W192" s="795">
        <f t="shared" si="11"/>
        <v>841600</v>
      </c>
      <c r="X192" s="795">
        <f t="shared" si="12"/>
        <v>131289600</v>
      </c>
      <c r="Y192" s="795">
        <f t="shared" si="13"/>
        <v>0</v>
      </c>
      <c r="Z192" s="795">
        <f t="shared" si="14"/>
        <v>0</v>
      </c>
      <c r="AA192" s="795">
        <f t="shared" si="15"/>
        <v>0</v>
      </c>
      <c r="AB192" s="796">
        <f>IFERROR(VLOOKUP(N192,'[40]KL TT ĐỢT 2'!$B$18:$K$2023,10,0),0)</f>
        <v>0</v>
      </c>
    </row>
    <row r="193" spans="1:28" s="767" customFormat="1" hidden="1" outlineLevel="1">
      <c r="A193" s="784"/>
      <c r="B193" s="784" t="s">
        <v>1771</v>
      </c>
      <c r="C193" s="804" t="s">
        <v>1711</v>
      </c>
      <c r="D193" s="786" t="s">
        <v>1535</v>
      </c>
      <c r="E193" s="787">
        <v>24</v>
      </c>
      <c r="F193" s="788"/>
      <c r="G193" s="788"/>
      <c r="H193" s="758">
        <v>0</v>
      </c>
      <c r="I193" s="789"/>
      <c r="J193" s="789"/>
      <c r="K193" s="788"/>
      <c r="M193" s="790"/>
      <c r="N193" s="790" t="s">
        <v>1771</v>
      </c>
      <c r="O193" s="805" t="s">
        <v>1711</v>
      </c>
      <c r="P193" s="792" t="s">
        <v>1535</v>
      </c>
      <c r="Q193" s="1150">
        <v>24</v>
      </c>
      <c r="R193" s="1145">
        <v>0</v>
      </c>
      <c r="S193" s="1151"/>
      <c r="T193" s="1151"/>
      <c r="U193" s="794">
        <v>706600</v>
      </c>
      <c r="V193" s="795">
        <v>199300</v>
      </c>
      <c r="W193" s="795">
        <f t="shared" si="11"/>
        <v>905900</v>
      </c>
      <c r="X193" s="795">
        <f t="shared" si="12"/>
        <v>21741600</v>
      </c>
      <c r="Y193" s="795">
        <f t="shared" si="13"/>
        <v>0</v>
      </c>
      <c r="Z193" s="795">
        <f t="shared" si="14"/>
        <v>0</v>
      </c>
      <c r="AA193" s="795">
        <f t="shared" si="15"/>
        <v>0</v>
      </c>
      <c r="AB193" s="796">
        <f>IFERROR(VLOOKUP(N193,'[40]KL TT ĐỢT 2'!$B$18:$K$2023,10,0),0)</f>
        <v>0</v>
      </c>
    </row>
    <row r="194" spans="1:28" s="767" customFormat="1" hidden="1" outlineLevel="1">
      <c r="A194" s="784"/>
      <c r="B194" s="784" t="s">
        <v>1772</v>
      </c>
      <c r="C194" s="804" t="s">
        <v>1773</v>
      </c>
      <c r="D194" s="786" t="s">
        <v>1535</v>
      </c>
      <c r="E194" s="787">
        <v>10</v>
      </c>
      <c r="F194" s="788"/>
      <c r="G194" s="788"/>
      <c r="H194" s="758">
        <v>0</v>
      </c>
      <c r="I194" s="789"/>
      <c r="J194" s="789"/>
      <c r="K194" s="788"/>
      <c r="M194" s="790"/>
      <c r="N194" s="790" t="s">
        <v>1772</v>
      </c>
      <c r="O194" s="805" t="s">
        <v>1773</v>
      </c>
      <c r="P194" s="792" t="s">
        <v>1535</v>
      </c>
      <c r="Q194" s="1150">
        <v>10</v>
      </c>
      <c r="R194" s="1145">
        <v>0</v>
      </c>
      <c r="S194" s="1151"/>
      <c r="T194" s="1151"/>
      <c r="U194" s="794">
        <v>706600</v>
      </c>
      <c r="V194" s="795">
        <v>199300</v>
      </c>
      <c r="W194" s="795">
        <f t="shared" si="11"/>
        <v>905900</v>
      </c>
      <c r="X194" s="795">
        <f t="shared" si="12"/>
        <v>9059000</v>
      </c>
      <c r="Y194" s="795">
        <f t="shared" si="13"/>
        <v>0</v>
      </c>
      <c r="Z194" s="795">
        <f t="shared" si="14"/>
        <v>0</v>
      </c>
      <c r="AA194" s="795">
        <f t="shared" si="15"/>
        <v>0</v>
      </c>
      <c r="AB194" s="796">
        <f>IFERROR(VLOOKUP(N194,'[40]KL TT ĐỢT 2'!$B$18:$K$2023,10,0),0)</f>
        <v>0</v>
      </c>
    </row>
    <row r="195" spans="1:28" s="767" customFormat="1" hidden="1" outlineLevel="1">
      <c r="A195" s="784"/>
      <c r="B195" s="784" t="s">
        <v>1774</v>
      </c>
      <c r="C195" s="804" t="s">
        <v>1689</v>
      </c>
      <c r="D195" s="786" t="s">
        <v>1535</v>
      </c>
      <c r="E195" s="787">
        <v>14</v>
      </c>
      <c r="F195" s="788"/>
      <c r="G195" s="788"/>
      <c r="H195" s="758">
        <v>0</v>
      </c>
      <c r="I195" s="789"/>
      <c r="J195" s="789"/>
      <c r="K195" s="788"/>
      <c r="M195" s="790"/>
      <c r="N195" s="790" t="s">
        <v>1774</v>
      </c>
      <c r="O195" s="805" t="s">
        <v>1689</v>
      </c>
      <c r="P195" s="792" t="s">
        <v>1535</v>
      </c>
      <c r="Q195" s="1150">
        <v>14</v>
      </c>
      <c r="R195" s="1145">
        <v>0</v>
      </c>
      <c r="S195" s="1151"/>
      <c r="T195" s="1151"/>
      <c r="U195" s="794">
        <v>706600</v>
      </c>
      <c r="V195" s="795">
        <v>199300</v>
      </c>
      <c r="W195" s="795">
        <f t="shared" si="11"/>
        <v>905900</v>
      </c>
      <c r="X195" s="795">
        <f t="shared" si="12"/>
        <v>12682600</v>
      </c>
      <c r="Y195" s="795">
        <f t="shared" si="13"/>
        <v>0</v>
      </c>
      <c r="Z195" s="795">
        <f t="shared" si="14"/>
        <v>0</v>
      </c>
      <c r="AA195" s="795">
        <f t="shared" si="15"/>
        <v>0</v>
      </c>
      <c r="AB195" s="796">
        <f>IFERROR(VLOOKUP(N195,'[40]KL TT ĐỢT 2'!$B$18:$K$2023,10,0),0)</f>
        <v>0</v>
      </c>
    </row>
    <row r="196" spans="1:28" s="731" customFormat="1" hidden="1" outlineLevel="1">
      <c r="A196" s="762"/>
      <c r="B196" s="784" t="s">
        <v>1775</v>
      </c>
      <c r="C196" s="804" t="s">
        <v>1691</v>
      </c>
      <c r="D196" s="786" t="s">
        <v>1535</v>
      </c>
      <c r="E196" s="787">
        <v>5.5</v>
      </c>
      <c r="F196" s="788"/>
      <c r="G196" s="788"/>
      <c r="H196" s="758">
        <v>0</v>
      </c>
      <c r="I196" s="789"/>
      <c r="J196" s="789"/>
      <c r="K196" s="788"/>
      <c r="M196" s="777"/>
      <c r="N196" s="790" t="s">
        <v>1775</v>
      </c>
      <c r="O196" s="805" t="s">
        <v>1691</v>
      </c>
      <c r="P196" s="792" t="s">
        <v>1535</v>
      </c>
      <c r="Q196" s="1150">
        <v>5.5</v>
      </c>
      <c r="R196" s="1145">
        <v>0</v>
      </c>
      <c r="S196" s="1151"/>
      <c r="T196" s="1151"/>
      <c r="U196" s="794">
        <v>706600</v>
      </c>
      <c r="V196" s="795">
        <v>199300</v>
      </c>
      <c r="W196" s="795">
        <f t="shared" si="11"/>
        <v>905900</v>
      </c>
      <c r="X196" s="795">
        <f t="shared" si="12"/>
        <v>4982450</v>
      </c>
      <c r="Y196" s="795">
        <f t="shared" si="13"/>
        <v>0</v>
      </c>
      <c r="Z196" s="795">
        <f t="shared" si="14"/>
        <v>0</v>
      </c>
      <c r="AA196" s="795">
        <f t="shared" si="15"/>
        <v>0</v>
      </c>
      <c r="AB196" s="796">
        <f>IFERROR(VLOOKUP(N196,'[40]KL TT ĐỢT 2'!$B$18:$K$2023,10,0),0)</f>
        <v>0</v>
      </c>
    </row>
    <row r="197" spans="1:28" s="767" customFormat="1" hidden="1" outlineLevel="1">
      <c r="A197" s="784"/>
      <c r="B197" s="784" t="s">
        <v>1776</v>
      </c>
      <c r="C197" s="804" t="s">
        <v>1777</v>
      </c>
      <c r="D197" s="786" t="s">
        <v>1535</v>
      </c>
      <c r="E197" s="787">
        <v>2</v>
      </c>
      <c r="F197" s="788"/>
      <c r="G197" s="788"/>
      <c r="H197" s="758">
        <v>0</v>
      </c>
      <c r="I197" s="789"/>
      <c r="J197" s="789"/>
      <c r="K197" s="788"/>
      <c r="M197" s="790"/>
      <c r="N197" s="790" t="s">
        <v>1776</v>
      </c>
      <c r="O197" s="805" t="s">
        <v>1777</v>
      </c>
      <c r="P197" s="792" t="s">
        <v>1535</v>
      </c>
      <c r="Q197" s="1150">
        <v>2</v>
      </c>
      <c r="R197" s="1145">
        <v>0</v>
      </c>
      <c r="S197" s="1151"/>
      <c r="T197" s="1151"/>
      <c r="U197" s="794">
        <v>706600</v>
      </c>
      <c r="V197" s="795">
        <v>199300</v>
      </c>
      <c r="W197" s="795">
        <f t="shared" si="11"/>
        <v>905900</v>
      </c>
      <c r="X197" s="795">
        <f t="shared" si="12"/>
        <v>1811800</v>
      </c>
      <c r="Y197" s="795">
        <f t="shared" si="13"/>
        <v>0</v>
      </c>
      <c r="Z197" s="795">
        <f t="shared" si="14"/>
        <v>0</v>
      </c>
      <c r="AA197" s="795">
        <f t="shared" si="15"/>
        <v>0</v>
      </c>
      <c r="AB197" s="796">
        <f>IFERROR(VLOOKUP(N197,'[40]KL TT ĐỢT 2'!$B$18:$K$2023,10,0),0)</f>
        <v>0</v>
      </c>
    </row>
    <row r="198" spans="1:28" s="731" customFormat="1" hidden="1" outlineLevel="1">
      <c r="A198" s="762"/>
      <c r="B198" s="784" t="s">
        <v>1778</v>
      </c>
      <c r="C198" s="804" t="s">
        <v>1779</v>
      </c>
      <c r="D198" s="786" t="s">
        <v>1535</v>
      </c>
      <c r="E198" s="787">
        <v>6</v>
      </c>
      <c r="F198" s="788"/>
      <c r="G198" s="788"/>
      <c r="H198" s="758">
        <v>0</v>
      </c>
      <c r="I198" s="789"/>
      <c r="J198" s="789"/>
      <c r="K198" s="788"/>
      <c r="M198" s="777"/>
      <c r="N198" s="790" t="s">
        <v>1778</v>
      </c>
      <c r="O198" s="805" t="s">
        <v>1779</v>
      </c>
      <c r="P198" s="792" t="s">
        <v>1535</v>
      </c>
      <c r="Q198" s="1150">
        <v>6</v>
      </c>
      <c r="R198" s="1145">
        <v>0</v>
      </c>
      <c r="S198" s="1151"/>
      <c r="T198" s="1151"/>
      <c r="U198" s="794">
        <v>706600</v>
      </c>
      <c r="V198" s="795">
        <v>199300</v>
      </c>
      <c r="W198" s="795">
        <f t="shared" si="11"/>
        <v>905900</v>
      </c>
      <c r="X198" s="795">
        <f t="shared" si="12"/>
        <v>5435400</v>
      </c>
      <c r="Y198" s="795">
        <f t="shared" si="13"/>
        <v>0</v>
      </c>
      <c r="Z198" s="795">
        <f t="shared" si="14"/>
        <v>0</v>
      </c>
      <c r="AA198" s="795">
        <f t="shared" si="15"/>
        <v>0</v>
      </c>
      <c r="AB198" s="796">
        <f>IFERROR(VLOOKUP(N198,'[40]KL TT ĐỢT 2'!$B$18:$K$2023,10,0),0)</f>
        <v>0</v>
      </c>
    </row>
    <row r="199" spans="1:28" s="767" customFormat="1" hidden="1" outlineLevel="1">
      <c r="A199" s="784"/>
      <c r="B199" s="784" t="s">
        <v>1780</v>
      </c>
      <c r="C199" s="804" t="s">
        <v>1745</v>
      </c>
      <c r="D199" s="786" t="s">
        <v>1535</v>
      </c>
      <c r="E199" s="787">
        <v>12</v>
      </c>
      <c r="F199" s="788"/>
      <c r="G199" s="788"/>
      <c r="H199" s="758">
        <v>0</v>
      </c>
      <c r="I199" s="789"/>
      <c r="J199" s="789"/>
      <c r="K199" s="788"/>
      <c r="M199" s="790"/>
      <c r="N199" s="790" t="s">
        <v>1780</v>
      </c>
      <c r="O199" s="805" t="s">
        <v>1745</v>
      </c>
      <c r="P199" s="792" t="s">
        <v>1535</v>
      </c>
      <c r="Q199" s="1150">
        <v>12</v>
      </c>
      <c r="R199" s="1145">
        <v>0</v>
      </c>
      <c r="S199" s="1151"/>
      <c r="T199" s="1151"/>
      <c r="U199" s="794">
        <v>706600</v>
      </c>
      <c r="V199" s="795">
        <v>199300</v>
      </c>
      <c r="W199" s="795">
        <f t="shared" si="11"/>
        <v>905900</v>
      </c>
      <c r="X199" s="795">
        <f t="shared" si="12"/>
        <v>10870800</v>
      </c>
      <c r="Y199" s="795">
        <f t="shared" si="13"/>
        <v>0</v>
      </c>
      <c r="Z199" s="795">
        <f t="shared" si="14"/>
        <v>0</v>
      </c>
      <c r="AA199" s="795">
        <f t="shared" si="15"/>
        <v>0</v>
      </c>
      <c r="AB199" s="796">
        <f>IFERROR(VLOOKUP(N199,'[40]KL TT ĐỢT 2'!$B$18:$K$2023,10,0),0)</f>
        <v>0</v>
      </c>
    </row>
    <row r="200" spans="1:28" s="767" customFormat="1" hidden="1" outlineLevel="1">
      <c r="A200" s="784"/>
      <c r="B200" s="784" t="s">
        <v>1781</v>
      </c>
      <c r="C200" s="804" t="s">
        <v>1561</v>
      </c>
      <c r="D200" s="786" t="s">
        <v>1535</v>
      </c>
      <c r="E200" s="787">
        <v>11</v>
      </c>
      <c r="F200" s="788"/>
      <c r="G200" s="788"/>
      <c r="H200" s="758">
        <v>0</v>
      </c>
      <c r="I200" s="789"/>
      <c r="J200" s="789"/>
      <c r="K200" s="788"/>
      <c r="M200" s="790"/>
      <c r="N200" s="790" t="s">
        <v>1781</v>
      </c>
      <c r="O200" s="805" t="s">
        <v>1561</v>
      </c>
      <c r="P200" s="792" t="s">
        <v>1535</v>
      </c>
      <c r="Q200" s="1150">
        <v>11</v>
      </c>
      <c r="R200" s="1145">
        <v>0</v>
      </c>
      <c r="S200" s="1151"/>
      <c r="T200" s="1151"/>
      <c r="U200" s="794">
        <v>706600</v>
      </c>
      <c r="V200" s="795">
        <v>199300</v>
      </c>
      <c r="W200" s="795">
        <f t="shared" si="11"/>
        <v>905900</v>
      </c>
      <c r="X200" s="795">
        <f t="shared" si="12"/>
        <v>9964900</v>
      </c>
      <c r="Y200" s="795">
        <f t="shared" si="13"/>
        <v>0</v>
      </c>
      <c r="Z200" s="795">
        <f t="shared" si="14"/>
        <v>0</v>
      </c>
      <c r="AA200" s="795">
        <f t="shared" si="15"/>
        <v>0</v>
      </c>
      <c r="AB200" s="796">
        <f>IFERROR(VLOOKUP(N200,'[40]KL TT ĐỢT 2'!$B$18:$K$2023,10,0),0)</f>
        <v>0</v>
      </c>
    </row>
    <row r="201" spans="1:28" s="767" customFormat="1" ht="28" hidden="1" outlineLevel="1">
      <c r="A201" s="784"/>
      <c r="B201" s="784" t="s">
        <v>1782</v>
      </c>
      <c r="C201" s="785" t="s">
        <v>1563</v>
      </c>
      <c r="D201" s="786" t="s">
        <v>1535</v>
      </c>
      <c r="E201" s="787">
        <v>124</v>
      </c>
      <c r="F201" s="788"/>
      <c r="G201" s="788"/>
      <c r="H201" s="758">
        <v>0</v>
      </c>
      <c r="I201" s="789"/>
      <c r="J201" s="789"/>
      <c r="K201" s="788"/>
      <c r="M201" s="790"/>
      <c r="N201" s="790" t="s">
        <v>1782</v>
      </c>
      <c r="O201" s="791" t="s">
        <v>1563</v>
      </c>
      <c r="P201" s="792" t="s">
        <v>1535</v>
      </c>
      <c r="Q201" s="1150">
        <v>124</v>
      </c>
      <c r="R201" s="1145">
        <v>0</v>
      </c>
      <c r="S201" s="1151"/>
      <c r="T201" s="1151"/>
      <c r="U201" s="794">
        <v>476400</v>
      </c>
      <c r="V201" s="795">
        <v>38600</v>
      </c>
      <c r="W201" s="795">
        <f t="shared" si="11"/>
        <v>515000</v>
      </c>
      <c r="X201" s="795">
        <f t="shared" si="12"/>
        <v>63860000</v>
      </c>
      <c r="Y201" s="795">
        <f t="shared" si="13"/>
        <v>0</v>
      </c>
      <c r="Z201" s="795">
        <f t="shared" si="14"/>
        <v>0</v>
      </c>
      <c r="AA201" s="795">
        <f t="shared" si="15"/>
        <v>0</v>
      </c>
      <c r="AB201" s="796">
        <f>IFERROR(VLOOKUP(N201,'[40]KL TT ĐỢT 2'!$B$18:$K$2023,10,0),0)</f>
        <v>0</v>
      </c>
    </row>
    <row r="202" spans="1:28" s="767" customFormat="1" hidden="1" outlineLevel="1">
      <c r="A202" s="784"/>
      <c r="B202" s="784" t="s">
        <v>1783</v>
      </c>
      <c r="C202" s="785" t="s">
        <v>1565</v>
      </c>
      <c r="D202" s="786" t="s">
        <v>1535</v>
      </c>
      <c r="E202" s="787">
        <v>124</v>
      </c>
      <c r="F202" s="788"/>
      <c r="G202" s="788"/>
      <c r="H202" s="758">
        <v>0</v>
      </c>
      <c r="I202" s="789"/>
      <c r="J202" s="789"/>
      <c r="K202" s="788"/>
      <c r="M202" s="790"/>
      <c r="N202" s="790" t="s">
        <v>1783</v>
      </c>
      <c r="O202" s="791" t="s">
        <v>1565</v>
      </c>
      <c r="P202" s="792" t="s">
        <v>1535</v>
      </c>
      <c r="Q202" s="1150">
        <v>124</v>
      </c>
      <c r="R202" s="1145">
        <v>0</v>
      </c>
      <c r="S202" s="1151"/>
      <c r="T202" s="1151"/>
      <c r="U202" s="794">
        <v>254000</v>
      </c>
      <c r="V202" s="795">
        <v>12900</v>
      </c>
      <c r="W202" s="795">
        <f t="shared" si="11"/>
        <v>266900</v>
      </c>
      <c r="X202" s="795">
        <f t="shared" si="12"/>
        <v>33095600</v>
      </c>
      <c r="Y202" s="795">
        <f t="shared" si="13"/>
        <v>0</v>
      </c>
      <c r="Z202" s="795">
        <f t="shared" si="14"/>
        <v>0</v>
      </c>
      <c r="AA202" s="795">
        <f t="shared" si="15"/>
        <v>0</v>
      </c>
      <c r="AB202" s="796">
        <f>IFERROR(VLOOKUP(N202,'[40]KL TT ĐỢT 2'!$B$18:$K$2023,10,0),0)</f>
        <v>0</v>
      </c>
    </row>
    <row r="203" spans="1:28" s="767" customFormat="1" hidden="1" outlineLevel="1">
      <c r="A203" s="784"/>
      <c r="B203" s="784" t="s">
        <v>1784</v>
      </c>
      <c r="C203" s="801" t="s">
        <v>1785</v>
      </c>
      <c r="D203" s="786"/>
      <c r="E203" s="787"/>
      <c r="F203" s="788"/>
      <c r="G203" s="788"/>
      <c r="H203" s="758">
        <v>0</v>
      </c>
      <c r="I203" s="789"/>
      <c r="J203" s="789"/>
      <c r="K203" s="788"/>
      <c r="M203" s="790"/>
      <c r="N203" s="802" t="s">
        <v>1784</v>
      </c>
      <c r="O203" s="803" t="s">
        <v>1785</v>
      </c>
      <c r="P203" s="792"/>
      <c r="Q203" s="1150"/>
      <c r="R203" s="1145">
        <v>0</v>
      </c>
      <c r="S203" s="1151"/>
      <c r="T203" s="1151"/>
      <c r="U203" s="781"/>
      <c r="V203" s="782"/>
      <c r="W203" s="795">
        <f t="shared" si="11"/>
        <v>0</v>
      </c>
      <c r="X203" s="795">
        <f t="shared" si="12"/>
        <v>0</v>
      </c>
      <c r="Y203" s="795">
        <f t="shared" si="13"/>
        <v>0</v>
      </c>
      <c r="Z203" s="795">
        <f t="shared" si="14"/>
        <v>0</v>
      </c>
      <c r="AA203" s="795">
        <f t="shared" si="15"/>
        <v>0</v>
      </c>
      <c r="AB203" s="796">
        <f>IFERROR(VLOOKUP(N203,'[40]KL TT ĐỢT 2'!$B$18:$K$2023,10,0),0)</f>
        <v>0</v>
      </c>
    </row>
    <row r="204" spans="1:28" s="767" customFormat="1" hidden="1" outlineLevel="1">
      <c r="A204" s="784"/>
      <c r="B204" s="784" t="s">
        <v>1786</v>
      </c>
      <c r="C204" s="804" t="s">
        <v>1674</v>
      </c>
      <c r="D204" s="786" t="s">
        <v>1535</v>
      </c>
      <c r="E204" s="787">
        <v>12</v>
      </c>
      <c r="F204" s="788"/>
      <c r="G204" s="788"/>
      <c r="H204" s="758">
        <v>0</v>
      </c>
      <c r="I204" s="789"/>
      <c r="J204" s="789"/>
      <c r="K204" s="788"/>
      <c r="M204" s="790"/>
      <c r="N204" s="790" t="s">
        <v>1786</v>
      </c>
      <c r="O204" s="805" t="s">
        <v>1674</v>
      </c>
      <c r="P204" s="792" t="s">
        <v>1535</v>
      </c>
      <c r="Q204" s="1150">
        <v>12</v>
      </c>
      <c r="R204" s="1145">
        <v>0</v>
      </c>
      <c r="S204" s="1151"/>
      <c r="T204" s="1151"/>
      <c r="U204" s="794">
        <v>642300</v>
      </c>
      <c r="V204" s="795">
        <v>199300</v>
      </c>
      <c r="W204" s="795">
        <f t="shared" si="11"/>
        <v>841600</v>
      </c>
      <c r="X204" s="795">
        <f t="shared" si="12"/>
        <v>10099200</v>
      </c>
      <c r="Y204" s="795">
        <f t="shared" si="13"/>
        <v>0</v>
      </c>
      <c r="Z204" s="795">
        <f t="shared" si="14"/>
        <v>0</v>
      </c>
      <c r="AA204" s="795">
        <f t="shared" si="15"/>
        <v>0</v>
      </c>
      <c r="AB204" s="796">
        <f>IFERROR(VLOOKUP(N204,'[40]KL TT ĐỢT 2'!$B$18:$K$2023,10,0),0)</f>
        <v>0</v>
      </c>
    </row>
    <row r="205" spans="1:28" s="767" customFormat="1" hidden="1" outlineLevel="1">
      <c r="A205" s="784"/>
      <c r="B205" s="784" t="s">
        <v>1787</v>
      </c>
      <c r="C205" s="804" t="s">
        <v>1674</v>
      </c>
      <c r="D205" s="786" t="s">
        <v>1535</v>
      </c>
      <c r="E205" s="787">
        <v>40</v>
      </c>
      <c r="F205" s="788"/>
      <c r="G205" s="788"/>
      <c r="H205" s="758">
        <v>0</v>
      </c>
      <c r="I205" s="789"/>
      <c r="J205" s="789"/>
      <c r="K205" s="788"/>
      <c r="M205" s="790"/>
      <c r="N205" s="790" t="s">
        <v>1787</v>
      </c>
      <c r="O205" s="805" t="s">
        <v>1674</v>
      </c>
      <c r="P205" s="792" t="s">
        <v>1535</v>
      </c>
      <c r="Q205" s="1150">
        <v>40</v>
      </c>
      <c r="R205" s="1145">
        <v>0</v>
      </c>
      <c r="S205" s="1151"/>
      <c r="T205" s="1151"/>
      <c r="U205" s="794">
        <v>642300</v>
      </c>
      <c r="V205" s="795">
        <v>199300</v>
      </c>
      <c r="W205" s="795">
        <f t="shared" si="11"/>
        <v>841600</v>
      </c>
      <c r="X205" s="795">
        <f t="shared" si="12"/>
        <v>33664000</v>
      </c>
      <c r="Y205" s="795">
        <f t="shared" si="13"/>
        <v>0</v>
      </c>
      <c r="Z205" s="795">
        <f t="shared" si="14"/>
        <v>0</v>
      </c>
      <c r="AA205" s="795">
        <f t="shared" si="15"/>
        <v>0</v>
      </c>
      <c r="AB205" s="796">
        <f>IFERROR(VLOOKUP(N205,'[40]KL TT ĐỢT 2'!$B$18:$K$2023,10,0),0)</f>
        <v>0</v>
      </c>
    </row>
    <row r="206" spans="1:28" s="767" customFormat="1" hidden="1" outlineLevel="1">
      <c r="A206" s="784"/>
      <c r="B206" s="784" t="s">
        <v>1788</v>
      </c>
      <c r="C206" s="804" t="s">
        <v>1674</v>
      </c>
      <c r="D206" s="786" t="s">
        <v>1535</v>
      </c>
      <c r="E206" s="787">
        <v>108.5</v>
      </c>
      <c r="F206" s="788"/>
      <c r="G206" s="788"/>
      <c r="H206" s="758">
        <v>0</v>
      </c>
      <c r="I206" s="789"/>
      <c r="J206" s="789"/>
      <c r="K206" s="788"/>
      <c r="M206" s="790"/>
      <c r="N206" s="790" t="s">
        <v>1788</v>
      </c>
      <c r="O206" s="805" t="s">
        <v>1674</v>
      </c>
      <c r="P206" s="792" t="s">
        <v>1535</v>
      </c>
      <c r="Q206" s="1150">
        <v>108.5</v>
      </c>
      <c r="R206" s="1145">
        <v>0</v>
      </c>
      <c r="S206" s="1151"/>
      <c r="T206" s="1151"/>
      <c r="U206" s="794">
        <v>642300</v>
      </c>
      <c r="V206" s="795">
        <v>199300</v>
      </c>
      <c r="W206" s="795">
        <f t="shared" si="11"/>
        <v>841600</v>
      </c>
      <c r="X206" s="795">
        <f t="shared" si="12"/>
        <v>91313600</v>
      </c>
      <c r="Y206" s="795">
        <f t="shared" si="13"/>
        <v>0</v>
      </c>
      <c r="Z206" s="795">
        <f t="shared" si="14"/>
        <v>0</v>
      </c>
      <c r="AA206" s="795">
        <f t="shared" si="15"/>
        <v>0</v>
      </c>
      <c r="AB206" s="796">
        <f>IFERROR(VLOOKUP(N206,'[40]KL TT ĐỢT 2'!$B$18:$K$2023,10,0),0)</f>
        <v>0</v>
      </c>
    </row>
    <row r="207" spans="1:28" s="767" customFormat="1" hidden="1" outlineLevel="1">
      <c r="A207" s="784"/>
      <c r="B207" s="784" t="s">
        <v>1789</v>
      </c>
      <c r="C207" s="804" t="s">
        <v>1790</v>
      </c>
      <c r="D207" s="786" t="s">
        <v>1535</v>
      </c>
      <c r="E207" s="787">
        <v>89</v>
      </c>
      <c r="F207" s="788"/>
      <c r="G207" s="788"/>
      <c r="H207" s="758">
        <v>0</v>
      </c>
      <c r="I207" s="789"/>
      <c r="J207" s="789"/>
      <c r="K207" s="788"/>
      <c r="M207" s="790"/>
      <c r="N207" s="790" t="s">
        <v>1789</v>
      </c>
      <c r="O207" s="805" t="s">
        <v>1790</v>
      </c>
      <c r="P207" s="792" t="s">
        <v>1535</v>
      </c>
      <c r="Q207" s="1150">
        <v>89</v>
      </c>
      <c r="R207" s="1145">
        <v>0</v>
      </c>
      <c r="S207" s="1151"/>
      <c r="T207" s="1151"/>
      <c r="U207" s="794">
        <v>642300</v>
      </c>
      <c r="V207" s="795">
        <v>199300</v>
      </c>
      <c r="W207" s="795">
        <f t="shared" si="11"/>
        <v>841600</v>
      </c>
      <c r="X207" s="795">
        <f t="shared" si="12"/>
        <v>74902400</v>
      </c>
      <c r="Y207" s="795">
        <f t="shared" si="13"/>
        <v>0</v>
      </c>
      <c r="Z207" s="795">
        <f t="shared" si="14"/>
        <v>0</v>
      </c>
      <c r="AA207" s="795">
        <f t="shared" si="15"/>
        <v>0</v>
      </c>
      <c r="AB207" s="796">
        <f>IFERROR(VLOOKUP(N207,'[40]KL TT ĐỢT 2'!$B$18:$K$2023,10,0),0)</f>
        <v>0</v>
      </c>
    </row>
    <row r="208" spans="1:28" s="767" customFormat="1" hidden="1" outlineLevel="1">
      <c r="A208" s="784"/>
      <c r="B208" s="784" t="s">
        <v>1791</v>
      </c>
      <c r="C208" s="804" t="s">
        <v>1792</v>
      </c>
      <c r="D208" s="786" t="s">
        <v>1535</v>
      </c>
      <c r="E208" s="787">
        <v>81</v>
      </c>
      <c r="F208" s="788"/>
      <c r="G208" s="788"/>
      <c r="H208" s="758">
        <v>0</v>
      </c>
      <c r="I208" s="789"/>
      <c r="J208" s="789"/>
      <c r="K208" s="788"/>
      <c r="M208" s="790"/>
      <c r="N208" s="790" t="s">
        <v>1791</v>
      </c>
      <c r="O208" s="805" t="s">
        <v>1792</v>
      </c>
      <c r="P208" s="792" t="s">
        <v>1535</v>
      </c>
      <c r="Q208" s="1150">
        <v>81</v>
      </c>
      <c r="R208" s="1145">
        <v>0</v>
      </c>
      <c r="S208" s="1151"/>
      <c r="T208" s="1151"/>
      <c r="U208" s="794">
        <v>642300</v>
      </c>
      <c r="V208" s="795">
        <v>199300</v>
      </c>
      <c r="W208" s="795">
        <f t="shared" si="11"/>
        <v>841600</v>
      </c>
      <c r="X208" s="795">
        <f t="shared" si="12"/>
        <v>68169600</v>
      </c>
      <c r="Y208" s="795">
        <f t="shared" si="13"/>
        <v>0</v>
      </c>
      <c r="Z208" s="795">
        <f t="shared" si="14"/>
        <v>0</v>
      </c>
      <c r="AA208" s="795">
        <f t="shared" si="15"/>
        <v>0</v>
      </c>
      <c r="AB208" s="796">
        <f>IFERROR(VLOOKUP(N208,'[40]KL TT ĐỢT 2'!$B$18:$K$2023,10,0),0)</f>
        <v>0</v>
      </c>
    </row>
    <row r="209" spans="1:28" s="767" customFormat="1" hidden="1" outlineLevel="1">
      <c r="A209" s="784"/>
      <c r="B209" s="784" t="s">
        <v>1793</v>
      </c>
      <c r="C209" s="804" t="s">
        <v>1794</v>
      </c>
      <c r="D209" s="786" t="s">
        <v>1535</v>
      </c>
      <c r="E209" s="787">
        <v>33</v>
      </c>
      <c r="F209" s="788"/>
      <c r="G209" s="788"/>
      <c r="H209" s="758">
        <v>0</v>
      </c>
      <c r="I209" s="789"/>
      <c r="J209" s="789"/>
      <c r="K209" s="788"/>
      <c r="M209" s="790"/>
      <c r="N209" s="790" t="s">
        <v>1793</v>
      </c>
      <c r="O209" s="805" t="s">
        <v>1794</v>
      </c>
      <c r="P209" s="792" t="s">
        <v>1535</v>
      </c>
      <c r="Q209" s="1150">
        <v>33</v>
      </c>
      <c r="R209" s="1145">
        <v>0</v>
      </c>
      <c r="S209" s="1151"/>
      <c r="T209" s="1151"/>
      <c r="U209" s="794">
        <v>706600</v>
      </c>
      <c r="V209" s="795">
        <v>199300</v>
      </c>
      <c r="W209" s="795">
        <f t="shared" si="11"/>
        <v>905900</v>
      </c>
      <c r="X209" s="795">
        <f t="shared" si="12"/>
        <v>29894700</v>
      </c>
      <c r="Y209" s="795">
        <f t="shared" si="13"/>
        <v>0</v>
      </c>
      <c r="Z209" s="795">
        <f t="shared" si="14"/>
        <v>0</v>
      </c>
      <c r="AA209" s="795">
        <f t="shared" si="15"/>
        <v>0</v>
      </c>
      <c r="AB209" s="796">
        <f>IFERROR(VLOOKUP(N209,'[40]KL TT ĐỢT 2'!$B$18:$K$2023,10,0),0)</f>
        <v>0</v>
      </c>
    </row>
    <row r="210" spans="1:28" s="767" customFormat="1" hidden="1" outlineLevel="1">
      <c r="A210" s="784"/>
      <c r="B210" s="784" t="s">
        <v>1795</v>
      </c>
      <c r="C210" s="804" t="s">
        <v>1796</v>
      </c>
      <c r="D210" s="786" t="s">
        <v>1535</v>
      </c>
      <c r="E210" s="787">
        <v>29</v>
      </c>
      <c r="F210" s="788"/>
      <c r="G210" s="788"/>
      <c r="H210" s="758">
        <v>0</v>
      </c>
      <c r="I210" s="789"/>
      <c r="J210" s="789"/>
      <c r="K210" s="788"/>
      <c r="M210" s="790"/>
      <c r="N210" s="790" t="s">
        <v>1795</v>
      </c>
      <c r="O210" s="805" t="s">
        <v>1796</v>
      </c>
      <c r="P210" s="792" t="s">
        <v>1535</v>
      </c>
      <c r="Q210" s="1150">
        <v>29</v>
      </c>
      <c r="R210" s="1145">
        <v>0</v>
      </c>
      <c r="S210" s="1151"/>
      <c r="T210" s="1151"/>
      <c r="U210" s="794">
        <v>706600</v>
      </c>
      <c r="V210" s="795">
        <v>199300</v>
      </c>
      <c r="W210" s="795">
        <f t="shared" si="11"/>
        <v>905900</v>
      </c>
      <c r="X210" s="795">
        <f t="shared" si="12"/>
        <v>26271100</v>
      </c>
      <c r="Y210" s="795">
        <f t="shared" si="13"/>
        <v>0</v>
      </c>
      <c r="Z210" s="795">
        <f t="shared" si="14"/>
        <v>0</v>
      </c>
      <c r="AA210" s="795">
        <f t="shared" si="15"/>
        <v>0</v>
      </c>
      <c r="AB210" s="796">
        <f>IFERROR(VLOOKUP(N210,'[40]KL TT ĐỢT 2'!$B$18:$K$2023,10,0),0)</f>
        <v>0</v>
      </c>
    </row>
    <row r="211" spans="1:28" s="767" customFormat="1" hidden="1" outlineLevel="1">
      <c r="A211" s="784"/>
      <c r="B211" s="784" t="s">
        <v>1797</v>
      </c>
      <c r="C211" s="804" t="s">
        <v>1689</v>
      </c>
      <c r="D211" s="786" t="s">
        <v>1535</v>
      </c>
      <c r="E211" s="787">
        <v>14</v>
      </c>
      <c r="F211" s="788"/>
      <c r="G211" s="788"/>
      <c r="H211" s="758">
        <v>0</v>
      </c>
      <c r="I211" s="789"/>
      <c r="J211" s="789"/>
      <c r="K211" s="788"/>
      <c r="M211" s="790"/>
      <c r="N211" s="790" t="s">
        <v>1797</v>
      </c>
      <c r="O211" s="805" t="s">
        <v>1689</v>
      </c>
      <c r="P211" s="792" t="s">
        <v>1535</v>
      </c>
      <c r="Q211" s="1150">
        <v>14</v>
      </c>
      <c r="R211" s="1145">
        <v>0</v>
      </c>
      <c r="S211" s="1151"/>
      <c r="T211" s="1151"/>
      <c r="U211" s="794">
        <v>706600</v>
      </c>
      <c r="V211" s="795">
        <v>199300</v>
      </c>
      <c r="W211" s="795">
        <f t="shared" ref="W211:W274" si="16">U211+V211</f>
        <v>905900</v>
      </c>
      <c r="X211" s="795">
        <f t="shared" ref="X211:X274" si="17">Q211*W211</f>
        <v>12682600</v>
      </c>
      <c r="Y211" s="795">
        <f t="shared" ref="Y211:Y274" si="18">R211*W211</f>
        <v>0</v>
      </c>
      <c r="Z211" s="795">
        <f t="shared" ref="Z211:Z274" si="19">S211*W211</f>
        <v>0</v>
      </c>
      <c r="AA211" s="795">
        <f t="shared" ref="AA211:AA274" si="20">T211*W211</f>
        <v>0</v>
      </c>
      <c r="AB211" s="796">
        <f>IFERROR(VLOOKUP(N211,'[40]KL TT ĐỢT 2'!$B$18:$K$2023,10,0),0)</f>
        <v>0</v>
      </c>
    </row>
    <row r="212" spans="1:28" s="767" customFormat="1" hidden="1" outlineLevel="1">
      <c r="A212" s="784"/>
      <c r="B212" s="784" t="s">
        <v>1798</v>
      </c>
      <c r="C212" s="804" t="s">
        <v>1691</v>
      </c>
      <c r="D212" s="786" t="s">
        <v>1535</v>
      </c>
      <c r="E212" s="787">
        <v>5.5</v>
      </c>
      <c r="F212" s="788"/>
      <c r="G212" s="788"/>
      <c r="H212" s="758">
        <v>0</v>
      </c>
      <c r="I212" s="789"/>
      <c r="J212" s="789"/>
      <c r="K212" s="788"/>
      <c r="M212" s="790"/>
      <c r="N212" s="790" t="s">
        <v>1798</v>
      </c>
      <c r="O212" s="805" t="s">
        <v>1691</v>
      </c>
      <c r="P212" s="792" t="s">
        <v>1535</v>
      </c>
      <c r="Q212" s="1150">
        <v>5.5</v>
      </c>
      <c r="R212" s="1145">
        <v>0</v>
      </c>
      <c r="S212" s="1151"/>
      <c r="T212" s="1151"/>
      <c r="U212" s="794">
        <v>706600</v>
      </c>
      <c r="V212" s="795">
        <v>199300</v>
      </c>
      <c r="W212" s="795">
        <f t="shared" si="16"/>
        <v>905900</v>
      </c>
      <c r="X212" s="795">
        <f t="shared" si="17"/>
        <v>4982450</v>
      </c>
      <c r="Y212" s="795">
        <f t="shared" si="18"/>
        <v>0</v>
      </c>
      <c r="Z212" s="795">
        <f t="shared" si="19"/>
        <v>0</v>
      </c>
      <c r="AA212" s="795">
        <f t="shared" si="20"/>
        <v>0</v>
      </c>
      <c r="AB212" s="796">
        <f>IFERROR(VLOOKUP(N212,'[40]KL TT ĐỢT 2'!$B$18:$K$2023,10,0),0)</f>
        <v>0</v>
      </c>
    </row>
    <row r="213" spans="1:28" s="767" customFormat="1" hidden="1" outlineLevel="1">
      <c r="A213" s="784"/>
      <c r="B213" s="784" t="s">
        <v>1799</v>
      </c>
      <c r="C213" s="804" t="s">
        <v>1800</v>
      </c>
      <c r="D213" s="786" t="s">
        <v>1535</v>
      </c>
      <c r="E213" s="787">
        <v>4</v>
      </c>
      <c r="F213" s="788"/>
      <c r="G213" s="788"/>
      <c r="H213" s="758">
        <v>0</v>
      </c>
      <c r="I213" s="789"/>
      <c r="J213" s="789"/>
      <c r="K213" s="788"/>
      <c r="M213" s="790"/>
      <c r="N213" s="790" t="s">
        <v>1799</v>
      </c>
      <c r="O213" s="805" t="s">
        <v>1800</v>
      </c>
      <c r="P213" s="792" t="s">
        <v>1535</v>
      </c>
      <c r="Q213" s="1150">
        <v>4</v>
      </c>
      <c r="R213" s="1145">
        <v>0</v>
      </c>
      <c r="S213" s="1151"/>
      <c r="T213" s="1151"/>
      <c r="U213" s="794">
        <v>706600</v>
      </c>
      <c r="V213" s="795">
        <v>199300</v>
      </c>
      <c r="W213" s="795">
        <f t="shared" si="16"/>
        <v>905900</v>
      </c>
      <c r="X213" s="795">
        <f t="shared" si="17"/>
        <v>3623600</v>
      </c>
      <c r="Y213" s="795">
        <f t="shared" si="18"/>
        <v>0</v>
      </c>
      <c r="Z213" s="795">
        <f t="shared" si="19"/>
        <v>0</v>
      </c>
      <c r="AA213" s="795">
        <f t="shared" si="20"/>
        <v>0</v>
      </c>
      <c r="AB213" s="796">
        <f>IFERROR(VLOOKUP(N213,'[40]KL TT ĐỢT 2'!$B$18:$K$2023,10,0),0)</f>
        <v>0</v>
      </c>
    </row>
    <row r="214" spans="1:28" s="767" customFormat="1" hidden="1" outlineLevel="1">
      <c r="A214" s="784"/>
      <c r="B214" s="784" t="s">
        <v>1801</v>
      </c>
      <c r="C214" s="804" t="s">
        <v>1802</v>
      </c>
      <c r="D214" s="786" t="s">
        <v>1535</v>
      </c>
      <c r="E214" s="787">
        <v>13</v>
      </c>
      <c r="F214" s="788"/>
      <c r="G214" s="788"/>
      <c r="H214" s="758">
        <v>0</v>
      </c>
      <c r="I214" s="789"/>
      <c r="J214" s="789"/>
      <c r="K214" s="788"/>
      <c r="M214" s="790"/>
      <c r="N214" s="790" t="s">
        <v>1801</v>
      </c>
      <c r="O214" s="805" t="s">
        <v>1802</v>
      </c>
      <c r="P214" s="792" t="s">
        <v>1535</v>
      </c>
      <c r="Q214" s="1150">
        <v>13</v>
      </c>
      <c r="R214" s="1145">
        <v>0</v>
      </c>
      <c r="S214" s="1151"/>
      <c r="T214" s="1151"/>
      <c r="U214" s="794">
        <v>706600</v>
      </c>
      <c r="V214" s="795">
        <v>199300</v>
      </c>
      <c r="W214" s="795">
        <f t="shared" si="16"/>
        <v>905900</v>
      </c>
      <c r="X214" s="795">
        <f t="shared" si="17"/>
        <v>11776700</v>
      </c>
      <c r="Y214" s="795">
        <f t="shared" si="18"/>
        <v>0</v>
      </c>
      <c r="Z214" s="795">
        <f t="shared" si="19"/>
        <v>0</v>
      </c>
      <c r="AA214" s="795">
        <f t="shared" si="20"/>
        <v>0</v>
      </c>
      <c r="AB214" s="796">
        <f>IFERROR(VLOOKUP(N214,'[40]KL TT ĐỢT 2'!$B$18:$K$2023,10,0),0)</f>
        <v>0</v>
      </c>
    </row>
    <row r="215" spans="1:28" s="767" customFormat="1" ht="28" hidden="1" outlineLevel="1">
      <c r="A215" s="784"/>
      <c r="B215" s="784" t="s">
        <v>1803</v>
      </c>
      <c r="C215" s="785" t="s">
        <v>1563</v>
      </c>
      <c r="D215" s="786" t="s">
        <v>1535</v>
      </c>
      <c r="E215" s="787">
        <v>93</v>
      </c>
      <c r="F215" s="788"/>
      <c r="G215" s="788"/>
      <c r="H215" s="758">
        <v>0</v>
      </c>
      <c r="I215" s="789"/>
      <c r="J215" s="789"/>
      <c r="K215" s="788"/>
      <c r="M215" s="790"/>
      <c r="N215" s="790" t="s">
        <v>1803</v>
      </c>
      <c r="O215" s="791" t="s">
        <v>1563</v>
      </c>
      <c r="P215" s="792" t="s">
        <v>1535</v>
      </c>
      <c r="Q215" s="1150">
        <v>93</v>
      </c>
      <c r="R215" s="1145">
        <v>0</v>
      </c>
      <c r="S215" s="1151"/>
      <c r="T215" s="1151"/>
      <c r="U215" s="794">
        <v>476400</v>
      </c>
      <c r="V215" s="795">
        <v>38600</v>
      </c>
      <c r="W215" s="795">
        <f t="shared" si="16"/>
        <v>515000</v>
      </c>
      <c r="X215" s="795">
        <f t="shared" si="17"/>
        <v>47895000</v>
      </c>
      <c r="Y215" s="795">
        <f t="shared" si="18"/>
        <v>0</v>
      </c>
      <c r="Z215" s="795">
        <f t="shared" si="19"/>
        <v>0</v>
      </c>
      <c r="AA215" s="795">
        <f t="shared" si="20"/>
        <v>0</v>
      </c>
      <c r="AB215" s="796">
        <f>IFERROR(VLOOKUP(N215,'[40]KL TT ĐỢT 2'!$B$18:$K$2023,10,0),0)</f>
        <v>0</v>
      </c>
    </row>
    <row r="216" spans="1:28" s="767" customFormat="1" hidden="1" outlineLevel="1">
      <c r="A216" s="784"/>
      <c r="B216" s="784" t="s">
        <v>1804</v>
      </c>
      <c r="C216" s="785" t="s">
        <v>1565</v>
      </c>
      <c r="D216" s="786" t="s">
        <v>1535</v>
      </c>
      <c r="E216" s="787">
        <v>93</v>
      </c>
      <c r="F216" s="788"/>
      <c r="G216" s="788"/>
      <c r="H216" s="758">
        <v>0</v>
      </c>
      <c r="I216" s="789"/>
      <c r="J216" s="789"/>
      <c r="K216" s="788"/>
      <c r="M216" s="790"/>
      <c r="N216" s="790" t="s">
        <v>1804</v>
      </c>
      <c r="O216" s="791" t="s">
        <v>1565</v>
      </c>
      <c r="P216" s="792" t="s">
        <v>1535</v>
      </c>
      <c r="Q216" s="1150">
        <v>93</v>
      </c>
      <c r="R216" s="1145">
        <v>0</v>
      </c>
      <c r="S216" s="1151"/>
      <c r="T216" s="1151"/>
      <c r="U216" s="794">
        <v>254000</v>
      </c>
      <c r="V216" s="795">
        <v>12900</v>
      </c>
      <c r="W216" s="795">
        <f t="shared" si="16"/>
        <v>266900</v>
      </c>
      <c r="X216" s="795">
        <f t="shared" si="17"/>
        <v>24821700</v>
      </c>
      <c r="Y216" s="795">
        <f t="shared" si="18"/>
        <v>0</v>
      </c>
      <c r="Z216" s="795">
        <f t="shared" si="19"/>
        <v>0</v>
      </c>
      <c r="AA216" s="795">
        <f t="shared" si="20"/>
        <v>0</v>
      </c>
      <c r="AB216" s="796">
        <f>IFERROR(VLOOKUP(N216,'[40]KL TT ĐỢT 2'!$B$18:$K$2023,10,0),0)</f>
        <v>0</v>
      </c>
    </row>
    <row r="217" spans="1:28" s="767" customFormat="1" hidden="1" outlineLevel="1">
      <c r="A217" s="784"/>
      <c r="B217" s="784" t="s">
        <v>1805</v>
      </c>
      <c r="C217" s="801" t="s">
        <v>1806</v>
      </c>
      <c r="D217" s="786"/>
      <c r="E217" s="787"/>
      <c r="F217" s="788"/>
      <c r="G217" s="788"/>
      <c r="H217" s="758">
        <v>0</v>
      </c>
      <c r="I217" s="789"/>
      <c r="J217" s="789"/>
      <c r="K217" s="788"/>
      <c r="M217" s="790"/>
      <c r="N217" s="802" t="s">
        <v>1805</v>
      </c>
      <c r="O217" s="803" t="s">
        <v>1806</v>
      </c>
      <c r="P217" s="792"/>
      <c r="Q217" s="1150"/>
      <c r="R217" s="1145">
        <v>0</v>
      </c>
      <c r="S217" s="1151"/>
      <c r="T217" s="1151"/>
      <c r="U217" s="781"/>
      <c r="V217" s="782"/>
      <c r="W217" s="795">
        <f t="shared" si="16"/>
        <v>0</v>
      </c>
      <c r="X217" s="795">
        <f t="shared" si="17"/>
        <v>0</v>
      </c>
      <c r="Y217" s="795">
        <f t="shared" si="18"/>
        <v>0</v>
      </c>
      <c r="Z217" s="795">
        <f t="shared" si="19"/>
        <v>0</v>
      </c>
      <c r="AA217" s="795">
        <f t="shared" si="20"/>
        <v>0</v>
      </c>
      <c r="AB217" s="796">
        <f>IFERROR(VLOOKUP(N217,'[40]KL TT ĐỢT 2'!$B$18:$K$2023,10,0),0)</f>
        <v>0</v>
      </c>
    </row>
    <row r="218" spans="1:28" s="767" customFormat="1" hidden="1" outlineLevel="1">
      <c r="A218" s="784"/>
      <c r="B218" s="784" t="s">
        <v>1807</v>
      </c>
      <c r="C218" s="804" t="s">
        <v>1724</v>
      </c>
      <c r="D218" s="786" t="s">
        <v>1535</v>
      </c>
      <c r="E218" s="787">
        <v>9</v>
      </c>
      <c r="F218" s="788"/>
      <c r="G218" s="788"/>
      <c r="H218" s="758">
        <v>0</v>
      </c>
      <c r="I218" s="789"/>
      <c r="J218" s="789"/>
      <c r="K218" s="788"/>
      <c r="M218" s="790"/>
      <c r="N218" s="790" t="s">
        <v>1807</v>
      </c>
      <c r="O218" s="805" t="s">
        <v>1724</v>
      </c>
      <c r="P218" s="792" t="s">
        <v>1535</v>
      </c>
      <c r="Q218" s="1150">
        <v>9</v>
      </c>
      <c r="R218" s="1145">
        <v>0</v>
      </c>
      <c r="S218" s="1151"/>
      <c r="T218" s="1151"/>
      <c r="U218" s="794">
        <v>642300</v>
      </c>
      <c r="V218" s="795">
        <v>199300</v>
      </c>
      <c r="W218" s="795">
        <f t="shared" si="16"/>
        <v>841600</v>
      </c>
      <c r="X218" s="795">
        <f t="shared" si="17"/>
        <v>7574400</v>
      </c>
      <c r="Y218" s="795">
        <f t="shared" si="18"/>
        <v>0</v>
      </c>
      <c r="Z218" s="795">
        <f t="shared" si="19"/>
        <v>0</v>
      </c>
      <c r="AA218" s="795">
        <f t="shared" si="20"/>
        <v>0</v>
      </c>
      <c r="AB218" s="796">
        <f>IFERROR(VLOOKUP(N218,'[40]KL TT ĐỢT 2'!$B$18:$K$2023,10,0),0)</f>
        <v>0</v>
      </c>
    </row>
    <row r="219" spans="1:28" s="767" customFormat="1" hidden="1" outlineLevel="1">
      <c r="A219" s="784"/>
      <c r="B219" s="784" t="s">
        <v>1808</v>
      </c>
      <c r="C219" s="804" t="s">
        <v>1724</v>
      </c>
      <c r="D219" s="786" t="s">
        <v>1535</v>
      </c>
      <c r="E219" s="787">
        <v>53</v>
      </c>
      <c r="F219" s="788"/>
      <c r="G219" s="788"/>
      <c r="H219" s="758">
        <v>0</v>
      </c>
      <c r="I219" s="789"/>
      <c r="J219" s="789"/>
      <c r="K219" s="788"/>
      <c r="M219" s="790"/>
      <c r="N219" s="790" t="s">
        <v>1808</v>
      </c>
      <c r="O219" s="805" t="s">
        <v>1724</v>
      </c>
      <c r="P219" s="792" t="s">
        <v>1535</v>
      </c>
      <c r="Q219" s="1150">
        <v>53</v>
      </c>
      <c r="R219" s="1145">
        <v>0</v>
      </c>
      <c r="S219" s="1151"/>
      <c r="T219" s="1151"/>
      <c r="U219" s="794">
        <v>642300</v>
      </c>
      <c r="V219" s="795">
        <v>199300</v>
      </c>
      <c r="W219" s="795">
        <f t="shared" si="16"/>
        <v>841600</v>
      </c>
      <c r="X219" s="795">
        <f t="shared" si="17"/>
        <v>44604800</v>
      </c>
      <c r="Y219" s="795">
        <f t="shared" si="18"/>
        <v>0</v>
      </c>
      <c r="Z219" s="795">
        <f t="shared" si="19"/>
        <v>0</v>
      </c>
      <c r="AA219" s="795">
        <f t="shared" si="20"/>
        <v>0</v>
      </c>
      <c r="AB219" s="796">
        <f>IFERROR(VLOOKUP(N219,'[40]KL TT ĐỢT 2'!$B$18:$K$2023,10,0),0)</f>
        <v>0</v>
      </c>
    </row>
    <row r="220" spans="1:28" s="731" customFormat="1" hidden="1" outlineLevel="1">
      <c r="A220" s="762"/>
      <c r="B220" s="784" t="s">
        <v>1809</v>
      </c>
      <c r="C220" s="804" t="s">
        <v>1756</v>
      </c>
      <c r="D220" s="786" t="s">
        <v>1535</v>
      </c>
      <c r="E220" s="787">
        <v>54</v>
      </c>
      <c r="F220" s="788"/>
      <c r="G220" s="788"/>
      <c r="H220" s="758">
        <v>0</v>
      </c>
      <c r="I220" s="789"/>
      <c r="J220" s="789"/>
      <c r="K220" s="788"/>
      <c r="M220" s="777"/>
      <c r="N220" s="790" t="s">
        <v>1809</v>
      </c>
      <c r="O220" s="805" t="s">
        <v>1756</v>
      </c>
      <c r="P220" s="792" t="s">
        <v>1535</v>
      </c>
      <c r="Q220" s="1150">
        <v>54</v>
      </c>
      <c r="R220" s="1145">
        <v>0</v>
      </c>
      <c r="S220" s="1151"/>
      <c r="T220" s="1151"/>
      <c r="U220" s="794">
        <v>642300</v>
      </c>
      <c r="V220" s="795">
        <v>199300</v>
      </c>
      <c r="W220" s="795">
        <f t="shared" si="16"/>
        <v>841600</v>
      </c>
      <c r="X220" s="795">
        <f t="shared" si="17"/>
        <v>45446400</v>
      </c>
      <c r="Y220" s="795">
        <f t="shared" si="18"/>
        <v>0</v>
      </c>
      <c r="Z220" s="795">
        <f t="shared" si="19"/>
        <v>0</v>
      </c>
      <c r="AA220" s="795">
        <f t="shared" si="20"/>
        <v>0</v>
      </c>
      <c r="AB220" s="796">
        <f>IFERROR(VLOOKUP(N220,'[40]KL TT ĐỢT 2'!$B$18:$K$2023,10,0),0)</f>
        <v>0</v>
      </c>
    </row>
    <row r="221" spans="1:28" s="767" customFormat="1" hidden="1" outlineLevel="1">
      <c r="A221" s="784"/>
      <c r="B221" s="784" t="s">
        <v>1810</v>
      </c>
      <c r="C221" s="804" t="s">
        <v>1546</v>
      </c>
      <c r="D221" s="786" t="s">
        <v>1535</v>
      </c>
      <c r="E221" s="787">
        <v>56</v>
      </c>
      <c r="F221" s="788"/>
      <c r="G221" s="788"/>
      <c r="H221" s="758">
        <v>0</v>
      </c>
      <c r="I221" s="789"/>
      <c r="J221" s="789"/>
      <c r="K221" s="788"/>
      <c r="M221" s="790"/>
      <c r="N221" s="790" t="s">
        <v>1810</v>
      </c>
      <c r="O221" s="805" t="s">
        <v>1546</v>
      </c>
      <c r="P221" s="792" t="s">
        <v>1535</v>
      </c>
      <c r="Q221" s="1150">
        <v>56</v>
      </c>
      <c r="R221" s="1145">
        <v>0</v>
      </c>
      <c r="S221" s="1151"/>
      <c r="T221" s="1151"/>
      <c r="U221" s="794">
        <v>706600</v>
      </c>
      <c r="V221" s="795">
        <v>199300</v>
      </c>
      <c r="W221" s="795">
        <f t="shared" si="16"/>
        <v>905900</v>
      </c>
      <c r="X221" s="795">
        <f t="shared" si="17"/>
        <v>50730400</v>
      </c>
      <c r="Y221" s="795">
        <f t="shared" si="18"/>
        <v>0</v>
      </c>
      <c r="Z221" s="795">
        <f t="shared" si="19"/>
        <v>0</v>
      </c>
      <c r="AA221" s="795">
        <f t="shared" si="20"/>
        <v>0</v>
      </c>
      <c r="AB221" s="796">
        <f>IFERROR(VLOOKUP(N221,'[40]KL TT ĐỢT 2'!$B$18:$K$2023,10,0),0)</f>
        <v>0</v>
      </c>
    </row>
    <row r="222" spans="1:28" s="767" customFormat="1" hidden="1" outlineLevel="1">
      <c r="A222" s="784"/>
      <c r="B222" s="784" t="s">
        <v>1811</v>
      </c>
      <c r="C222" s="804" t="s">
        <v>1760</v>
      </c>
      <c r="D222" s="786" t="s">
        <v>1535</v>
      </c>
      <c r="E222" s="787">
        <v>10</v>
      </c>
      <c r="F222" s="788"/>
      <c r="G222" s="788"/>
      <c r="H222" s="758">
        <v>0</v>
      </c>
      <c r="I222" s="789"/>
      <c r="J222" s="789"/>
      <c r="K222" s="788"/>
      <c r="M222" s="790"/>
      <c r="N222" s="790" t="s">
        <v>1811</v>
      </c>
      <c r="O222" s="805" t="s">
        <v>1760</v>
      </c>
      <c r="P222" s="792" t="s">
        <v>1535</v>
      </c>
      <c r="Q222" s="1150">
        <v>10</v>
      </c>
      <c r="R222" s="1145">
        <v>0</v>
      </c>
      <c r="S222" s="1151"/>
      <c r="T222" s="1151"/>
      <c r="U222" s="794">
        <v>706600</v>
      </c>
      <c r="V222" s="795">
        <v>199300</v>
      </c>
      <c r="W222" s="795">
        <f t="shared" si="16"/>
        <v>905900</v>
      </c>
      <c r="X222" s="795">
        <f t="shared" si="17"/>
        <v>9059000</v>
      </c>
      <c r="Y222" s="795">
        <f t="shared" si="18"/>
        <v>0</v>
      </c>
      <c r="Z222" s="795">
        <f t="shared" si="19"/>
        <v>0</v>
      </c>
      <c r="AA222" s="795">
        <f t="shared" si="20"/>
        <v>0</v>
      </c>
      <c r="AB222" s="796">
        <f>IFERROR(VLOOKUP(N222,'[40]KL TT ĐỢT 2'!$B$18:$K$2023,10,0),0)</f>
        <v>0</v>
      </c>
    </row>
    <row r="223" spans="1:28" s="767" customFormat="1" hidden="1" outlineLevel="1">
      <c r="A223" s="784"/>
      <c r="B223" s="784" t="s">
        <v>1812</v>
      </c>
      <c r="C223" s="804" t="s">
        <v>1813</v>
      </c>
      <c r="D223" s="786" t="s">
        <v>1535</v>
      </c>
      <c r="E223" s="787">
        <v>17</v>
      </c>
      <c r="F223" s="788"/>
      <c r="G223" s="788"/>
      <c r="H223" s="758">
        <v>0</v>
      </c>
      <c r="I223" s="789"/>
      <c r="J223" s="789"/>
      <c r="K223" s="788"/>
      <c r="M223" s="790"/>
      <c r="N223" s="790" t="s">
        <v>1812</v>
      </c>
      <c r="O223" s="805" t="s">
        <v>1813</v>
      </c>
      <c r="P223" s="792" t="s">
        <v>1535</v>
      </c>
      <c r="Q223" s="1150">
        <v>17</v>
      </c>
      <c r="R223" s="1145">
        <v>0</v>
      </c>
      <c r="S223" s="1151"/>
      <c r="T223" s="1151"/>
      <c r="U223" s="794">
        <v>706600</v>
      </c>
      <c r="V223" s="795">
        <v>199300</v>
      </c>
      <c r="W223" s="795">
        <f t="shared" si="16"/>
        <v>905900</v>
      </c>
      <c r="X223" s="795">
        <f t="shared" si="17"/>
        <v>15400300</v>
      </c>
      <c r="Y223" s="795">
        <f t="shared" si="18"/>
        <v>0</v>
      </c>
      <c r="Z223" s="795">
        <f t="shared" si="19"/>
        <v>0</v>
      </c>
      <c r="AA223" s="795">
        <f t="shared" si="20"/>
        <v>0</v>
      </c>
      <c r="AB223" s="796">
        <f>IFERROR(VLOOKUP(N223,'[40]KL TT ĐỢT 2'!$B$18:$K$2023,10,0),0)</f>
        <v>0</v>
      </c>
    </row>
    <row r="224" spans="1:28" s="767" customFormat="1" hidden="1" outlineLevel="1">
      <c r="A224" s="784"/>
      <c r="B224" s="784" t="s">
        <v>1814</v>
      </c>
      <c r="C224" s="801" t="s">
        <v>1815</v>
      </c>
      <c r="D224" s="786"/>
      <c r="E224" s="787"/>
      <c r="F224" s="788"/>
      <c r="G224" s="788"/>
      <c r="H224" s="758">
        <v>0</v>
      </c>
      <c r="I224" s="789"/>
      <c r="J224" s="789"/>
      <c r="K224" s="788"/>
      <c r="M224" s="790"/>
      <c r="N224" s="802" t="s">
        <v>1814</v>
      </c>
      <c r="O224" s="803" t="s">
        <v>1815</v>
      </c>
      <c r="P224" s="792"/>
      <c r="Q224" s="1150"/>
      <c r="R224" s="1145">
        <v>0</v>
      </c>
      <c r="S224" s="1151"/>
      <c r="T224" s="1151"/>
      <c r="U224" s="781"/>
      <c r="V224" s="782"/>
      <c r="W224" s="795">
        <f t="shared" si="16"/>
        <v>0</v>
      </c>
      <c r="X224" s="795">
        <f t="shared" si="17"/>
        <v>0</v>
      </c>
      <c r="Y224" s="795">
        <f t="shared" si="18"/>
        <v>0</v>
      </c>
      <c r="Z224" s="795">
        <f t="shared" si="19"/>
        <v>0</v>
      </c>
      <c r="AA224" s="795">
        <f t="shared" si="20"/>
        <v>0</v>
      </c>
      <c r="AB224" s="796">
        <f>IFERROR(VLOOKUP(N224,'[40]KL TT ĐỢT 2'!$B$18:$K$2023,10,0),0)</f>
        <v>0</v>
      </c>
    </row>
    <row r="225" spans="1:28" s="767" customFormat="1" hidden="1" outlineLevel="1">
      <c r="A225" s="784"/>
      <c r="B225" s="784" t="s">
        <v>1816</v>
      </c>
      <c r="C225" s="804" t="s">
        <v>1674</v>
      </c>
      <c r="D225" s="786" t="s">
        <v>1535</v>
      </c>
      <c r="E225" s="787">
        <v>12</v>
      </c>
      <c r="F225" s="788"/>
      <c r="G225" s="788"/>
      <c r="H225" s="758">
        <v>0</v>
      </c>
      <c r="I225" s="789"/>
      <c r="J225" s="789"/>
      <c r="K225" s="788"/>
      <c r="M225" s="790"/>
      <c r="N225" s="790" t="s">
        <v>1816</v>
      </c>
      <c r="O225" s="805" t="s">
        <v>1674</v>
      </c>
      <c r="P225" s="792" t="s">
        <v>1535</v>
      </c>
      <c r="Q225" s="1150">
        <v>12</v>
      </c>
      <c r="R225" s="1145">
        <v>0</v>
      </c>
      <c r="S225" s="1151"/>
      <c r="T225" s="1151"/>
      <c r="U225" s="794">
        <v>642300</v>
      </c>
      <c r="V225" s="795">
        <v>199300</v>
      </c>
      <c r="W225" s="795">
        <f t="shared" si="16"/>
        <v>841600</v>
      </c>
      <c r="X225" s="795">
        <f t="shared" si="17"/>
        <v>10099200</v>
      </c>
      <c r="Y225" s="795">
        <f t="shared" si="18"/>
        <v>0</v>
      </c>
      <c r="Z225" s="795">
        <f t="shared" si="19"/>
        <v>0</v>
      </c>
      <c r="AA225" s="795">
        <f t="shared" si="20"/>
        <v>0</v>
      </c>
      <c r="AB225" s="796">
        <f>IFERROR(VLOOKUP(N225,'[40]KL TT ĐỢT 2'!$B$18:$K$2023,10,0),0)</f>
        <v>0</v>
      </c>
    </row>
    <row r="226" spans="1:28" s="767" customFormat="1" hidden="1" outlineLevel="1">
      <c r="A226" s="784"/>
      <c r="B226" s="784" t="s">
        <v>1817</v>
      </c>
      <c r="C226" s="804" t="s">
        <v>1674</v>
      </c>
      <c r="D226" s="786" t="s">
        <v>1535</v>
      </c>
      <c r="E226" s="787">
        <v>65</v>
      </c>
      <c r="F226" s="788"/>
      <c r="G226" s="788"/>
      <c r="H226" s="758">
        <v>0</v>
      </c>
      <c r="I226" s="789"/>
      <c r="J226" s="789"/>
      <c r="K226" s="788"/>
      <c r="M226" s="790"/>
      <c r="N226" s="790" t="s">
        <v>1817</v>
      </c>
      <c r="O226" s="805" t="s">
        <v>1674</v>
      </c>
      <c r="P226" s="792" t="s">
        <v>1535</v>
      </c>
      <c r="Q226" s="1150">
        <v>65</v>
      </c>
      <c r="R226" s="1145">
        <v>0</v>
      </c>
      <c r="S226" s="1151"/>
      <c r="T226" s="1151"/>
      <c r="U226" s="794">
        <v>642300</v>
      </c>
      <c r="V226" s="795">
        <v>199300</v>
      </c>
      <c r="W226" s="795">
        <f t="shared" si="16"/>
        <v>841600</v>
      </c>
      <c r="X226" s="795">
        <f t="shared" si="17"/>
        <v>54704000</v>
      </c>
      <c r="Y226" s="795">
        <f t="shared" si="18"/>
        <v>0</v>
      </c>
      <c r="Z226" s="795">
        <f t="shared" si="19"/>
        <v>0</v>
      </c>
      <c r="AA226" s="795">
        <f t="shared" si="20"/>
        <v>0</v>
      </c>
      <c r="AB226" s="796">
        <f>IFERROR(VLOOKUP(N226,'[40]KL TT ĐỢT 2'!$B$18:$K$2023,10,0),0)</f>
        <v>0</v>
      </c>
    </row>
    <row r="227" spans="1:28" s="767" customFormat="1" hidden="1" outlineLevel="1">
      <c r="A227" s="784"/>
      <c r="B227" s="784" t="s">
        <v>1818</v>
      </c>
      <c r="C227" s="804" t="s">
        <v>1588</v>
      </c>
      <c r="D227" s="786" t="s">
        <v>1535</v>
      </c>
      <c r="E227" s="787">
        <v>327</v>
      </c>
      <c r="F227" s="788"/>
      <c r="G227" s="788"/>
      <c r="H227" s="758">
        <v>0</v>
      </c>
      <c r="I227" s="789"/>
      <c r="J227" s="789"/>
      <c r="K227" s="788"/>
      <c r="M227" s="790"/>
      <c r="N227" s="790" t="s">
        <v>1818</v>
      </c>
      <c r="O227" s="805" t="s">
        <v>1588</v>
      </c>
      <c r="P227" s="792" t="s">
        <v>1535</v>
      </c>
      <c r="Q227" s="1150">
        <v>327</v>
      </c>
      <c r="R227" s="1145">
        <v>0</v>
      </c>
      <c r="S227" s="1151"/>
      <c r="T227" s="1151"/>
      <c r="U227" s="794">
        <v>642300</v>
      </c>
      <c r="V227" s="795">
        <v>199300</v>
      </c>
      <c r="W227" s="795">
        <f t="shared" si="16"/>
        <v>841600</v>
      </c>
      <c r="X227" s="795">
        <f t="shared" si="17"/>
        <v>275203200</v>
      </c>
      <c r="Y227" s="795">
        <f t="shared" si="18"/>
        <v>0</v>
      </c>
      <c r="Z227" s="795">
        <f t="shared" si="19"/>
        <v>0</v>
      </c>
      <c r="AA227" s="795">
        <f t="shared" si="20"/>
        <v>0</v>
      </c>
      <c r="AB227" s="796">
        <f>IFERROR(VLOOKUP(N227,'[40]KL TT ĐỢT 2'!$B$18:$K$2023,10,0),0)</f>
        <v>0</v>
      </c>
    </row>
    <row r="228" spans="1:28" s="767" customFormat="1" hidden="1" outlineLevel="1">
      <c r="A228" s="784"/>
      <c r="B228" s="784" t="s">
        <v>1819</v>
      </c>
      <c r="C228" s="804" t="s">
        <v>1597</v>
      </c>
      <c r="D228" s="786" t="s">
        <v>1535</v>
      </c>
      <c r="E228" s="787">
        <v>25.5</v>
      </c>
      <c r="F228" s="788"/>
      <c r="G228" s="788"/>
      <c r="H228" s="758">
        <v>0</v>
      </c>
      <c r="I228" s="789"/>
      <c r="J228" s="789"/>
      <c r="K228" s="788"/>
      <c r="M228" s="790"/>
      <c r="N228" s="790" t="s">
        <v>1819</v>
      </c>
      <c r="O228" s="805" t="s">
        <v>1597</v>
      </c>
      <c r="P228" s="792" t="s">
        <v>1535</v>
      </c>
      <c r="Q228" s="1150">
        <v>25.5</v>
      </c>
      <c r="R228" s="1145">
        <v>0</v>
      </c>
      <c r="S228" s="1151"/>
      <c r="T228" s="1151"/>
      <c r="U228" s="794">
        <v>706600</v>
      </c>
      <c r="V228" s="795">
        <v>199300</v>
      </c>
      <c r="W228" s="795">
        <f t="shared" si="16"/>
        <v>905900</v>
      </c>
      <c r="X228" s="795">
        <f t="shared" si="17"/>
        <v>23100450</v>
      </c>
      <c r="Y228" s="795">
        <f t="shared" si="18"/>
        <v>0</v>
      </c>
      <c r="Z228" s="795">
        <f t="shared" si="19"/>
        <v>0</v>
      </c>
      <c r="AA228" s="795">
        <f t="shared" si="20"/>
        <v>0</v>
      </c>
      <c r="AB228" s="796">
        <f>IFERROR(VLOOKUP(N228,'[40]KL TT ĐỢT 2'!$B$18:$K$2023,10,0),0)</f>
        <v>0</v>
      </c>
    </row>
    <row r="229" spans="1:28" s="767" customFormat="1" hidden="1" outlineLevel="1">
      <c r="A229" s="784"/>
      <c r="B229" s="784" t="s">
        <v>1820</v>
      </c>
      <c r="C229" s="804" t="s">
        <v>1689</v>
      </c>
      <c r="D229" s="786" t="s">
        <v>1535</v>
      </c>
      <c r="E229" s="787">
        <v>14</v>
      </c>
      <c r="F229" s="788"/>
      <c r="G229" s="788"/>
      <c r="H229" s="758">
        <v>0</v>
      </c>
      <c r="I229" s="789"/>
      <c r="J229" s="789"/>
      <c r="K229" s="788"/>
      <c r="M229" s="790"/>
      <c r="N229" s="790" t="s">
        <v>1820</v>
      </c>
      <c r="O229" s="805" t="s">
        <v>1689</v>
      </c>
      <c r="P229" s="792" t="s">
        <v>1535</v>
      </c>
      <c r="Q229" s="1150">
        <v>14</v>
      </c>
      <c r="R229" s="1145">
        <v>0</v>
      </c>
      <c r="S229" s="1151"/>
      <c r="T229" s="1151"/>
      <c r="U229" s="794">
        <v>706600</v>
      </c>
      <c r="V229" s="795">
        <v>199300</v>
      </c>
      <c r="W229" s="795">
        <f t="shared" si="16"/>
        <v>905900</v>
      </c>
      <c r="X229" s="795">
        <f t="shared" si="17"/>
        <v>12682600</v>
      </c>
      <c r="Y229" s="795">
        <f t="shared" si="18"/>
        <v>0</v>
      </c>
      <c r="Z229" s="795">
        <f t="shared" si="19"/>
        <v>0</v>
      </c>
      <c r="AA229" s="795">
        <f t="shared" si="20"/>
        <v>0</v>
      </c>
      <c r="AB229" s="796">
        <f>IFERROR(VLOOKUP(N229,'[40]KL TT ĐỢT 2'!$B$18:$K$2023,10,0),0)</f>
        <v>0</v>
      </c>
    </row>
    <row r="230" spans="1:28" s="767" customFormat="1" hidden="1" outlineLevel="1">
      <c r="A230" s="784"/>
      <c r="B230" s="784" t="s">
        <v>1821</v>
      </c>
      <c r="C230" s="804" t="s">
        <v>1691</v>
      </c>
      <c r="D230" s="786" t="s">
        <v>1535</v>
      </c>
      <c r="E230" s="787">
        <v>5.5</v>
      </c>
      <c r="F230" s="788"/>
      <c r="G230" s="788"/>
      <c r="H230" s="758">
        <v>0</v>
      </c>
      <c r="I230" s="789"/>
      <c r="J230" s="789"/>
      <c r="K230" s="788"/>
      <c r="M230" s="790"/>
      <c r="N230" s="790" t="s">
        <v>1821</v>
      </c>
      <c r="O230" s="805" t="s">
        <v>1691</v>
      </c>
      <c r="P230" s="792" t="s">
        <v>1535</v>
      </c>
      <c r="Q230" s="1150">
        <v>5.5</v>
      </c>
      <c r="R230" s="1145">
        <v>0</v>
      </c>
      <c r="S230" s="1151"/>
      <c r="T230" s="1151"/>
      <c r="U230" s="794">
        <v>706600</v>
      </c>
      <c r="V230" s="795">
        <v>199300</v>
      </c>
      <c r="W230" s="795">
        <f t="shared" si="16"/>
        <v>905900</v>
      </c>
      <c r="X230" s="795">
        <f t="shared" si="17"/>
        <v>4982450</v>
      </c>
      <c r="Y230" s="795">
        <f t="shared" si="18"/>
        <v>0</v>
      </c>
      <c r="Z230" s="795">
        <f t="shared" si="19"/>
        <v>0</v>
      </c>
      <c r="AA230" s="795">
        <f t="shared" si="20"/>
        <v>0</v>
      </c>
      <c r="AB230" s="796">
        <f>IFERROR(VLOOKUP(N230,'[40]KL TT ĐỢT 2'!$B$18:$K$2023,10,0),0)</f>
        <v>0</v>
      </c>
    </row>
    <row r="231" spans="1:28" s="767" customFormat="1" hidden="1" outlineLevel="1">
      <c r="A231" s="784"/>
      <c r="B231" s="784" t="s">
        <v>1822</v>
      </c>
      <c r="C231" s="804" t="s">
        <v>1823</v>
      </c>
      <c r="D231" s="786" t="s">
        <v>1535</v>
      </c>
      <c r="E231" s="787">
        <v>2</v>
      </c>
      <c r="F231" s="788"/>
      <c r="G231" s="788"/>
      <c r="H231" s="758">
        <v>0</v>
      </c>
      <c r="I231" s="789"/>
      <c r="J231" s="789"/>
      <c r="K231" s="788"/>
      <c r="M231" s="790"/>
      <c r="N231" s="790" t="s">
        <v>1822</v>
      </c>
      <c r="O231" s="805" t="s">
        <v>1823</v>
      </c>
      <c r="P231" s="792" t="s">
        <v>1535</v>
      </c>
      <c r="Q231" s="1150">
        <v>2</v>
      </c>
      <c r="R231" s="1145">
        <v>0</v>
      </c>
      <c r="S231" s="1151"/>
      <c r="T231" s="1151"/>
      <c r="U231" s="794">
        <v>706600</v>
      </c>
      <c r="V231" s="795">
        <v>199300</v>
      </c>
      <c r="W231" s="795">
        <f t="shared" si="16"/>
        <v>905900</v>
      </c>
      <c r="X231" s="795">
        <f t="shared" si="17"/>
        <v>1811800</v>
      </c>
      <c r="Y231" s="795">
        <f t="shared" si="18"/>
        <v>0</v>
      </c>
      <c r="Z231" s="795">
        <f t="shared" si="19"/>
        <v>0</v>
      </c>
      <c r="AA231" s="795">
        <f t="shared" si="20"/>
        <v>0</v>
      </c>
      <c r="AB231" s="796">
        <f>IFERROR(VLOOKUP(N231,'[40]KL TT ĐỢT 2'!$B$18:$K$2023,10,0),0)</f>
        <v>0</v>
      </c>
    </row>
    <row r="232" spans="1:28" s="767" customFormat="1" hidden="1" outlineLevel="1">
      <c r="A232" s="784"/>
      <c r="B232" s="784" t="s">
        <v>1824</v>
      </c>
      <c r="C232" s="804" t="s">
        <v>1825</v>
      </c>
      <c r="D232" s="786" t="s">
        <v>1535</v>
      </c>
      <c r="E232" s="787">
        <v>3</v>
      </c>
      <c r="F232" s="788"/>
      <c r="G232" s="788"/>
      <c r="H232" s="758">
        <v>0</v>
      </c>
      <c r="I232" s="789"/>
      <c r="J232" s="789"/>
      <c r="K232" s="788"/>
      <c r="M232" s="790"/>
      <c r="N232" s="790" t="s">
        <v>1824</v>
      </c>
      <c r="O232" s="805" t="s">
        <v>1825</v>
      </c>
      <c r="P232" s="792" t="s">
        <v>1535</v>
      </c>
      <c r="Q232" s="1150">
        <v>3</v>
      </c>
      <c r="R232" s="1145">
        <v>0</v>
      </c>
      <c r="S232" s="1151"/>
      <c r="T232" s="1151"/>
      <c r="U232" s="794">
        <v>706600</v>
      </c>
      <c r="V232" s="795">
        <v>199300</v>
      </c>
      <c r="W232" s="795">
        <f t="shared" si="16"/>
        <v>905900</v>
      </c>
      <c r="X232" s="795">
        <f t="shared" si="17"/>
        <v>2717700</v>
      </c>
      <c r="Y232" s="795">
        <f t="shared" si="18"/>
        <v>0</v>
      </c>
      <c r="Z232" s="795">
        <f t="shared" si="19"/>
        <v>0</v>
      </c>
      <c r="AA232" s="795">
        <f t="shared" si="20"/>
        <v>0</v>
      </c>
      <c r="AB232" s="796">
        <f>IFERROR(VLOOKUP(N232,'[40]KL TT ĐỢT 2'!$B$18:$K$2023,10,0),0)</f>
        <v>0</v>
      </c>
    </row>
    <row r="233" spans="1:28" s="767" customFormat="1" hidden="1" outlineLevel="1">
      <c r="A233" s="784"/>
      <c r="B233" s="784" t="s">
        <v>1826</v>
      </c>
      <c r="C233" s="804" t="s">
        <v>1561</v>
      </c>
      <c r="D233" s="786" t="s">
        <v>1535</v>
      </c>
      <c r="E233" s="787">
        <v>11</v>
      </c>
      <c r="F233" s="788"/>
      <c r="G233" s="788"/>
      <c r="H233" s="758">
        <v>0</v>
      </c>
      <c r="I233" s="789"/>
      <c r="J233" s="789"/>
      <c r="K233" s="788"/>
      <c r="M233" s="790"/>
      <c r="N233" s="790" t="s">
        <v>1826</v>
      </c>
      <c r="O233" s="805" t="s">
        <v>1561</v>
      </c>
      <c r="P233" s="792" t="s">
        <v>1535</v>
      </c>
      <c r="Q233" s="1150">
        <v>11</v>
      </c>
      <c r="R233" s="1145">
        <v>0</v>
      </c>
      <c r="S233" s="1151"/>
      <c r="T233" s="1151"/>
      <c r="U233" s="794">
        <v>706600</v>
      </c>
      <c r="V233" s="795">
        <v>199300</v>
      </c>
      <c r="W233" s="795">
        <f t="shared" si="16"/>
        <v>905900</v>
      </c>
      <c r="X233" s="795">
        <f t="shared" si="17"/>
        <v>9964900</v>
      </c>
      <c r="Y233" s="795">
        <f t="shared" si="18"/>
        <v>0</v>
      </c>
      <c r="Z233" s="795">
        <f t="shared" si="19"/>
        <v>0</v>
      </c>
      <c r="AA233" s="795">
        <f t="shared" si="20"/>
        <v>0</v>
      </c>
      <c r="AB233" s="796">
        <f>IFERROR(VLOOKUP(N233,'[40]KL TT ĐỢT 2'!$B$18:$K$2023,10,0),0)</f>
        <v>0</v>
      </c>
    </row>
    <row r="234" spans="1:28" s="767" customFormat="1" ht="28" hidden="1" outlineLevel="1">
      <c r="A234" s="784"/>
      <c r="B234" s="784" t="s">
        <v>1827</v>
      </c>
      <c r="C234" s="785" t="s">
        <v>1563</v>
      </c>
      <c r="D234" s="786" t="s">
        <v>1535</v>
      </c>
      <c r="E234" s="787">
        <v>87</v>
      </c>
      <c r="F234" s="788"/>
      <c r="G234" s="788"/>
      <c r="H234" s="758">
        <v>0</v>
      </c>
      <c r="I234" s="789"/>
      <c r="J234" s="789"/>
      <c r="K234" s="788"/>
      <c r="M234" s="790"/>
      <c r="N234" s="790" t="s">
        <v>1827</v>
      </c>
      <c r="O234" s="791" t="s">
        <v>1563</v>
      </c>
      <c r="P234" s="792" t="s">
        <v>1535</v>
      </c>
      <c r="Q234" s="1150">
        <v>87</v>
      </c>
      <c r="R234" s="1145">
        <v>0</v>
      </c>
      <c r="S234" s="1151"/>
      <c r="T234" s="1151"/>
      <c r="U234" s="794">
        <v>476400</v>
      </c>
      <c r="V234" s="795">
        <v>38600</v>
      </c>
      <c r="W234" s="795">
        <f t="shared" si="16"/>
        <v>515000</v>
      </c>
      <c r="X234" s="795">
        <f t="shared" si="17"/>
        <v>44805000</v>
      </c>
      <c r="Y234" s="795">
        <f t="shared" si="18"/>
        <v>0</v>
      </c>
      <c r="Z234" s="795">
        <f t="shared" si="19"/>
        <v>0</v>
      </c>
      <c r="AA234" s="795">
        <f t="shared" si="20"/>
        <v>0</v>
      </c>
      <c r="AB234" s="796">
        <f>IFERROR(VLOOKUP(N234,'[40]KL TT ĐỢT 2'!$B$18:$K$2023,10,0),0)</f>
        <v>0</v>
      </c>
    </row>
    <row r="235" spans="1:28" s="767" customFormat="1" hidden="1" outlineLevel="1">
      <c r="A235" s="784"/>
      <c r="B235" s="784" t="s">
        <v>1828</v>
      </c>
      <c r="C235" s="785" t="s">
        <v>1565</v>
      </c>
      <c r="D235" s="786" t="s">
        <v>1535</v>
      </c>
      <c r="E235" s="787">
        <v>87</v>
      </c>
      <c r="F235" s="788"/>
      <c r="G235" s="788"/>
      <c r="H235" s="758">
        <v>0</v>
      </c>
      <c r="I235" s="789"/>
      <c r="J235" s="789"/>
      <c r="K235" s="788"/>
      <c r="M235" s="790"/>
      <c r="N235" s="790" t="s">
        <v>1828</v>
      </c>
      <c r="O235" s="791" t="s">
        <v>1565</v>
      </c>
      <c r="P235" s="792" t="s">
        <v>1535</v>
      </c>
      <c r="Q235" s="1150">
        <v>87</v>
      </c>
      <c r="R235" s="1145">
        <v>0</v>
      </c>
      <c r="S235" s="1151"/>
      <c r="T235" s="1151"/>
      <c r="U235" s="794">
        <v>254000</v>
      </c>
      <c r="V235" s="795">
        <v>12900</v>
      </c>
      <c r="W235" s="795">
        <f t="shared" si="16"/>
        <v>266900</v>
      </c>
      <c r="X235" s="795">
        <f t="shared" si="17"/>
        <v>23220300</v>
      </c>
      <c r="Y235" s="795">
        <f t="shared" si="18"/>
        <v>0</v>
      </c>
      <c r="Z235" s="795">
        <f t="shared" si="19"/>
        <v>0</v>
      </c>
      <c r="AA235" s="795">
        <f t="shared" si="20"/>
        <v>0</v>
      </c>
      <c r="AB235" s="796">
        <f>IFERROR(VLOOKUP(N235,'[40]KL TT ĐỢT 2'!$B$18:$K$2023,10,0),0)</f>
        <v>0</v>
      </c>
    </row>
    <row r="236" spans="1:28" s="767" customFormat="1" hidden="1" outlineLevel="1">
      <c r="A236" s="784"/>
      <c r="B236" s="784" t="s">
        <v>1829</v>
      </c>
      <c r="C236" s="801" t="s">
        <v>1830</v>
      </c>
      <c r="D236" s="786"/>
      <c r="E236" s="787"/>
      <c r="F236" s="788"/>
      <c r="G236" s="788"/>
      <c r="H236" s="758">
        <v>0</v>
      </c>
      <c r="I236" s="789"/>
      <c r="J236" s="789"/>
      <c r="K236" s="788"/>
      <c r="M236" s="790"/>
      <c r="N236" s="802" t="s">
        <v>1829</v>
      </c>
      <c r="O236" s="803" t="s">
        <v>1830</v>
      </c>
      <c r="P236" s="792"/>
      <c r="Q236" s="1150"/>
      <c r="R236" s="1145">
        <v>0</v>
      </c>
      <c r="S236" s="1151"/>
      <c r="T236" s="1151"/>
      <c r="U236" s="781"/>
      <c r="V236" s="782"/>
      <c r="W236" s="795">
        <f t="shared" si="16"/>
        <v>0</v>
      </c>
      <c r="X236" s="795">
        <f t="shared" si="17"/>
        <v>0</v>
      </c>
      <c r="Y236" s="795">
        <f t="shared" si="18"/>
        <v>0</v>
      </c>
      <c r="Z236" s="795">
        <f t="shared" si="19"/>
        <v>0</v>
      </c>
      <c r="AA236" s="795">
        <f t="shared" si="20"/>
        <v>0</v>
      </c>
      <c r="AB236" s="796">
        <f>IFERROR(VLOOKUP(N236,'[40]KL TT ĐỢT 2'!$B$18:$K$2023,10,0),0)</f>
        <v>0</v>
      </c>
    </row>
    <row r="237" spans="1:28" s="767" customFormat="1" hidden="1" outlineLevel="1">
      <c r="A237" s="784"/>
      <c r="B237" s="784" t="s">
        <v>1831</v>
      </c>
      <c r="C237" s="804" t="s">
        <v>1674</v>
      </c>
      <c r="D237" s="786" t="s">
        <v>1535</v>
      </c>
      <c r="E237" s="787">
        <v>12</v>
      </c>
      <c r="F237" s="788"/>
      <c r="G237" s="788"/>
      <c r="H237" s="758">
        <v>0</v>
      </c>
      <c r="I237" s="789"/>
      <c r="J237" s="789"/>
      <c r="K237" s="788"/>
      <c r="M237" s="790"/>
      <c r="N237" s="790" t="s">
        <v>1831</v>
      </c>
      <c r="O237" s="805" t="s">
        <v>1674</v>
      </c>
      <c r="P237" s="792" t="s">
        <v>1535</v>
      </c>
      <c r="Q237" s="1150">
        <v>12</v>
      </c>
      <c r="R237" s="1145">
        <v>0</v>
      </c>
      <c r="S237" s="1151"/>
      <c r="T237" s="1151"/>
      <c r="U237" s="794">
        <v>642300</v>
      </c>
      <c r="V237" s="795">
        <v>199300</v>
      </c>
      <c r="W237" s="795">
        <f t="shared" si="16"/>
        <v>841600</v>
      </c>
      <c r="X237" s="795">
        <f t="shared" si="17"/>
        <v>10099200</v>
      </c>
      <c r="Y237" s="795">
        <f t="shared" si="18"/>
        <v>0</v>
      </c>
      <c r="Z237" s="795">
        <f t="shared" si="19"/>
        <v>0</v>
      </c>
      <c r="AA237" s="795">
        <f t="shared" si="20"/>
        <v>0</v>
      </c>
      <c r="AB237" s="796">
        <f>IFERROR(VLOOKUP(N237,'[40]KL TT ĐỢT 2'!$B$18:$K$2023,10,0),0)</f>
        <v>0</v>
      </c>
    </row>
    <row r="238" spans="1:28" s="767" customFormat="1" hidden="1" outlineLevel="1">
      <c r="A238" s="784"/>
      <c r="B238" s="784" t="s">
        <v>1832</v>
      </c>
      <c r="C238" s="804" t="s">
        <v>1674</v>
      </c>
      <c r="D238" s="786" t="s">
        <v>1535</v>
      </c>
      <c r="E238" s="787">
        <v>65</v>
      </c>
      <c r="F238" s="788"/>
      <c r="G238" s="788"/>
      <c r="H238" s="758">
        <v>0</v>
      </c>
      <c r="I238" s="789"/>
      <c r="J238" s="789"/>
      <c r="K238" s="788"/>
      <c r="M238" s="790"/>
      <c r="N238" s="790" t="s">
        <v>1832</v>
      </c>
      <c r="O238" s="805" t="s">
        <v>1674</v>
      </c>
      <c r="P238" s="792" t="s">
        <v>1535</v>
      </c>
      <c r="Q238" s="1150">
        <v>65</v>
      </c>
      <c r="R238" s="1145">
        <v>0</v>
      </c>
      <c r="S238" s="1151"/>
      <c r="T238" s="1151"/>
      <c r="U238" s="794">
        <v>642300</v>
      </c>
      <c r="V238" s="795">
        <v>199300</v>
      </c>
      <c r="W238" s="795">
        <f t="shared" si="16"/>
        <v>841600</v>
      </c>
      <c r="X238" s="795">
        <f t="shared" si="17"/>
        <v>54704000</v>
      </c>
      <c r="Y238" s="795">
        <f t="shared" si="18"/>
        <v>0</v>
      </c>
      <c r="Z238" s="795">
        <f t="shared" si="19"/>
        <v>0</v>
      </c>
      <c r="AA238" s="795">
        <f t="shared" si="20"/>
        <v>0</v>
      </c>
      <c r="AB238" s="796">
        <f>IFERROR(VLOOKUP(N238,'[40]KL TT ĐỢT 2'!$B$18:$K$2023,10,0),0)</f>
        <v>0</v>
      </c>
    </row>
    <row r="239" spans="1:28" s="767" customFormat="1" hidden="1" outlineLevel="1">
      <c r="A239" s="784"/>
      <c r="B239" s="784" t="s">
        <v>1833</v>
      </c>
      <c r="C239" s="804" t="s">
        <v>1588</v>
      </c>
      <c r="D239" s="786" t="s">
        <v>1535</v>
      </c>
      <c r="E239" s="787">
        <v>327</v>
      </c>
      <c r="F239" s="788"/>
      <c r="G239" s="788"/>
      <c r="H239" s="758">
        <v>0</v>
      </c>
      <c r="I239" s="789"/>
      <c r="J239" s="789"/>
      <c r="K239" s="788"/>
      <c r="M239" s="790"/>
      <c r="N239" s="790" t="s">
        <v>1833</v>
      </c>
      <c r="O239" s="805" t="s">
        <v>1588</v>
      </c>
      <c r="P239" s="792" t="s">
        <v>1535</v>
      </c>
      <c r="Q239" s="1150">
        <v>327</v>
      </c>
      <c r="R239" s="1145">
        <v>0</v>
      </c>
      <c r="S239" s="1151"/>
      <c r="T239" s="1151"/>
      <c r="U239" s="794">
        <v>642300</v>
      </c>
      <c r="V239" s="795">
        <v>199300</v>
      </c>
      <c r="W239" s="795">
        <f t="shared" si="16"/>
        <v>841600</v>
      </c>
      <c r="X239" s="795">
        <f t="shared" si="17"/>
        <v>275203200</v>
      </c>
      <c r="Y239" s="795">
        <f t="shared" si="18"/>
        <v>0</v>
      </c>
      <c r="Z239" s="795">
        <f t="shared" si="19"/>
        <v>0</v>
      </c>
      <c r="AA239" s="795">
        <f t="shared" si="20"/>
        <v>0</v>
      </c>
      <c r="AB239" s="796">
        <f>IFERROR(VLOOKUP(N239,'[40]KL TT ĐỢT 2'!$B$18:$K$2023,10,0),0)</f>
        <v>0</v>
      </c>
    </row>
    <row r="240" spans="1:28" s="767" customFormat="1" hidden="1" outlineLevel="1">
      <c r="A240" s="784"/>
      <c r="B240" s="784" t="s">
        <v>1834</v>
      </c>
      <c r="C240" s="804" t="s">
        <v>1597</v>
      </c>
      <c r="D240" s="786" t="s">
        <v>1535</v>
      </c>
      <c r="E240" s="787">
        <v>25.5</v>
      </c>
      <c r="F240" s="788"/>
      <c r="G240" s="788"/>
      <c r="H240" s="758">
        <v>0</v>
      </c>
      <c r="I240" s="789"/>
      <c r="J240" s="789"/>
      <c r="K240" s="788"/>
      <c r="M240" s="790"/>
      <c r="N240" s="790" t="s">
        <v>1834</v>
      </c>
      <c r="O240" s="805" t="s">
        <v>1597</v>
      </c>
      <c r="P240" s="792" t="s">
        <v>1535</v>
      </c>
      <c r="Q240" s="1150">
        <v>25.5</v>
      </c>
      <c r="R240" s="1145">
        <v>0</v>
      </c>
      <c r="S240" s="1151"/>
      <c r="T240" s="1151"/>
      <c r="U240" s="794">
        <v>706600</v>
      </c>
      <c r="V240" s="795">
        <v>199300</v>
      </c>
      <c r="W240" s="795">
        <f t="shared" si="16"/>
        <v>905900</v>
      </c>
      <c r="X240" s="795">
        <f t="shared" si="17"/>
        <v>23100450</v>
      </c>
      <c r="Y240" s="795">
        <f t="shared" si="18"/>
        <v>0</v>
      </c>
      <c r="Z240" s="795">
        <f t="shared" si="19"/>
        <v>0</v>
      </c>
      <c r="AA240" s="795">
        <f t="shared" si="20"/>
        <v>0</v>
      </c>
      <c r="AB240" s="796">
        <f>IFERROR(VLOOKUP(N240,'[40]KL TT ĐỢT 2'!$B$18:$K$2023,10,0),0)</f>
        <v>0</v>
      </c>
    </row>
    <row r="241" spans="1:28" s="767" customFormat="1" hidden="1" outlineLevel="1">
      <c r="A241" s="784"/>
      <c r="B241" s="784" t="s">
        <v>1835</v>
      </c>
      <c r="C241" s="804" t="s">
        <v>1689</v>
      </c>
      <c r="D241" s="786" t="s">
        <v>1535</v>
      </c>
      <c r="E241" s="787">
        <v>14</v>
      </c>
      <c r="F241" s="788"/>
      <c r="G241" s="788"/>
      <c r="H241" s="758">
        <v>0</v>
      </c>
      <c r="I241" s="789"/>
      <c r="J241" s="789"/>
      <c r="K241" s="788"/>
      <c r="M241" s="790"/>
      <c r="N241" s="790" t="s">
        <v>1835</v>
      </c>
      <c r="O241" s="805" t="s">
        <v>1689</v>
      </c>
      <c r="P241" s="792" t="s">
        <v>1535</v>
      </c>
      <c r="Q241" s="1150">
        <v>14</v>
      </c>
      <c r="R241" s="1145">
        <v>0</v>
      </c>
      <c r="S241" s="1151"/>
      <c r="T241" s="1151"/>
      <c r="U241" s="794">
        <v>706600</v>
      </c>
      <c r="V241" s="795">
        <v>199300</v>
      </c>
      <c r="W241" s="795">
        <f t="shared" si="16"/>
        <v>905900</v>
      </c>
      <c r="X241" s="795">
        <f t="shared" si="17"/>
        <v>12682600</v>
      </c>
      <c r="Y241" s="795">
        <f t="shared" si="18"/>
        <v>0</v>
      </c>
      <c r="Z241" s="795">
        <f t="shared" si="19"/>
        <v>0</v>
      </c>
      <c r="AA241" s="795">
        <f t="shared" si="20"/>
        <v>0</v>
      </c>
      <c r="AB241" s="796">
        <f>IFERROR(VLOOKUP(N241,'[40]KL TT ĐỢT 2'!$B$18:$K$2023,10,0),0)</f>
        <v>0</v>
      </c>
    </row>
    <row r="242" spans="1:28" s="767" customFormat="1" hidden="1" outlineLevel="1">
      <c r="A242" s="784"/>
      <c r="B242" s="784" t="s">
        <v>1836</v>
      </c>
      <c r="C242" s="804" t="s">
        <v>1691</v>
      </c>
      <c r="D242" s="786" t="s">
        <v>1535</v>
      </c>
      <c r="E242" s="787">
        <v>5.5</v>
      </c>
      <c r="F242" s="788"/>
      <c r="G242" s="788"/>
      <c r="H242" s="758">
        <v>0</v>
      </c>
      <c r="I242" s="789"/>
      <c r="J242" s="789"/>
      <c r="K242" s="788"/>
      <c r="M242" s="790"/>
      <c r="N242" s="790" t="s">
        <v>1836</v>
      </c>
      <c r="O242" s="805" t="s">
        <v>1691</v>
      </c>
      <c r="P242" s="792" t="s">
        <v>1535</v>
      </c>
      <c r="Q242" s="1150">
        <v>5.5</v>
      </c>
      <c r="R242" s="1145">
        <v>0</v>
      </c>
      <c r="S242" s="1151"/>
      <c r="T242" s="1151"/>
      <c r="U242" s="794">
        <v>706600</v>
      </c>
      <c r="V242" s="795">
        <v>199300</v>
      </c>
      <c r="W242" s="795">
        <f t="shared" si="16"/>
        <v>905900</v>
      </c>
      <c r="X242" s="795">
        <f t="shared" si="17"/>
        <v>4982450</v>
      </c>
      <c r="Y242" s="795">
        <f t="shared" si="18"/>
        <v>0</v>
      </c>
      <c r="Z242" s="795">
        <f t="shared" si="19"/>
        <v>0</v>
      </c>
      <c r="AA242" s="795">
        <f t="shared" si="20"/>
        <v>0</v>
      </c>
      <c r="AB242" s="796">
        <f>IFERROR(VLOOKUP(N242,'[40]KL TT ĐỢT 2'!$B$18:$K$2023,10,0),0)</f>
        <v>0</v>
      </c>
    </row>
    <row r="243" spans="1:28" s="767" customFormat="1" hidden="1" outlineLevel="1">
      <c r="A243" s="784"/>
      <c r="B243" s="784" t="s">
        <v>1837</v>
      </c>
      <c r="C243" s="804" t="s">
        <v>1823</v>
      </c>
      <c r="D243" s="786" t="s">
        <v>1535</v>
      </c>
      <c r="E243" s="787">
        <v>2</v>
      </c>
      <c r="F243" s="788"/>
      <c r="G243" s="788"/>
      <c r="H243" s="758">
        <v>0</v>
      </c>
      <c r="I243" s="789"/>
      <c r="J243" s="789"/>
      <c r="K243" s="788"/>
      <c r="M243" s="790"/>
      <c r="N243" s="790" t="s">
        <v>1837</v>
      </c>
      <c r="O243" s="805" t="s">
        <v>1823</v>
      </c>
      <c r="P243" s="792" t="s">
        <v>1535</v>
      </c>
      <c r="Q243" s="1150">
        <v>2</v>
      </c>
      <c r="R243" s="1145">
        <v>0</v>
      </c>
      <c r="S243" s="1151"/>
      <c r="T243" s="1151"/>
      <c r="U243" s="794">
        <v>706600</v>
      </c>
      <c r="V243" s="795">
        <v>199300</v>
      </c>
      <c r="W243" s="795">
        <f t="shared" si="16"/>
        <v>905900</v>
      </c>
      <c r="X243" s="795">
        <f t="shared" si="17"/>
        <v>1811800</v>
      </c>
      <c r="Y243" s="795">
        <f t="shared" si="18"/>
        <v>0</v>
      </c>
      <c r="Z243" s="795">
        <f t="shared" si="19"/>
        <v>0</v>
      </c>
      <c r="AA243" s="795">
        <f t="shared" si="20"/>
        <v>0</v>
      </c>
      <c r="AB243" s="796">
        <f>IFERROR(VLOOKUP(N243,'[40]KL TT ĐỢT 2'!$B$18:$K$2023,10,0),0)</f>
        <v>0</v>
      </c>
    </row>
    <row r="244" spans="1:28" s="767" customFormat="1" hidden="1" outlineLevel="1">
      <c r="A244" s="784"/>
      <c r="B244" s="784" t="s">
        <v>1838</v>
      </c>
      <c r="C244" s="804" t="s">
        <v>1825</v>
      </c>
      <c r="D244" s="786" t="s">
        <v>1535</v>
      </c>
      <c r="E244" s="787">
        <v>3</v>
      </c>
      <c r="F244" s="788"/>
      <c r="G244" s="788"/>
      <c r="H244" s="758">
        <v>0</v>
      </c>
      <c r="I244" s="789"/>
      <c r="J244" s="789"/>
      <c r="K244" s="788"/>
      <c r="M244" s="790"/>
      <c r="N244" s="790" t="s">
        <v>1838</v>
      </c>
      <c r="O244" s="805" t="s">
        <v>1825</v>
      </c>
      <c r="P244" s="792" t="s">
        <v>1535</v>
      </c>
      <c r="Q244" s="1150">
        <v>3</v>
      </c>
      <c r="R244" s="1145">
        <v>0</v>
      </c>
      <c r="S244" s="1151"/>
      <c r="T244" s="1151"/>
      <c r="U244" s="794">
        <v>706600</v>
      </c>
      <c r="V244" s="795">
        <v>199300</v>
      </c>
      <c r="W244" s="795">
        <f t="shared" si="16"/>
        <v>905900</v>
      </c>
      <c r="X244" s="795">
        <f t="shared" si="17"/>
        <v>2717700</v>
      </c>
      <c r="Y244" s="795">
        <f t="shared" si="18"/>
        <v>0</v>
      </c>
      <c r="Z244" s="795">
        <f t="shared" si="19"/>
        <v>0</v>
      </c>
      <c r="AA244" s="795">
        <f t="shared" si="20"/>
        <v>0</v>
      </c>
      <c r="AB244" s="796">
        <f>IFERROR(VLOOKUP(N244,'[40]KL TT ĐỢT 2'!$B$18:$K$2023,10,0),0)</f>
        <v>0</v>
      </c>
    </row>
    <row r="245" spans="1:28" s="767" customFormat="1" hidden="1" outlineLevel="1">
      <c r="A245" s="784"/>
      <c r="B245" s="784" t="s">
        <v>1839</v>
      </c>
      <c r="C245" s="804" t="s">
        <v>1561</v>
      </c>
      <c r="D245" s="786" t="s">
        <v>1535</v>
      </c>
      <c r="E245" s="787">
        <v>11</v>
      </c>
      <c r="F245" s="788"/>
      <c r="G245" s="788"/>
      <c r="H245" s="758">
        <v>0</v>
      </c>
      <c r="I245" s="789"/>
      <c r="J245" s="789"/>
      <c r="K245" s="788"/>
      <c r="M245" s="790"/>
      <c r="N245" s="790" t="s">
        <v>1839</v>
      </c>
      <c r="O245" s="805" t="s">
        <v>1561</v>
      </c>
      <c r="P245" s="792" t="s">
        <v>1535</v>
      </c>
      <c r="Q245" s="1150">
        <v>11</v>
      </c>
      <c r="R245" s="1145">
        <v>0</v>
      </c>
      <c r="S245" s="1151"/>
      <c r="T245" s="1151"/>
      <c r="U245" s="794">
        <v>706600</v>
      </c>
      <c r="V245" s="795">
        <v>199300</v>
      </c>
      <c r="W245" s="795">
        <f t="shared" si="16"/>
        <v>905900</v>
      </c>
      <c r="X245" s="795">
        <f t="shared" si="17"/>
        <v>9964900</v>
      </c>
      <c r="Y245" s="795">
        <f t="shared" si="18"/>
        <v>0</v>
      </c>
      <c r="Z245" s="795">
        <f t="shared" si="19"/>
        <v>0</v>
      </c>
      <c r="AA245" s="795">
        <f t="shared" si="20"/>
        <v>0</v>
      </c>
      <c r="AB245" s="796">
        <f>IFERROR(VLOOKUP(N245,'[40]KL TT ĐỢT 2'!$B$18:$K$2023,10,0),0)</f>
        <v>0</v>
      </c>
    </row>
    <row r="246" spans="1:28" s="767" customFormat="1" ht="28" hidden="1" outlineLevel="1">
      <c r="A246" s="784"/>
      <c r="B246" s="784" t="s">
        <v>1840</v>
      </c>
      <c r="C246" s="785" t="s">
        <v>1563</v>
      </c>
      <c r="D246" s="786" t="s">
        <v>1535</v>
      </c>
      <c r="E246" s="787">
        <v>87</v>
      </c>
      <c r="F246" s="788"/>
      <c r="G246" s="788"/>
      <c r="H246" s="758">
        <v>0</v>
      </c>
      <c r="I246" s="789"/>
      <c r="J246" s="789"/>
      <c r="K246" s="788"/>
      <c r="M246" s="790"/>
      <c r="N246" s="790" t="s">
        <v>1840</v>
      </c>
      <c r="O246" s="791" t="s">
        <v>1563</v>
      </c>
      <c r="P246" s="792" t="s">
        <v>1535</v>
      </c>
      <c r="Q246" s="1150">
        <v>87</v>
      </c>
      <c r="R246" s="1145">
        <v>0</v>
      </c>
      <c r="S246" s="1151"/>
      <c r="T246" s="1151"/>
      <c r="U246" s="794">
        <v>476400</v>
      </c>
      <c r="V246" s="795">
        <v>38600</v>
      </c>
      <c r="W246" s="795">
        <f t="shared" si="16"/>
        <v>515000</v>
      </c>
      <c r="X246" s="795">
        <f t="shared" si="17"/>
        <v>44805000</v>
      </c>
      <c r="Y246" s="795">
        <f t="shared" si="18"/>
        <v>0</v>
      </c>
      <c r="Z246" s="795">
        <f t="shared" si="19"/>
        <v>0</v>
      </c>
      <c r="AA246" s="795">
        <f t="shared" si="20"/>
        <v>0</v>
      </c>
      <c r="AB246" s="796">
        <f>IFERROR(VLOOKUP(N246,'[40]KL TT ĐỢT 2'!$B$18:$K$2023,10,0),0)</f>
        <v>0</v>
      </c>
    </row>
    <row r="247" spans="1:28" s="767" customFormat="1" hidden="1" outlineLevel="1">
      <c r="A247" s="784"/>
      <c r="B247" s="784" t="s">
        <v>1841</v>
      </c>
      <c r="C247" s="785" t="s">
        <v>1565</v>
      </c>
      <c r="D247" s="786" t="s">
        <v>1535</v>
      </c>
      <c r="E247" s="787">
        <v>87</v>
      </c>
      <c r="F247" s="788"/>
      <c r="G247" s="788"/>
      <c r="H247" s="758">
        <v>0</v>
      </c>
      <c r="I247" s="789"/>
      <c r="J247" s="789"/>
      <c r="K247" s="788"/>
      <c r="M247" s="790"/>
      <c r="N247" s="790" t="s">
        <v>1841</v>
      </c>
      <c r="O247" s="791" t="s">
        <v>1565</v>
      </c>
      <c r="P247" s="792" t="s">
        <v>1535</v>
      </c>
      <c r="Q247" s="1150">
        <v>87</v>
      </c>
      <c r="R247" s="1145">
        <v>0</v>
      </c>
      <c r="S247" s="1151"/>
      <c r="T247" s="1151"/>
      <c r="U247" s="794">
        <v>254000</v>
      </c>
      <c r="V247" s="795">
        <v>12900</v>
      </c>
      <c r="W247" s="795">
        <f t="shared" si="16"/>
        <v>266900</v>
      </c>
      <c r="X247" s="795">
        <f t="shared" si="17"/>
        <v>23220300</v>
      </c>
      <c r="Y247" s="795">
        <f t="shared" si="18"/>
        <v>0</v>
      </c>
      <c r="Z247" s="795">
        <f t="shared" si="19"/>
        <v>0</v>
      </c>
      <c r="AA247" s="795">
        <f t="shared" si="20"/>
        <v>0</v>
      </c>
      <c r="AB247" s="796">
        <f>IFERROR(VLOOKUP(N247,'[40]KL TT ĐỢT 2'!$B$18:$K$2023,10,0),0)</f>
        <v>0</v>
      </c>
    </row>
    <row r="248" spans="1:28" s="767" customFormat="1" hidden="1" outlineLevel="1">
      <c r="A248" s="784"/>
      <c r="B248" s="784" t="s">
        <v>1842</v>
      </c>
      <c r="C248" s="801" t="s">
        <v>1843</v>
      </c>
      <c r="D248" s="786"/>
      <c r="E248" s="787"/>
      <c r="F248" s="788"/>
      <c r="G248" s="788"/>
      <c r="H248" s="758">
        <v>0</v>
      </c>
      <c r="I248" s="789"/>
      <c r="J248" s="789"/>
      <c r="K248" s="788"/>
      <c r="M248" s="790"/>
      <c r="N248" s="802" t="s">
        <v>1842</v>
      </c>
      <c r="O248" s="803" t="s">
        <v>1843</v>
      </c>
      <c r="P248" s="792"/>
      <c r="Q248" s="1150"/>
      <c r="R248" s="1145">
        <v>0</v>
      </c>
      <c r="S248" s="1151"/>
      <c r="T248" s="1151"/>
      <c r="U248" s="781"/>
      <c r="V248" s="782"/>
      <c r="W248" s="795">
        <f t="shared" si="16"/>
        <v>0</v>
      </c>
      <c r="X248" s="795">
        <f t="shared" si="17"/>
        <v>0</v>
      </c>
      <c r="Y248" s="795">
        <f t="shared" si="18"/>
        <v>0</v>
      </c>
      <c r="Z248" s="795">
        <f t="shared" si="19"/>
        <v>0</v>
      </c>
      <c r="AA248" s="795">
        <f t="shared" si="20"/>
        <v>0</v>
      </c>
      <c r="AB248" s="796">
        <f>IFERROR(VLOOKUP(N248,'[40]KL TT ĐỢT 2'!$B$18:$K$2023,10,0),0)</f>
        <v>0</v>
      </c>
    </row>
    <row r="249" spans="1:28" s="767" customFormat="1" hidden="1" outlineLevel="1">
      <c r="A249" s="784"/>
      <c r="B249" s="784" t="s">
        <v>1844</v>
      </c>
      <c r="C249" s="804" t="s">
        <v>1674</v>
      </c>
      <c r="D249" s="786" t="s">
        <v>1535</v>
      </c>
      <c r="E249" s="787">
        <v>12</v>
      </c>
      <c r="F249" s="788"/>
      <c r="G249" s="788"/>
      <c r="H249" s="758">
        <v>0</v>
      </c>
      <c r="I249" s="789"/>
      <c r="J249" s="789"/>
      <c r="K249" s="788"/>
      <c r="M249" s="790"/>
      <c r="N249" s="790" t="s">
        <v>1844</v>
      </c>
      <c r="O249" s="805" t="s">
        <v>1674</v>
      </c>
      <c r="P249" s="792" t="s">
        <v>1535</v>
      </c>
      <c r="Q249" s="1150">
        <v>12</v>
      </c>
      <c r="R249" s="1145">
        <v>0</v>
      </c>
      <c r="S249" s="1151"/>
      <c r="T249" s="1151"/>
      <c r="U249" s="794">
        <v>642300</v>
      </c>
      <c r="V249" s="795">
        <v>199300</v>
      </c>
      <c r="W249" s="795">
        <f t="shared" si="16"/>
        <v>841600</v>
      </c>
      <c r="X249" s="795">
        <f t="shared" si="17"/>
        <v>10099200</v>
      </c>
      <c r="Y249" s="795">
        <f t="shared" si="18"/>
        <v>0</v>
      </c>
      <c r="Z249" s="795">
        <f t="shared" si="19"/>
        <v>0</v>
      </c>
      <c r="AA249" s="795">
        <f t="shared" si="20"/>
        <v>0</v>
      </c>
      <c r="AB249" s="796">
        <f>IFERROR(VLOOKUP(N249,'[40]KL TT ĐỢT 2'!$B$18:$K$2023,10,0),0)</f>
        <v>0</v>
      </c>
    </row>
    <row r="250" spans="1:28" s="767" customFormat="1" hidden="1" outlineLevel="1">
      <c r="A250" s="784"/>
      <c r="B250" s="784" t="s">
        <v>1845</v>
      </c>
      <c r="C250" s="804" t="s">
        <v>1674</v>
      </c>
      <c r="D250" s="786" t="s">
        <v>1535</v>
      </c>
      <c r="E250" s="787">
        <v>36</v>
      </c>
      <c r="F250" s="788"/>
      <c r="G250" s="788"/>
      <c r="H250" s="758">
        <v>0</v>
      </c>
      <c r="I250" s="789"/>
      <c r="J250" s="789"/>
      <c r="K250" s="788"/>
      <c r="M250" s="790"/>
      <c r="N250" s="790" t="s">
        <v>1845</v>
      </c>
      <c r="O250" s="805" t="s">
        <v>1674</v>
      </c>
      <c r="P250" s="792" t="s">
        <v>1535</v>
      </c>
      <c r="Q250" s="1150">
        <v>36</v>
      </c>
      <c r="R250" s="1145">
        <v>0</v>
      </c>
      <c r="S250" s="1151"/>
      <c r="T250" s="1151"/>
      <c r="U250" s="794">
        <v>642300</v>
      </c>
      <c r="V250" s="795">
        <v>199300</v>
      </c>
      <c r="W250" s="795">
        <f t="shared" si="16"/>
        <v>841600</v>
      </c>
      <c r="X250" s="795">
        <f t="shared" si="17"/>
        <v>30297600</v>
      </c>
      <c r="Y250" s="795">
        <f t="shared" si="18"/>
        <v>0</v>
      </c>
      <c r="Z250" s="795">
        <f t="shared" si="19"/>
        <v>0</v>
      </c>
      <c r="AA250" s="795">
        <f t="shared" si="20"/>
        <v>0</v>
      </c>
      <c r="AB250" s="796">
        <f>IFERROR(VLOOKUP(N250,'[40]KL TT ĐỢT 2'!$B$18:$K$2023,10,0),0)</f>
        <v>0</v>
      </c>
    </row>
    <row r="251" spans="1:28" s="767" customFormat="1" hidden="1" outlineLevel="1">
      <c r="A251" s="784"/>
      <c r="B251" s="784" t="s">
        <v>1846</v>
      </c>
      <c r="C251" s="804" t="s">
        <v>1674</v>
      </c>
      <c r="D251" s="786" t="s">
        <v>1535</v>
      </c>
      <c r="E251" s="787">
        <v>110</v>
      </c>
      <c r="F251" s="788"/>
      <c r="G251" s="788"/>
      <c r="H251" s="758">
        <v>0</v>
      </c>
      <c r="I251" s="789"/>
      <c r="J251" s="789"/>
      <c r="K251" s="788"/>
      <c r="M251" s="790"/>
      <c r="N251" s="790" t="s">
        <v>1846</v>
      </c>
      <c r="O251" s="805" t="s">
        <v>1674</v>
      </c>
      <c r="P251" s="792" t="s">
        <v>1535</v>
      </c>
      <c r="Q251" s="1150">
        <v>110</v>
      </c>
      <c r="R251" s="1145">
        <v>0</v>
      </c>
      <c r="S251" s="1151"/>
      <c r="T251" s="1151"/>
      <c r="U251" s="794">
        <v>642300</v>
      </c>
      <c r="V251" s="795">
        <v>199300</v>
      </c>
      <c r="W251" s="795">
        <f t="shared" si="16"/>
        <v>841600</v>
      </c>
      <c r="X251" s="795">
        <f t="shared" si="17"/>
        <v>92576000</v>
      </c>
      <c r="Y251" s="795">
        <f t="shared" si="18"/>
        <v>0</v>
      </c>
      <c r="Z251" s="795">
        <f t="shared" si="19"/>
        <v>0</v>
      </c>
      <c r="AA251" s="795">
        <f t="shared" si="20"/>
        <v>0</v>
      </c>
      <c r="AB251" s="796">
        <f>IFERROR(VLOOKUP(N251,'[40]KL TT ĐỢT 2'!$B$18:$K$2023,10,0),0)</f>
        <v>0</v>
      </c>
    </row>
    <row r="252" spans="1:28" s="767" customFormat="1" hidden="1" outlineLevel="1">
      <c r="A252" s="784"/>
      <c r="B252" s="784" t="s">
        <v>1847</v>
      </c>
      <c r="C252" s="804" t="s">
        <v>1790</v>
      </c>
      <c r="D252" s="786" t="s">
        <v>1535</v>
      </c>
      <c r="E252" s="787">
        <v>137</v>
      </c>
      <c r="F252" s="788"/>
      <c r="G252" s="788"/>
      <c r="H252" s="758">
        <v>0</v>
      </c>
      <c r="I252" s="789"/>
      <c r="J252" s="789"/>
      <c r="K252" s="788"/>
      <c r="M252" s="790"/>
      <c r="N252" s="790" t="s">
        <v>1847</v>
      </c>
      <c r="O252" s="805" t="s">
        <v>1790</v>
      </c>
      <c r="P252" s="792" t="s">
        <v>1535</v>
      </c>
      <c r="Q252" s="1150">
        <v>137</v>
      </c>
      <c r="R252" s="1145">
        <v>0</v>
      </c>
      <c r="S252" s="1151"/>
      <c r="T252" s="1151"/>
      <c r="U252" s="794">
        <v>642300</v>
      </c>
      <c r="V252" s="795">
        <v>199300</v>
      </c>
      <c r="W252" s="795">
        <f t="shared" si="16"/>
        <v>841600</v>
      </c>
      <c r="X252" s="795">
        <f t="shared" si="17"/>
        <v>115299200</v>
      </c>
      <c r="Y252" s="795">
        <f t="shared" si="18"/>
        <v>0</v>
      </c>
      <c r="Z252" s="795">
        <f t="shared" si="19"/>
        <v>0</v>
      </c>
      <c r="AA252" s="795">
        <f t="shared" si="20"/>
        <v>0</v>
      </c>
      <c r="AB252" s="796">
        <f>IFERROR(VLOOKUP(N252,'[40]KL TT ĐỢT 2'!$B$18:$K$2023,10,0),0)</f>
        <v>0</v>
      </c>
    </row>
    <row r="253" spans="1:28" s="767" customFormat="1" hidden="1" outlineLevel="1">
      <c r="A253" s="784"/>
      <c r="B253" s="784" t="s">
        <v>1848</v>
      </c>
      <c r="C253" s="804" t="s">
        <v>1794</v>
      </c>
      <c r="D253" s="786" t="s">
        <v>1535</v>
      </c>
      <c r="E253" s="787">
        <v>33</v>
      </c>
      <c r="F253" s="788"/>
      <c r="G253" s="788"/>
      <c r="H253" s="758">
        <v>0</v>
      </c>
      <c r="I253" s="789"/>
      <c r="J253" s="789"/>
      <c r="K253" s="788"/>
      <c r="M253" s="790"/>
      <c r="N253" s="790" t="s">
        <v>1848</v>
      </c>
      <c r="O253" s="805" t="s">
        <v>1794</v>
      </c>
      <c r="P253" s="792" t="s">
        <v>1535</v>
      </c>
      <c r="Q253" s="1150">
        <v>33</v>
      </c>
      <c r="R253" s="1145">
        <v>0</v>
      </c>
      <c r="S253" s="1151"/>
      <c r="T253" s="1151"/>
      <c r="U253" s="794">
        <v>706600</v>
      </c>
      <c r="V253" s="795">
        <v>199300</v>
      </c>
      <c r="W253" s="795">
        <f t="shared" si="16"/>
        <v>905900</v>
      </c>
      <c r="X253" s="795">
        <f t="shared" si="17"/>
        <v>29894700</v>
      </c>
      <c r="Y253" s="795">
        <f t="shared" si="18"/>
        <v>0</v>
      </c>
      <c r="Z253" s="795">
        <f t="shared" si="19"/>
        <v>0</v>
      </c>
      <c r="AA253" s="795">
        <f t="shared" si="20"/>
        <v>0</v>
      </c>
      <c r="AB253" s="796">
        <f>IFERROR(VLOOKUP(N253,'[40]KL TT ĐỢT 2'!$B$18:$K$2023,10,0),0)</f>
        <v>0</v>
      </c>
    </row>
    <row r="254" spans="1:28" s="767" customFormat="1" hidden="1" outlineLevel="1">
      <c r="A254" s="784"/>
      <c r="B254" s="784" t="s">
        <v>1849</v>
      </c>
      <c r="C254" s="804" t="s">
        <v>1796</v>
      </c>
      <c r="D254" s="786" t="s">
        <v>1535</v>
      </c>
      <c r="E254" s="787">
        <v>29</v>
      </c>
      <c r="F254" s="788"/>
      <c r="G254" s="788"/>
      <c r="H254" s="758">
        <v>0</v>
      </c>
      <c r="I254" s="789"/>
      <c r="J254" s="789"/>
      <c r="K254" s="788"/>
      <c r="M254" s="790"/>
      <c r="N254" s="790" t="s">
        <v>1849</v>
      </c>
      <c r="O254" s="805" t="s">
        <v>1796</v>
      </c>
      <c r="P254" s="792" t="s">
        <v>1535</v>
      </c>
      <c r="Q254" s="1150">
        <v>29</v>
      </c>
      <c r="R254" s="1145">
        <v>0</v>
      </c>
      <c r="S254" s="1151"/>
      <c r="T254" s="1151"/>
      <c r="U254" s="794">
        <v>706600</v>
      </c>
      <c r="V254" s="795">
        <v>199300</v>
      </c>
      <c r="W254" s="795">
        <f t="shared" si="16"/>
        <v>905900</v>
      </c>
      <c r="X254" s="795">
        <f t="shared" si="17"/>
        <v>26271100</v>
      </c>
      <c r="Y254" s="795">
        <f t="shared" si="18"/>
        <v>0</v>
      </c>
      <c r="Z254" s="795">
        <f t="shared" si="19"/>
        <v>0</v>
      </c>
      <c r="AA254" s="795">
        <f t="shared" si="20"/>
        <v>0</v>
      </c>
      <c r="AB254" s="796">
        <f>IFERROR(VLOOKUP(N254,'[40]KL TT ĐỢT 2'!$B$18:$K$2023,10,0),0)</f>
        <v>0</v>
      </c>
    </row>
    <row r="255" spans="1:28" s="767" customFormat="1" hidden="1" outlineLevel="1">
      <c r="A255" s="784"/>
      <c r="B255" s="784" t="s">
        <v>1850</v>
      </c>
      <c r="C255" s="804" t="s">
        <v>1689</v>
      </c>
      <c r="D255" s="786" t="s">
        <v>1535</v>
      </c>
      <c r="E255" s="787">
        <v>14</v>
      </c>
      <c r="F255" s="788"/>
      <c r="G255" s="788"/>
      <c r="H255" s="758">
        <v>0</v>
      </c>
      <c r="I255" s="789"/>
      <c r="J255" s="789"/>
      <c r="K255" s="788"/>
      <c r="M255" s="790"/>
      <c r="N255" s="790" t="s">
        <v>1850</v>
      </c>
      <c r="O255" s="805" t="s">
        <v>1689</v>
      </c>
      <c r="P255" s="792" t="s">
        <v>1535</v>
      </c>
      <c r="Q255" s="1150">
        <v>14</v>
      </c>
      <c r="R255" s="1145">
        <v>0</v>
      </c>
      <c r="S255" s="1151"/>
      <c r="T255" s="1151"/>
      <c r="U255" s="794">
        <v>706600</v>
      </c>
      <c r="V255" s="795">
        <v>199300</v>
      </c>
      <c r="W255" s="795">
        <f t="shared" si="16"/>
        <v>905900</v>
      </c>
      <c r="X255" s="795">
        <f t="shared" si="17"/>
        <v>12682600</v>
      </c>
      <c r="Y255" s="795">
        <f t="shared" si="18"/>
        <v>0</v>
      </c>
      <c r="Z255" s="795">
        <f t="shared" si="19"/>
        <v>0</v>
      </c>
      <c r="AA255" s="795">
        <f t="shared" si="20"/>
        <v>0</v>
      </c>
      <c r="AB255" s="796">
        <f>IFERROR(VLOOKUP(N255,'[40]KL TT ĐỢT 2'!$B$18:$K$2023,10,0),0)</f>
        <v>0</v>
      </c>
    </row>
    <row r="256" spans="1:28" s="767" customFormat="1" hidden="1" outlineLevel="1">
      <c r="A256" s="784"/>
      <c r="B256" s="784" t="s">
        <v>1851</v>
      </c>
      <c r="C256" s="804" t="s">
        <v>1691</v>
      </c>
      <c r="D256" s="786" t="s">
        <v>1535</v>
      </c>
      <c r="E256" s="787">
        <v>5</v>
      </c>
      <c r="F256" s="788"/>
      <c r="G256" s="788"/>
      <c r="H256" s="758">
        <v>0</v>
      </c>
      <c r="I256" s="789"/>
      <c r="J256" s="789"/>
      <c r="K256" s="788"/>
      <c r="M256" s="790"/>
      <c r="N256" s="790" t="s">
        <v>1851</v>
      </c>
      <c r="O256" s="805" t="s">
        <v>1691</v>
      </c>
      <c r="P256" s="792" t="s">
        <v>1535</v>
      </c>
      <c r="Q256" s="1150">
        <v>5</v>
      </c>
      <c r="R256" s="1145">
        <v>0</v>
      </c>
      <c r="S256" s="1151"/>
      <c r="T256" s="1151"/>
      <c r="U256" s="794">
        <v>706600</v>
      </c>
      <c r="V256" s="795">
        <v>199300</v>
      </c>
      <c r="W256" s="795">
        <f t="shared" si="16"/>
        <v>905900</v>
      </c>
      <c r="X256" s="795">
        <f t="shared" si="17"/>
        <v>4529500</v>
      </c>
      <c r="Y256" s="795">
        <f t="shared" si="18"/>
        <v>0</v>
      </c>
      <c r="Z256" s="795">
        <f t="shared" si="19"/>
        <v>0</v>
      </c>
      <c r="AA256" s="795">
        <f t="shared" si="20"/>
        <v>0</v>
      </c>
      <c r="AB256" s="796">
        <f>IFERROR(VLOOKUP(N256,'[40]KL TT ĐỢT 2'!$B$18:$K$2023,10,0),0)</f>
        <v>0</v>
      </c>
    </row>
    <row r="257" spans="1:28" s="767" customFormat="1" hidden="1" outlineLevel="1">
      <c r="A257" s="784"/>
      <c r="B257" s="784" t="s">
        <v>1852</v>
      </c>
      <c r="C257" s="804" t="s">
        <v>1800</v>
      </c>
      <c r="D257" s="786" t="s">
        <v>1535</v>
      </c>
      <c r="E257" s="787">
        <v>3.5</v>
      </c>
      <c r="F257" s="788"/>
      <c r="G257" s="788"/>
      <c r="H257" s="758">
        <v>0</v>
      </c>
      <c r="I257" s="789"/>
      <c r="J257" s="789"/>
      <c r="K257" s="788"/>
      <c r="M257" s="790"/>
      <c r="N257" s="790" t="s">
        <v>1852</v>
      </c>
      <c r="O257" s="805" t="s">
        <v>1800</v>
      </c>
      <c r="P257" s="792" t="s">
        <v>1535</v>
      </c>
      <c r="Q257" s="1150">
        <v>3.5</v>
      </c>
      <c r="R257" s="1145">
        <v>0</v>
      </c>
      <c r="S257" s="1151"/>
      <c r="T257" s="1151"/>
      <c r="U257" s="794">
        <v>706600</v>
      </c>
      <c r="V257" s="795">
        <v>199300</v>
      </c>
      <c r="W257" s="795">
        <f t="shared" si="16"/>
        <v>905900</v>
      </c>
      <c r="X257" s="795">
        <f t="shared" si="17"/>
        <v>3170650</v>
      </c>
      <c r="Y257" s="795">
        <f t="shared" si="18"/>
        <v>0</v>
      </c>
      <c r="Z257" s="795">
        <f t="shared" si="19"/>
        <v>0</v>
      </c>
      <c r="AA257" s="795">
        <f t="shared" si="20"/>
        <v>0</v>
      </c>
      <c r="AB257" s="796">
        <f>IFERROR(VLOOKUP(N257,'[40]KL TT ĐỢT 2'!$B$18:$K$2023,10,0),0)</f>
        <v>0</v>
      </c>
    </row>
    <row r="258" spans="1:28" s="767" customFormat="1" hidden="1" outlineLevel="1">
      <c r="A258" s="784"/>
      <c r="B258" s="784" t="s">
        <v>1853</v>
      </c>
      <c r="C258" s="804" t="s">
        <v>1561</v>
      </c>
      <c r="D258" s="786" t="s">
        <v>1535</v>
      </c>
      <c r="E258" s="787">
        <v>11</v>
      </c>
      <c r="F258" s="788"/>
      <c r="G258" s="788"/>
      <c r="H258" s="758">
        <v>0</v>
      </c>
      <c r="I258" s="789"/>
      <c r="J258" s="789"/>
      <c r="K258" s="788"/>
      <c r="M258" s="790"/>
      <c r="N258" s="790" t="s">
        <v>1853</v>
      </c>
      <c r="O258" s="805" t="s">
        <v>1561</v>
      </c>
      <c r="P258" s="792" t="s">
        <v>1535</v>
      </c>
      <c r="Q258" s="1150">
        <v>11</v>
      </c>
      <c r="R258" s="1145">
        <v>0</v>
      </c>
      <c r="S258" s="1151"/>
      <c r="T258" s="1151"/>
      <c r="U258" s="794">
        <v>706600</v>
      </c>
      <c r="V258" s="795">
        <v>199300</v>
      </c>
      <c r="W258" s="795">
        <f t="shared" si="16"/>
        <v>905900</v>
      </c>
      <c r="X258" s="795">
        <f t="shared" si="17"/>
        <v>9964900</v>
      </c>
      <c r="Y258" s="795">
        <f t="shared" si="18"/>
        <v>0</v>
      </c>
      <c r="Z258" s="795">
        <f t="shared" si="19"/>
        <v>0</v>
      </c>
      <c r="AA258" s="795">
        <f t="shared" si="20"/>
        <v>0</v>
      </c>
      <c r="AB258" s="796">
        <f>IFERROR(VLOOKUP(N258,'[40]KL TT ĐỢT 2'!$B$18:$K$2023,10,0),0)</f>
        <v>0</v>
      </c>
    </row>
    <row r="259" spans="1:28" s="767" customFormat="1" ht="28" hidden="1" outlineLevel="1">
      <c r="A259" s="784"/>
      <c r="B259" s="784" t="s">
        <v>1854</v>
      </c>
      <c r="C259" s="785" t="s">
        <v>1563</v>
      </c>
      <c r="D259" s="786" t="s">
        <v>1535</v>
      </c>
      <c r="E259" s="787">
        <v>90</v>
      </c>
      <c r="F259" s="788"/>
      <c r="G259" s="788"/>
      <c r="H259" s="758">
        <v>0</v>
      </c>
      <c r="I259" s="789"/>
      <c r="J259" s="789"/>
      <c r="K259" s="788"/>
      <c r="M259" s="790"/>
      <c r="N259" s="790" t="s">
        <v>1854</v>
      </c>
      <c r="O259" s="791" t="s">
        <v>1563</v>
      </c>
      <c r="P259" s="792" t="s">
        <v>1535</v>
      </c>
      <c r="Q259" s="1150">
        <v>90</v>
      </c>
      <c r="R259" s="1145">
        <v>0</v>
      </c>
      <c r="S259" s="1151"/>
      <c r="T259" s="1151"/>
      <c r="U259" s="794">
        <v>476400</v>
      </c>
      <c r="V259" s="795">
        <v>38600</v>
      </c>
      <c r="W259" s="795">
        <f t="shared" si="16"/>
        <v>515000</v>
      </c>
      <c r="X259" s="795">
        <f t="shared" si="17"/>
        <v>46350000</v>
      </c>
      <c r="Y259" s="795">
        <f t="shared" si="18"/>
        <v>0</v>
      </c>
      <c r="Z259" s="795">
        <f t="shared" si="19"/>
        <v>0</v>
      </c>
      <c r="AA259" s="795">
        <f t="shared" si="20"/>
        <v>0</v>
      </c>
      <c r="AB259" s="796">
        <f>IFERROR(VLOOKUP(N259,'[40]KL TT ĐỢT 2'!$B$18:$K$2023,10,0),0)</f>
        <v>0</v>
      </c>
    </row>
    <row r="260" spans="1:28" s="767" customFormat="1" hidden="1" outlineLevel="1">
      <c r="A260" s="784"/>
      <c r="B260" s="784" t="s">
        <v>1855</v>
      </c>
      <c r="C260" s="785" t="s">
        <v>1565</v>
      </c>
      <c r="D260" s="786" t="s">
        <v>1535</v>
      </c>
      <c r="E260" s="787">
        <v>90</v>
      </c>
      <c r="F260" s="788"/>
      <c r="G260" s="788"/>
      <c r="H260" s="758">
        <v>0</v>
      </c>
      <c r="I260" s="789"/>
      <c r="J260" s="789"/>
      <c r="K260" s="788"/>
      <c r="M260" s="790"/>
      <c r="N260" s="790" t="s">
        <v>1855</v>
      </c>
      <c r="O260" s="791" t="s">
        <v>1565</v>
      </c>
      <c r="P260" s="792" t="s">
        <v>1535</v>
      </c>
      <c r="Q260" s="1150">
        <v>90</v>
      </c>
      <c r="R260" s="1145">
        <v>0</v>
      </c>
      <c r="S260" s="1151"/>
      <c r="T260" s="1151"/>
      <c r="U260" s="794">
        <v>254000</v>
      </c>
      <c r="V260" s="795">
        <v>12900</v>
      </c>
      <c r="W260" s="795">
        <f t="shared" si="16"/>
        <v>266900</v>
      </c>
      <c r="X260" s="795">
        <f t="shared" si="17"/>
        <v>24021000</v>
      </c>
      <c r="Y260" s="795">
        <f t="shared" si="18"/>
        <v>0</v>
      </c>
      <c r="Z260" s="795">
        <f t="shared" si="19"/>
        <v>0</v>
      </c>
      <c r="AA260" s="795">
        <f t="shared" si="20"/>
        <v>0</v>
      </c>
      <c r="AB260" s="796">
        <f>IFERROR(VLOOKUP(N260,'[40]KL TT ĐỢT 2'!$B$18:$K$2023,10,0),0)</f>
        <v>0</v>
      </c>
    </row>
    <row r="261" spans="1:28" s="767" customFormat="1" hidden="1" outlineLevel="1">
      <c r="A261" s="784"/>
      <c r="B261" s="784" t="s">
        <v>1856</v>
      </c>
      <c r="C261" s="801" t="s">
        <v>1857</v>
      </c>
      <c r="D261" s="786"/>
      <c r="E261" s="787"/>
      <c r="F261" s="788"/>
      <c r="G261" s="788"/>
      <c r="H261" s="758">
        <v>0</v>
      </c>
      <c r="I261" s="789"/>
      <c r="J261" s="789"/>
      <c r="K261" s="788"/>
      <c r="M261" s="790"/>
      <c r="N261" s="802" t="s">
        <v>1856</v>
      </c>
      <c r="O261" s="803" t="s">
        <v>1857</v>
      </c>
      <c r="P261" s="792"/>
      <c r="Q261" s="1150"/>
      <c r="R261" s="1145">
        <v>0</v>
      </c>
      <c r="S261" s="1151"/>
      <c r="T261" s="1151"/>
      <c r="U261" s="781"/>
      <c r="V261" s="782"/>
      <c r="W261" s="795">
        <f t="shared" si="16"/>
        <v>0</v>
      </c>
      <c r="X261" s="795">
        <f t="shared" si="17"/>
        <v>0</v>
      </c>
      <c r="Y261" s="795">
        <f t="shared" si="18"/>
        <v>0</v>
      </c>
      <c r="Z261" s="795">
        <f t="shared" si="19"/>
        <v>0</v>
      </c>
      <c r="AA261" s="795">
        <f t="shared" si="20"/>
        <v>0</v>
      </c>
      <c r="AB261" s="796">
        <f>IFERROR(VLOOKUP(N261,'[40]KL TT ĐỢT 2'!$B$18:$K$2023,10,0),0)</f>
        <v>0</v>
      </c>
    </row>
    <row r="262" spans="1:28" s="767" customFormat="1" hidden="1" outlineLevel="1">
      <c r="A262" s="784"/>
      <c r="B262" s="784" t="s">
        <v>1858</v>
      </c>
      <c r="C262" s="804" t="s">
        <v>1724</v>
      </c>
      <c r="D262" s="786" t="s">
        <v>1535</v>
      </c>
      <c r="E262" s="787">
        <v>9</v>
      </c>
      <c r="F262" s="788"/>
      <c r="G262" s="788"/>
      <c r="H262" s="758">
        <v>0</v>
      </c>
      <c r="I262" s="789"/>
      <c r="J262" s="789"/>
      <c r="K262" s="788"/>
      <c r="M262" s="790"/>
      <c r="N262" s="790" t="s">
        <v>1858</v>
      </c>
      <c r="O262" s="805" t="s">
        <v>1724</v>
      </c>
      <c r="P262" s="792" t="s">
        <v>1535</v>
      </c>
      <c r="Q262" s="1150">
        <v>9</v>
      </c>
      <c r="R262" s="1145">
        <v>0</v>
      </c>
      <c r="S262" s="1151"/>
      <c r="T262" s="1151"/>
      <c r="U262" s="794">
        <v>642300</v>
      </c>
      <c r="V262" s="795">
        <v>199300</v>
      </c>
      <c r="W262" s="795">
        <f t="shared" si="16"/>
        <v>841600</v>
      </c>
      <c r="X262" s="795">
        <f t="shared" si="17"/>
        <v>7574400</v>
      </c>
      <c r="Y262" s="795">
        <f t="shared" si="18"/>
        <v>0</v>
      </c>
      <c r="Z262" s="795">
        <f t="shared" si="19"/>
        <v>0</v>
      </c>
      <c r="AA262" s="795">
        <f t="shared" si="20"/>
        <v>0</v>
      </c>
      <c r="AB262" s="796">
        <f>IFERROR(VLOOKUP(N262,'[40]KL TT ĐỢT 2'!$B$18:$K$2023,10,0),0)</f>
        <v>0</v>
      </c>
    </row>
    <row r="263" spans="1:28" s="767" customFormat="1" hidden="1" outlineLevel="1">
      <c r="A263" s="784"/>
      <c r="B263" s="784" t="s">
        <v>1859</v>
      </c>
      <c r="C263" s="804" t="s">
        <v>1724</v>
      </c>
      <c r="D263" s="786" t="s">
        <v>1535</v>
      </c>
      <c r="E263" s="787">
        <v>66</v>
      </c>
      <c r="F263" s="788"/>
      <c r="G263" s="788"/>
      <c r="H263" s="758">
        <v>0</v>
      </c>
      <c r="I263" s="789"/>
      <c r="J263" s="789"/>
      <c r="K263" s="788"/>
      <c r="M263" s="790"/>
      <c r="N263" s="790" t="s">
        <v>1859</v>
      </c>
      <c r="O263" s="805" t="s">
        <v>1724</v>
      </c>
      <c r="P263" s="792" t="s">
        <v>1535</v>
      </c>
      <c r="Q263" s="1150">
        <v>66</v>
      </c>
      <c r="R263" s="1145">
        <v>0</v>
      </c>
      <c r="S263" s="1151"/>
      <c r="T263" s="1151"/>
      <c r="U263" s="794">
        <v>642300</v>
      </c>
      <c r="V263" s="795">
        <v>199300</v>
      </c>
      <c r="W263" s="795">
        <f t="shared" si="16"/>
        <v>841600</v>
      </c>
      <c r="X263" s="795">
        <f t="shared" si="17"/>
        <v>55545600</v>
      </c>
      <c r="Y263" s="795">
        <f t="shared" si="18"/>
        <v>0</v>
      </c>
      <c r="Z263" s="795">
        <f t="shared" si="19"/>
        <v>0</v>
      </c>
      <c r="AA263" s="795">
        <f t="shared" si="20"/>
        <v>0</v>
      </c>
      <c r="AB263" s="796">
        <f>IFERROR(VLOOKUP(N263,'[40]KL TT ĐỢT 2'!$B$18:$K$2023,10,0),0)</f>
        <v>0</v>
      </c>
    </row>
    <row r="264" spans="1:28" s="767" customFormat="1" hidden="1" outlineLevel="1">
      <c r="A264" s="784"/>
      <c r="B264" s="784" t="s">
        <v>1860</v>
      </c>
      <c r="C264" s="804" t="s">
        <v>1588</v>
      </c>
      <c r="D264" s="786" t="s">
        <v>1535</v>
      </c>
      <c r="E264" s="787">
        <v>69</v>
      </c>
      <c r="F264" s="788"/>
      <c r="G264" s="788"/>
      <c r="H264" s="758">
        <v>0</v>
      </c>
      <c r="I264" s="789"/>
      <c r="J264" s="789"/>
      <c r="K264" s="788"/>
      <c r="M264" s="790"/>
      <c r="N264" s="790" t="s">
        <v>1860</v>
      </c>
      <c r="O264" s="805" t="s">
        <v>1588</v>
      </c>
      <c r="P264" s="792" t="s">
        <v>1535</v>
      </c>
      <c r="Q264" s="1150">
        <v>69</v>
      </c>
      <c r="R264" s="1145">
        <v>0</v>
      </c>
      <c r="S264" s="1151"/>
      <c r="T264" s="1151"/>
      <c r="U264" s="794">
        <v>642300</v>
      </c>
      <c r="V264" s="795">
        <v>199300</v>
      </c>
      <c r="W264" s="795">
        <f t="shared" si="16"/>
        <v>841600</v>
      </c>
      <c r="X264" s="795">
        <f t="shared" si="17"/>
        <v>58070400</v>
      </c>
      <c r="Y264" s="795">
        <f t="shared" si="18"/>
        <v>0</v>
      </c>
      <c r="Z264" s="795">
        <f t="shared" si="19"/>
        <v>0</v>
      </c>
      <c r="AA264" s="795">
        <f t="shared" si="20"/>
        <v>0</v>
      </c>
      <c r="AB264" s="796">
        <f>IFERROR(VLOOKUP(N264,'[40]KL TT ĐỢT 2'!$B$18:$K$2023,10,0),0)</f>
        <v>0</v>
      </c>
    </row>
    <row r="265" spans="1:28" s="767" customFormat="1" hidden="1" outlineLevel="1">
      <c r="A265" s="784"/>
      <c r="B265" s="784" t="s">
        <v>1861</v>
      </c>
      <c r="C265" s="804" t="s">
        <v>1597</v>
      </c>
      <c r="D265" s="786" t="s">
        <v>1535</v>
      </c>
      <c r="E265" s="787">
        <v>25</v>
      </c>
      <c r="F265" s="788"/>
      <c r="G265" s="788"/>
      <c r="H265" s="758">
        <v>0</v>
      </c>
      <c r="I265" s="789"/>
      <c r="J265" s="789"/>
      <c r="K265" s="788"/>
      <c r="M265" s="790"/>
      <c r="N265" s="790" t="s">
        <v>1861</v>
      </c>
      <c r="O265" s="805" t="s">
        <v>1597</v>
      </c>
      <c r="P265" s="792" t="s">
        <v>1535</v>
      </c>
      <c r="Q265" s="1150">
        <v>25</v>
      </c>
      <c r="R265" s="1145">
        <v>0</v>
      </c>
      <c r="S265" s="1151"/>
      <c r="T265" s="1151"/>
      <c r="U265" s="794">
        <v>706600</v>
      </c>
      <c r="V265" s="795">
        <v>199300</v>
      </c>
      <c r="W265" s="795">
        <f t="shared" si="16"/>
        <v>905900</v>
      </c>
      <c r="X265" s="795">
        <f t="shared" si="17"/>
        <v>22647500</v>
      </c>
      <c r="Y265" s="795">
        <f t="shared" si="18"/>
        <v>0</v>
      </c>
      <c r="Z265" s="795">
        <f t="shared" si="19"/>
        <v>0</v>
      </c>
      <c r="AA265" s="795">
        <f t="shared" si="20"/>
        <v>0</v>
      </c>
      <c r="AB265" s="796">
        <f>IFERROR(VLOOKUP(N265,'[40]KL TT ĐỢT 2'!$B$18:$K$2023,10,0),0)</f>
        <v>0</v>
      </c>
    </row>
    <row r="266" spans="1:28" s="767" customFormat="1" hidden="1" outlineLevel="1">
      <c r="A266" s="784"/>
      <c r="B266" s="784" t="s">
        <v>1862</v>
      </c>
      <c r="C266" s="804" t="s">
        <v>1863</v>
      </c>
      <c r="D266" s="786" t="s">
        <v>1535</v>
      </c>
      <c r="E266" s="787">
        <v>10</v>
      </c>
      <c r="F266" s="788"/>
      <c r="G266" s="788"/>
      <c r="H266" s="758">
        <v>0</v>
      </c>
      <c r="I266" s="789"/>
      <c r="J266" s="789"/>
      <c r="K266" s="788"/>
      <c r="M266" s="790"/>
      <c r="N266" s="790" t="s">
        <v>1862</v>
      </c>
      <c r="O266" s="805" t="s">
        <v>1863</v>
      </c>
      <c r="P266" s="792" t="s">
        <v>1535</v>
      </c>
      <c r="Q266" s="1150">
        <v>10</v>
      </c>
      <c r="R266" s="1145">
        <v>0</v>
      </c>
      <c r="S266" s="1151"/>
      <c r="T266" s="1151"/>
      <c r="U266" s="794">
        <v>706600</v>
      </c>
      <c r="V266" s="795">
        <v>199300</v>
      </c>
      <c r="W266" s="795">
        <f t="shared" si="16"/>
        <v>905900</v>
      </c>
      <c r="X266" s="795">
        <f t="shared" si="17"/>
        <v>9059000</v>
      </c>
      <c r="Y266" s="795">
        <f t="shared" si="18"/>
        <v>0</v>
      </c>
      <c r="Z266" s="795">
        <f t="shared" si="19"/>
        <v>0</v>
      </c>
      <c r="AA266" s="795">
        <f t="shared" si="20"/>
        <v>0</v>
      </c>
      <c r="AB266" s="796">
        <f>IFERROR(VLOOKUP(N266,'[40]KL TT ĐỢT 2'!$B$18:$K$2023,10,0),0)</f>
        <v>0</v>
      </c>
    </row>
    <row r="267" spans="1:28" s="767" customFormat="1" hidden="1" outlineLevel="1">
      <c r="A267" s="784"/>
      <c r="B267" s="784" t="s">
        <v>1864</v>
      </c>
      <c r="C267" s="804" t="s">
        <v>1865</v>
      </c>
      <c r="D267" s="786" t="s">
        <v>1535</v>
      </c>
      <c r="E267" s="787">
        <v>3</v>
      </c>
      <c r="F267" s="788"/>
      <c r="G267" s="788"/>
      <c r="H267" s="758">
        <v>0</v>
      </c>
      <c r="I267" s="789"/>
      <c r="J267" s="789"/>
      <c r="K267" s="788"/>
      <c r="M267" s="790"/>
      <c r="N267" s="790" t="s">
        <v>1864</v>
      </c>
      <c r="O267" s="805" t="s">
        <v>1865</v>
      </c>
      <c r="P267" s="792" t="s">
        <v>1535</v>
      </c>
      <c r="Q267" s="1150">
        <v>3</v>
      </c>
      <c r="R267" s="1145">
        <v>0</v>
      </c>
      <c r="S267" s="1151"/>
      <c r="T267" s="1151"/>
      <c r="U267" s="794">
        <v>706600</v>
      </c>
      <c r="V267" s="795">
        <v>199300</v>
      </c>
      <c r="W267" s="795">
        <f t="shared" si="16"/>
        <v>905900</v>
      </c>
      <c r="X267" s="795">
        <f t="shared" si="17"/>
        <v>2717700</v>
      </c>
      <c r="Y267" s="795">
        <f t="shared" si="18"/>
        <v>0</v>
      </c>
      <c r="Z267" s="795">
        <f t="shared" si="19"/>
        <v>0</v>
      </c>
      <c r="AA267" s="795">
        <f t="shared" si="20"/>
        <v>0</v>
      </c>
      <c r="AB267" s="796">
        <f>IFERROR(VLOOKUP(N267,'[40]KL TT ĐỢT 2'!$B$18:$K$2023,10,0),0)</f>
        <v>0</v>
      </c>
    </row>
    <row r="268" spans="1:28" s="767" customFormat="1" hidden="1" outlineLevel="1">
      <c r="A268" s="784"/>
      <c r="B268" s="784" t="s">
        <v>1866</v>
      </c>
      <c r="C268" s="801" t="s">
        <v>1867</v>
      </c>
      <c r="D268" s="786"/>
      <c r="E268" s="787"/>
      <c r="F268" s="788"/>
      <c r="G268" s="788"/>
      <c r="H268" s="758">
        <v>0</v>
      </c>
      <c r="I268" s="789"/>
      <c r="J268" s="789"/>
      <c r="K268" s="788"/>
      <c r="M268" s="790"/>
      <c r="N268" s="802" t="s">
        <v>1866</v>
      </c>
      <c r="O268" s="803" t="s">
        <v>1867</v>
      </c>
      <c r="P268" s="792"/>
      <c r="Q268" s="1150"/>
      <c r="R268" s="1145">
        <v>0</v>
      </c>
      <c r="S268" s="1151"/>
      <c r="T268" s="1151"/>
      <c r="U268" s="781"/>
      <c r="V268" s="782"/>
      <c r="W268" s="795">
        <f t="shared" si="16"/>
        <v>0</v>
      </c>
      <c r="X268" s="795">
        <f t="shared" si="17"/>
        <v>0</v>
      </c>
      <c r="Y268" s="795">
        <f t="shared" si="18"/>
        <v>0</v>
      </c>
      <c r="Z268" s="795">
        <f t="shared" si="19"/>
        <v>0</v>
      </c>
      <c r="AA268" s="795">
        <f t="shared" si="20"/>
        <v>0</v>
      </c>
      <c r="AB268" s="796">
        <f>IFERROR(VLOOKUP(N268,'[40]KL TT ĐỢT 2'!$B$18:$K$2023,10,0),0)</f>
        <v>0</v>
      </c>
    </row>
    <row r="269" spans="1:28" s="767" customFormat="1" hidden="1" outlineLevel="1">
      <c r="A269" s="784"/>
      <c r="B269" s="784" t="s">
        <v>1868</v>
      </c>
      <c r="C269" s="804" t="s">
        <v>1869</v>
      </c>
      <c r="D269" s="786" t="s">
        <v>1535</v>
      </c>
      <c r="E269" s="787">
        <v>9</v>
      </c>
      <c r="F269" s="788"/>
      <c r="G269" s="788"/>
      <c r="H269" s="758">
        <v>0</v>
      </c>
      <c r="I269" s="789"/>
      <c r="J269" s="789"/>
      <c r="K269" s="788"/>
      <c r="M269" s="790"/>
      <c r="N269" s="790" t="s">
        <v>1868</v>
      </c>
      <c r="O269" s="805" t="s">
        <v>1869</v>
      </c>
      <c r="P269" s="792" t="s">
        <v>1535</v>
      </c>
      <c r="Q269" s="1150">
        <v>9</v>
      </c>
      <c r="R269" s="1145">
        <v>0</v>
      </c>
      <c r="S269" s="1151"/>
      <c r="T269" s="1151"/>
      <c r="U269" s="794">
        <v>642300</v>
      </c>
      <c r="V269" s="795">
        <v>199300</v>
      </c>
      <c r="W269" s="795">
        <f t="shared" si="16"/>
        <v>841600</v>
      </c>
      <c r="X269" s="795">
        <f t="shared" si="17"/>
        <v>7574400</v>
      </c>
      <c r="Y269" s="795">
        <f t="shared" si="18"/>
        <v>0</v>
      </c>
      <c r="Z269" s="795">
        <f t="shared" si="19"/>
        <v>0</v>
      </c>
      <c r="AA269" s="795">
        <f t="shared" si="20"/>
        <v>0</v>
      </c>
      <c r="AB269" s="796">
        <f>IFERROR(VLOOKUP(N269,'[40]KL TT ĐỢT 2'!$B$18:$K$2023,10,0),0)</f>
        <v>0</v>
      </c>
    </row>
    <row r="270" spans="1:28" s="767" customFormat="1" hidden="1" outlineLevel="1">
      <c r="A270" s="784"/>
      <c r="B270" s="784" t="s">
        <v>1870</v>
      </c>
      <c r="C270" s="804" t="s">
        <v>1869</v>
      </c>
      <c r="D270" s="786" t="s">
        <v>1535</v>
      </c>
      <c r="E270" s="787">
        <v>0</v>
      </c>
      <c r="F270" s="788"/>
      <c r="G270" s="788"/>
      <c r="H270" s="758">
        <v>0</v>
      </c>
      <c r="I270" s="789"/>
      <c r="J270" s="789"/>
      <c r="K270" s="788"/>
      <c r="M270" s="790"/>
      <c r="N270" s="790" t="s">
        <v>1870</v>
      </c>
      <c r="O270" s="805" t="s">
        <v>1869</v>
      </c>
      <c r="P270" s="792" t="s">
        <v>1535</v>
      </c>
      <c r="Q270" s="1150">
        <v>0</v>
      </c>
      <c r="R270" s="1145">
        <v>0</v>
      </c>
      <c r="S270" s="1151"/>
      <c r="T270" s="1151"/>
      <c r="U270" s="794">
        <v>642300</v>
      </c>
      <c r="V270" s="795">
        <v>199300</v>
      </c>
      <c r="W270" s="795">
        <f t="shared" si="16"/>
        <v>841600</v>
      </c>
      <c r="X270" s="795">
        <f t="shared" si="17"/>
        <v>0</v>
      </c>
      <c r="Y270" s="795">
        <f t="shared" si="18"/>
        <v>0</v>
      </c>
      <c r="Z270" s="795">
        <f t="shared" si="19"/>
        <v>0</v>
      </c>
      <c r="AA270" s="795">
        <f t="shared" si="20"/>
        <v>0</v>
      </c>
      <c r="AB270" s="796">
        <f>IFERROR(VLOOKUP(N270,'[40]KL TT ĐỢT 2'!$B$18:$K$2023,10,0),0)</f>
        <v>0</v>
      </c>
    </row>
    <row r="271" spans="1:28" s="767" customFormat="1" hidden="1" outlineLevel="1">
      <c r="A271" s="784"/>
      <c r="B271" s="784" t="s">
        <v>1871</v>
      </c>
      <c r="C271" s="804" t="s">
        <v>1869</v>
      </c>
      <c r="D271" s="786" t="s">
        <v>1535</v>
      </c>
      <c r="E271" s="787">
        <v>42</v>
      </c>
      <c r="F271" s="788"/>
      <c r="G271" s="788"/>
      <c r="H271" s="758">
        <v>0</v>
      </c>
      <c r="I271" s="789"/>
      <c r="J271" s="789"/>
      <c r="K271" s="788"/>
      <c r="M271" s="790"/>
      <c r="N271" s="790" t="s">
        <v>1871</v>
      </c>
      <c r="O271" s="805" t="s">
        <v>1869</v>
      </c>
      <c r="P271" s="792" t="s">
        <v>1535</v>
      </c>
      <c r="Q271" s="1150">
        <v>42</v>
      </c>
      <c r="R271" s="1145">
        <v>0</v>
      </c>
      <c r="S271" s="1151"/>
      <c r="T271" s="1151"/>
      <c r="U271" s="794">
        <v>642300</v>
      </c>
      <c r="V271" s="795">
        <v>199300</v>
      </c>
      <c r="W271" s="795">
        <f t="shared" si="16"/>
        <v>841600</v>
      </c>
      <c r="X271" s="795">
        <f t="shared" si="17"/>
        <v>35347200</v>
      </c>
      <c r="Y271" s="795">
        <f t="shared" si="18"/>
        <v>0</v>
      </c>
      <c r="Z271" s="795">
        <f t="shared" si="19"/>
        <v>0</v>
      </c>
      <c r="AA271" s="795">
        <f t="shared" si="20"/>
        <v>0</v>
      </c>
      <c r="AB271" s="796">
        <f>IFERROR(VLOOKUP(N271,'[40]KL TT ĐỢT 2'!$B$18:$K$2023,10,0),0)</f>
        <v>0</v>
      </c>
    </row>
    <row r="272" spans="1:28" s="767" customFormat="1" hidden="1" outlineLevel="1">
      <c r="A272" s="784"/>
      <c r="B272" s="784" t="s">
        <v>1872</v>
      </c>
      <c r="C272" s="804" t="s">
        <v>1869</v>
      </c>
      <c r="D272" s="786" t="s">
        <v>1535</v>
      </c>
      <c r="E272" s="787">
        <v>68</v>
      </c>
      <c r="F272" s="788"/>
      <c r="G272" s="788"/>
      <c r="H272" s="758">
        <v>0</v>
      </c>
      <c r="I272" s="789"/>
      <c r="J272" s="789"/>
      <c r="K272" s="788"/>
      <c r="M272" s="790"/>
      <c r="N272" s="790" t="s">
        <v>1872</v>
      </c>
      <c r="O272" s="805" t="s">
        <v>1869</v>
      </c>
      <c r="P272" s="792" t="s">
        <v>1535</v>
      </c>
      <c r="Q272" s="1150">
        <v>68</v>
      </c>
      <c r="R272" s="1145">
        <v>0</v>
      </c>
      <c r="S272" s="1151"/>
      <c r="T272" s="1151"/>
      <c r="U272" s="794">
        <v>642300</v>
      </c>
      <c r="V272" s="795">
        <v>199300</v>
      </c>
      <c r="W272" s="795">
        <f t="shared" si="16"/>
        <v>841600</v>
      </c>
      <c r="X272" s="795">
        <f t="shared" si="17"/>
        <v>57228800</v>
      </c>
      <c r="Y272" s="795">
        <f t="shared" si="18"/>
        <v>0</v>
      </c>
      <c r="Z272" s="795">
        <f t="shared" si="19"/>
        <v>0</v>
      </c>
      <c r="AA272" s="795">
        <f t="shared" si="20"/>
        <v>0</v>
      </c>
      <c r="AB272" s="796">
        <f>IFERROR(VLOOKUP(N272,'[40]KL TT ĐỢT 2'!$B$18:$K$2023,10,0),0)</f>
        <v>0</v>
      </c>
    </row>
    <row r="273" spans="1:28" s="767" customFormat="1" hidden="1" outlineLevel="1">
      <c r="A273" s="784"/>
      <c r="B273" s="784" t="s">
        <v>1873</v>
      </c>
      <c r="C273" s="804" t="s">
        <v>1683</v>
      </c>
      <c r="D273" s="786" t="s">
        <v>1535</v>
      </c>
      <c r="E273" s="787">
        <v>127</v>
      </c>
      <c r="F273" s="788"/>
      <c r="G273" s="788"/>
      <c r="H273" s="758">
        <v>0</v>
      </c>
      <c r="I273" s="789"/>
      <c r="J273" s="789"/>
      <c r="K273" s="788"/>
      <c r="M273" s="790"/>
      <c r="N273" s="790" t="s">
        <v>1873</v>
      </c>
      <c r="O273" s="805" t="s">
        <v>1683</v>
      </c>
      <c r="P273" s="792" t="s">
        <v>1535</v>
      </c>
      <c r="Q273" s="1150">
        <v>127</v>
      </c>
      <c r="R273" s="1145">
        <v>0</v>
      </c>
      <c r="S273" s="1151"/>
      <c r="T273" s="1151"/>
      <c r="U273" s="794">
        <v>642300</v>
      </c>
      <c r="V273" s="795">
        <v>199300</v>
      </c>
      <c r="W273" s="795">
        <f t="shared" si="16"/>
        <v>841600</v>
      </c>
      <c r="X273" s="795">
        <f t="shared" si="17"/>
        <v>106883200</v>
      </c>
      <c r="Y273" s="795">
        <f t="shared" si="18"/>
        <v>0</v>
      </c>
      <c r="Z273" s="795">
        <f t="shared" si="19"/>
        <v>0</v>
      </c>
      <c r="AA273" s="795">
        <f t="shared" si="20"/>
        <v>0</v>
      </c>
      <c r="AB273" s="796">
        <f>IFERROR(VLOOKUP(N273,'[40]KL TT ĐỢT 2'!$B$18:$K$2023,10,0),0)</f>
        <v>0</v>
      </c>
    </row>
    <row r="274" spans="1:28" s="767" customFormat="1" hidden="1" outlineLevel="1">
      <c r="A274" s="784"/>
      <c r="B274" s="784" t="s">
        <v>1874</v>
      </c>
      <c r="C274" s="804" t="s">
        <v>1773</v>
      </c>
      <c r="D274" s="786" t="s">
        <v>1535</v>
      </c>
      <c r="E274" s="787">
        <v>10</v>
      </c>
      <c r="F274" s="788"/>
      <c r="G274" s="788"/>
      <c r="H274" s="758">
        <v>0</v>
      </c>
      <c r="I274" s="789"/>
      <c r="J274" s="789"/>
      <c r="K274" s="788"/>
      <c r="M274" s="790"/>
      <c r="N274" s="790" t="s">
        <v>1874</v>
      </c>
      <c r="O274" s="805" t="s">
        <v>1773</v>
      </c>
      <c r="P274" s="792" t="s">
        <v>1535</v>
      </c>
      <c r="Q274" s="1150">
        <v>10</v>
      </c>
      <c r="R274" s="1145">
        <v>0</v>
      </c>
      <c r="S274" s="1151"/>
      <c r="T274" s="1151"/>
      <c r="U274" s="794">
        <v>706600</v>
      </c>
      <c r="V274" s="795">
        <v>199300</v>
      </c>
      <c r="W274" s="795">
        <f t="shared" si="16"/>
        <v>905900</v>
      </c>
      <c r="X274" s="795">
        <f t="shared" si="17"/>
        <v>9059000</v>
      </c>
      <c r="Y274" s="795">
        <f t="shared" si="18"/>
        <v>0</v>
      </c>
      <c r="Z274" s="795">
        <f t="shared" si="19"/>
        <v>0</v>
      </c>
      <c r="AA274" s="795">
        <f t="shared" si="20"/>
        <v>0</v>
      </c>
      <c r="AB274" s="796">
        <f>IFERROR(VLOOKUP(N274,'[40]KL TT ĐỢT 2'!$B$18:$K$2023,10,0),0)</f>
        <v>0</v>
      </c>
    </row>
    <row r="275" spans="1:28" s="767" customFormat="1" hidden="1" outlineLevel="1">
      <c r="A275" s="784"/>
      <c r="B275" s="784" t="s">
        <v>1875</v>
      </c>
      <c r="C275" s="804" t="s">
        <v>1876</v>
      </c>
      <c r="D275" s="786" t="s">
        <v>1535</v>
      </c>
      <c r="E275" s="787">
        <v>18</v>
      </c>
      <c r="F275" s="788"/>
      <c r="G275" s="788"/>
      <c r="H275" s="758">
        <v>0</v>
      </c>
      <c r="I275" s="789"/>
      <c r="J275" s="789"/>
      <c r="K275" s="788"/>
      <c r="M275" s="790"/>
      <c r="N275" s="790" t="s">
        <v>1875</v>
      </c>
      <c r="O275" s="805" t="s">
        <v>1876</v>
      </c>
      <c r="P275" s="792" t="s">
        <v>1535</v>
      </c>
      <c r="Q275" s="1150">
        <v>18</v>
      </c>
      <c r="R275" s="1145">
        <v>0</v>
      </c>
      <c r="S275" s="1151"/>
      <c r="T275" s="1151"/>
      <c r="U275" s="794">
        <v>706600</v>
      </c>
      <c r="V275" s="795">
        <v>199300</v>
      </c>
      <c r="W275" s="795">
        <f t="shared" ref="W275:W338" si="21">U275+V275</f>
        <v>905900</v>
      </c>
      <c r="X275" s="795">
        <f t="shared" ref="X275:X338" si="22">Q275*W275</f>
        <v>16306200</v>
      </c>
      <c r="Y275" s="795">
        <f t="shared" ref="Y275:Y338" si="23">R275*W275</f>
        <v>0</v>
      </c>
      <c r="Z275" s="795">
        <f t="shared" ref="Z275:Z338" si="24">S275*W275</f>
        <v>0</v>
      </c>
      <c r="AA275" s="795">
        <f t="shared" ref="AA275:AA338" si="25">T275*W275</f>
        <v>0</v>
      </c>
      <c r="AB275" s="796">
        <f>IFERROR(VLOOKUP(N275,'[40]KL TT ĐỢT 2'!$B$18:$K$2023,10,0),0)</f>
        <v>0</v>
      </c>
    </row>
    <row r="276" spans="1:28" s="767" customFormat="1" hidden="1" outlineLevel="1">
      <c r="A276" s="784"/>
      <c r="B276" s="784" t="s">
        <v>1877</v>
      </c>
      <c r="C276" s="804" t="s">
        <v>1878</v>
      </c>
      <c r="D276" s="786" t="s">
        <v>1535</v>
      </c>
      <c r="E276" s="787">
        <v>9</v>
      </c>
      <c r="F276" s="788"/>
      <c r="G276" s="788"/>
      <c r="H276" s="758">
        <v>0</v>
      </c>
      <c r="I276" s="789"/>
      <c r="J276" s="789"/>
      <c r="K276" s="788"/>
      <c r="M276" s="790"/>
      <c r="N276" s="790" t="s">
        <v>1877</v>
      </c>
      <c r="O276" s="805" t="s">
        <v>1878</v>
      </c>
      <c r="P276" s="792" t="s">
        <v>1535</v>
      </c>
      <c r="Q276" s="1150">
        <v>9</v>
      </c>
      <c r="R276" s="1145">
        <v>0</v>
      </c>
      <c r="S276" s="1151"/>
      <c r="T276" s="1151"/>
      <c r="U276" s="794">
        <v>706600</v>
      </c>
      <c r="V276" s="795">
        <v>199300</v>
      </c>
      <c r="W276" s="795">
        <f t="shared" si="21"/>
        <v>905900</v>
      </c>
      <c r="X276" s="795">
        <f t="shared" si="22"/>
        <v>8153100</v>
      </c>
      <c r="Y276" s="795">
        <f t="shared" si="23"/>
        <v>0</v>
      </c>
      <c r="Z276" s="795">
        <f t="shared" si="24"/>
        <v>0</v>
      </c>
      <c r="AA276" s="795">
        <f t="shared" si="25"/>
        <v>0</v>
      </c>
      <c r="AB276" s="796">
        <f>IFERROR(VLOOKUP(N276,'[40]KL TT ĐỢT 2'!$B$18:$K$2023,10,0),0)</f>
        <v>0</v>
      </c>
    </row>
    <row r="277" spans="1:28" s="767" customFormat="1" hidden="1" outlineLevel="1">
      <c r="A277" s="784"/>
      <c r="B277" s="784" t="s">
        <v>1879</v>
      </c>
      <c r="C277" s="804" t="s">
        <v>1777</v>
      </c>
      <c r="D277" s="786" t="s">
        <v>1535</v>
      </c>
      <c r="E277" s="787">
        <v>2</v>
      </c>
      <c r="F277" s="788"/>
      <c r="G277" s="788"/>
      <c r="H277" s="758">
        <v>0</v>
      </c>
      <c r="I277" s="789"/>
      <c r="J277" s="789"/>
      <c r="K277" s="788"/>
      <c r="M277" s="790"/>
      <c r="N277" s="790" t="s">
        <v>1879</v>
      </c>
      <c r="O277" s="805" t="s">
        <v>1777</v>
      </c>
      <c r="P277" s="792" t="s">
        <v>1535</v>
      </c>
      <c r="Q277" s="1150">
        <v>2</v>
      </c>
      <c r="R277" s="1145">
        <v>0</v>
      </c>
      <c r="S277" s="1151"/>
      <c r="T277" s="1151"/>
      <c r="U277" s="794">
        <v>706600</v>
      </c>
      <c r="V277" s="795">
        <v>199300</v>
      </c>
      <c r="W277" s="795">
        <f t="shared" si="21"/>
        <v>905900</v>
      </c>
      <c r="X277" s="795">
        <f t="shared" si="22"/>
        <v>1811800</v>
      </c>
      <c r="Y277" s="795">
        <f t="shared" si="23"/>
        <v>0</v>
      </c>
      <c r="Z277" s="795">
        <f t="shared" si="24"/>
        <v>0</v>
      </c>
      <c r="AA277" s="795">
        <f t="shared" si="25"/>
        <v>0</v>
      </c>
      <c r="AB277" s="796">
        <f>IFERROR(VLOOKUP(N277,'[40]KL TT ĐỢT 2'!$B$18:$K$2023,10,0),0)</f>
        <v>0</v>
      </c>
    </row>
    <row r="278" spans="1:28" s="767" customFormat="1" hidden="1" outlineLevel="1">
      <c r="A278" s="784"/>
      <c r="B278" s="784" t="s">
        <v>1880</v>
      </c>
      <c r="C278" s="804" t="s">
        <v>1881</v>
      </c>
      <c r="D278" s="786" t="s">
        <v>1535</v>
      </c>
      <c r="E278" s="787">
        <v>2.5</v>
      </c>
      <c r="F278" s="788"/>
      <c r="G278" s="788"/>
      <c r="H278" s="758">
        <v>0</v>
      </c>
      <c r="I278" s="789"/>
      <c r="J278" s="789"/>
      <c r="K278" s="788"/>
      <c r="M278" s="790"/>
      <c r="N278" s="790" t="s">
        <v>1880</v>
      </c>
      <c r="O278" s="805" t="s">
        <v>1881</v>
      </c>
      <c r="P278" s="792" t="s">
        <v>1535</v>
      </c>
      <c r="Q278" s="1150">
        <v>2.5</v>
      </c>
      <c r="R278" s="1145">
        <v>0</v>
      </c>
      <c r="S278" s="1151"/>
      <c r="T278" s="1151"/>
      <c r="U278" s="794">
        <v>706600</v>
      </c>
      <c r="V278" s="795">
        <v>199300</v>
      </c>
      <c r="W278" s="795">
        <f t="shared" si="21"/>
        <v>905900</v>
      </c>
      <c r="X278" s="795">
        <f t="shared" si="22"/>
        <v>2264750</v>
      </c>
      <c r="Y278" s="795">
        <f t="shared" si="23"/>
        <v>0</v>
      </c>
      <c r="Z278" s="795">
        <f t="shared" si="24"/>
        <v>0</v>
      </c>
      <c r="AA278" s="795">
        <f t="shared" si="25"/>
        <v>0</v>
      </c>
      <c r="AB278" s="796">
        <f>IFERROR(VLOOKUP(N278,'[40]KL TT ĐỢT 2'!$B$18:$K$2023,10,0),0)</f>
        <v>0</v>
      </c>
    </row>
    <row r="279" spans="1:28" s="767" customFormat="1" hidden="1" outlineLevel="1">
      <c r="A279" s="784"/>
      <c r="B279" s="784" t="s">
        <v>1882</v>
      </c>
      <c r="C279" s="804" t="s">
        <v>1561</v>
      </c>
      <c r="D279" s="786" t="s">
        <v>1535</v>
      </c>
      <c r="E279" s="787">
        <v>4</v>
      </c>
      <c r="F279" s="788"/>
      <c r="G279" s="788"/>
      <c r="H279" s="758">
        <v>0</v>
      </c>
      <c r="I279" s="789"/>
      <c r="J279" s="789"/>
      <c r="K279" s="788"/>
      <c r="M279" s="790"/>
      <c r="N279" s="790" t="s">
        <v>1882</v>
      </c>
      <c r="O279" s="805" t="s">
        <v>1561</v>
      </c>
      <c r="P279" s="792" t="s">
        <v>1535</v>
      </c>
      <c r="Q279" s="1150">
        <v>4</v>
      </c>
      <c r="R279" s="1145">
        <v>0</v>
      </c>
      <c r="S279" s="1151"/>
      <c r="T279" s="1151"/>
      <c r="U279" s="794">
        <v>706600</v>
      </c>
      <c r="V279" s="795">
        <v>199300</v>
      </c>
      <c r="W279" s="795">
        <f t="shared" si="21"/>
        <v>905900</v>
      </c>
      <c r="X279" s="795">
        <f t="shared" si="22"/>
        <v>3623600</v>
      </c>
      <c r="Y279" s="795">
        <f t="shared" si="23"/>
        <v>0</v>
      </c>
      <c r="Z279" s="795">
        <f t="shared" si="24"/>
        <v>0</v>
      </c>
      <c r="AA279" s="795">
        <f t="shared" si="25"/>
        <v>0</v>
      </c>
      <c r="AB279" s="796">
        <f>IFERROR(VLOOKUP(N279,'[40]KL TT ĐỢT 2'!$B$18:$K$2023,10,0),0)</f>
        <v>0</v>
      </c>
    </row>
    <row r="280" spans="1:28" s="767" customFormat="1" ht="28" hidden="1" outlineLevel="1">
      <c r="A280" s="784"/>
      <c r="B280" s="784" t="s">
        <v>1883</v>
      </c>
      <c r="C280" s="785" t="s">
        <v>1563</v>
      </c>
      <c r="D280" s="786" t="s">
        <v>1535</v>
      </c>
      <c r="E280" s="787">
        <v>51</v>
      </c>
      <c r="F280" s="788"/>
      <c r="G280" s="788"/>
      <c r="H280" s="758">
        <v>0</v>
      </c>
      <c r="I280" s="789"/>
      <c r="J280" s="789"/>
      <c r="K280" s="788"/>
      <c r="M280" s="790"/>
      <c r="N280" s="790" t="s">
        <v>1883</v>
      </c>
      <c r="O280" s="791" t="s">
        <v>1563</v>
      </c>
      <c r="P280" s="792" t="s">
        <v>1535</v>
      </c>
      <c r="Q280" s="1150">
        <v>51</v>
      </c>
      <c r="R280" s="1145">
        <v>0</v>
      </c>
      <c r="S280" s="1151"/>
      <c r="T280" s="1151"/>
      <c r="U280" s="794">
        <v>476400</v>
      </c>
      <c r="V280" s="795">
        <v>38600</v>
      </c>
      <c r="W280" s="795">
        <f t="shared" si="21"/>
        <v>515000</v>
      </c>
      <c r="X280" s="795">
        <f t="shared" si="22"/>
        <v>26265000</v>
      </c>
      <c r="Y280" s="795">
        <f t="shared" si="23"/>
        <v>0</v>
      </c>
      <c r="Z280" s="795">
        <f t="shared" si="24"/>
        <v>0</v>
      </c>
      <c r="AA280" s="795">
        <f t="shared" si="25"/>
        <v>0</v>
      </c>
      <c r="AB280" s="796">
        <f>IFERROR(VLOOKUP(N280,'[40]KL TT ĐỢT 2'!$B$18:$K$2023,10,0),0)</f>
        <v>0</v>
      </c>
    </row>
    <row r="281" spans="1:28" s="767" customFormat="1" hidden="1" outlineLevel="1">
      <c r="A281" s="784"/>
      <c r="B281" s="784" t="s">
        <v>1884</v>
      </c>
      <c r="C281" s="785" t="s">
        <v>1565</v>
      </c>
      <c r="D281" s="786" t="s">
        <v>1535</v>
      </c>
      <c r="E281" s="787">
        <v>51</v>
      </c>
      <c r="F281" s="788"/>
      <c r="G281" s="788"/>
      <c r="H281" s="758">
        <v>0</v>
      </c>
      <c r="I281" s="789"/>
      <c r="J281" s="789"/>
      <c r="K281" s="788"/>
      <c r="M281" s="790"/>
      <c r="N281" s="790" t="s">
        <v>1884</v>
      </c>
      <c r="O281" s="791" t="s">
        <v>1565</v>
      </c>
      <c r="P281" s="792" t="s">
        <v>1535</v>
      </c>
      <c r="Q281" s="1150">
        <v>51</v>
      </c>
      <c r="R281" s="1145">
        <v>0</v>
      </c>
      <c r="S281" s="1151"/>
      <c r="T281" s="1151"/>
      <c r="U281" s="794">
        <v>254000</v>
      </c>
      <c r="V281" s="795">
        <v>12900</v>
      </c>
      <c r="W281" s="795">
        <f t="shared" si="21"/>
        <v>266900</v>
      </c>
      <c r="X281" s="795">
        <f t="shared" si="22"/>
        <v>13611900</v>
      </c>
      <c r="Y281" s="795">
        <f t="shared" si="23"/>
        <v>0</v>
      </c>
      <c r="Z281" s="795">
        <f t="shared" si="24"/>
        <v>0</v>
      </c>
      <c r="AA281" s="795">
        <f t="shared" si="25"/>
        <v>0</v>
      </c>
      <c r="AB281" s="796">
        <f>IFERROR(VLOOKUP(N281,'[40]KL TT ĐỢT 2'!$B$18:$K$2023,10,0),0)</f>
        <v>0</v>
      </c>
    </row>
    <row r="282" spans="1:28" s="767" customFormat="1" hidden="1" outlineLevel="1">
      <c r="A282" s="784"/>
      <c r="B282" s="784" t="s">
        <v>1885</v>
      </c>
      <c r="C282" s="801" t="s">
        <v>1886</v>
      </c>
      <c r="D282" s="786"/>
      <c r="E282" s="787"/>
      <c r="F282" s="788"/>
      <c r="G282" s="788"/>
      <c r="H282" s="758">
        <v>0</v>
      </c>
      <c r="I282" s="789"/>
      <c r="J282" s="789"/>
      <c r="K282" s="788"/>
      <c r="M282" s="790"/>
      <c r="N282" s="802" t="s">
        <v>1885</v>
      </c>
      <c r="O282" s="803" t="s">
        <v>1886</v>
      </c>
      <c r="P282" s="792"/>
      <c r="Q282" s="1150"/>
      <c r="R282" s="1145">
        <v>0</v>
      </c>
      <c r="S282" s="1151"/>
      <c r="T282" s="1151"/>
      <c r="U282" s="781"/>
      <c r="V282" s="782"/>
      <c r="W282" s="795">
        <f t="shared" si="21"/>
        <v>0</v>
      </c>
      <c r="X282" s="795">
        <f t="shared" si="22"/>
        <v>0</v>
      </c>
      <c r="Y282" s="795">
        <f t="shared" si="23"/>
        <v>0</v>
      </c>
      <c r="Z282" s="795">
        <f t="shared" si="24"/>
        <v>0</v>
      </c>
      <c r="AA282" s="795">
        <f t="shared" si="25"/>
        <v>0</v>
      </c>
      <c r="AB282" s="796">
        <f>IFERROR(VLOOKUP(N282,'[40]KL TT ĐỢT 2'!$B$18:$K$2023,10,0),0)</f>
        <v>0</v>
      </c>
    </row>
    <row r="283" spans="1:28" s="767" customFormat="1" hidden="1" outlineLevel="1">
      <c r="A283" s="784"/>
      <c r="B283" s="784" t="s">
        <v>1887</v>
      </c>
      <c r="C283" s="804" t="s">
        <v>1724</v>
      </c>
      <c r="D283" s="786" t="s">
        <v>1535</v>
      </c>
      <c r="E283" s="787">
        <v>9</v>
      </c>
      <c r="F283" s="788"/>
      <c r="G283" s="788"/>
      <c r="H283" s="758">
        <v>0</v>
      </c>
      <c r="I283" s="789"/>
      <c r="J283" s="789"/>
      <c r="K283" s="788"/>
      <c r="M283" s="790"/>
      <c r="N283" s="790" t="s">
        <v>1887</v>
      </c>
      <c r="O283" s="805" t="s">
        <v>1724</v>
      </c>
      <c r="P283" s="792" t="s">
        <v>1535</v>
      </c>
      <c r="Q283" s="1150">
        <v>9</v>
      </c>
      <c r="R283" s="1145">
        <v>0</v>
      </c>
      <c r="S283" s="1151"/>
      <c r="T283" s="1151"/>
      <c r="U283" s="794">
        <v>642300</v>
      </c>
      <c r="V283" s="795">
        <v>199300</v>
      </c>
      <c r="W283" s="795">
        <f t="shared" si="21"/>
        <v>841600</v>
      </c>
      <c r="X283" s="795">
        <f t="shared" si="22"/>
        <v>7574400</v>
      </c>
      <c r="Y283" s="795">
        <f t="shared" si="23"/>
        <v>0</v>
      </c>
      <c r="Z283" s="795">
        <f t="shared" si="24"/>
        <v>0</v>
      </c>
      <c r="AA283" s="795">
        <f t="shared" si="25"/>
        <v>0</v>
      </c>
      <c r="AB283" s="796">
        <f>IFERROR(VLOOKUP(N283,'[40]KL TT ĐỢT 2'!$B$18:$K$2023,10,0),0)</f>
        <v>0</v>
      </c>
    </row>
    <row r="284" spans="1:28" s="767" customFormat="1" hidden="1" outlineLevel="1">
      <c r="A284" s="784"/>
      <c r="B284" s="784" t="s">
        <v>1888</v>
      </c>
      <c r="C284" s="804" t="s">
        <v>1724</v>
      </c>
      <c r="D284" s="786" t="s">
        <v>1535</v>
      </c>
      <c r="E284" s="787">
        <v>52</v>
      </c>
      <c r="F284" s="788"/>
      <c r="G284" s="788"/>
      <c r="H284" s="758">
        <v>0</v>
      </c>
      <c r="I284" s="789"/>
      <c r="J284" s="789"/>
      <c r="K284" s="788"/>
      <c r="M284" s="790"/>
      <c r="N284" s="790" t="s">
        <v>1888</v>
      </c>
      <c r="O284" s="805" t="s">
        <v>1724</v>
      </c>
      <c r="P284" s="792" t="s">
        <v>1535</v>
      </c>
      <c r="Q284" s="1150">
        <v>52</v>
      </c>
      <c r="R284" s="1145">
        <v>0</v>
      </c>
      <c r="S284" s="1151"/>
      <c r="T284" s="1151"/>
      <c r="U284" s="794">
        <v>642300</v>
      </c>
      <c r="V284" s="795">
        <v>199300</v>
      </c>
      <c r="W284" s="795">
        <f t="shared" si="21"/>
        <v>841600</v>
      </c>
      <c r="X284" s="795">
        <f t="shared" si="22"/>
        <v>43763200</v>
      </c>
      <c r="Y284" s="795">
        <f t="shared" si="23"/>
        <v>0</v>
      </c>
      <c r="Z284" s="795">
        <f t="shared" si="24"/>
        <v>0</v>
      </c>
      <c r="AA284" s="795">
        <f t="shared" si="25"/>
        <v>0</v>
      </c>
      <c r="AB284" s="796">
        <f>IFERROR(VLOOKUP(N284,'[40]KL TT ĐỢT 2'!$B$18:$K$2023,10,0),0)</f>
        <v>0</v>
      </c>
    </row>
    <row r="285" spans="1:28" s="767" customFormat="1" hidden="1" outlineLevel="1">
      <c r="A285" s="784"/>
      <c r="B285" s="784" t="s">
        <v>1889</v>
      </c>
      <c r="C285" s="804" t="s">
        <v>1588</v>
      </c>
      <c r="D285" s="786" t="s">
        <v>1535</v>
      </c>
      <c r="E285" s="787">
        <v>64</v>
      </c>
      <c r="F285" s="788"/>
      <c r="G285" s="788"/>
      <c r="H285" s="758">
        <v>0</v>
      </c>
      <c r="I285" s="789"/>
      <c r="J285" s="789"/>
      <c r="K285" s="788"/>
      <c r="M285" s="790"/>
      <c r="N285" s="790" t="s">
        <v>1889</v>
      </c>
      <c r="O285" s="805" t="s">
        <v>1588</v>
      </c>
      <c r="P285" s="792" t="s">
        <v>1535</v>
      </c>
      <c r="Q285" s="1150">
        <v>64</v>
      </c>
      <c r="R285" s="1145">
        <v>0</v>
      </c>
      <c r="S285" s="1151"/>
      <c r="T285" s="1151"/>
      <c r="U285" s="794">
        <v>642300</v>
      </c>
      <c r="V285" s="795">
        <v>199300</v>
      </c>
      <c r="W285" s="795">
        <f t="shared" si="21"/>
        <v>841600</v>
      </c>
      <c r="X285" s="795">
        <f t="shared" si="22"/>
        <v>53862400</v>
      </c>
      <c r="Y285" s="795">
        <f t="shared" si="23"/>
        <v>0</v>
      </c>
      <c r="Z285" s="795">
        <f t="shared" si="24"/>
        <v>0</v>
      </c>
      <c r="AA285" s="795">
        <f t="shared" si="25"/>
        <v>0</v>
      </c>
      <c r="AB285" s="796">
        <f>IFERROR(VLOOKUP(N285,'[40]KL TT ĐỢT 2'!$B$18:$K$2023,10,0),0)</f>
        <v>0</v>
      </c>
    </row>
    <row r="286" spans="1:28" s="767" customFormat="1" hidden="1" outlineLevel="1">
      <c r="A286" s="784"/>
      <c r="B286" s="784" t="s">
        <v>1890</v>
      </c>
      <c r="C286" s="804" t="s">
        <v>1597</v>
      </c>
      <c r="D286" s="786" t="s">
        <v>1535</v>
      </c>
      <c r="E286" s="787">
        <v>25</v>
      </c>
      <c r="F286" s="788"/>
      <c r="G286" s="788"/>
      <c r="H286" s="758">
        <v>0</v>
      </c>
      <c r="I286" s="789"/>
      <c r="J286" s="789"/>
      <c r="K286" s="788"/>
      <c r="M286" s="790"/>
      <c r="N286" s="790" t="s">
        <v>1890</v>
      </c>
      <c r="O286" s="805" t="s">
        <v>1597</v>
      </c>
      <c r="P286" s="792" t="s">
        <v>1535</v>
      </c>
      <c r="Q286" s="1150">
        <v>25</v>
      </c>
      <c r="R286" s="1145">
        <v>0</v>
      </c>
      <c r="S286" s="1151"/>
      <c r="T286" s="1151"/>
      <c r="U286" s="794">
        <v>706600</v>
      </c>
      <c r="V286" s="795">
        <v>199300</v>
      </c>
      <c r="W286" s="795">
        <f t="shared" si="21"/>
        <v>905900</v>
      </c>
      <c r="X286" s="795">
        <f t="shared" si="22"/>
        <v>22647500</v>
      </c>
      <c r="Y286" s="795">
        <f t="shared" si="23"/>
        <v>0</v>
      </c>
      <c r="Z286" s="795">
        <f t="shared" si="24"/>
        <v>0</v>
      </c>
      <c r="AA286" s="795">
        <f t="shared" si="25"/>
        <v>0</v>
      </c>
      <c r="AB286" s="796">
        <f>IFERROR(VLOOKUP(N286,'[40]KL TT ĐỢT 2'!$B$18:$K$2023,10,0),0)</f>
        <v>0</v>
      </c>
    </row>
    <row r="287" spans="1:28" s="767" customFormat="1" hidden="1" outlineLevel="1">
      <c r="A287" s="784"/>
      <c r="B287" s="784" t="s">
        <v>1891</v>
      </c>
      <c r="C287" s="804" t="s">
        <v>1863</v>
      </c>
      <c r="D287" s="786" t="s">
        <v>1535</v>
      </c>
      <c r="E287" s="787">
        <v>11</v>
      </c>
      <c r="F287" s="788"/>
      <c r="G287" s="788"/>
      <c r="H287" s="758">
        <v>0</v>
      </c>
      <c r="I287" s="789"/>
      <c r="J287" s="789"/>
      <c r="K287" s="788"/>
      <c r="M287" s="790"/>
      <c r="N287" s="790" t="s">
        <v>1891</v>
      </c>
      <c r="O287" s="805" t="s">
        <v>1863</v>
      </c>
      <c r="P287" s="792" t="s">
        <v>1535</v>
      </c>
      <c r="Q287" s="1150">
        <v>11</v>
      </c>
      <c r="R287" s="1145">
        <v>0</v>
      </c>
      <c r="S287" s="1151"/>
      <c r="T287" s="1151"/>
      <c r="U287" s="794">
        <v>706600</v>
      </c>
      <c r="V287" s="795">
        <v>199300</v>
      </c>
      <c r="W287" s="795">
        <f t="shared" si="21"/>
        <v>905900</v>
      </c>
      <c r="X287" s="795">
        <f t="shared" si="22"/>
        <v>9964900</v>
      </c>
      <c r="Y287" s="795">
        <f t="shared" si="23"/>
        <v>0</v>
      </c>
      <c r="Z287" s="795">
        <f t="shared" si="24"/>
        <v>0</v>
      </c>
      <c r="AA287" s="795">
        <f t="shared" si="25"/>
        <v>0</v>
      </c>
      <c r="AB287" s="796">
        <f>IFERROR(VLOOKUP(N287,'[40]KL TT ĐỢT 2'!$B$18:$K$2023,10,0),0)</f>
        <v>0</v>
      </c>
    </row>
    <row r="288" spans="1:28" s="767" customFormat="1" hidden="1" outlineLevel="1">
      <c r="A288" s="784"/>
      <c r="B288" s="784" t="s">
        <v>1892</v>
      </c>
      <c r="C288" s="804" t="s">
        <v>1865</v>
      </c>
      <c r="D288" s="786" t="s">
        <v>1535</v>
      </c>
      <c r="E288" s="787">
        <v>3</v>
      </c>
      <c r="F288" s="788"/>
      <c r="G288" s="788"/>
      <c r="H288" s="758">
        <v>0</v>
      </c>
      <c r="I288" s="789"/>
      <c r="J288" s="789"/>
      <c r="K288" s="788"/>
      <c r="M288" s="790"/>
      <c r="N288" s="790" t="s">
        <v>1892</v>
      </c>
      <c r="O288" s="805" t="s">
        <v>1865</v>
      </c>
      <c r="P288" s="792" t="s">
        <v>1535</v>
      </c>
      <c r="Q288" s="1150">
        <v>3</v>
      </c>
      <c r="R288" s="1145">
        <v>0</v>
      </c>
      <c r="S288" s="1151"/>
      <c r="T288" s="1151"/>
      <c r="U288" s="794">
        <v>706600</v>
      </c>
      <c r="V288" s="795">
        <v>199300</v>
      </c>
      <c r="W288" s="795">
        <f t="shared" si="21"/>
        <v>905900</v>
      </c>
      <c r="X288" s="795">
        <f t="shared" si="22"/>
        <v>2717700</v>
      </c>
      <c r="Y288" s="795">
        <f t="shared" si="23"/>
        <v>0</v>
      </c>
      <c r="Z288" s="795">
        <f t="shared" si="24"/>
        <v>0</v>
      </c>
      <c r="AA288" s="795">
        <f t="shared" si="25"/>
        <v>0</v>
      </c>
      <c r="AB288" s="796">
        <f>IFERROR(VLOOKUP(N288,'[40]KL TT ĐỢT 2'!$B$18:$K$2023,10,0),0)</f>
        <v>0</v>
      </c>
    </row>
    <row r="289" spans="1:28" s="767" customFormat="1" hidden="1" outlineLevel="1">
      <c r="A289" s="784"/>
      <c r="B289" s="784" t="s">
        <v>1893</v>
      </c>
      <c r="C289" s="801" t="s">
        <v>1894</v>
      </c>
      <c r="D289" s="786"/>
      <c r="E289" s="787"/>
      <c r="F289" s="788"/>
      <c r="G289" s="788"/>
      <c r="H289" s="758">
        <v>0</v>
      </c>
      <c r="I289" s="789"/>
      <c r="J289" s="789"/>
      <c r="K289" s="788"/>
      <c r="M289" s="790"/>
      <c r="N289" s="802" t="s">
        <v>1893</v>
      </c>
      <c r="O289" s="803" t="s">
        <v>1894</v>
      </c>
      <c r="P289" s="792"/>
      <c r="Q289" s="1150"/>
      <c r="R289" s="1145">
        <v>0</v>
      </c>
      <c r="S289" s="1151"/>
      <c r="T289" s="1151"/>
      <c r="U289" s="781"/>
      <c r="V289" s="782"/>
      <c r="W289" s="795">
        <f t="shared" si="21"/>
        <v>0</v>
      </c>
      <c r="X289" s="795">
        <f t="shared" si="22"/>
        <v>0</v>
      </c>
      <c r="Y289" s="795">
        <f t="shared" si="23"/>
        <v>0</v>
      </c>
      <c r="Z289" s="795">
        <f t="shared" si="24"/>
        <v>0</v>
      </c>
      <c r="AA289" s="795">
        <f t="shared" si="25"/>
        <v>0</v>
      </c>
      <c r="AB289" s="796">
        <f>IFERROR(VLOOKUP(N289,'[40]KL TT ĐỢT 2'!$B$18:$K$2023,10,0),0)</f>
        <v>0</v>
      </c>
    </row>
    <row r="290" spans="1:28" s="767" customFormat="1" hidden="1" outlineLevel="1">
      <c r="A290" s="784"/>
      <c r="B290" s="784" t="s">
        <v>1895</v>
      </c>
      <c r="C290" s="804" t="s">
        <v>1869</v>
      </c>
      <c r="D290" s="786" t="s">
        <v>1535</v>
      </c>
      <c r="E290" s="787">
        <v>9</v>
      </c>
      <c r="F290" s="788"/>
      <c r="G290" s="788"/>
      <c r="H290" s="758">
        <v>0</v>
      </c>
      <c r="I290" s="789"/>
      <c r="J290" s="789"/>
      <c r="K290" s="788"/>
      <c r="M290" s="790"/>
      <c r="N290" s="790" t="s">
        <v>1895</v>
      </c>
      <c r="O290" s="805" t="s">
        <v>1869</v>
      </c>
      <c r="P290" s="792" t="s">
        <v>1535</v>
      </c>
      <c r="Q290" s="1150">
        <v>9</v>
      </c>
      <c r="R290" s="1145">
        <v>0</v>
      </c>
      <c r="S290" s="1151"/>
      <c r="T290" s="1151"/>
      <c r="U290" s="794">
        <v>642300</v>
      </c>
      <c r="V290" s="795">
        <v>199300</v>
      </c>
      <c r="W290" s="795">
        <f t="shared" si="21"/>
        <v>841600</v>
      </c>
      <c r="X290" s="795">
        <f t="shared" si="22"/>
        <v>7574400</v>
      </c>
      <c r="Y290" s="795">
        <f t="shared" si="23"/>
        <v>0</v>
      </c>
      <c r="Z290" s="795">
        <f t="shared" si="24"/>
        <v>0</v>
      </c>
      <c r="AA290" s="795">
        <f t="shared" si="25"/>
        <v>0</v>
      </c>
      <c r="AB290" s="796">
        <f>IFERROR(VLOOKUP(N290,'[40]KL TT ĐỢT 2'!$B$18:$K$2023,10,0),0)</f>
        <v>0</v>
      </c>
    </row>
    <row r="291" spans="1:28" s="767" customFormat="1" hidden="1" outlineLevel="1">
      <c r="A291" s="784"/>
      <c r="B291" s="784" t="s">
        <v>1896</v>
      </c>
      <c r="C291" s="804" t="s">
        <v>1869</v>
      </c>
      <c r="D291" s="786" t="s">
        <v>1535</v>
      </c>
      <c r="E291" s="787">
        <v>0</v>
      </c>
      <c r="F291" s="788"/>
      <c r="G291" s="788"/>
      <c r="H291" s="758">
        <v>0</v>
      </c>
      <c r="I291" s="789"/>
      <c r="J291" s="789"/>
      <c r="K291" s="788"/>
      <c r="M291" s="790"/>
      <c r="N291" s="790" t="s">
        <v>1896</v>
      </c>
      <c r="O291" s="805" t="s">
        <v>1869</v>
      </c>
      <c r="P291" s="792" t="s">
        <v>1535</v>
      </c>
      <c r="Q291" s="1150">
        <v>0</v>
      </c>
      <c r="R291" s="1145">
        <v>0</v>
      </c>
      <c r="S291" s="1151"/>
      <c r="T291" s="1151"/>
      <c r="U291" s="794">
        <v>642300</v>
      </c>
      <c r="V291" s="795">
        <v>199300</v>
      </c>
      <c r="W291" s="795">
        <f t="shared" si="21"/>
        <v>841600</v>
      </c>
      <c r="X291" s="795">
        <f t="shared" si="22"/>
        <v>0</v>
      </c>
      <c r="Y291" s="795">
        <f t="shared" si="23"/>
        <v>0</v>
      </c>
      <c r="Z291" s="795">
        <f t="shared" si="24"/>
        <v>0</v>
      </c>
      <c r="AA291" s="795">
        <f t="shared" si="25"/>
        <v>0</v>
      </c>
      <c r="AB291" s="796">
        <f>IFERROR(VLOOKUP(N291,'[40]KL TT ĐỢT 2'!$B$18:$K$2023,10,0),0)</f>
        <v>0</v>
      </c>
    </row>
    <row r="292" spans="1:28" s="767" customFormat="1" hidden="1" outlineLevel="1">
      <c r="A292" s="784"/>
      <c r="B292" s="784" t="s">
        <v>1897</v>
      </c>
      <c r="C292" s="804" t="s">
        <v>1869</v>
      </c>
      <c r="D292" s="786" t="s">
        <v>1535</v>
      </c>
      <c r="E292" s="787">
        <v>42</v>
      </c>
      <c r="F292" s="788"/>
      <c r="G292" s="788"/>
      <c r="H292" s="758">
        <v>0</v>
      </c>
      <c r="I292" s="789"/>
      <c r="J292" s="789"/>
      <c r="K292" s="788"/>
      <c r="M292" s="790"/>
      <c r="N292" s="790" t="s">
        <v>1897</v>
      </c>
      <c r="O292" s="805" t="s">
        <v>1869</v>
      </c>
      <c r="P292" s="792" t="s">
        <v>1535</v>
      </c>
      <c r="Q292" s="1150">
        <v>42</v>
      </c>
      <c r="R292" s="1145">
        <v>0</v>
      </c>
      <c r="S292" s="1151"/>
      <c r="T292" s="1151"/>
      <c r="U292" s="794">
        <v>642300</v>
      </c>
      <c r="V292" s="795">
        <v>199300</v>
      </c>
      <c r="W292" s="795">
        <f t="shared" si="21"/>
        <v>841600</v>
      </c>
      <c r="X292" s="795">
        <f t="shared" si="22"/>
        <v>35347200</v>
      </c>
      <c r="Y292" s="795">
        <f t="shared" si="23"/>
        <v>0</v>
      </c>
      <c r="Z292" s="795">
        <f t="shared" si="24"/>
        <v>0</v>
      </c>
      <c r="AA292" s="795">
        <f t="shared" si="25"/>
        <v>0</v>
      </c>
      <c r="AB292" s="796">
        <f>IFERROR(VLOOKUP(N292,'[40]KL TT ĐỢT 2'!$B$18:$K$2023,10,0),0)</f>
        <v>0</v>
      </c>
    </row>
    <row r="293" spans="1:28" s="767" customFormat="1" hidden="1" outlineLevel="1">
      <c r="A293" s="784"/>
      <c r="B293" s="784" t="s">
        <v>1898</v>
      </c>
      <c r="C293" s="804" t="s">
        <v>1869</v>
      </c>
      <c r="D293" s="786" t="s">
        <v>1535</v>
      </c>
      <c r="E293" s="787">
        <v>68</v>
      </c>
      <c r="F293" s="788"/>
      <c r="G293" s="788"/>
      <c r="H293" s="758">
        <v>0</v>
      </c>
      <c r="I293" s="789"/>
      <c r="J293" s="789"/>
      <c r="K293" s="788"/>
      <c r="M293" s="790"/>
      <c r="N293" s="790" t="s">
        <v>1898</v>
      </c>
      <c r="O293" s="805" t="s">
        <v>1869</v>
      </c>
      <c r="P293" s="792" t="s">
        <v>1535</v>
      </c>
      <c r="Q293" s="1150">
        <v>68</v>
      </c>
      <c r="R293" s="1145">
        <v>0</v>
      </c>
      <c r="S293" s="1151"/>
      <c r="T293" s="1151"/>
      <c r="U293" s="794">
        <v>642300</v>
      </c>
      <c r="V293" s="795">
        <v>199300</v>
      </c>
      <c r="W293" s="795">
        <f t="shared" si="21"/>
        <v>841600</v>
      </c>
      <c r="X293" s="795">
        <f t="shared" si="22"/>
        <v>57228800</v>
      </c>
      <c r="Y293" s="795">
        <f t="shared" si="23"/>
        <v>0</v>
      </c>
      <c r="Z293" s="795">
        <f t="shared" si="24"/>
        <v>0</v>
      </c>
      <c r="AA293" s="795">
        <f t="shared" si="25"/>
        <v>0</v>
      </c>
      <c r="AB293" s="796">
        <f>IFERROR(VLOOKUP(N293,'[40]KL TT ĐỢT 2'!$B$18:$K$2023,10,0),0)</f>
        <v>0</v>
      </c>
    </row>
    <row r="294" spans="1:28" s="767" customFormat="1" hidden="1" outlineLevel="1">
      <c r="A294" s="784"/>
      <c r="B294" s="784" t="s">
        <v>1899</v>
      </c>
      <c r="C294" s="804" t="s">
        <v>1683</v>
      </c>
      <c r="D294" s="786" t="s">
        <v>1535</v>
      </c>
      <c r="E294" s="787">
        <v>127</v>
      </c>
      <c r="F294" s="788"/>
      <c r="G294" s="788"/>
      <c r="H294" s="758">
        <v>0</v>
      </c>
      <c r="I294" s="789"/>
      <c r="J294" s="789"/>
      <c r="K294" s="788"/>
      <c r="M294" s="790"/>
      <c r="N294" s="790" t="s">
        <v>1899</v>
      </c>
      <c r="O294" s="805" t="s">
        <v>1683</v>
      </c>
      <c r="P294" s="792" t="s">
        <v>1535</v>
      </c>
      <c r="Q294" s="1150">
        <v>127</v>
      </c>
      <c r="R294" s="1145">
        <v>0</v>
      </c>
      <c r="S294" s="1151"/>
      <c r="T294" s="1151"/>
      <c r="U294" s="794">
        <v>642300</v>
      </c>
      <c r="V294" s="795">
        <v>199300</v>
      </c>
      <c r="W294" s="795">
        <f t="shared" si="21"/>
        <v>841600</v>
      </c>
      <c r="X294" s="795">
        <f t="shared" si="22"/>
        <v>106883200</v>
      </c>
      <c r="Y294" s="795">
        <f t="shared" si="23"/>
        <v>0</v>
      </c>
      <c r="Z294" s="795">
        <f t="shared" si="24"/>
        <v>0</v>
      </c>
      <c r="AA294" s="795">
        <f t="shared" si="25"/>
        <v>0</v>
      </c>
      <c r="AB294" s="796">
        <f>IFERROR(VLOOKUP(N294,'[40]KL TT ĐỢT 2'!$B$18:$K$2023,10,0),0)</f>
        <v>0</v>
      </c>
    </row>
    <row r="295" spans="1:28" s="767" customFormat="1" hidden="1" outlineLevel="1">
      <c r="A295" s="784"/>
      <c r="B295" s="784" t="s">
        <v>1900</v>
      </c>
      <c r="C295" s="804" t="s">
        <v>1773</v>
      </c>
      <c r="D295" s="786" t="s">
        <v>1535</v>
      </c>
      <c r="E295" s="787">
        <v>10</v>
      </c>
      <c r="F295" s="788"/>
      <c r="G295" s="788"/>
      <c r="H295" s="758">
        <v>0</v>
      </c>
      <c r="I295" s="789"/>
      <c r="J295" s="789"/>
      <c r="K295" s="788"/>
      <c r="M295" s="790"/>
      <c r="N295" s="790" t="s">
        <v>1900</v>
      </c>
      <c r="O295" s="805" t="s">
        <v>1773</v>
      </c>
      <c r="P295" s="792" t="s">
        <v>1535</v>
      </c>
      <c r="Q295" s="1150">
        <v>10</v>
      </c>
      <c r="R295" s="1145">
        <v>0</v>
      </c>
      <c r="S295" s="1151"/>
      <c r="T295" s="1151"/>
      <c r="U295" s="794">
        <v>706600</v>
      </c>
      <c r="V295" s="795">
        <v>199300</v>
      </c>
      <c r="W295" s="795">
        <f t="shared" si="21"/>
        <v>905900</v>
      </c>
      <c r="X295" s="795">
        <f t="shared" si="22"/>
        <v>9059000</v>
      </c>
      <c r="Y295" s="795">
        <f t="shared" si="23"/>
        <v>0</v>
      </c>
      <c r="Z295" s="795">
        <f t="shared" si="24"/>
        <v>0</v>
      </c>
      <c r="AA295" s="795">
        <f t="shared" si="25"/>
        <v>0</v>
      </c>
      <c r="AB295" s="796">
        <f>IFERROR(VLOOKUP(N295,'[40]KL TT ĐỢT 2'!$B$18:$K$2023,10,0),0)</f>
        <v>0</v>
      </c>
    </row>
    <row r="296" spans="1:28" s="767" customFormat="1" hidden="1" outlineLevel="1">
      <c r="A296" s="784"/>
      <c r="B296" s="784" t="s">
        <v>1901</v>
      </c>
      <c r="C296" s="804" t="s">
        <v>1876</v>
      </c>
      <c r="D296" s="786" t="s">
        <v>1535</v>
      </c>
      <c r="E296" s="787">
        <v>18</v>
      </c>
      <c r="F296" s="788"/>
      <c r="G296" s="788"/>
      <c r="H296" s="758">
        <v>0</v>
      </c>
      <c r="I296" s="789"/>
      <c r="J296" s="789"/>
      <c r="K296" s="788"/>
      <c r="M296" s="790"/>
      <c r="N296" s="790" t="s">
        <v>1901</v>
      </c>
      <c r="O296" s="805" t="s">
        <v>1876</v>
      </c>
      <c r="P296" s="792" t="s">
        <v>1535</v>
      </c>
      <c r="Q296" s="1150">
        <v>18</v>
      </c>
      <c r="R296" s="1145">
        <v>0</v>
      </c>
      <c r="S296" s="1151"/>
      <c r="T296" s="1151"/>
      <c r="U296" s="794">
        <v>706600</v>
      </c>
      <c r="V296" s="795">
        <v>199300</v>
      </c>
      <c r="W296" s="795">
        <f t="shared" si="21"/>
        <v>905900</v>
      </c>
      <c r="X296" s="795">
        <f t="shared" si="22"/>
        <v>16306200</v>
      </c>
      <c r="Y296" s="795">
        <f t="shared" si="23"/>
        <v>0</v>
      </c>
      <c r="Z296" s="795">
        <f t="shared" si="24"/>
        <v>0</v>
      </c>
      <c r="AA296" s="795">
        <f t="shared" si="25"/>
        <v>0</v>
      </c>
      <c r="AB296" s="796">
        <f>IFERROR(VLOOKUP(N296,'[40]KL TT ĐỢT 2'!$B$18:$K$2023,10,0),0)</f>
        <v>0</v>
      </c>
    </row>
    <row r="297" spans="1:28" s="767" customFormat="1" hidden="1" outlineLevel="1">
      <c r="A297" s="784"/>
      <c r="B297" s="784" t="s">
        <v>1902</v>
      </c>
      <c r="C297" s="804" t="s">
        <v>1878</v>
      </c>
      <c r="D297" s="786" t="s">
        <v>1535</v>
      </c>
      <c r="E297" s="787">
        <v>9</v>
      </c>
      <c r="F297" s="788"/>
      <c r="G297" s="788"/>
      <c r="H297" s="758">
        <v>0</v>
      </c>
      <c r="I297" s="789"/>
      <c r="J297" s="789"/>
      <c r="K297" s="788"/>
      <c r="M297" s="790"/>
      <c r="N297" s="790" t="s">
        <v>1902</v>
      </c>
      <c r="O297" s="805" t="s">
        <v>1878</v>
      </c>
      <c r="P297" s="792" t="s">
        <v>1535</v>
      </c>
      <c r="Q297" s="1150">
        <v>9</v>
      </c>
      <c r="R297" s="1145">
        <v>0</v>
      </c>
      <c r="S297" s="1151"/>
      <c r="T297" s="1151"/>
      <c r="U297" s="794">
        <v>706600</v>
      </c>
      <c r="V297" s="795">
        <v>199300</v>
      </c>
      <c r="W297" s="795">
        <f t="shared" si="21"/>
        <v>905900</v>
      </c>
      <c r="X297" s="795">
        <f t="shared" si="22"/>
        <v>8153100</v>
      </c>
      <c r="Y297" s="795">
        <f t="shared" si="23"/>
        <v>0</v>
      </c>
      <c r="Z297" s="795">
        <f t="shared" si="24"/>
        <v>0</v>
      </c>
      <c r="AA297" s="795">
        <f t="shared" si="25"/>
        <v>0</v>
      </c>
      <c r="AB297" s="796">
        <f>IFERROR(VLOOKUP(N297,'[40]KL TT ĐỢT 2'!$B$18:$K$2023,10,0),0)</f>
        <v>0</v>
      </c>
    </row>
    <row r="298" spans="1:28" s="767" customFormat="1" hidden="1" outlineLevel="1">
      <c r="A298" s="784"/>
      <c r="B298" s="784" t="s">
        <v>1903</v>
      </c>
      <c r="C298" s="804" t="s">
        <v>1777</v>
      </c>
      <c r="D298" s="786" t="s">
        <v>1535</v>
      </c>
      <c r="E298" s="787">
        <v>2</v>
      </c>
      <c r="F298" s="788"/>
      <c r="G298" s="788"/>
      <c r="H298" s="758">
        <v>0</v>
      </c>
      <c r="I298" s="789"/>
      <c r="J298" s="789"/>
      <c r="K298" s="788"/>
      <c r="M298" s="790"/>
      <c r="N298" s="790" t="s">
        <v>1903</v>
      </c>
      <c r="O298" s="805" t="s">
        <v>1777</v>
      </c>
      <c r="P298" s="792" t="s">
        <v>1535</v>
      </c>
      <c r="Q298" s="1150">
        <v>2</v>
      </c>
      <c r="R298" s="1145">
        <v>0</v>
      </c>
      <c r="S298" s="1151"/>
      <c r="T298" s="1151"/>
      <c r="U298" s="794">
        <v>706600</v>
      </c>
      <c r="V298" s="795">
        <v>199300</v>
      </c>
      <c r="W298" s="795">
        <f t="shared" si="21"/>
        <v>905900</v>
      </c>
      <c r="X298" s="795">
        <f t="shared" si="22"/>
        <v>1811800</v>
      </c>
      <c r="Y298" s="795">
        <f t="shared" si="23"/>
        <v>0</v>
      </c>
      <c r="Z298" s="795">
        <f t="shared" si="24"/>
        <v>0</v>
      </c>
      <c r="AA298" s="795">
        <f t="shared" si="25"/>
        <v>0</v>
      </c>
      <c r="AB298" s="796">
        <f>IFERROR(VLOOKUP(N298,'[40]KL TT ĐỢT 2'!$B$18:$K$2023,10,0),0)</f>
        <v>0</v>
      </c>
    </row>
    <row r="299" spans="1:28" s="767" customFormat="1" hidden="1" outlineLevel="1">
      <c r="A299" s="784"/>
      <c r="B299" s="784" t="s">
        <v>1904</v>
      </c>
      <c r="C299" s="804" t="s">
        <v>1881</v>
      </c>
      <c r="D299" s="786" t="s">
        <v>1535</v>
      </c>
      <c r="E299" s="787">
        <v>2</v>
      </c>
      <c r="F299" s="788"/>
      <c r="G299" s="788"/>
      <c r="H299" s="758">
        <v>0</v>
      </c>
      <c r="I299" s="789"/>
      <c r="J299" s="789"/>
      <c r="K299" s="788"/>
      <c r="M299" s="790"/>
      <c r="N299" s="790" t="s">
        <v>1904</v>
      </c>
      <c r="O299" s="805" t="s">
        <v>1881</v>
      </c>
      <c r="P299" s="792" t="s">
        <v>1535</v>
      </c>
      <c r="Q299" s="1150">
        <v>2</v>
      </c>
      <c r="R299" s="1145">
        <v>0</v>
      </c>
      <c r="S299" s="1151"/>
      <c r="T299" s="1151"/>
      <c r="U299" s="794">
        <v>706600</v>
      </c>
      <c r="V299" s="795">
        <v>199300</v>
      </c>
      <c r="W299" s="795">
        <f t="shared" si="21"/>
        <v>905900</v>
      </c>
      <c r="X299" s="795">
        <f t="shared" si="22"/>
        <v>1811800</v>
      </c>
      <c r="Y299" s="795">
        <f t="shared" si="23"/>
        <v>0</v>
      </c>
      <c r="Z299" s="795">
        <f t="shared" si="24"/>
        <v>0</v>
      </c>
      <c r="AA299" s="795">
        <f t="shared" si="25"/>
        <v>0</v>
      </c>
      <c r="AB299" s="796">
        <f>IFERROR(VLOOKUP(N299,'[40]KL TT ĐỢT 2'!$B$18:$K$2023,10,0),0)</f>
        <v>0</v>
      </c>
    </row>
    <row r="300" spans="1:28" s="767" customFormat="1" hidden="1" outlineLevel="1">
      <c r="A300" s="784"/>
      <c r="B300" s="784" t="s">
        <v>1905</v>
      </c>
      <c r="C300" s="804" t="s">
        <v>1561</v>
      </c>
      <c r="D300" s="786" t="s">
        <v>1535</v>
      </c>
      <c r="E300" s="787">
        <v>4</v>
      </c>
      <c r="F300" s="788"/>
      <c r="G300" s="788"/>
      <c r="H300" s="758">
        <v>0</v>
      </c>
      <c r="I300" s="789"/>
      <c r="J300" s="789"/>
      <c r="K300" s="788"/>
      <c r="M300" s="790"/>
      <c r="N300" s="790" t="s">
        <v>1905</v>
      </c>
      <c r="O300" s="805" t="s">
        <v>1561</v>
      </c>
      <c r="P300" s="792" t="s">
        <v>1535</v>
      </c>
      <c r="Q300" s="1150">
        <v>4</v>
      </c>
      <c r="R300" s="1145">
        <v>0</v>
      </c>
      <c r="S300" s="1151"/>
      <c r="T300" s="1151"/>
      <c r="U300" s="794">
        <v>706600</v>
      </c>
      <c r="V300" s="795">
        <v>199300</v>
      </c>
      <c r="W300" s="795">
        <f t="shared" si="21"/>
        <v>905900</v>
      </c>
      <c r="X300" s="795">
        <f t="shared" si="22"/>
        <v>3623600</v>
      </c>
      <c r="Y300" s="795">
        <f t="shared" si="23"/>
        <v>0</v>
      </c>
      <c r="Z300" s="795">
        <f t="shared" si="24"/>
        <v>0</v>
      </c>
      <c r="AA300" s="795">
        <f t="shared" si="25"/>
        <v>0</v>
      </c>
      <c r="AB300" s="796">
        <f>IFERROR(VLOOKUP(N300,'[40]KL TT ĐỢT 2'!$B$18:$K$2023,10,0),0)</f>
        <v>0</v>
      </c>
    </row>
    <row r="301" spans="1:28" s="767" customFormat="1" ht="28" hidden="1" outlineLevel="1">
      <c r="A301" s="784"/>
      <c r="B301" s="784" t="s">
        <v>1906</v>
      </c>
      <c r="C301" s="785" t="s">
        <v>1563</v>
      </c>
      <c r="D301" s="786" t="s">
        <v>1535</v>
      </c>
      <c r="E301" s="787">
        <v>51</v>
      </c>
      <c r="F301" s="788"/>
      <c r="G301" s="788"/>
      <c r="H301" s="758">
        <v>0</v>
      </c>
      <c r="I301" s="789"/>
      <c r="J301" s="789"/>
      <c r="K301" s="788"/>
      <c r="M301" s="790"/>
      <c r="N301" s="790" t="s">
        <v>1906</v>
      </c>
      <c r="O301" s="791" t="s">
        <v>1563</v>
      </c>
      <c r="P301" s="792" t="s">
        <v>1535</v>
      </c>
      <c r="Q301" s="1150">
        <v>51</v>
      </c>
      <c r="R301" s="1145">
        <v>0</v>
      </c>
      <c r="S301" s="1151"/>
      <c r="T301" s="1151"/>
      <c r="U301" s="794">
        <v>476400</v>
      </c>
      <c r="V301" s="795">
        <v>38600</v>
      </c>
      <c r="W301" s="795">
        <f t="shared" si="21"/>
        <v>515000</v>
      </c>
      <c r="X301" s="795">
        <f t="shared" si="22"/>
        <v>26265000</v>
      </c>
      <c r="Y301" s="795">
        <f t="shared" si="23"/>
        <v>0</v>
      </c>
      <c r="Z301" s="795">
        <f t="shared" si="24"/>
        <v>0</v>
      </c>
      <c r="AA301" s="795">
        <f t="shared" si="25"/>
        <v>0</v>
      </c>
      <c r="AB301" s="796">
        <f>IFERROR(VLOOKUP(N301,'[40]KL TT ĐỢT 2'!$B$18:$K$2023,10,0),0)</f>
        <v>0</v>
      </c>
    </row>
    <row r="302" spans="1:28" s="767" customFormat="1" hidden="1" outlineLevel="1">
      <c r="A302" s="784"/>
      <c r="B302" s="784" t="s">
        <v>1907</v>
      </c>
      <c r="C302" s="785" t="s">
        <v>1565</v>
      </c>
      <c r="D302" s="786" t="s">
        <v>1535</v>
      </c>
      <c r="E302" s="787">
        <v>51</v>
      </c>
      <c r="F302" s="788"/>
      <c r="G302" s="788"/>
      <c r="H302" s="758">
        <v>0</v>
      </c>
      <c r="I302" s="789"/>
      <c r="J302" s="789"/>
      <c r="K302" s="788"/>
      <c r="M302" s="790"/>
      <c r="N302" s="790" t="s">
        <v>1907</v>
      </c>
      <c r="O302" s="791" t="s">
        <v>1565</v>
      </c>
      <c r="P302" s="792" t="s">
        <v>1535</v>
      </c>
      <c r="Q302" s="1150">
        <v>51</v>
      </c>
      <c r="R302" s="1145">
        <v>0</v>
      </c>
      <c r="S302" s="1151"/>
      <c r="T302" s="1151"/>
      <c r="U302" s="794">
        <v>254000</v>
      </c>
      <c r="V302" s="795">
        <v>12900</v>
      </c>
      <c r="W302" s="795">
        <f t="shared" si="21"/>
        <v>266900</v>
      </c>
      <c r="X302" s="795">
        <f t="shared" si="22"/>
        <v>13611900</v>
      </c>
      <c r="Y302" s="795">
        <f t="shared" si="23"/>
        <v>0</v>
      </c>
      <c r="Z302" s="795">
        <f t="shared" si="24"/>
        <v>0</v>
      </c>
      <c r="AA302" s="795">
        <f t="shared" si="25"/>
        <v>0</v>
      </c>
      <c r="AB302" s="796">
        <f>IFERROR(VLOOKUP(N302,'[40]KL TT ĐỢT 2'!$B$18:$K$2023,10,0),0)</f>
        <v>0</v>
      </c>
    </row>
    <row r="303" spans="1:28" s="767" customFormat="1" hidden="1" outlineLevel="1">
      <c r="A303" s="784"/>
      <c r="B303" s="784" t="s">
        <v>1908</v>
      </c>
      <c r="C303" s="801" t="s">
        <v>1909</v>
      </c>
      <c r="D303" s="786"/>
      <c r="E303" s="787"/>
      <c r="F303" s="788"/>
      <c r="G303" s="788"/>
      <c r="H303" s="758">
        <v>0</v>
      </c>
      <c r="I303" s="789"/>
      <c r="J303" s="789"/>
      <c r="K303" s="788"/>
      <c r="M303" s="790"/>
      <c r="N303" s="802" t="s">
        <v>1908</v>
      </c>
      <c r="O303" s="803" t="s">
        <v>1909</v>
      </c>
      <c r="P303" s="792"/>
      <c r="Q303" s="1150"/>
      <c r="R303" s="1145">
        <v>0</v>
      </c>
      <c r="S303" s="1151"/>
      <c r="T303" s="1151"/>
      <c r="U303" s="781"/>
      <c r="V303" s="782"/>
      <c r="W303" s="795">
        <f t="shared" si="21"/>
        <v>0</v>
      </c>
      <c r="X303" s="795">
        <f t="shared" si="22"/>
        <v>0</v>
      </c>
      <c r="Y303" s="795">
        <f t="shared" si="23"/>
        <v>0</v>
      </c>
      <c r="Z303" s="795">
        <f t="shared" si="24"/>
        <v>0</v>
      </c>
      <c r="AA303" s="795">
        <f t="shared" si="25"/>
        <v>0</v>
      </c>
      <c r="AB303" s="796">
        <f>IFERROR(VLOOKUP(N303,'[40]KL TT ĐỢT 2'!$B$18:$K$2023,10,0),0)</f>
        <v>0</v>
      </c>
    </row>
    <row r="304" spans="1:28" s="767" customFormat="1" hidden="1" outlineLevel="1">
      <c r="A304" s="784"/>
      <c r="B304" s="784" t="s">
        <v>1910</v>
      </c>
      <c r="C304" s="804" t="s">
        <v>1869</v>
      </c>
      <c r="D304" s="786" t="s">
        <v>1535</v>
      </c>
      <c r="E304" s="787">
        <v>9</v>
      </c>
      <c r="F304" s="788"/>
      <c r="G304" s="788"/>
      <c r="H304" s="758">
        <v>0</v>
      </c>
      <c r="I304" s="789"/>
      <c r="J304" s="789"/>
      <c r="K304" s="788"/>
      <c r="M304" s="790"/>
      <c r="N304" s="790" t="s">
        <v>1910</v>
      </c>
      <c r="O304" s="805" t="s">
        <v>1869</v>
      </c>
      <c r="P304" s="792" t="s">
        <v>1535</v>
      </c>
      <c r="Q304" s="1150">
        <v>9</v>
      </c>
      <c r="R304" s="1145">
        <v>0</v>
      </c>
      <c r="S304" s="1151"/>
      <c r="T304" s="1151"/>
      <c r="U304" s="794">
        <v>642300</v>
      </c>
      <c r="V304" s="795">
        <v>199300</v>
      </c>
      <c r="W304" s="795">
        <f t="shared" si="21"/>
        <v>841600</v>
      </c>
      <c r="X304" s="795">
        <f t="shared" si="22"/>
        <v>7574400</v>
      </c>
      <c r="Y304" s="795">
        <f t="shared" si="23"/>
        <v>0</v>
      </c>
      <c r="Z304" s="795">
        <f t="shared" si="24"/>
        <v>0</v>
      </c>
      <c r="AA304" s="795">
        <f t="shared" si="25"/>
        <v>0</v>
      </c>
      <c r="AB304" s="796">
        <f>IFERROR(VLOOKUP(N304,'[40]KL TT ĐỢT 2'!$B$18:$K$2023,10,0),0)</f>
        <v>0</v>
      </c>
    </row>
    <row r="305" spans="1:28" s="767" customFormat="1" hidden="1" outlineLevel="1">
      <c r="A305" s="784"/>
      <c r="B305" s="784" t="s">
        <v>1911</v>
      </c>
      <c r="C305" s="804" t="s">
        <v>1869</v>
      </c>
      <c r="D305" s="786" t="s">
        <v>1535</v>
      </c>
      <c r="E305" s="787">
        <v>48</v>
      </c>
      <c r="F305" s="788"/>
      <c r="G305" s="788"/>
      <c r="H305" s="758">
        <v>0</v>
      </c>
      <c r="I305" s="789"/>
      <c r="J305" s="789"/>
      <c r="K305" s="788"/>
      <c r="M305" s="790"/>
      <c r="N305" s="790" t="s">
        <v>1911</v>
      </c>
      <c r="O305" s="805" t="s">
        <v>1869</v>
      </c>
      <c r="P305" s="792" t="s">
        <v>1535</v>
      </c>
      <c r="Q305" s="1150">
        <v>48</v>
      </c>
      <c r="R305" s="1145">
        <v>0</v>
      </c>
      <c r="S305" s="1151"/>
      <c r="T305" s="1151"/>
      <c r="U305" s="794">
        <v>642300</v>
      </c>
      <c r="V305" s="795">
        <v>199300</v>
      </c>
      <c r="W305" s="795">
        <f t="shared" si="21"/>
        <v>841600</v>
      </c>
      <c r="X305" s="795">
        <f t="shared" si="22"/>
        <v>40396800</v>
      </c>
      <c r="Y305" s="795">
        <f t="shared" si="23"/>
        <v>0</v>
      </c>
      <c r="Z305" s="795">
        <f t="shared" si="24"/>
        <v>0</v>
      </c>
      <c r="AA305" s="795">
        <f t="shared" si="25"/>
        <v>0</v>
      </c>
      <c r="AB305" s="796">
        <f>IFERROR(VLOOKUP(N305,'[40]KL TT ĐỢT 2'!$B$18:$K$2023,10,0),0)</f>
        <v>0</v>
      </c>
    </row>
    <row r="306" spans="1:28" s="767" customFormat="1" hidden="1" outlineLevel="1">
      <c r="A306" s="784"/>
      <c r="B306" s="784" t="s">
        <v>1912</v>
      </c>
      <c r="C306" s="804" t="s">
        <v>1869</v>
      </c>
      <c r="D306" s="786" t="s">
        <v>1535</v>
      </c>
      <c r="E306" s="787">
        <v>68</v>
      </c>
      <c r="F306" s="788"/>
      <c r="G306" s="788"/>
      <c r="H306" s="758">
        <v>0</v>
      </c>
      <c r="I306" s="789"/>
      <c r="J306" s="789"/>
      <c r="K306" s="788"/>
      <c r="M306" s="790"/>
      <c r="N306" s="790" t="s">
        <v>1912</v>
      </c>
      <c r="O306" s="805" t="s">
        <v>1869</v>
      </c>
      <c r="P306" s="792" t="s">
        <v>1535</v>
      </c>
      <c r="Q306" s="1150">
        <v>68</v>
      </c>
      <c r="R306" s="1145">
        <v>0</v>
      </c>
      <c r="S306" s="1151"/>
      <c r="T306" s="1151"/>
      <c r="U306" s="794">
        <v>642300</v>
      </c>
      <c r="V306" s="795">
        <v>199300</v>
      </c>
      <c r="W306" s="795">
        <f t="shared" si="21"/>
        <v>841600</v>
      </c>
      <c r="X306" s="795">
        <f t="shared" si="22"/>
        <v>57228800</v>
      </c>
      <c r="Y306" s="795">
        <f t="shared" si="23"/>
        <v>0</v>
      </c>
      <c r="Z306" s="795">
        <f t="shared" si="24"/>
        <v>0</v>
      </c>
      <c r="AA306" s="795">
        <f t="shared" si="25"/>
        <v>0</v>
      </c>
      <c r="AB306" s="796">
        <f>IFERROR(VLOOKUP(N306,'[40]KL TT ĐỢT 2'!$B$18:$K$2023,10,0),0)</f>
        <v>0</v>
      </c>
    </row>
    <row r="307" spans="1:28" s="767" customFormat="1" hidden="1" outlineLevel="1">
      <c r="A307" s="784"/>
      <c r="B307" s="784" t="s">
        <v>1913</v>
      </c>
      <c r="C307" s="804" t="s">
        <v>1683</v>
      </c>
      <c r="D307" s="786" t="s">
        <v>1535</v>
      </c>
      <c r="E307" s="787">
        <v>98</v>
      </c>
      <c r="F307" s="788"/>
      <c r="G307" s="788"/>
      <c r="H307" s="758">
        <v>0</v>
      </c>
      <c r="I307" s="789"/>
      <c r="J307" s="789"/>
      <c r="K307" s="788"/>
      <c r="M307" s="790"/>
      <c r="N307" s="790" t="s">
        <v>1913</v>
      </c>
      <c r="O307" s="805" t="s">
        <v>1683</v>
      </c>
      <c r="P307" s="792" t="s">
        <v>1535</v>
      </c>
      <c r="Q307" s="1150">
        <v>98</v>
      </c>
      <c r="R307" s="1145">
        <v>0</v>
      </c>
      <c r="S307" s="1151"/>
      <c r="T307" s="1151"/>
      <c r="U307" s="794">
        <v>642300</v>
      </c>
      <c r="V307" s="795">
        <v>199300</v>
      </c>
      <c r="W307" s="795">
        <f t="shared" si="21"/>
        <v>841600</v>
      </c>
      <c r="X307" s="795">
        <f t="shared" si="22"/>
        <v>82476800</v>
      </c>
      <c r="Y307" s="795">
        <f t="shared" si="23"/>
        <v>0</v>
      </c>
      <c r="Z307" s="795">
        <f t="shared" si="24"/>
        <v>0</v>
      </c>
      <c r="AA307" s="795">
        <f t="shared" si="25"/>
        <v>0</v>
      </c>
      <c r="AB307" s="796">
        <f>IFERROR(VLOOKUP(N307,'[40]KL TT ĐỢT 2'!$B$18:$K$2023,10,0),0)</f>
        <v>0</v>
      </c>
    </row>
    <row r="308" spans="1:28" s="767" customFormat="1" hidden="1" outlineLevel="1">
      <c r="A308" s="784"/>
      <c r="B308" s="784" t="s">
        <v>1914</v>
      </c>
      <c r="C308" s="804" t="s">
        <v>1773</v>
      </c>
      <c r="D308" s="786" t="s">
        <v>1535</v>
      </c>
      <c r="E308" s="787">
        <v>10</v>
      </c>
      <c r="F308" s="788"/>
      <c r="G308" s="788"/>
      <c r="H308" s="758">
        <v>0</v>
      </c>
      <c r="I308" s="789"/>
      <c r="J308" s="789"/>
      <c r="K308" s="788"/>
      <c r="M308" s="790"/>
      <c r="N308" s="790" t="s">
        <v>1914</v>
      </c>
      <c r="O308" s="805" t="s">
        <v>1773</v>
      </c>
      <c r="P308" s="792" t="s">
        <v>1535</v>
      </c>
      <c r="Q308" s="1150">
        <v>10</v>
      </c>
      <c r="R308" s="1145">
        <v>0</v>
      </c>
      <c r="S308" s="1151"/>
      <c r="T308" s="1151"/>
      <c r="U308" s="794">
        <v>706600</v>
      </c>
      <c r="V308" s="795">
        <v>199300</v>
      </c>
      <c r="W308" s="795">
        <f t="shared" si="21"/>
        <v>905900</v>
      </c>
      <c r="X308" s="795">
        <f t="shared" si="22"/>
        <v>9059000</v>
      </c>
      <c r="Y308" s="795">
        <f t="shared" si="23"/>
        <v>0</v>
      </c>
      <c r="Z308" s="795">
        <f t="shared" si="24"/>
        <v>0</v>
      </c>
      <c r="AA308" s="795">
        <f t="shared" si="25"/>
        <v>0</v>
      </c>
      <c r="AB308" s="796">
        <f>IFERROR(VLOOKUP(N308,'[40]KL TT ĐỢT 2'!$B$18:$K$2023,10,0),0)</f>
        <v>0</v>
      </c>
    </row>
    <row r="309" spans="1:28" s="767" customFormat="1" hidden="1" outlineLevel="1">
      <c r="A309" s="784"/>
      <c r="B309" s="784" t="s">
        <v>1915</v>
      </c>
      <c r="C309" s="804" t="s">
        <v>1878</v>
      </c>
      <c r="D309" s="786" t="s">
        <v>1535</v>
      </c>
      <c r="E309" s="787">
        <v>9</v>
      </c>
      <c r="F309" s="788"/>
      <c r="G309" s="788"/>
      <c r="H309" s="758">
        <v>0</v>
      </c>
      <c r="I309" s="789"/>
      <c r="J309" s="789"/>
      <c r="K309" s="788"/>
      <c r="M309" s="790"/>
      <c r="N309" s="790" t="s">
        <v>1915</v>
      </c>
      <c r="O309" s="805" t="s">
        <v>1878</v>
      </c>
      <c r="P309" s="792" t="s">
        <v>1535</v>
      </c>
      <c r="Q309" s="1150">
        <v>9</v>
      </c>
      <c r="R309" s="1145">
        <v>0</v>
      </c>
      <c r="S309" s="1151"/>
      <c r="T309" s="1151"/>
      <c r="U309" s="794">
        <v>706600</v>
      </c>
      <c r="V309" s="795">
        <v>199300</v>
      </c>
      <c r="W309" s="795">
        <f t="shared" si="21"/>
        <v>905900</v>
      </c>
      <c r="X309" s="795">
        <f t="shared" si="22"/>
        <v>8153100</v>
      </c>
      <c r="Y309" s="795">
        <f t="shared" si="23"/>
        <v>0</v>
      </c>
      <c r="Z309" s="795">
        <f t="shared" si="24"/>
        <v>0</v>
      </c>
      <c r="AA309" s="795">
        <f t="shared" si="25"/>
        <v>0</v>
      </c>
      <c r="AB309" s="796">
        <f>IFERROR(VLOOKUP(N309,'[40]KL TT ĐỢT 2'!$B$18:$K$2023,10,0),0)</f>
        <v>0</v>
      </c>
    </row>
    <row r="310" spans="1:28" s="767" customFormat="1" hidden="1" outlineLevel="1">
      <c r="A310" s="784"/>
      <c r="B310" s="784" t="s">
        <v>1916</v>
      </c>
      <c r="C310" s="804" t="s">
        <v>1777</v>
      </c>
      <c r="D310" s="786" t="s">
        <v>1535</v>
      </c>
      <c r="E310" s="787">
        <v>2</v>
      </c>
      <c r="F310" s="788"/>
      <c r="G310" s="788"/>
      <c r="H310" s="758">
        <v>0</v>
      </c>
      <c r="I310" s="789"/>
      <c r="J310" s="789"/>
      <c r="K310" s="788"/>
      <c r="M310" s="790"/>
      <c r="N310" s="790" t="s">
        <v>1916</v>
      </c>
      <c r="O310" s="805" t="s">
        <v>1777</v>
      </c>
      <c r="P310" s="792" t="s">
        <v>1535</v>
      </c>
      <c r="Q310" s="1150">
        <v>2</v>
      </c>
      <c r="R310" s="1145">
        <v>0</v>
      </c>
      <c r="S310" s="1151"/>
      <c r="T310" s="1151"/>
      <c r="U310" s="794">
        <v>706600</v>
      </c>
      <c r="V310" s="795">
        <v>199300</v>
      </c>
      <c r="W310" s="795">
        <f t="shared" si="21"/>
        <v>905900</v>
      </c>
      <c r="X310" s="795">
        <f t="shared" si="22"/>
        <v>1811800</v>
      </c>
      <c r="Y310" s="795">
        <f t="shared" si="23"/>
        <v>0</v>
      </c>
      <c r="Z310" s="795">
        <f t="shared" si="24"/>
        <v>0</v>
      </c>
      <c r="AA310" s="795">
        <f t="shared" si="25"/>
        <v>0</v>
      </c>
      <c r="AB310" s="796">
        <f>IFERROR(VLOOKUP(N310,'[40]KL TT ĐỢT 2'!$B$18:$K$2023,10,0),0)</f>
        <v>0</v>
      </c>
    </row>
    <row r="311" spans="1:28" s="767" customFormat="1" hidden="1" outlineLevel="1">
      <c r="A311" s="784"/>
      <c r="B311" s="784" t="s">
        <v>1917</v>
      </c>
      <c r="C311" s="804" t="s">
        <v>1881</v>
      </c>
      <c r="D311" s="786" t="s">
        <v>1535</v>
      </c>
      <c r="E311" s="787">
        <v>2</v>
      </c>
      <c r="F311" s="788"/>
      <c r="G311" s="788"/>
      <c r="H311" s="758">
        <v>0</v>
      </c>
      <c r="I311" s="789"/>
      <c r="J311" s="789"/>
      <c r="K311" s="788"/>
      <c r="M311" s="790"/>
      <c r="N311" s="790" t="s">
        <v>1917</v>
      </c>
      <c r="O311" s="805" t="s">
        <v>1881</v>
      </c>
      <c r="P311" s="792" t="s">
        <v>1535</v>
      </c>
      <c r="Q311" s="1150">
        <v>2</v>
      </c>
      <c r="R311" s="1145">
        <v>0</v>
      </c>
      <c r="S311" s="1151"/>
      <c r="T311" s="1151"/>
      <c r="U311" s="794">
        <v>706600</v>
      </c>
      <c r="V311" s="795">
        <v>199300</v>
      </c>
      <c r="W311" s="795">
        <f t="shared" si="21"/>
        <v>905900</v>
      </c>
      <c r="X311" s="795">
        <f t="shared" si="22"/>
        <v>1811800</v>
      </c>
      <c r="Y311" s="795">
        <f t="shared" si="23"/>
        <v>0</v>
      </c>
      <c r="Z311" s="795">
        <f t="shared" si="24"/>
        <v>0</v>
      </c>
      <c r="AA311" s="795">
        <f t="shared" si="25"/>
        <v>0</v>
      </c>
      <c r="AB311" s="796">
        <f>IFERROR(VLOOKUP(N311,'[40]KL TT ĐỢT 2'!$B$18:$K$2023,10,0),0)</f>
        <v>0</v>
      </c>
    </row>
    <row r="312" spans="1:28" s="767" customFormat="1" hidden="1" outlineLevel="1">
      <c r="A312" s="784"/>
      <c r="B312" s="784" t="s">
        <v>1918</v>
      </c>
      <c r="C312" s="804" t="s">
        <v>1561</v>
      </c>
      <c r="D312" s="786" t="s">
        <v>1535</v>
      </c>
      <c r="E312" s="787">
        <v>4</v>
      </c>
      <c r="F312" s="788"/>
      <c r="G312" s="788"/>
      <c r="H312" s="758">
        <v>0</v>
      </c>
      <c r="I312" s="789"/>
      <c r="J312" s="789"/>
      <c r="K312" s="788"/>
      <c r="M312" s="790"/>
      <c r="N312" s="790" t="s">
        <v>1918</v>
      </c>
      <c r="O312" s="805" t="s">
        <v>1561</v>
      </c>
      <c r="P312" s="792" t="s">
        <v>1535</v>
      </c>
      <c r="Q312" s="1150">
        <v>4</v>
      </c>
      <c r="R312" s="1145">
        <v>0</v>
      </c>
      <c r="S312" s="1151"/>
      <c r="T312" s="1151"/>
      <c r="U312" s="794">
        <v>706600</v>
      </c>
      <c r="V312" s="795">
        <v>199300</v>
      </c>
      <c r="W312" s="795">
        <f t="shared" si="21"/>
        <v>905900</v>
      </c>
      <c r="X312" s="795">
        <f t="shared" si="22"/>
        <v>3623600</v>
      </c>
      <c r="Y312" s="795">
        <f t="shared" si="23"/>
        <v>0</v>
      </c>
      <c r="Z312" s="795">
        <f t="shared" si="24"/>
        <v>0</v>
      </c>
      <c r="AA312" s="795">
        <f t="shared" si="25"/>
        <v>0</v>
      </c>
      <c r="AB312" s="796">
        <f>IFERROR(VLOOKUP(N312,'[40]KL TT ĐỢT 2'!$B$18:$K$2023,10,0),0)</f>
        <v>0</v>
      </c>
    </row>
    <row r="313" spans="1:28" s="767" customFormat="1" ht="28" hidden="1" outlineLevel="1">
      <c r="A313" s="784"/>
      <c r="B313" s="784" t="s">
        <v>1919</v>
      </c>
      <c r="C313" s="785" t="s">
        <v>1563</v>
      </c>
      <c r="D313" s="786" t="s">
        <v>1535</v>
      </c>
      <c r="E313" s="787">
        <v>57</v>
      </c>
      <c r="F313" s="788"/>
      <c r="G313" s="788"/>
      <c r="H313" s="758">
        <v>0</v>
      </c>
      <c r="I313" s="789"/>
      <c r="J313" s="789"/>
      <c r="K313" s="788"/>
      <c r="M313" s="790"/>
      <c r="N313" s="790" t="s">
        <v>1919</v>
      </c>
      <c r="O313" s="791" t="s">
        <v>1563</v>
      </c>
      <c r="P313" s="792" t="s">
        <v>1535</v>
      </c>
      <c r="Q313" s="1150">
        <v>57</v>
      </c>
      <c r="R313" s="1145">
        <v>0</v>
      </c>
      <c r="S313" s="1151"/>
      <c r="T313" s="1151"/>
      <c r="U313" s="794">
        <v>476400</v>
      </c>
      <c r="V313" s="795">
        <v>38600</v>
      </c>
      <c r="W313" s="795">
        <f t="shared" si="21"/>
        <v>515000</v>
      </c>
      <c r="X313" s="795">
        <f t="shared" si="22"/>
        <v>29355000</v>
      </c>
      <c r="Y313" s="795">
        <f t="shared" si="23"/>
        <v>0</v>
      </c>
      <c r="Z313" s="795">
        <f t="shared" si="24"/>
        <v>0</v>
      </c>
      <c r="AA313" s="795">
        <f t="shared" si="25"/>
        <v>0</v>
      </c>
      <c r="AB313" s="796">
        <f>IFERROR(VLOOKUP(N313,'[40]KL TT ĐỢT 2'!$B$18:$K$2023,10,0),0)</f>
        <v>0</v>
      </c>
    </row>
    <row r="314" spans="1:28" s="767" customFormat="1" hidden="1" outlineLevel="1">
      <c r="A314" s="784"/>
      <c r="B314" s="784" t="s">
        <v>1920</v>
      </c>
      <c r="C314" s="785" t="s">
        <v>1565</v>
      </c>
      <c r="D314" s="786" t="s">
        <v>1535</v>
      </c>
      <c r="E314" s="787">
        <v>57</v>
      </c>
      <c r="F314" s="788"/>
      <c r="G314" s="788"/>
      <c r="H314" s="758">
        <v>0</v>
      </c>
      <c r="I314" s="789"/>
      <c r="J314" s="789"/>
      <c r="K314" s="788"/>
      <c r="M314" s="790"/>
      <c r="N314" s="790" t="s">
        <v>1920</v>
      </c>
      <c r="O314" s="791" t="s">
        <v>1565</v>
      </c>
      <c r="P314" s="792" t="s">
        <v>1535</v>
      </c>
      <c r="Q314" s="1150">
        <v>57</v>
      </c>
      <c r="R314" s="1145">
        <v>0</v>
      </c>
      <c r="S314" s="1151"/>
      <c r="T314" s="1151"/>
      <c r="U314" s="794">
        <v>254000</v>
      </c>
      <c r="V314" s="795">
        <v>12900</v>
      </c>
      <c r="W314" s="795">
        <f t="shared" si="21"/>
        <v>266900</v>
      </c>
      <c r="X314" s="795">
        <f t="shared" si="22"/>
        <v>15213300</v>
      </c>
      <c r="Y314" s="795">
        <f t="shared" si="23"/>
        <v>0</v>
      </c>
      <c r="Z314" s="795">
        <f t="shared" si="24"/>
        <v>0</v>
      </c>
      <c r="AA314" s="795">
        <f t="shared" si="25"/>
        <v>0</v>
      </c>
      <c r="AB314" s="796">
        <f>IFERROR(VLOOKUP(N314,'[40]KL TT ĐỢT 2'!$B$18:$K$2023,10,0),0)</f>
        <v>0</v>
      </c>
    </row>
    <row r="315" spans="1:28" s="767" customFormat="1" hidden="1" outlineLevel="1">
      <c r="A315" s="784"/>
      <c r="B315" s="784" t="s">
        <v>1921</v>
      </c>
      <c r="C315" s="801" t="s">
        <v>1922</v>
      </c>
      <c r="D315" s="786"/>
      <c r="E315" s="787"/>
      <c r="F315" s="788"/>
      <c r="G315" s="788"/>
      <c r="H315" s="758">
        <v>0</v>
      </c>
      <c r="I315" s="789"/>
      <c r="J315" s="789"/>
      <c r="K315" s="788"/>
      <c r="M315" s="790"/>
      <c r="N315" s="802" t="s">
        <v>1921</v>
      </c>
      <c r="O315" s="803" t="s">
        <v>1922</v>
      </c>
      <c r="P315" s="792"/>
      <c r="Q315" s="1150"/>
      <c r="R315" s="1145">
        <v>0</v>
      </c>
      <c r="S315" s="1151"/>
      <c r="T315" s="1151"/>
      <c r="U315" s="781"/>
      <c r="V315" s="782"/>
      <c r="W315" s="795">
        <f t="shared" si="21"/>
        <v>0</v>
      </c>
      <c r="X315" s="795">
        <f t="shared" si="22"/>
        <v>0</v>
      </c>
      <c r="Y315" s="795">
        <f t="shared" si="23"/>
        <v>0</v>
      </c>
      <c r="Z315" s="795">
        <f t="shared" si="24"/>
        <v>0</v>
      </c>
      <c r="AA315" s="795">
        <f t="shared" si="25"/>
        <v>0</v>
      </c>
      <c r="AB315" s="796">
        <f>IFERROR(VLOOKUP(N315,'[40]KL TT ĐỢT 2'!$B$18:$K$2023,10,0),0)</f>
        <v>0</v>
      </c>
    </row>
    <row r="316" spans="1:28" s="767" customFormat="1" hidden="1" outlineLevel="1">
      <c r="A316" s="784"/>
      <c r="B316" s="784" t="s">
        <v>1923</v>
      </c>
      <c r="C316" s="804" t="s">
        <v>1724</v>
      </c>
      <c r="D316" s="786" t="s">
        <v>1535</v>
      </c>
      <c r="E316" s="787">
        <v>9</v>
      </c>
      <c r="F316" s="788"/>
      <c r="G316" s="788"/>
      <c r="H316" s="758">
        <v>0</v>
      </c>
      <c r="I316" s="789"/>
      <c r="J316" s="789"/>
      <c r="K316" s="788"/>
      <c r="M316" s="790"/>
      <c r="N316" s="790" t="s">
        <v>1923</v>
      </c>
      <c r="O316" s="805" t="s">
        <v>1724</v>
      </c>
      <c r="P316" s="792" t="s">
        <v>1535</v>
      </c>
      <c r="Q316" s="1150">
        <v>9</v>
      </c>
      <c r="R316" s="1145">
        <v>0</v>
      </c>
      <c r="S316" s="1151"/>
      <c r="T316" s="1151"/>
      <c r="U316" s="794">
        <v>642300</v>
      </c>
      <c r="V316" s="795">
        <v>199300</v>
      </c>
      <c r="W316" s="795">
        <f t="shared" si="21"/>
        <v>841600</v>
      </c>
      <c r="X316" s="795">
        <f t="shared" si="22"/>
        <v>7574400</v>
      </c>
      <c r="Y316" s="795">
        <f t="shared" si="23"/>
        <v>0</v>
      </c>
      <c r="Z316" s="795">
        <f t="shared" si="24"/>
        <v>0</v>
      </c>
      <c r="AA316" s="795">
        <f t="shared" si="25"/>
        <v>0</v>
      </c>
      <c r="AB316" s="796">
        <f>IFERROR(VLOOKUP(N316,'[40]KL TT ĐỢT 2'!$B$18:$K$2023,10,0),0)</f>
        <v>0</v>
      </c>
    </row>
    <row r="317" spans="1:28" s="767" customFormat="1" hidden="1" outlineLevel="1">
      <c r="A317" s="784"/>
      <c r="B317" s="784" t="s">
        <v>1924</v>
      </c>
      <c r="C317" s="804" t="s">
        <v>1724</v>
      </c>
      <c r="D317" s="786" t="s">
        <v>1535</v>
      </c>
      <c r="E317" s="787">
        <v>29</v>
      </c>
      <c r="F317" s="788"/>
      <c r="G317" s="788"/>
      <c r="H317" s="758">
        <v>0</v>
      </c>
      <c r="I317" s="789"/>
      <c r="J317" s="789"/>
      <c r="K317" s="788"/>
      <c r="M317" s="790"/>
      <c r="N317" s="790" t="s">
        <v>1924</v>
      </c>
      <c r="O317" s="805" t="s">
        <v>1724</v>
      </c>
      <c r="P317" s="792" t="s">
        <v>1535</v>
      </c>
      <c r="Q317" s="1150">
        <v>29</v>
      </c>
      <c r="R317" s="1145">
        <v>0</v>
      </c>
      <c r="S317" s="1151"/>
      <c r="T317" s="1151"/>
      <c r="U317" s="794">
        <v>642300</v>
      </c>
      <c r="V317" s="795">
        <v>199300</v>
      </c>
      <c r="W317" s="795">
        <f t="shared" si="21"/>
        <v>841600</v>
      </c>
      <c r="X317" s="795">
        <f t="shared" si="22"/>
        <v>24406400</v>
      </c>
      <c r="Y317" s="795">
        <f t="shared" si="23"/>
        <v>0</v>
      </c>
      <c r="Z317" s="795">
        <f t="shared" si="24"/>
        <v>0</v>
      </c>
      <c r="AA317" s="795">
        <f t="shared" si="25"/>
        <v>0</v>
      </c>
      <c r="AB317" s="796">
        <f>IFERROR(VLOOKUP(N317,'[40]KL TT ĐỢT 2'!$B$18:$K$2023,10,0),0)</f>
        <v>0</v>
      </c>
    </row>
    <row r="318" spans="1:28" s="767" customFormat="1" hidden="1" outlineLevel="1">
      <c r="A318" s="784"/>
      <c r="B318" s="784" t="s">
        <v>1925</v>
      </c>
      <c r="C318" s="804" t="s">
        <v>1926</v>
      </c>
      <c r="D318" s="786" t="s">
        <v>1535</v>
      </c>
      <c r="E318" s="787">
        <v>117</v>
      </c>
      <c r="F318" s="788"/>
      <c r="G318" s="788"/>
      <c r="H318" s="758">
        <v>0</v>
      </c>
      <c r="I318" s="789"/>
      <c r="J318" s="789"/>
      <c r="K318" s="788"/>
      <c r="M318" s="790"/>
      <c r="N318" s="790" t="s">
        <v>1925</v>
      </c>
      <c r="O318" s="805" t="s">
        <v>1926</v>
      </c>
      <c r="P318" s="792" t="s">
        <v>1535</v>
      </c>
      <c r="Q318" s="1150">
        <v>117</v>
      </c>
      <c r="R318" s="1145">
        <v>0</v>
      </c>
      <c r="S318" s="1151"/>
      <c r="T318" s="1151"/>
      <c r="U318" s="794">
        <v>642300</v>
      </c>
      <c r="V318" s="795">
        <v>199300</v>
      </c>
      <c r="W318" s="795">
        <f t="shared" si="21"/>
        <v>841600</v>
      </c>
      <c r="X318" s="795">
        <f t="shared" si="22"/>
        <v>98467200</v>
      </c>
      <c r="Y318" s="795">
        <f t="shared" si="23"/>
        <v>0</v>
      </c>
      <c r="Z318" s="795">
        <f t="shared" si="24"/>
        <v>0</v>
      </c>
      <c r="AA318" s="795">
        <f t="shared" si="25"/>
        <v>0</v>
      </c>
      <c r="AB318" s="796">
        <f>IFERROR(VLOOKUP(N318,'[40]KL TT ĐỢT 2'!$B$18:$K$2023,10,0),0)</f>
        <v>0</v>
      </c>
    </row>
    <row r="319" spans="1:28" s="767" customFormat="1" hidden="1" outlineLevel="1">
      <c r="A319" s="784"/>
      <c r="B319" s="784" t="s">
        <v>1927</v>
      </c>
      <c r="C319" s="804" t="s">
        <v>1928</v>
      </c>
      <c r="D319" s="786" t="s">
        <v>1535</v>
      </c>
      <c r="E319" s="787">
        <v>24</v>
      </c>
      <c r="F319" s="788"/>
      <c r="G319" s="788"/>
      <c r="H319" s="758">
        <v>0</v>
      </c>
      <c r="I319" s="789"/>
      <c r="J319" s="789"/>
      <c r="K319" s="788"/>
      <c r="M319" s="790"/>
      <c r="N319" s="790" t="s">
        <v>1927</v>
      </c>
      <c r="O319" s="805" t="s">
        <v>1928</v>
      </c>
      <c r="P319" s="792" t="s">
        <v>1535</v>
      </c>
      <c r="Q319" s="1150">
        <v>24</v>
      </c>
      <c r="R319" s="1145">
        <v>0</v>
      </c>
      <c r="S319" s="1151"/>
      <c r="T319" s="1151"/>
      <c r="U319" s="794">
        <v>706600</v>
      </c>
      <c r="V319" s="795">
        <v>199300</v>
      </c>
      <c r="W319" s="795">
        <f t="shared" si="21"/>
        <v>905900</v>
      </c>
      <c r="X319" s="795">
        <f t="shared" si="22"/>
        <v>21741600</v>
      </c>
      <c r="Y319" s="795">
        <f t="shared" si="23"/>
        <v>0</v>
      </c>
      <c r="Z319" s="795">
        <f t="shared" si="24"/>
        <v>0</v>
      </c>
      <c r="AA319" s="795">
        <f t="shared" si="25"/>
        <v>0</v>
      </c>
      <c r="AB319" s="796">
        <f>IFERROR(VLOOKUP(N319,'[40]KL TT ĐỢT 2'!$B$18:$K$2023,10,0),0)</f>
        <v>0</v>
      </c>
    </row>
    <row r="320" spans="1:28" s="767" customFormat="1" hidden="1" outlineLevel="1">
      <c r="A320" s="784"/>
      <c r="B320" s="784" t="s">
        <v>1929</v>
      </c>
      <c r="C320" s="804" t="s">
        <v>1930</v>
      </c>
      <c r="D320" s="786" t="s">
        <v>1535</v>
      </c>
      <c r="E320" s="787">
        <v>10</v>
      </c>
      <c r="F320" s="788"/>
      <c r="G320" s="788"/>
      <c r="H320" s="758">
        <v>0</v>
      </c>
      <c r="I320" s="789"/>
      <c r="J320" s="789"/>
      <c r="K320" s="788"/>
      <c r="M320" s="790"/>
      <c r="N320" s="790" t="s">
        <v>1929</v>
      </c>
      <c r="O320" s="805" t="s">
        <v>1930</v>
      </c>
      <c r="P320" s="792" t="s">
        <v>1535</v>
      </c>
      <c r="Q320" s="1150">
        <v>10</v>
      </c>
      <c r="R320" s="1145">
        <v>0</v>
      </c>
      <c r="S320" s="1151"/>
      <c r="T320" s="1151"/>
      <c r="U320" s="794">
        <v>706600</v>
      </c>
      <c r="V320" s="795">
        <v>199300</v>
      </c>
      <c r="W320" s="795">
        <f t="shared" si="21"/>
        <v>905900</v>
      </c>
      <c r="X320" s="795">
        <f t="shared" si="22"/>
        <v>9059000</v>
      </c>
      <c r="Y320" s="795">
        <f t="shared" si="23"/>
        <v>0</v>
      </c>
      <c r="Z320" s="795">
        <f t="shared" si="24"/>
        <v>0</v>
      </c>
      <c r="AA320" s="795">
        <f t="shared" si="25"/>
        <v>0</v>
      </c>
      <c r="AB320" s="796">
        <f>IFERROR(VLOOKUP(N320,'[40]KL TT ĐỢT 2'!$B$18:$K$2023,10,0),0)</f>
        <v>0</v>
      </c>
    </row>
    <row r="321" spans="1:28" s="767" customFormat="1" hidden="1" outlineLevel="1">
      <c r="A321" s="784"/>
      <c r="B321" s="784" t="s">
        <v>1931</v>
      </c>
      <c r="C321" s="804" t="s">
        <v>1865</v>
      </c>
      <c r="D321" s="786" t="s">
        <v>1535</v>
      </c>
      <c r="E321" s="787">
        <v>3</v>
      </c>
      <c r="F321" s="788"/>
      <c r="G321" s="788"/>
      <c r="H321" s="758">
        <v>0</v>
      </c>
      <c r="I321" s="789"/>
      <c r="J321" s="789"/>
      <c r="K321" s="788"/>
      <c r="M321" s="790"/>
      <c r="N321" s="790" t="s">
        <v>1931</v>
      </c>
      <c r="O321" s="805" t="s">
        <v>1865</v>
      </c>
      <c r="P321" s="792" t="s">
        <v>1535</v>
      </c>
      <c r="Q321" s="1150">
        <v>3</v>
      </c>
      <c r="R321" s="1145">
        <v>0</v>
      </c>
      <c r="S321" s="1151"/>
      <c r="T321" s="1151"/>
      <c r="U321" s="794">
        <v>706600</v>
      </c>
      <c r="V321" s="795">
        <v>199300</v>
      </c>
      <c r="W321" s="795">
        <f t="shared" si="21"/>
        <v>905900</v>
      </c>
      <c r="X321" s="795">
        <f t="shared" si="22"/>
        <v>2717700</v>
      </c>
      <c r="Y321" s="795">
        <f t="shared" si="23"/>
        <v>0</v>
      </c>
      <c r="Z321" s="795">
        <f t="shared" si="24"/>
        <v>0</v>
      </c>
      <c r="AA321" s="795">
        <f t="shared" si="25"/>
        <v>0</v>
      </c>
      <c r="AB321" s="796">
        <f>IFERROR(VLOOKUP(N321,'[40]KL TT ĐỢT 2'!$B$18:$K$2023,10,0),0)</f>
        <v>0</v>
      </c>
    </row>
    <row r="322" spans="1:28" s="767" customFormat="1" hidden="1" outlineLevel="1">
      <c r="A322" s="784"/>
      <c r="B322" s="784" t="s">
        <v>1932</v>
      </c>
      <c r="C322" s="801" t="s">
        <v>1933</v>
      </c>
      <c r="D322" s="786"/>
      <c r="E322" s="787"/>
      <c r="F322" s="788"/>
      <c r="G322" s="788"/>
      <c r="H322" s="758">
        <v>0</v>
      </c>
      <c r="I322" s="789"/>
      <c r="J322" s="789"/>
      <c r="K322" s="788"/>
      <c r="M322" s="790"/>
      <c r="N322" s="802" t="s">
        <v>1932</v>
      </c>
      <c r="O322" s="803" t="s">
        <v>1933</v>
      </c>
      <c r="P322" s="792"/>
      <c r="Q322" s="1150"/>
      <c r="R322" s="1145">
        <v>0</v>
      </c>
      <c r="S322" s="1151"/>
      <c r="T322" s="1151"/>
      <c r="U322" s="781"/>
      <c r="V322" s="782"/>
      <c r="W322" s="795">
        <f t="shared" si="21"/>
        <v>0</v>
      </c>
      <c r="X322" s="795">
        <f t="shared" si="22"/>
        <v>0</v>
      </c>
      <c r="Y322" s="795">
        <f t="shared" si="23"/>
        <v>0</v>
      </c>
      <c r="Z322" s="795">
        <f t="shared" si="24"/>
        <v>0</v>
      </c>
      <c r="AA322" s="795">
        <f t="shared" si="25"/>
        <v>0</v>
      </c>
      <c r="AB322" s="796">
        <f>IFERROR(VLOOKUP(N322,'[40]KL TT ĐỢT 2'!$B$18:$K$2023,10,0),0)</f>
        <v>0</v>
      </c>
    </row>
    <row r="323" spans="1:28" s="767" customFormat="1" hidden="1" outlineLevel="1">
      <c r="A323" s="784"/>
      <c r="B323" s="784" t="s">
        <v>1934</v>
      </c>
      <c r="C323" s="804" t="s">
        <v>1869</v>
      </c>
      <c r="D323" s="786" t="s">
        <v>1535</v>
      </c>
      <c r="E323" s="787">
        <v>9</v>
      </c>
      <c r="F323" s="788"/>
      <c r="G323" s="788"/>
      <c r="H323" s="758">
        <v>0</v>
      </c>
      <c r="I323" s="789"/>
      <c r="J323" s="789"/>
      <c r="K323" s="788"/>
      <c r="M323" s="790"/>
      <c r="N323" s="790" t="s">
        <v>1934</v>
      </c>
      <c r="O323" s="805" t="s">
        <v>1869</v>
      </c>
      <c r="P323" s="792" t="s">
        <v>1535</v>
      </c>
      <c r="Q323" s="1150">
        <v>9</v>
      </c>
      <c r="R323" s="1145">
        <v>0</v>
      </c>
      <c r="S323" s="1151"/>
      <c r="T323" s="1151"/>
      <c r="U323" s="794">
        <v>642300</v>
      </c>
      <c r="V323" s="795">
        <v>199300</v>
      </c>
      <c r="W323" s="795">
        <f t="shared" si="21"/>
        <v>841600</v>
      </c>
      <c r="X323" s="795">
        <f t="shared" si="22"/>
        <v>7574400</v>
      </c>
      <c r="Y323" s="795">
        <f t="shared" si="23"/>
        <v>0</v>
      </c>
      <c r="Z323" s="795">
        <f t="shared" si="24"/>
        <v>0</v>
      </c>
      <c r="AA323" s="795">
        <f t="shared" si="25"/>
        <v>0</v>
      </c>
      <c r="AB323" s="796">
        <f>IFERROR(VLOOKUP(N323,'[40]KL TT ĐỢT 2'!$B$18:$K$2023,10,0),0)</f>
        <v>0</v>
      </c>
    </row>
    <row r="324" spans="1:28" s="767" customFormat="1" hidden="1" outlineLevel="1">
      <c r="A324" s="784"/>
      <c r="B324" s="784" t="s">
        <v>1935</v>
      </c>
      <c r="C324" s="804" t="s">
        <v>1869</v>
      </c>
      <c r="D324" s="786" t="s">
        <v>1535</v>
      </c>
      <c r="E324" s="787">
        <v>48</v>
      </c>
      <c r="F324" s="788"/>
      <c r="G324" s="788"/>
      <c r="H324" s="758">
        <v>0</v>
      </c>
      <c r="I324" s="789"/>
      <c r="J324" s="789"/>
      <c r="K324" s="788"/>
      <c r="M324" s="790"/>
      <c r="N324" s="790" t="s">
        <v>1935</v>
      </c>
      <c r="O324" s="805" t="s">
        <v>1869</v>
      </c>
      <c r="P324" s="792" t="s">
        <v>1535</v>
      </c>
      <c r="Q324" s="1150">
        <v>48</v>
      </c>
      <c r="R324" s="1145">
        <v>0</v>
      </c>
      <c r="S324" s="1151"/>
      <c r="T324" s="1151"/>
      <c r="U324" s="794">
        <v>642300</v>
      </c>
      <c r="V324" s="795">
        <v>199300</v>
      </c>
      <c r="W324" s="795">
        <f t="shared" si="21"/>
        <v>841600</v>
      </c>
      <c r="X324" s="795">
        <f t="shared" si="22"/>
        <v>40396800</v>
      </c>
      <c r="Y324" s="795">
        <f t="shared" si="23"/>
        <v>0</v>
      </c>
      <c r="Z324" s="795">
        <f t="shared" si="24"/>
        <v>0</v>
      </c>
      <c r="AA324" s="795">
        <f t="shared" si="25"/>
        <v>0</v>
      </c>
      <c r="AB324" s="796">
        <f>IFERROR(VLOOKUP(N324,'[40]KL TT ĐỢT 2'!$B$18:$K$2023,10,0),0)</f>
        <v>0</v>
      </c>
    </row>
    <row r="325" spans="1:28" s="767" customFormat="1" hidden="1" outlineLevel="1">
      <c r="A325" s="784"/>
      <c r="B325" s="784" t="s">
        <v>1936</v>
      </c>
      <c r="C325" s="804" t="s">
        <v>1869</v>
      </c>
      <c r="D325" s="786" t="s">
        <v>1535</v>
      </c>
      <c r="E325" s="787">
        <v>68</v>
      </c>
      <c r="F325" s="788"/>
      <c r="G325" s="788"/>
      <c r="H325" s="758">
        <v>0</v>
      </c>
      <c r="I325" s="789"/>
      <c r="J325" s="789"/>
      <c r="K325" s="788"/>
      <c r="M325" s="790"/>
      <c r="N325" s="790" t="s">
        <v>1936</v>
      </c>
      <c r="O325" s="805" t="s">
        <v>1869</v>
      </c>
      <c r="P325" s="792" t="s">
        <v>1535</v>
      </c>
      <c r="Q325" s="1150">
        <v>68</v>
      </c>
      <c r="R325" s="1145">
        <v>0</v>
      </c>
      <c r="S325" s="1151"/>
      <c r="T325" s="1151"/>
      <c r="U325" s="794">
        <v>642300</v>
      </c>
      <c r="V325" s="795">
        <v>199300</v>
      </c>
      <c r="W325" s="795">
        <f t="shared" si="21"/>
        <v>841600</v>
      </c>
      <c r="X325" s="795">
        <f t="shared" si="22"/>
        <v>57228800</v>
      </c>
      <c r="Y325" s="795">
        <f t="shared" si="23"/>
        <v>0</v>
      </c>
      <c r="Z325" s="795">
        <f t="shared" si="24"/>
        <v>0</v>
      </c>
      <c r="AA325" s="795">
        <f t="shared" si="25"/>
        <v>0</v>
      </c>
      <c r="AB325" s="796">
        <f>IFERROR(VLOOKUP(N325,'[40]KL TT ĐỢT 2'!$B$18:$K$2023,10,0),0)</f>
        <v>0</v>
      </c>
    </row>
    <row r="326" spans="1:28" s="767" customFormat="1" hidden="1" outlineLevel="1">
      <c r="A326" s="784"/>
      <c r="B326" s="784" t="s">
        <v>1937</v>
      </c>
      <c r="C326" s="804" t="s">
        <v>1683</v>
      </c>
      <c r="D326" s="786" t="s">
        <v>1535</v>
      </c>
      <c r="E326" s="787">
        <v>98</v>
      </c>
      <c r="F326" s="788"/>
      <c r="G326" s="788"/>
      <c r="H326" s="758">
        <v>0</v>
      </c>
      <c r="I326" s="789"/>
      <c r="J326" s="789"/>
      <c r="K326" s="788"/>
      <c r="M326" s="790"/>
      <c r="N326" s="790" t="s">
        <v>1937</v>
      </c>
      <c r="O326" s="805" t="s">
        <v>1683</v>
      </c>
      <c r="P326" s="792" t="s">
        <v>1535</v>
      </c>
      <c r="Q326" s="1150">
        <v>98</v>
      </c>
      <c r="R326" s="1145">
        <v>0</v>
      </c>
      <c r="S326" s="1151"/>
      <c r="T326" s="1151"/>
      <c r="U326" s="794">
        <v>642300</v>
      </c>
      <c r="V326" s="795">
        <v>199300</v>
      </c>
      <c r="W326" s="795">
        <f t="shared" si="21"/>
        <v>841600</v>
      </c>
      <c r="X326" s="795">
        <f t="shared" si="22"/>
        <v>82476800</v>
      </c>
      <c r="Y326" s="795">
        <f t="shared" si="23"/>
        <v>0</v>
      </c>
      <c r="Z326" s="795">
        <f t="shared" si="24"/>
        <v>0</v>
      </c>
      <c r="AA326" s="795">
        <f t="shared" si="25"/>
        <v>0</v>
      </c>
      <c r="AB326" s="796">
        <f>IFERROR(VLOOKUP(N326,'[40]KL TT ĐỢT 2'!$B$18:$K$2023,10,0),0)</f>
        <v>0</v>
      </c>
    </row>
    <row r="327" spans="1:28" s="767" customFormat="1" hidden="1" outlineLevel="1">
      <c r="A327" s="784"/>
      <c r="B327" s="784" t="s">
        <v>1938</v>
      </c>
      <c r="C327" s="804" t="s">
        <v>1773</v>
      </c>
      <c r="D327" s="786" t="s">
        <v>1535</v>
      </c>
      <c r="E327" s="787">
        <v>10</v>
      </c>
      <c r="F327" s="788"/>
      <c r="G327" s="788"/>
      <c r="H327" s="758">
        <v>0</v>
      </c>
      <c r="I327" s="789"/>
      <c r="J327" s="789"/>
      <c r="K327" s="788"/>
      <c r="M327" s="790"/>
      <c r="N327" s="790" t="s">
        <v>1938</v>
      </c>
      <c r="O327" s="805" t="s">
        <v>1773</v>
      </c>
      <c r="P327" s="792" t="s">
        <v>1535</v>
      </c>
      <c r="Q327" s="1150">
        <v>10</v>
      </c>
      <c r="R327" s="1145">
        <v>0</v>
      </c>
      <c r="S327" s="1151"/>
      <c r="T327" s="1151"/>
      <c r="U327" s="794">
        <v>706600</v>
      </c>
      <c r="V327" s="795">
        <v>199300</v>
      </c>
      <c r="W327" s="795">
        <f t="shared" si="21"/>
        <v>905900</v>
      </c>
      <c r="X327" s="795">
        <f t="shared" si="22"/>
        <v>9059000</v>
      </c>
      <c r="Y327" s="795">
        <f t="shared" si="23"/>
        <v>0</v>
      </c>
      <c r="Z327" s="795">
        <f t="shared" si="24"/>
        <v>0</v>
      </c>
      <c r="AA327" s="795">
        <f t="shared" si="25"/>
        <v>0</v>
      </c>
      <c r="AB327" s="796">
        <f>IFERROR(VLOOKUP(N327,'[40]KL TT ĐỢT 2'!$B$18:$K$2023,10,0),0)</f>
        <v>0</v>
      </c>
    </row>
    <row r="328" spans="1:28" s="767" customFormat="1" hidden="1" outlineLevel="1">
      <c r="A328" s="784"/>
      <c r="B328" s="784" t="s">
        <v>1939</v>
      </c>
      <c r="C328" s="804" t="s">
        <v>1878</v>
      </c>
      <c r="D328" s="786" t="s">
        <v>1535</v>
      </c>
      <c r="E328" s="787">
        <v>9</v>
      </c>
      <c r="F328" s="788"/>
      <c r="G328" s="788"/>
      <c r="H328" s="758">
        <v>0</v>
      </c>
      <c r="I328" s="789"/>
      <c r="J328" s="789"/>
      <c r="K328" s="788"/>
      <c r="M328" s="790"/>
      <c r="N328" s="790" t="s">
        <v>1939</v>
      </c>
      <c r="O328" s="805" t="s">
        <v>1878</v>
      </c>
      <c r="P328" s="792" t="s">
        <v>1535</v>
      </c>
      <c r="Q328" s="1150">
        <v>9</v>
      </c>
      <c r="R328" s="1145">
        <v>0</v>
      </c>
      <c r="S328" s="1151"/>
      <c r="T328" s="1151"/>
      <c r="U328" s="794">
        <v>706600</v>
      </c>
      <c r="V328" s="795">
        <v>199300</v>
      </c>
      <c r="W328" s="795">
        <f t="shared" si="21"/>
        <v>905900</v>
      </c>
      <c r="X328" s="795">
        <f t="shared" si="22"/>
        <v>8153100</v>
      </c>
      <c r="Y328" s="795">
        <f t="shared" si="23"/>
        <v>0</v>
      </c>
      <c r="Z328" s="795">
        <f t="shared" si="24"/>
        <v>0</v>
      </c>
      <c r="AA328" s="795">
        <f t="shared" si="25"/>
        <v>0</v>
      </c>
      <c r="AB328" s="796">
        <f>IFERROR(VLOOKUP(N328,'[40]KL TT ĐỢT 2'!$B$18:$K$2023,10,0),0)</f>
        <v>0</v>
      </c>
    </row>
    <row r="329" spans="1:28" s="767" customFormat="1" hidden="1" outlineLevel="1">
      <c r="A329" s="784"/>
      <c r="B329" s="784" t="s">
        <v>1940</v>
      </c>
      <c r="C329" s="804" t="s">
        <v>1777</v>
      </c>
      <c r="D329" s="786" t="s">
        <v>1535</v>
      </c>
      <c r="E329" s="787">
        <v>2</v>
      </c>
      <c r="F329" s="788"/>
      <c r="G329" s="788"/>
      <c r="H329" s="758">
        <v>0</v>
      </c>
      <c r="I329" s="789"/>
      <c r="J329" s="789"/>
      <c r="K329" s="788"/>
      <c r="M329" s="790"/>
      <c r="N329" s="790" t="s">
        <v>1940</v>
      </c>
      <c r="O329" s="805" t="s">
        <v>1777</v>
      </c>
      <c r="P329" s="792" t="s">
        <v>1535</v>
      </c>
      <c r="Q329" s="1150">
        <v>2</v>
      </c>
      <c r="R329" s="1145">
        <v>0</v>
      </c>
      <c r="S329" s="1151"/>
      <c r="T329" s="1151"/>
      <c r="U329" s="794">
        <v>706600</v>
      </c>
      <c r="V329" s="795">
        <v>199300</v>
      </c>
      <c r="W329" s="795">
        <f t="shared" si="21"/>
        <v>905900</v>
      </c>
      <c r="X329" s="795">
        <f t="shared" si="22"/>
        <v>1811800</v>
      </c>
      <c r="Y329" s="795">
        <f t="shared" si="23"/>
        <v>0</v>
      </c>
      <c r="Z329" s="795">
        <f t="shared" si="24"/>
        <v>0</v>
      </c>
      <c r="AA329" s="795">
        <f t="shared" si="25"/>
        <v>0</v>
      </c>
      <c r="AB329" s="796">
        <f>IFERROR(VLOOKUP(N329,'[40]KL TT ĐỢT 2'!$B$18:$K$2023,10,0),0)</f>
        <v>0</v>
      </c>
    </row>
    <row r="330" spans="1:28" s="767" customFormat="1" hidden="1" outlineLevel="1">
      <c r="A330" s="784"/>
      <c r="B330" s="784" t="s">
        <v>1941</v>
      </c>
      <c r="C330" s="804" t="s">
        <v>1881</v>
      </c>
      <c r="D330" s="786" t="s">
        <v>1535</v>
      </c>
      <c r="E330" s="787">
        <v>2</v>
      </c>
      <c r="F330" s="788"/>
      <c r="G330" s="788"/>
      <c r="H330" s="758">
        <v>0</v>
      </c>
      <c r="I330" s="789"/>
      <c r="J330" s="789"/>
      <c r="K330" s="788"/>
      <c r="M330" s="790"/>
      <c r="N330" s="790" t="s">
        <v>1941</v>
      </c>
      <c r="O330" s="805" t="s">
        <v>1881</v>
      </c>
      <c r="P330" s="792" t="s">
        <v>1535</v>
      </c>
      <c r="Q330" s="1150">
        <v>2</v>
      </c>
      <c r="R330" s="1145">
        <v>0</v>
      </c>
      <c r="S330" s="1151"/>
      <c r="T330" s="1151"/>
      <c r="U330" s="794">
        <v>706600</v>
      </c>
      <c r="V330" s="795">
        <v>199300</v>
      </c>
      <c r="W330" s="795">
        <f t="shared" si="21"/>
        <v>905900</v>
      </c>
      <c r="X330" s="795">
        <f t="shared" si="22"/>
        <v>1811800</v>
      </c>
      <c r="Y330" s="795">
        <f t="shared" si="23"/>
        <v>0</v>
      </c>
      <c r="Z330" s="795">
        <f t="shared" si="24"/>
        <v>0</v>
      </c>
      <c r="AA330" s="795">
        <f t="shared" si="25"/>
        <v>0</v>
      </c>
      <c r="AB330" s="796">
        <f>IFERROR(VLOOKUP(N330,'[40]KL TT ĐỢT 2'!$B$18:$K$2023,10,0),0)</f>
        <v>0</v>
      </c>
    </row>
    <row r="331" spans="1:28" s="767" customFormat="1" hidden="1" outlineLevel="1">
      <c r="A331" s="784"/>
      <c r="B331" s="784" t="s">
        <v>1942</v>
      </c>
      <c r="C331" s="804" t="s">
        <v>1561</v>
      </c>
      <c r="D331" s="786" t="s">
        <v>1535</v>
      </c>
      <c r="E331" s="787">
        <v>4</v>
      </c>
      <c r="F331" s="788"/>
      <c r="G331" s="788"/>
      <c r="H331" s="758">
        <v>0</v>
      </c>
      <c r="I331" s="789"/>
      <c r="J331" s="789"/>
      <c r="K331" s="788"/>
      <c r="M331" s="790"/>
      <c r="N331" s="790" t="s">
        <v>1942</v>
      </c>
      <c r="O331" s="805" t="s">
        <v>1561</v>
      </c>
      <c r="P331" s="792" t="s">
        <v>1535</v>
      </c>
      <c r="Q331" s="1150">
        <v>4</v>
      </c>
      <c r="R331" s="1145">
        <v>0</v>
      </c>
      <c r="S331" s="1151"/>
      <c r="T331" s="1151"/>
      <c r="U331" s="794">
        <v>706600</v>
      </c>
      <c r="V331" s="795">
        <v>199300</v>
      </c>
      <c r="W331" s="795">
        <f t="shared" si="21"/>
        <v>905900</v>
      </c>
      <c r="X331" s="795">
        <f t="shared" si="22"/>
        <v>3623600</v>
      </c>
      <c r="Y331" s="795">
        <f t="shared" si="23"/>
        <v>0</v>
      </c>
      <c r="Z331" s="795">
        <f t="shared" si="24"/>
        <v>0</v>
      </c>
      <c r="AA331" s="795">
        <f t="shared" si="25"/>
        <v>0</v>
      </c>
      <c r="AB331" s="796">
        <f>IFERROR(VLOOKUP(N331,'[40]KL TT ĐỢT 2'!$B$18:$K$2023,10,0),0)</f>
        <v>0</v>
      </c>
    </row>
    <row r="332" spans="1:28" s="767" customFormat="1" ht="28" hidden="1" outlineLevel="1">
      <c r="A332" s="784"/>
      <c r="B332" s="784" t="s">
        <v>1943</v>
      </c>
      <c r="C332" s="785" t="s">
        <v>1563</v>
      </c>
      <c r="D332" s="786" t="s">
        <v>1535</v>
      </c>
      <c r="E332" s="787">
        <v>57</v>
      </c>
      <c r="F332" s="788"/>
      <c r="G332" s="788"/>
      <c r="H332" s="758">
        <v>0</v>
      </c>
      <c r="I332" s="789"/>
      <c r="J332" s="789"/>
      <c r="K332" s="788"/>
      <c r="M332" s="790"/>
      <c r="N332" s="790" t="s">
        <v>1943</v>
      </c>
      <c r="O332" s="791" t="s">
        <v>1563</v>
      </c>
      <c r="P332" s="792" t="s">
        <v>1535</v>
      </c>
      <c r="Q332" s="1150">
        <v>57</v>
      </c>
      <c r="R332" s="1145">
        <v>0</v>
      </c>
      <c r="S332" s="1151"/>
      <c r="T332" s="1151"/>
      <c r="U332" s="794">
        <v>476400</v>
      </c>
      <c r="V332" s="795">
        <v>38600</v>
      </c>
      <c r="W332" s="795">
        <f t="shared" si="21"/>
        <v>515000</v>
      </c>
      <c r="X332" s="795">
        <f t="shared" si="22"/>
        <v>29355000</v>
      </c>
      <c r="Y332" s="795">
        <f t="shared" si="23"/>
        <v>0</v>
      </c>
      <c r="Z332" s="795">
        <f t="shared" si="24"/>
        <v>0</v>
      </c>
      <c r="AA332" s="795">
        <f t="shared" si="25"/>
        <v>0</v>
      </c>
      <c r="AB332" s="796">
        <f>IFERROR(VLOOKUP(N332,'[40]KL TT ĐỢT 2'!$B$18:$K$2023,10,0),0)</f>
        <v>0</v>
      </c>
    </row>
    <row r="333" spans="1:28" s="767" customFormat="1" hidden="1" outlineLevel="1">
      <c r="A333" s="784"/>
      <c r="B333" s="784" t="s">
        <v>1944</v>
      </c>
      <c r="C333" s="785" t="s">
        <v>1565</v>
      </c>
      <c r="D333" s="786" t="s">
        <v>1535</v>
      </c>
      <c r="E333" s="787">
        <v>57</v>
      </c>
      <c r="F333" s="788"/>
      <c r="G333" s="788"/>
      <c r="H333" s="758">
        <v>0</v>
      </c>
      <c r="I333" s="789"/>
      <c r="J333" s="789"/>
      <c r="K333" s="788"/>
      <c r="M333" s="790"/>
      <c r="N333" s="790" t="s">
        <v>1944</v>
      </c>
      <c r="O333" s="791" t="s">
        <v>1565</v>
      </c>
      <c r="P333" s="792" t="s">
        <v>1535</v>
      </c>
      <c r="Q333" s="1150">
        <v>57</v>
      </c>
      <c r="R333" s="1145">
        <v>0</v>
      </c>
      <c r="S333" s="1151"/>
      <c r="T333" s="1151"/>
      <c r="U333" s="794">
        <v>254000</v>
      </c>
      <c r="V333" s="795">
        <v>12900</v>
      </c>
      <c r="W333" s="795">
        <f t="shared" si="21"/>
        <v>266900</v>
      </c>
      <c r="X333" s="795">
        <f t="shared" si="22"/>
        <v>15213300</v>
      </c>
      <c r="Y333" s="795">
        <f t="shared" si="23"/>
        <v>0</v>
      </c>
      <c r="Z333" s="795">
        <f t="shared" si="24"/>
        <v>0</v>
      </c>
      <c r="AA333" s="795">
        <f t="shared" si="25"/>
        <v>0</v>
      </c>
      <c r="AB333" s="796">
        <f>IFERROR(VLOOKUP(N333,'[40]KL TT ĐỢT 2'!$B$18:$K$2023,10,0),0)</f>
        <v>0</v>
      </c>
    </row>
    <row r="334" spans="1:28" s="731" customFormat="1" hidden="1" outlineLevel="1">
      <c r="A334" s="762"/>
      <c r="B334" s="784" t="s">
        <v>1945</v>
      </c>
      <c r="C334" s="806" t="s">
        <v>1667</v>
      </c>
      <c r="D334" s="776" t="s">
        <v>1668</v>
      </c>
      <c r="E334" s="797">
        <v>1</v>
      </c>
      <c r="F334" s="766"/>
      <c r="G334" s="766"/>
      <c r="H334" s="758">
        <v>0</v>
      </c>
      <c r="I334" s="765"/>
      <c r="J334" s="765"/>
      <c r="K334" s="766"/>
      <c r="M334" s="777"/>
      <c r="N334" s="790" t="s">
        <v>1945</v>
      </c>
      <c r="O334" s="807" t="s">
        <v>1667</v>
      </c>
      <c r="P334" s="779" t="s">
        <v>1668</v>
      </c>
      <c r="Q334" s="1152">
        <v>1</v>
      </c>
      <c r="R334" s="1145">
        <v>0</v>
      </c>
      <c r="S334" s="1149"/>
      <c r="T334" s="1149"/>
      <c r="U334" s="794">
        <v>75304622</v>
      </c>
      <c r="V334" s="795">
        <v>20000000</v>
      </c>
      <c r="W334" s="795">
        <f t="shared" si="21"/>
        <v>95304622</v>
      </c>
      <c r="X334" s="795">
        <f t="shared" si="22"/>
        <v>95304622</v>
      </c>
      <c r="Y334" s="795">
        <f t="shared" si="23"/>
        <v>0</v>
      </c>
      <c r="Z334" s="795">
        <f t="shared" si="24"/>
        <v>0</v>
      </c>
      <c r="AA334" s="795">
        <f t="shared" si="25"/>
        <v>0</v>
      </c>
      <c r="AB334" s="808">
        <f>IFERROR(VLOOKUP(N334,'[40]KL TT ĐỢT 2'!$B$18:$K$2023,10,0),0)</f>
        <v>0</v>
      </c>
    </row>
    <row r="335" spans="1:28" s="814" customFormat="1" collapsed="1">
      <c r="A335" s="809" t="s">
        <v>116</v>
      </c>
      <c r="B335" s="809"/>
      <c r="C335" s="810" t="s">
        <v>1946</v>
      </c>
      <c r="D335" s="809"/>
      <c r="E335" s="811"/>
      <c r="F335" s="809"/>
      <c r="G335" s="809"/>
      <c r="H335" s="812">
        <v>0</v>
      </c>
      <c r="I335" s="813"/>
      <c r="J335" s="809"/>
      <c r="K335" s="809"/>
      <c r="M335" s="759" t="s">
        <v>116</v>
      </c>
      <c r="N335" s="759"/>
      <c r="O335" s="760" t="s">
        <v>1946</v>
      </c>
      <c r="P335" s="759"/>
      <c r="Q335" s="815"/>
      <c r="R335" s="1145">
        <v>0</v>
      </c>
      <c r="S335" s="1146"/>
      <c r="T335" s="1147"/>
      <c r="U335" s="759"/>
      <c r="V335" s="759"/>
      <c r="W335" s="759"/>
      <c r="X335" s="761">
        <f>SUBTOTAL(9,X338:X637)</f>
        <v>3874976800</v>
      </c>
      <c r="Y335" s="761">
        <f t="shared" ref="Y335:AA335" si="26">SUBTOTAL(9,Y338:Y637)</f>
        <v>0</v>
      </c>
      <c r="Z335" s="761">
        <f t="shared" si="26"/>
        <v>0</v>
      </c>
      <c r="AA335" s="761">
        <f t="shared" si="26"/>
        <v>0</v>
      </c>
      <c r="AB335" s="816">
        <f>IFERROR(VLOOKUP(N335,'[40]KL TT ĐỢT 2'!$B$18:$K$2023,10,0),0)</f>
        <v>0</v>
      </c>
    </row>
    <row r="336" spans="1:28" s="823" customFormat="1" hidden="1" outlineLevel="1">
      <c r="A336" s="817"/>
      <c r="B336" s="817"/>
      <c r="C336" s="818" t="s">
        <v>1947</v>
      </c>
      <c r="D336" s="819"/>
      <c r="E336" s="820"/>
      <c r="F336" s="821"/>
      <c r="G336" s="821"/>
      <c r="H336" s="812">
        <v>0</v>
      </c>
      <c r="I336" s="822"/>
      <c r="J336" s="822"/>
      <c r="K336" s="821"/>
      <c r="M336" s="777"/>
      <c r="N336" s="777"/>
      <c r="O336" s="799" t="s">
        <v>1947</v>
      </c>
      <c r="P336" s="800"/>
      <c r="Q336" s="1152"/>
      <c r="R336" s="1145">
        <v>0</v>
      </c>
      <c r="S336" s="1149"/>
      <c r="T336" s="1149"/>
      <c r="U336" s="772"/>
      <c r="V336" s="780"/>
      <c r="W336" s="795">
        <f t="shared" si="21"/>
        <v>0</v>
      </c>
      <c r="X336" s="795">
        <f t="shared" si="22"/>
        <v>0</v>
      </c>
      <c r="Y336" s="795">
        <f t="shared" si="23"/>
        <v>0</v>
      </c>
      <c r="Z336" s="795">
        <f t="shared" si="24"/>
        <v>0</v>
      </c>
      <c r="AA336" s="795">
        <f t="shared" si="25"/>
        <v>0</v>
      </c>
      <c r="AB336" s="824">
        <f>IFERROR(VLOOKUP(N336,'[40]KL TT ĐỢT 2'!$B$18:$K$2023,10,0),0)</f>
        <v>0</v>
      </c>
    </row>
    <row r="337" spans="1:28" s="827" customFormat="1" hidden="1" outlineLevel="1">
      <c r="A337" s="817"/>
      <c r="B337" s="817"/>
      <c r="C337" s="825" t="s">
        <v>1948</v>
      </c>
      <c r="D337" s="826"/>
      <c r="E337" s="820"/>
      <c r="F337" s="821"/>
      <c r="G337" s="821"/>
      <c r="H337" s="812">
        <v>0</v>
      </c>
      <c r="I337" s="822"/>
      <c r="J337" s="822"/>
      <c r="K337" s="821"/>
      <c r="M337" s="828"/>
      <c r="N337" s="829"/>
      <c r="O337" s="830" t="s">
        <v>1948</v>
      </c>
      <c r="P337" s="831"/>
      <c r="Q337" s="1153"/>
      <c r="R337" s="1145">
        <v>0</v>
      </c>
      <c r="S337" s="1149"/>
      <c r="T337" s="1149"/>
      <c r="U337" s="772"/>
      <c r="V337" s="833"/>
      <c r="W337" s="795">
        <f t="shared" si="21"/>
        <v>0</v>
      </c>
      <c r="X337" s="795">
        <f t="shared" si="22"/>
        <v>0</v>
      </c>
      <c r="Y337" s="795">
        <f t="shared" si="23"/>
        <v>0</v>
      </c>
      <c r="Z337" s="795">
        <f t="shared" si="24"/>
        <v>0</v>
      </c>
      <c r="AA337" s="795">
        <f t="shared" si="25"/>
        <v>0</v>
      </c>
      <c r="AB337" s="834">
        <f>IFERROR(VLOOKUP(N337,'[40]KL TT ĐỢT 2'!$B$18:$K$2023,10,0),0)</f>
        <v>0</v>
      </c>
    </row>
    <row r="338" spans="1:28" s="827" customFormat="1" hidden="1" outlineLevel="1">
      <c r="A338" s="817"/>
      <c r="B338" s="835" t="s">
        <v>1949</v>
      </c>
      <c r="C338" s="836" t="s">
        <v>1591</v>
      </c>
      <c r="D338" s="837" t="s">
        <v>1535</v>
      </c>
      <c r="E338" s="838">
        <v>1</v>
      </c>
      <c r="F338" s="839"/>
      <c r="G338" s="839"/>
      <c r="H338" s="812">
        <v>0</v>
      </c>
      <c r="I338" s="840"/>
      <c r="J338" s="840"/>
      <c r="K338" s="839"/>
      <c r="M338" s="828"/>
      <c r="N338" s="841" t="s">
        <v>1949</v>
      </c>
      <c r="O338" s="842" t="s">
        <v>1591</v>
      </c>
      <c r="P338" s="843" t="s">
        <v>1535</v>
      </c>
      <c r="Q338" s="1154">
        <v>1</v>
      </c>
      <c r="R338" s="1145">
        <v>0</v>
      </c>
      <c r="S338" s="1151"/>
      <c r="T338" s="1151"/>
      <c r="U338" s="794">
        <v>559100</v>
      </c>
      <c r="V338" s="845">
        <v>192900</v>
      </c>
      <c r="W338" s="795">
        <f t="shared" si="21"/>
        <v>752000</v>
      </c>
      <c r="X338" s="795">
        <f t="shared" si="22"/>
        <v>752000</v>
      </c>
      <c r="Y338" s="795">
        <f t="shared" si="23"/>
        <v>0</v>
      </c>
      <c r="Z338" s="795">
        <f t="shared" si="24"/>
        <v>0</v>
      </c>
      <c r="AA338" s="795">
        <f t="shared" si="25"/>
        <v>0</v>
      </c>
      <c r="AB338" s="834">
        <f>IFERROR(VLOOKUP(N338,'[40]KL TT ĐỢT 2'!$B$18:$K$2023,10,0),0)</f>
        <v>0</v>
      </c>
    </row>
    <row r="339" spans="1:28" s="827" customFormat="1" hidden="1" outlineLevel="1">
      <c r="A339" s="817"/>
      <c r="B339" s="835" t="s">
        <v>1950</v>
      </c>
      <c r="C339" s="836" t="s">
        <v>1591</v>
      </c>
      <c r="D339" s="837" t="s">
        <v>1535</v>
      </c>
      <c r="E339" s="838">
        <v>1</v>
      </c>
      <c r="F339" s="839"/>
      <c r="G339" s="839"/>
      <c r="H339" s="812">
        <v>0</v>
      </c>
      <c r="I339" s="840"/>
      <c r="J339" s="840"/>
      <c r="K339" s="839"/>
      <c r="M339" s="828"/>
      <c r="N339" s="841" t="s">
        <v>1950</v>
      </c>
      <c r="O339" s="842" t="s">
        <v>1591</v>
      </c>
      <c r="P339" s="843" t="s">
        <v>1535</v>
      </c>
      <c r="Q339" s="1154">
        <v>1</v>
      </c>
      <c r="R339" s="1145">
        <v>0</v>
      </c>
      <c r="S339" s="1151"/>
      <c r="T339" s="1151"/>
      <c r="U339" s="794">
        <v>559100</v>
      </c>
      <c r="V339" s="845">
        <v>192900</v>
      </c>
      <c r="W339" s="795">
        <f t="shared" ref="W339:W402" si="27">U339+V339</f>
        <v>752000</v>
      </c>
      <c r="X339" s="795">
        <f t="shared" ref="X339:X402" si="28">Q339*W339</f>
        <v>752000</v>
      </c>
      <c r="Y339" s="795">
        <f t="shared" ref="Y339:Y402" si="29">R339*W339</f>
        <v>0</v>
      </c>
      <c r="Z339" s="795">
        <f t="shared" ref="Z339:Z402" si="30">S339*W339</f>
        <v>0</v>
      </c>
      <c r="AA339" s="795">
        <f t="shared" ref="AA339:AA402" si="31">T339*W339</f>
        <v>0</v>
      </c>
      <c r="AB339" s="834">
        <f>IFERROR(VLOOKUP(N339,'[40]KL TT ĐỢT 2'!$B$18:$K$2023,10,0),0)</f>
        <v>0</v>
      </c>
    </row>
    <row r="340" spans="1:28" s="827" customFormat="1" hidden="1" outlineLevel="1">
      <c r="A340" s="817"/>
      <c r="B340" s="835" t="s">
        <v>1951</v>
      </c>
      <c r="C340" s="836" t="s">
        <v>1952</v>
      </c>
      <c r="D340" s="837" t="s">
        <v>1535</v>
      </c>
      <c r="E340" s="838">
        <v>1</v>
      </c>
      <c r="F340" s="839"/>
      <c r="G340" s="839"/>
      <c r="H340" s="812">
        <v>0</v>
      </c>
      <c r="I340" s="840"/>
      <c r="J340" s="840"/>
      <c r="K340" s="839"/>
      <c r="M340" s="828"/>
      <c r="N340" s="841" t="s">
        <v>1951</v>
      </c>
      <c r="O340" s="842" t="s">
        <v>1952</v>
      </c>
      <c r="P340" s="843" t="s">
        <v>1535</v>
      </c>
      <c r="Q340" s="1154">
        <v>1</v>
      </c>
      <c r="R340" s="1145">
        <v>0</v>
      </c>
      <c r="S340" s="1151"/>
      <c r="T340" s="1151"/>
      <c r="U340" s="794">
        <v>495200</v>
      </c>
      <c r="V340" s="845">
        <v>192900</v>
      </c>
      <c r="W340" s="795">
        <f t="shared" si="27"/>
        <v>688100</v>
      </c>
      <c r="X340" s="795">
        <f t="shared" si="28"/>
        <v>688100</v>
      </c>
      <c r="Y340" s="795">
        <f t="shared" si="29"/>
        <v>0</v>
      </c>
      <c r="Z340" s="795">
        <f t="shared" si="30"/>
        <v>0</v>
      </c>
      <c r="AA340" s="795">
        <f t="shared" si="31"/>
        <v>0</v>
      </c>
      <c r="AB340" s="834">
        <f>IFERROR(VLOOKUP(N340,'[40]KL TT ĐỢT 2'!$B$18:$K$2023,10,0),0)</f>
        <v>0</v>
      </c>
    </row>
    <row r="341" spans="1:28" s="827" customFormat="1" hidden="1" outlineLevel="1">
      <c r="A341" s="817"/>
      <c r="B341" s="835" t="s">
        <v>1953</v>
      </c>
      <c r="C341" s="836" t="s">
        <v>1952</v>
      </c>
      <c r="D341" s="837" t="s">
        <v>1535</v>
      </c>
      <c r="E341" s="838">
        <v>1</v>
      </c>
      <c r="F341" s="839"/>
      <c r="G341" s="839"/>
      <c r="H341" s="812">
        <v>0</v>
      </c>
      <c r="I341" s="840"/>
      <c r="J341" s="840"/>
      <c r="K341" s="839"/>
      <c r="M341" s="828"/>
      <c r="N341" s="841" t="s">
        <v>1953</v>
      </c>
      <c r="O341" s="842" t="s">
        <v>1952</v>
      </c>
      <c r="P341" s="843" t="s">
        <v>1535</v>
      </c>
      <c r="Q341" s="1154">
        <v>1</v>
      </c>
      <c r="R341" s="1145">
        <v>0</v>
      </c>
      <c r="S341" s="1151"/>
      <c r="T341" s="1151"/>
      <c r="U341" s="794">
        <v>495200</v>
      </c>
      <c r="V341" s="845">
        <v>192900</v>
      </c>
      <c r="W341" s="795">
        <f t="shared" si="27"/>
        <v>688100</v>
      </c>
      <c r="X341" s="795">
        <f t="shared" si="28"/>
        <v>688100</v>
      </c>
      <c r="Y341" s="795">
        <f t="shared" si="29"/>
        <v>0</v>
      </c>
      <c r="Z341" s="795">
        <f t="shared" si="30"/>
        <v>0</v>
      </c>
      <c r="AA341" s="795">
        <f t="shared" si="31"/>
        <v>0</v>
      </c>
      <c r="AB341" s="834">
        <f>IFERROR(VLOOKUP(N341,'[40]KL TT ĐỢT 2'!$B$18:$K$2023,10,0),0)</f>
        <v>0</v>
      </c>
    </row>
    <row r="342" spans="1:28" s="827" customFormat="1" hidden="1" outlineLevel="1">
      <c r="A342" s="817"/>
      <c r="B342" s="835" t="s">
        <v>1954</v>
      </c>
      <c r="C342" s="836" t="s">
        <v>1955</v>
      </c>
      <c r="D342" s="837" t="s">
        <v>1535</v>
      </c>
      <c r="E342" s="838">
        <v>1</v>
      </c>
      <c r="F342" s="839"/>
      <c r="G342" s="839"/>
      <c r="H342" s="812">
        <v>0</v>
      </c>
      <c r="I342" s="840"/>
      <c r="J342" s="840"/>
      <c r="K342" s="839"/>
      <c r="M342" s="828"/>
      <c r="N342" s="841" t="s">
        <v>1954</v>
      </c>
      <c r="O342" s="842" t="s">
        <v>1955</v>
      </c>
      <c r="P342" s="843" t="s">
        <v>1535</v>
      </c>
      <c r="Q342" s="1154">
        <v>1</v>
      </c>
      <c r="R342" s="1145">
        <v>0</v>
      </c>
      <c r="S342" s="1151"/>
      <c r="T342" s="1151"/>
      <c r="U342" s="794">
        <v>495200</v>
      </c>
      <c r="V342" s="845">
        <v>192900</v>
      </c>
      <c r="W342" s="795">
        <f t="shared" si="27"/>
        <v>688100</v>
      </c>
      <c r="X342" s="795">
        <f t="shared" si="28"/>
        <v>688100</v>
      </c>
      <c r="Y342" s="795">
        <f t="shared" si="29"/>
        <v>0</v>
      </c>
      <c r="Z342" s="795">
        <f t="shared" si="30"/>
        <v>0</v>
      </c>
      <c r="AA342" s="795">
        <f t="shared" si="31"/>
        <v>0</v>
      </c>
      <c r="AB342" s="834">
        <f>IFERROR(VLOOKUP(N342,'[40]KL TT ĐỢT 2'!$B$18:$K$2023,10,0),0)</f>
        <v>0</v>
      </c>
    </row>
    <row r="343" spans="1:28" s="827" customFormat="1" hidden="1" outlineLevel="1">
      <c r="A343" s="817"/>
      <c r="B343" s="835" t="s">
        <v>1956</v>
      </c>
      <c r="C343" s="836" t="s">
        <v>1595</v>
      </c>
      <c r="D343" s="837" t="s">
        <v>1535</v>
      </c>
      <c r="E343" s="838">
        <v>1</v>
      </c>
      <c r="F343" s="839"/>
      <c r="G343" s="839"/>
      <c r="H343" s="812">
        <v>0</v>
      </c>
      <c r="I343" s="840"/>
      <c r="J343" s="840"/>
      <c r="K343" s="839"/>
      <c r="M343" s="828"/>
      <c r="N343" s="841" t="s">
        <v>1956</v>
      </c>
      <c r="O343" s="842" t="s">
        <v>1595</v>
      </c>
      <c r="P343" s="843" t="s">
        <v>1535</v>
      </c>
      <c r="Q343" s="1154">
        <v>1</v>
      </c>
      <c r="R343" s="1145">
        <v>0</v>
      </c>
      <c r="S343" s="1151"/>
      <c r="T343" s="1151"/>
      <c r="U343" s="794">
        <v>495200</v>
      </c>
      <c r="V343" s="845">
        <v>192900</v>
      </c>
      <c r="W343" s="795">
        <f t="shared" si="27"/>
        <v>688100</v>
      </c>
      <c r="X343" s="795">
        <f t="shared" si="28"/>
        <v>688100</v>
      </c>
      <c r="Y343" s="795">
        <f t="shared" si="29"/>
        <v>0</v>
      </c>
      <c r="Z343" s="795">
        <f t="shared" si="30"/>
        <v>0</v>
      </c>
      <c r="AA343" s="795">
        <f t="shared" si="31"/>
        <v>0</v>
      </c>
      <c r="AB343" s="834">
        <f>IFERROR(VLOOKUP(N343,'[40]KL TT ĐỢT 2'!$B$18:$K$2023,10,0),0)</f>
        <v>0</v>
      </c>
    </row>
    <row r="344" spans="1:28" s="827" customFormat="1" hidden="1" outlineLevel="1">
      <c r="A344" s="817"/>
      <c r="B344" s="835" t="s">
        <v>1957</v>
      </c>
      <c r="C344" s="836" t="s">
        <v>1958</v>
      </c>
      <c r="D344" s="837" t="s">
        <v>1535</v>
      </c>
      <c r="E344" s="838">
        <v>1</v>
      </c>
      <c r="F344" s="839"/>
      <c r="G344" s="839"/>
      <c r="H344" s="812">
        <v>0</v>
      </c>
      <c r="I344" s="840"/>
      <c r="J344" s="840"/>
      <c r="K344" s="839"/>
      <c r="M344" s="828"/>
      <c r="N344" s="841" t="s">
        <v>1957</v>
      </c>
      <c r="O344" s="842" t="s">
        <v>1958</v>
      </c>
      <c r="P344" s="843" t="s">
        <v>1535</v>
      </c>
      <c r="Q344" s="1154">
        <v>1</v>
      </c>
      <c r="R344" s="1145">
        <v>0</v>
      </c>
      <c r="S344" s="1151"/>
      <c r="T344" s="1151"/>
      <c r="U344" s="794">
        <v>495200</v>
      </c>
      <c r="V344" s="845">
        <v>192900</v>
      </c>
      <c r="W344" s="795">
        <f t="shared" si="27"/>
        <v>688100</v>
      </c>
      <c r="X344" s="795">
        <f t="shared" si="28"/>
        <v>688100</v>
      </c>
      <c r="Y344" s="795">
        <f t="shared" si="29"/>
        <v>0</v>
      </c>
      <c r="Z344" s="795">
        <f t="shared" si="30"/>
        <v>0</v>
      </c>
      <c r="AA344" s="795">
        <f t="shared" si="31"/>
        <v>0</v>
      </c>
      <c r="AB344" s="834">
        <f>IFERROR(VLOOKUP(N344,'[40]KL TT ĐỢT 2'!$B$18:$K$2023,10,0),0)</f>
        <v>0</v>
      </c>
    </row>
    <row r="345" spans="1:28" s="827" customFormat="1" hidden="1" outlineLevel="1">
      <c r="A345" s="817"/>
      <c r="B345" s="835" t="s">
        <v>1959</v>
      </c>
      <c r="C345" s="836" t="s">
        <v>1960</v>
      </c>
      <c r="D345" s="837" t="s">
        <v>1535</v>
      </c>
      <c r="E345" s="838">
        <v>1</v>
      </c>
      <c r="F345" s="839"/>
      <c r="G345" s="839"/>
      <c r="H345" s="812">
        <v>0</v>
      </c>
      <c r="I345" s="840"/>
      <c r="J345" s="840"/>
      <c r="K345" s="839"/>
      <c r="M345" s="828"/>
      <c r="N345" s="841" t="s">
        <v>1959</v>
      </c>
      <c r="O345" s="842" t="s">
        <v>1960</v>
      </c>
      <c r="P345" s="843" t="s">
        <v>1535</v>
      </c>
      <c r="Q345" s="1154">
        <v>1</v>
      </c>
      <c r="R345" s="1145">
        <v>0</v>
      </c>
      <c r="S345" s="1151"/>
      <c r="T345" s="1151"/>
      <c r="U345" s="794">
        <v>615000</v>
      </c>
      <c r="V345" s="845">
        <v>192900</v>
      </c>
      <c r="W345" s="795">
        <f t="shared" si="27"/>
        <v>807900</v>
      </c>
      <c r="X345" s="795">
        <f t="shared" si="28"/>
        <v>807900</v>
      </c>
      <c r="Y345" s="795">
        <f t="shared" si="29"/>
        <v>0</v>
      </c>
      <c r="Z345" s="795">
        <f t="shared" si="30"/>
        <v>0</v>
      </c>
      <c r="AA345" s="795">
        <f t="shared" si="31"/>
        <v>0</v>
      </c>
      <c r="AB345" s="834">
        <f>IFERROR(VLOOKUP(N345,'[40]KL TT ĐỢT 2'!$B$18:$K$2023,10,0),0)</f>
        <v>0</v>
      </c>
    </row>
    <row r="346" spans="1:28" s="827" customFormat="1" hidden="1" outlineLevel="1">
      <c r="A346" s="817"/>
      <c r="B346" s="835" t="s">
        <v>1961</v>
      </c>
      <c r="C346" s="836" t="s">
        <v>1962</v>
      </c>
      <c r="D346" s="837" t="s">
        <v>1535</v>
      </c>
      <c r="E346" s="838">
        <v>2</v>
      </c>
      <c r="F346" s="839"/>
      <c r="G346" s="839"/>
      <c r="H346" s="812">
        <v>0</v>
      </c>
      <c r="I346" s="840"/>
      <c r="J346" s="840"/>
      <c r="K346" s="839"/>
      <c r="M346" s="828"/>
      <c r="N346" s="841" t="s">
        <v>1961</v>
      </c>
      <c r="O346" s="842" t="s">
        <v>1962</v>
      </c>
      <c r="P346" s="843" t="s">
        <v>1535</v>
      </c>
      <c r="Q346" s="1154">
        <v>2</v>
      </c>
      <c r="R346" s="1145">
        <v>0</v>
      </c>
      <c r="S346" s="1151"/>
      <c r="T346" s="1151"/>
      <c r="U346" s="794">
        <v>544700</v>
      </c>
      <c r="V346" s="845">
        <v>192900</v>
      </c>
      <c r="W346" s="795">
        <f t="shared" si="27"/>
        <v>737600</v>
      </c>
      <c r="X346" s="795">
        <f t="shared" si="28"/>
        <v>1475200</v>
      </c>
      <c r="Y346" s="795">
        <f t="shared" si="29"/>
        <v>0</v>
      </c>
      <c r="Z346" s="795">
        <f t="shared" si="30"/>
        <v>0</v>
      </c>
      <c r="AA346" s="795">
        <f t="shared" si="31"/>
        <v>0</v>
      </c>
      <c r="AB346" s="834">
        <f>IFERROR(VLOOKUP(N346,'[40]KL TT ĐỢT 2'!$B$18:$K$2023,10,0),0)</f>
        <v>0</v>
      </c>
    </row>
    <row r="347" spans="1:28" s="827" customFormat="1" hidden="1" outlineLevel="1">
      <c r="A347" s="817"/>
      <c r="B347" s="835" t="s">
        <v>1963</v>
      </c>
      <c r="C347" s="836" t="s">
        <v>1964</v>
      </c>
      <c r="D347" s="837" t="s">
        <v>1535</v>
      </c>
      <c r="E347" s="838">
        <v>1</v>
      </c>
      <c r="F347" s="839"/>
      <c r="G347" s="839"/>
      <c r="H347" s="812">
        <v>0</v>
      </c>
      <c r="I347" s="840"/>
      <c r="J347" s="840"/>
      <c r="K347" s="839"/>
      <c r="M347" s="828"/>
      <c r="N347" s="841" t="s">
        <v>1963</v>
      </c>
      <c r="O347" s="842" t="s">
        <v>1964</v>
      </c>
      <c r="P347" s="843" t="s">
        <v>1535</v>
      </c>
      <c r="Q347" s="1154">
        <v>1</v>
      </c>
      <c r="R347" s="1145">
        <v>0</v>
      </c>
      <c r="S347" s="1151"/>
      <c r="T347" s="1151"/>
      <c r="U347" s="794">
        <v>544700</v>
      </c>
      <c r="V347" s="845">
        <v>192900</v>
      </c>
      <c r="W347" s="795">
        <f t="shared" si="27"/>
        <v>737600</v>
      </c>
      <c r="X347" s="795">
        <f t="shared" si="28"/>
        <v>737600</v>
      </c>
      <c r="Y347" s="795">
        <f t="shared" si="29"/>
        <v>0</v>
      </c>
      <c r="Z347" s="795">
        <f t="shared" si="30"/>
        <v>0</v>
      </c>
      <c r="AA347" s="795">
        <f t="shared" si="31"/>
        <v>0</v>
      </c>
      <c r="AB347" s="834">
        <f>IFERROR(VLOOKUP(N347,'[40]KL TT ĐỢT 2'!$B$18:$K$2023,10,0),0)</f>
        <v>0</v>
      </c>
    </row>
    <row r="348" spans="1:28" s="827" customFormat="1" hidden="1" outlineLevel="1">
      <c r="A348" s="817"/>
      <c r="B348" s="835" t="s">
        <v>1965</v>
      </c>
      <c r="C348" s="836" t="s">
        <v>1966</v>
      </c>
      <c r="D348" s="837" t="s">
        <v>1535</v>
      </c>
      <c r="E348" s="838">
        <v>2</v>
      </c>
      <c r="F348" s="839"/>
      <c r="G348" s="839"/>
      <c r="H348" s="812">
        <v>0</v>
      </c>
      <c r="I348" s="840"/>
      <c r="J348" s="840"/>
      <c r="K348" s="839"/>
      <c r="M348" s="828"/>
      <c r="N348" s="841" t="s">
        <v>1965</v>
      </c>
      <c r="O348" s="842" t="s">
        <v>1966</v>
      </c>
      <c r="P348" s="843" t="s">
        <v>1535</v>
      </c>
      <c r="Q348" s="1154">
        <v>2</v>
      </c>
      <c r="R348" s="1145">
        <v>0</v>
      </c>
      <c r="S348" s="1151"/>
      <c r="T348" s="1151"/>
      <c r="U348" s="794">
        <v>615000</v>
      </c>
      <c r="V348" s="845">
        <v>192900</v>
      </c>
      <c r="W348" s="795">
        <f t="shared" si="27"/>
        <v>807900</v>
      </c>
      <c r="X348" s="795">
        <f t="shared" si="28"/>
        <v>1615800</v>
      </c>
      <c r="Y348" s="795">
        <f t="shared" si="29"/>
        <v>0</v>
      </c>
      <c r="Z348" s="795">
        <f t="shared" si="30"/>
        <v>0</v>
      </c>
      <c r="AA348" s="795">
        <f t="shared" si="31"/>
        <v>0</v>
      </c>
      <c r="AB348" s="834">
        <f>IFERROR(VLOOKUP(N348,'[40]KL TT ĐỢT 2'!$B$18:$K$2023,10,0),0)</f>
        <v>0</v>
      </c>
    </row>
    <row r="349" spans="1:28" s="827" customFormat="1" hidden="1" outlineLevel="1">
      <c r="A349" s="817"/>
      <c r="B349" s="835" t="s">
        <v>1967</v>
      </c>
      <c r="C349" s="836" t="s">
        <v>1968</v>
      </c>
      <c r="D349" s="837" t="s">
        <v>1535</v>
      </c>
      <c r="E349" s="838">
        <v>1</v>
      </c>
      <c r="F349" s="839"/>
      <c r="G349" s="839"/>
      <c r="H349" s="812">
        <v>0</v>
      </c>
      <c r="I349" s="840"/>
      <c r="J349" s="840"/>
      <c r="K349" s="839"/>
      <c r="M349" s="828"/>
      <c r="N349" s="841" t="s">
        <v>1967</v>
      </c>
      <c r="O349" s="842" t="s">
        <v>1968</v>
      </c>
      <c r="P349" s="843" t="s">
        <v>1535</v>
      </c>
      <c r="Q349" s="1154">
        <v>1</v>
      </c>
      <c r="R349" s="1145">
        <v>0</v>
      </c>
      <c r="S349" s="1151"/>
      <c r="T349" s="1151"/>
      <c r="U349" s="794">
        <v>615000</v>
      </c>
      <c r="V349" s="845">
        <v>192900</v>
      </c>
      <c r="W349" s="795">
        <f t="shared" si="27"/>
        <v>807900</v>
      </c>
      <c r="X349" s="795">
        <f t="shared" si="28"/>
        <v>807900</v>
      </c>
      <c r="Y349" s="795">
        <f t="shared" si="29"/>
        <v>0</v>
      </c>
      <c r="Z349" s="795">
        <f t="shared" si="30"/>
        <v>0</v>
      </c>
      <c r="AA349" s="795">
        <f t="shared" si="31"/>
        <v>0</v>
      </c>
      <c r="AB349" s="834">
        <f>IFERROR(VLOOKUP(N349,'[40]KL TT ĐỢT 2'!$B$18:$K$2023,10,0),0)</f>
        <v>0</v>
      </c>
    </row>
    <row r="350" spans="1:28" s="827" customFormat="1" hidden="1" outlineLevel="1">
      <c r="A350" s="817"/>
      <c r="B350" s="835" t="s">
        <v>1969</v>
      </c>
      <c r="C350" s="836" t="s">
        <v>1970</v>
      </c>
      <c r="D350" s="837" t="s">
        <v>1535</v>
      </c>
      <c r="E350" s="838">
        <v>2</v>
      </c>
      <c r="F350" s="839"/>
      <c r="G350" s="839"/>
      <c r="H350" s="812">
        <v>0</v>
      </c>
      <c r="I350" s="840"/>
      <c r="J350" s="840"/>
      <c r="K350" s="839"/>
      <c r="M350" s="828"/>
      <c r="N350" s="841" t="s">
        <v>1969</v>
      </c>
      <c r="O350" s="842" t="s">
        <v>1970</v>
      </c>
      <c r="P350" s="843" t="s">
        <v>1535</v>
      </c>
      <c r="Q350" s="1154">
        <v>2</v>
      </c>
      <c r="R350" s="1145">
        <v>0</v>
      </c>
      <c r="S350" s="1151"/>
      <c r="T350" s="1151"/>
      <c r="U350" s="794">
        <v>615000</v>
      </c>
      <c r="V350" s="845">
        <v>192900</v>
      </c>
      <c r="W350" s="795">
        <f t="shared" si="27"/>
        <v>807900</v>
      </c>
      <c r="X350" s="795">
        <f t="shared" si="28"/>
        <v>1615800</v>
      </c>
      <c r="Y350" s="795">
        <f t="shared" si="29"/>
        <v>0</v>
      </c>
      <c r="Z350" s="795">
        <f t="shared" si="30"/>
        <v>0</v>
      </c>
      <c r="AA350" s="795">
        <f t="shared" si="31"/>
        <v>0</v>
      </c>
      <c r="AB350" s="834">
        <f>IFERROR(VLOOKUP(N350,'[40]KL TT ĐỢT 2'!$B$18:$K$2023,10,0),0)</f>
        <v>0</v>
      </c>
    </row>
    <row r="351" spans="1:28" s="827" customFormat="1" hidden="1" outlineLevel="1">
      <c r="A351" s="817"/>
      <c r="B351" s="835" t="s">
        <v>1971</v>
      </c>
      <c r="C351" s="836" t="s">
        <v>1972</v>
      </c>
      <c r="D351" s="837" t="s">
        <v>1535</v>
      </c>
      <c r="E351" s="838">
        <v>1</v>
      </c>
      <c r="F351" s="839"/>
      <c r="G351" s="839"/>
      <c r="H351" s="812">
        <v>0</v>
      </c>
      <c r="I351" s="840"/>
      <c r="J351" s="840"/>
      <c r="K351" s="839"/>
      <c r="M351" s="828"/>
      <c r="N351" s="841" t="s">
        <v>1971</v>
      </c>
      <c r="O351" s="842" t="s">
        <v>1972</v>
      </c>
      <c r="P351" s="843" t="s">
        <v>1535</v>
      </c>
      <c r="Q351" s="1154">
        <v>1</v>
      </c>
      <c r="R351" s="1145">
        <v>0</v>
      </c>
      <c r="S351" s="1151"/>
      <c r="T351" s="1151"/>
      <c r="U351" s="794">
        <v>544700</v>
      </c>
      <c r="V351" s="845">
        <v>192900</v>
      </c>
      <c r="W351" s="795">
        <f t="shared" si="27"/>
        <v>737600</v>
      </c>
      <c r="X351" s="795">
        <f t="shared" si="28"/>
        <v>737600</v>
      </c>
      <c r="Y351" s="795">
        <f t="shared" si="29"/>
        <v>0</v>
      </c>
      <c r="Z351" s="795">
        <f t="shared" si="30"/>
        <v>0</v>
      </c>
      <c r="AA351" s="795">
        <f t="shared" si="31"/>
        <v>0</v>
      </c>
      <c r="AB351" s="834">
        <f>IFERROR(VLOOKUP(N351,'[40]KL TT ĐỢT 2'!$B$18:$K$2023,10,0),0)</f>
        <v>0</v>
      </c>
    </row>
    <row r="352" spans="1:28" s="823" customFormat="1" hidden="1" outlineLevel="1">
      <c r="A352" s="835"/>
      <c r="B352" s="835" t="s">
        <v>1973</v>
      </c>
      <c r="C352" s="836" t="s">
        <v>1974</v>
      </c>
      <c r="D352" s="837" t="s">
        <v>1535</v>
      </c>
      <c r="E352" s="838">
        <v>1</v>
      </c>
      <c r="F352" s="839"/>
      <c r="G352" s="839"/>
      <c r="H352" s="812">
        <v>0</v>
      </c>
      <c r="I352" s="840"/>
      <c r="J352" s="840"/>
      <c r="K352" s="839"/>
      <c r="M352" s="841"/>
      <c r="N352" s="841" t="s">
        <v>1973</v>
      </c>
      <c r="O352" s="842" t="s">
        <v>1974</v>
      </c>
      <c r="P352" s="843" t="s">
        <v>1535</v>
      </c>
      <c r="Q352" s="1154">
        <v>1</v>
      </c>
      <c r="R352" s="1145">
        <v>0</v>
      </c>
      <c r="S352" s="1151"/>
      <c r="T352" s="1151"/>
      <c r="U352" s="794">
        <v>544700</v>
      </c>
      <c r="V352" s="845">
        <v>192900</v>
      </c>
      <c r="W352" s="795">
        <f t="shared" si="27"/>
        <v>737600</v>
      </c>
      <c r="X352" s="795">
        <f t="shared" si="28"/>
        <v>737600</v>
      </c>
      <c r="Y352" s="795">
        <f t="shared" si="29"/>
        <v>0</v>
      </c>
      <c r="Z352" s="795">
        <f t="shared" si="30"/>
        <v>0</v>
      </c>
      <c r="AA352" s="795">
        <f t="shared" si="31"/>
        <v>0</v>
      </c>
      <c r="AB352" s="834">
        <f>IFERROR(VLOOKUP(N352,'[40]KL TT ĐỢT 2'!$B$18:$K$2023,10,0),0)</f>
        <v>0</v>
      </c>
    </row>
    <row r="353" spans="1:28" s="823" customFormat="1" hidden="1" outlineLevel="1">
      <c r="A353" s="835"/>
      <c r="B353" s="835" t="s">
        <v>1975</v>
      </c>
      <c r="C353" s="836" t="s">
        <v>1976</v>
      </c>
      <c r="D353" s="837" t="s">
        <v>1535</v>
      </c>
      <c r="E353" s="838">
        <v>1</v>
      </c>
      <c r="F353" s="839"/>
      <c r="G353" s="839"/>
      <c r="H353" s="812">
        <v>0</v>
      </c>
      <c r="I353" s="840"/>
      <c r="J353" s="840"/>
      <c r="K353" s="839"/>
      <c r="M353" s="841"/>
      <c r="N353" s="841" t="s">
        <v>1975</v>
      </c>
      <c r="O353" s="842" t="s">
        <v>1976</v>
      </c>
      <c r="P353" s="843" t="s">
        <v>1535</v>
      </c>
      <c r="Q353" s="1154">
        <v>1</v>
      </c>
      <c r="R353" s="1145">
        <v>0</v>
      </c>
      <c r="S353" s="1151"/>
      <c r="T353" s="1151"/>
      <c r="U353" s="794">
        <v>544700</v>
      </c>
      <c r="V353" s="845">
        <v>192900</v>
      </c>
      <c r="W353" s="795">
        <f t="shared" si="27"/>
        <v>737600</v>
      </c>
      <c r="X353" s="795">
        <f t="shared" si="28"/>
        <v>737600</v>
      </c>
      <c r="Y353" s="795">
        <f t="shared" si="29"/>
        <v>0</v>
      </c>
      <c r="Z353" s="795">
        <f t="shared" si="30"/>
        <v>0</v>
      </c>
      <c r="AA353" s="795">
        <f t="shared" si="31"/>
        <v>0</v>
      </c>
      <c r="AB353" s="834">
        <f>IFERROR(VLOOKUP(N353,'[40]KL TT ĐỢT 2'!$B$18:$K$2023,10,0),0)</f>
        <v>0</v>
      </c>
    </row>
    <row r="354" spans="1:28" s="827" customFormat="1" hidden="1" outlineLevel="1">
      <c r="A354" s="817"/>
      <c r="B354" s="835" t="s">
        <v>1977</v>
      </c>
      <c r="C354" s="836" t="s">
        <v>1978</v>
      </c>
      <c r="D354" s="837" t="s">
        <v>1535</v>
      </c>
      <c r="E354" s="838">
        <v>1</v>
      </c>
      <c r="F354" s="839"/>
      <c r="G354" s="839"/>
      <c r="H354" s="812">
        <v>0</v>
      </c>
      <c r="I354" s="840"/>
      <c r="J354" s="840"/>
      <c r="K354" s="839"/>
      <c r="M354" s="828"/>
      <c r="N354" s="841" t="s">
        <v>1977</v>
      </c>
      <c r="O354" s="842" t="s">
        <v>1978</v>
      </c>
      <c r="P354" s="843" t="s">
        <v>1535</v>
      </c>
      <c r="Q354" s="1154">
        <v>1</v>
      </c>
      <c r="R354" s="1145">
        <v>0</v>
      </c>
      <c r="S354" s="1151"/>
      <c r="T354" s="1151"/>
      <c r="U354" s="794">
        <v>544700</v>
      </c>
      <c r="V354" s="845">
        <v>192900</v>
      </c>
      <c r="W354" s="795">
        <f t="shared" si="27"/>
        <v>737600</v>
      </c>
      <c r="X354" s="795">
        <f t="shared" si="28"/>
        <v>737600</v>
      </c>
      <c r="Y354" s="795">
        <f t="shared" si="29"/>
        <v>0</v>
      </c>
      <c r="Z354" s="795">
        <f t="shared" si="30"/>
        <v>0</v>
      </c>
      <c r="AA354" s="795">
        <f t="shared" si="31"/>
        <v>0</v>
      </c>
      <c r="AB354" s="834">
        <f>IFERROR(VLOOKUP(N354,'[40]KL TT ĐỢT 2'!$B$18:$K$2023,10,0),0)</f>
        <v>0</v>
      </c>
    </row>
    <row r="355" spans="1:28" s="823" customFormat="1" hidden="1" outlineLevel="1">
      <c r="A355" s="835"/>
      <c r="B355" s="835" t="s">
        <v>1979</v>
      </c>
      <c r="C355" s="836" t="s">
        <v>1561</v>
      </c>
      <c r="D355" s="837" t="s">
        <v>1535</v>
      </c>
      <c r="E355" s="838">
        <v>10</v>
      </c>
      <c r="F355" s="839"/>
      <c r="G355" s="839"/>
      <c r="H355" s="812">
        <v>0</v>
      </c>
      <c r="I355" s="840"/>
      <c r="J355" s="840"/>
      <c r="K355" s="839"/>
      <c r="M355" s="841"/>
      <c r="N355" s="841" t="s">
        <v>1979</v>
      </c>
      <c r="O355" s="842" t="s">
        <v>1561</v>
      </c>
      <c r="P355" s="843" t="s">
        <v>1535</v>
      </c>
      <c r="Q355" s="1154">
        <v>10</v>
      </c>
      <c r="R355" s="1145">
        <v>0</v>
      </c>
      <c r="S355" s="1151"/>
      <c r="T355" s="1151"/>
      <c r="U355" s="794">
        <v>544700</v>
      </c>
      <c r="V355" s="845">
        <v>192900</v>
      </c>
      <c r="W355" s="795">
        <f t="shared" si="27"/>
        <v>737600</v>
      </c>
      <c r="X355" s="795">
        <f t="shared" si="28"/>
        <v>7376000</v>
      </c>
      <c r="Y355" s="795">
        <f t="shared" si="29"/>
        <v>0</v>
      </c>
      <c r="Z355" s="795">
        <f t="shared" si="30"/>
        <v>0</v>
      </c>
      <c r="AA355" s="795">
        <f t="shared" si="31"/>
        <v>0</v>
      </c>
      <c r="AB355" s="834">
        <f>IFERROR(VLOOKUP(N355,'[40]KL TT ĐỢT 2'!$B$18:$K$2023,10,0),0)</f>
        <v>0</v>
      </c>
    </row>
    <row r="356" spans="1:28" s="823" customFormat="1" ht="28" hidden="1" outlineLevel="1">
      <c r="A356" s="835"/>
      <c r="B356" s="835" t="s">
        <v>1980</v>
      </c>
      <c r="C356" s="846" t="s">
        <v>1563</v>
      </c>
      <c r="D356" s="837" t="s">
        <v>1535</v>
      </c>
      <c r="E356" s="838">
        <v>56</v>
      </c>
      <c r="F356" s="839"/>
      <c r="G356" s="839"/>
      <c r="H356" s="812">
        <v>0</v>
      </c>
      <c r="I356" s="840"/>
      <c r="J356" s="840"/>
      <c r="K356" s="839"/>
      <c r="M356" s="841"/>
      <c r="N356" s="841" t="s">
        <v>1980</v>
      </c>
      <c r="O356" s="847" t="s">
        <v>1563</v>
      </c>
      <c r="P356" s="843" t="s">
        <v>1535</v>
      </c>
      <c r="Q356" s="1154">
        <v>56</v>
      </c>
      <c r="R356" s="1145">
        <v>0</v>
      </c>
      <c r="S356" s="1151"/>
      <c r="T356" s="1151"/>
      <c r="U356" s="794">
        <v>476400</v>
      </c>
      <c r="V356" s="845">
        <v>38600</v>
      </c>
      <c r="W356" s="795">
        <f t="shared" si="27"/>
        <v>515000</v>
      </c>
      <c r="X356" s="795">
        <f t="shared" si="28"/>
        <v>28840000</v>
      </c>
      <c r="Y356" s="795">
        <f t="shared" si="29"/>
        <v>0</v>
      </c>
      <c r="Z356" s="795">
        <f t="shared" si="30"/>
        <v>0</v>
      </c>
      <c r="AA356" s="795">
        <f t="shared" si="31"/>
        <v>0</v>
      </c>
      <c r="AB356" s="834">
        <f>IFERROR(VLOOKUP(N356,'[40]KL TT ĐỢT 2'!$B$18:$K$2023,10,0),0)</f>
        <v>0</v>
      </c>
    </row>
    <row r="357" spans="1:28" s="823" customFormat="1" hidden="1" outlineLevel="1">
      <c r="A357" s="835"/>
      <c r="B357" s="835" t="s">
        <v>1981</v>
      </c>
      <c r="C357" s="846" t="s">
        <v>1565</v>
      </c>
      <c r="D357" s="837" t="s">
        <v>1535</v>
      </c>
      <c r="E357" s="838">
        <v>56</v>
      </c>
      <c r="F357" s="839"/>
      <c r="G357" s="839"/>
      <c r="H357" s="812">
        <v>0</v>
      </c>
      <c r="I357" s="840"/>
      <c r="J357" s="840"/>
      <c r="K357" s="839"/>
      <c r="M357" s="841"/>
      <c r="N357" s="841" t="s">
        <v>1981</v>
      </c>
      <c r="O357" s="847" t="s">
        <v>1565</v>
      </c>
      <c r="P357" s="843" t="s">
        <v>1535</v>
      </c>
      <c r="Q357" s="1154">
        <v>56</v>
      </c>
      <c r="R357" s="1145">
        <v>0</v>
      </c>
      <c r="S357" s="1151"/>
      <c r="T357" s="1151"/>
      <c r="U357" s="794">
        <v>254000</v>
      </c>
      <c r="V357" s="845">
        <v>12900</v>
      </c>
      <c r="W357" s="795">
        <f t="shared" si="27"/>
        <v>266900</v>
      </c>
      <c r="X357" s="795">
        <f t="shared" si="28"/>
        <v>14946400</v>
      </c>
      <c r="Y357" s="795">
        <f t="shared" si="29"/>
        <v>0</v>
      </c>
      <c r="Z357" s="795">
        <f t="shared" si="30"/>
        <v>0</v>
      </c>
      <c r="AA357" s="795">
        <f t="shared" si="31"/>
        <v>0</v>
      </c>
      <c r="AB357" s="834">
        <f>IFERROR(VLOOKUP(N357,'[40]KL TT ĐỢT 2'!$B$18:$K$2023,10,0),0)</f>
        <v>0</v>
      </c>
    </row>
    <row r="358" spans="1:28" s="827" customFormat="1" hidden="1" outlineLevel="1">
      <c r="A358" s="817"/>
      <c r="B358" s="835" t="s">
        <v>1982</v>
      </c>
      <c r="C358" s="848" t="s">
        <v>1567</v>
      </c>
      <c r="D358" s="826"/>
      <c r="E358" s="820"/>
      <c r="F358" s="821"/>
      <c r="G358" s="821"/>
      <c r="H358" s="812">
        <v>0</v>
      </c>
      <c r="I358" s="822"/>
      <c r="J358" s="822"/>
      <c r="K358" s="821"/>
      <c r="M358" s="828"/>
      <c r="N358" s="841" t="s">
        <v>1982</v>
      </c>
      <c r="O358" s="849" t="s">
        <v>1567</v>
      </c>
      <c r="P358" s="831"/>
      <c r="Q358" s="1153"/>
      <c r="R358" s="1145">
        <v>0</v>
      </c>
      <c r="S358" s="1149"/>
      <c r="T358" s="1149"/>
      <c r="U358" s="850"/>
      <c r="V358" s="851"/>
      <c r="W358" s="795">
        <f t="shared" si="27"/>
        <v>0</v>
      </c>
      <c r="X358" s="795">
        <f t="shared" si="28"/>
        <v>0</v>
      </c>
      <c r="Y358" s="795">
        <f t="shared" si="29"/>
        <v>0</v>
      </c>
      <c r="Z358" s="795">
        <f t="shared" si="30"/>
        <v>0</v>
      </c>
      <c r="AA358" s="795">
        <f t="shared" si="31"/>
        <v>0</v>
      </c>
      <c r="AB358" s="834">
        <f>IFERROR(VLOOKUP(N358,'[40]KL TT ĐỢT 2'!$B$18:$K$2023,10,0),0)</f>
        <v>0</v>
      </c>
    </row>
    <row r="359" spans="1:28" s="823" customFormat="1" hidden="1" outlineLevel="1">
      <c r="A359" s="835"/>
      <c r="B359" s="835" t="s">
        <v>1983</v>
      </c>
      <c r="C359" s="825" t="s">
        <v>1984</v>
      </c>
      <c r="D359" s="837"/>
      <c r="E359" s="838"/>
      <c r="F359" s="839"/>
      <c r="G359" s="839"/>
      <c r="H359" s="812">
        <v>0</v>
      </c>
      <c r="I359" s="840"/>
      <c r="J359" s="840"/>
      <c r="K359" s="839"/>
      <c r="M359" s="841"/>
      <c r="N359" s="852" t="s">
        <v>1983</v>
      </c>
      <c r="O359" s="830" t="s">
        <v>1984</v>
      </c>
      <c r="P359" s="843"/>
      <c r="Q359" s="1154"/>
      <c r="R359" s="1145">
        <v>0</v>
      </c>
      <c r="S359" s="1151"/>
      <c r="T359" s="1151"/>
      <c r="U359" s="794"/>
      <c r="V359" s="845"/>
      <c r="W359" s="795">
        <f t="shared" si="27"/>
        <v>0</v>
      </c>
      <c r="X359" s="795">
        <f t="shared" si="28"/>
        <v>0</v>
      </c>
      <c r="Y359" s="795">
        <f t="shared" si="29"/>
        <v>0</v>
      </c>
      <c r="Z359" s="795">
        <f t="shared" si="30"/>
        <v>0</v>
      </c>
      <c r="AA359" s="795">
        <f t="shared" si="31"/>
        <v>0</v>
      </c>
      <c r="AB359" s="834">
        <f>IFERROR(VLOOKUP(N359,'[40]KL TT ĐỢT 2'!$B$18:$K$2023,10,0),0)</f>
        <v>0</v>
      </c>
    </row>
    <row r="360" spans="1:28" s="827" customFormat="1" hidden="1" outlineLevel="1">
      <c r="A360" s="817"/>
      <c r="B360" s="835" t="s">
        <v>1985</v>
      </c>
      <c r="C360" s="836" t="s">
        <v>1591</v>
      </c>
      <c r="D360" s="837" t="s">
        <v>1535</v>
      </c>
      <c r="E360" s="838">
        <v>1</v>
      </c>
      <c r="F360" s="839"/>
      <c r="G360" s="839"/>
      <c r="H360" s="812">
        <v>0</v>
      </c>
      <c r="I360" s="840"/>
      <c r="J360" s="840"/>
      <c r="K360" s="839"/>
      <c r="M360" s="828"/>
      <c r="N360" s="841" t="s">
        <v>1985</v>
      </c>
      <c r="O360" s="842" t="s">
        <v>1591</v>
      </c>
      <c r="P360" s="843" t="s">
        <v>1535</v>
      </c>
      <c r="Q360" s="1154">
        <v>1</v>
      </c>
      <c r="R360" s="1145">
        <v>0</v>
      </c>
      <c r="S360" s="1151"/>
      <c r="T360" s="1151"/>
      <c r="U360" s="794">
        <v>559100</v>
      </c>
      <c r="V360" s="845">
        <v>192900</v>
      </c>
      <c r="W360" s="795">
        <f t="shared" si="27"/>
        <v>752000</v>
      </c>
      <c r="X360" s="795">
        <f t="shared" si="28"/>
        <v>752000</v>
      </c>
      <c r="Y360" s="795">
        <f t="shared" si="29"/>
        <v>0</v>
      </c>
      <c r="Z360" s="795">
        <f t="shared" si="30"/>
        <v>0</v>
      </c>
      <c r="AA360" s="795">
        <f t="shared" si="31"/>
        <v>0</v>
      </c>
      <c r="AB360" s="834">
        <f>IFERROR(VLOOKUP(N360,'[40]KL TT ĐỢT 2'!$B$18:$K$2023,10,0),0)</f>
        <v>0</v>
      </c>
    </row>
    <row r="361" spans="1:28" s="823" customFormat="1" hidden="1" outlineLevel="1">
      <c r="A361" s="835"/>
      <c r="B361" s="835" t="s">
        <v>1986</v>
      </c>
      <c r="C361" s="836" t="s">
        <v>1591</v>
      </c>
      <c r="D361" s="837" t="s">
        <v>1535</v>
      </c>
      <c r="E361" s="838">
        <v>1</v>
      </c>
      <c r="F361" s="839"/>
      <c r="G361" s="839"/>
      <c r="H361" s="812">
        <v>0</v>
      </c>
      <c r="I361" s="840"/>
      <c r="J361" s="840"/>
      <c r="K361" s="839"/>
      <c r="M361" s="841"/>
      <c r="N361" s="841" t="s">
        <v>1986</v>
      </c>
      <c r="O361" s="842" t="s">
        <v>1591</v>
      </c>
      <c r="P361" s="843" t="s">
        <v>1535</v>
      </c>
      <c r="Q361" s="1154">
        <v>1</v>
      </c>
      <c r="R361" s="1145">
        <v>0</v>
      </c>
      <c r="S361" s="1151"/>
      <c r="T361" s="1151"/>
      <c r="U361" s="794">
        <v>559100</v>
      </c>
      <c r="V361" s="845">
        <v>192900</v>
      </c>
      <c r="W361" s="795">
        <f t="shared" si="27"/>
        <v>752000</v>
      </c>
      <c r="X361" s="795">
        <f t="shared" si="28"/>
        <v>752000</v>
      </c>
      <c r="Y361" s="795">
        <f t="shared" si="29"/>
        <v>0</v>
      </c>
      <c r="Z361" s="795">
        <f t="shared" si="30"/>
        <v>0</v>
      </c>
      <c r="AA361" s="795">
        <f t="shared" si="31"/>
        <v>0</v>
      </c>
      <c r="AB361" s="834">
        <f>IFERROR(VLOOKUP(N361,'[40]KL TT ĐỢT 2'!$B$18:$K$2023,10,0),0)</f>
        <v>0</v>
      </c>
    </row>
    <row r="362" spans="1:28" s="823" customFormat="1" hidden="1" outlineLevel="1">
      <c r="A362" s="835"/>
      <c r="B362" s="835" t="s">
        <v>1987</v>
      </c>
      <c r="C362" s="836" t="s">
        <v>1952</v>
      </c>
      <c r="D362" s="837" t="s">
        <v>1535</v>
      </c>
      <c r="E362" s="838">
        <v>1</v>
      </c>
      <c r="F362" s="839"/>
      <c r="G362" s="839"/>
      <c r="H362" s="812">
        <v>0</v>
      </c>
      <c r="I362" s="840"/>
      <c r="J362" s="840"/>
      <c r="K362" s="839"/>
      <c r="M362" s="841"/>
      <c r="N362" s="841" t="s">
        <v>1987</v>
      </c>
      <c r="O362" s="842" t="s">
        <v>1952</v>
      </c>
      <c r="P362" s="843" t="s">
        <v>1535</v>
      </c>
      <c r="Q362" s="1154">
        <v>1</v>
      </c>
      <c r="R362" s="1145">
        <v>0</v>
      </c>
      <c r="S362" s="1151"/>
      <c r="T362" s="1151"/>
      <c r="U362" s="794">
        <v>495200</v>
      </c>
      <c r="V362" s="845">
        <v>192900</v>
      </c>
      <c r="W362" s="795">
        <f t="shared" si="27"/>
        <v>688100</v>
      </c>
      <c r="X362" s="795">
        <f t="shared" si="28"/>
        <v>688100</v>
      </c>
      <c r="Y362" s="795">
        <f t="shared" si="29"/>
        <v>0</v>
      </c>
      <c r="Z362" s="795">
        <f t="shared" si="30"/>
        <v>0</v>
      </c>
      <c r="AA362" s="795">
        <f t="shared" si="31"/>
        <v>0</v>
      </c>
      <c r="AB362" s="834">
        <f>IFERROR(VLOOKUP(N362,'[40]KL TT ĐỢT 2'!$B$18:$K$2023,10,0),0)</f>
        <v>0</v>
      </c>
    </row>
    <row r="363" spans="1:28" s="823" customFormat="1" hidden="1" outlineLevel="1">
      <c r="A363" s="835"/>
      <c r="B363" s="835" t="s">
        <v>1988</v>
      </c>
      <c r="C363" s="836" t="s">
        <v>1952</v>
      </c>
      <c r="D363" s="837" t="s">
        <v>1535</v>
      </c>
      <c r="E363" s="838">
        <v>1</v>
      </c>
      <c r="F363" s="839"/>
      <c r="G363" s="839"/>
      <c r="H363" s="812">
        <v>0</v>
      </c>
      <c r="I363" s="840"/>
      <c r="J363" s="840"/>
      <c r="K363" s="839"/>
      <c r="M363" s="841"/>
      <c r="N363" s="841" t="s">
        <v>1988</v>
      </c>
      <c r="O363" s="842" t="s">
        <v>1952</v>
      </c>
      <c r="P363" s="843" t="s">
        <v>1535</v>
      </c>
      <c r="Q363" s="1154">
        <v>1</v>
      </c>
      <c r="R363" s="1145">
        <v>0</v>
      </c>
      <c r="S363" s="1151"/>
      <c r="T363" s="1151"/>
      <c r="U363" s="794">
        <v>495200</v>
      </c>
      <c r="V363" s="845">
        <v>192900</v>
      </c>
      <c r="W363" s="795">
        <f t="shared" si="27"/>
        <v>688100</v>
      </c>
      <c r="X363" s="795">
        <f t="shared" si="28"/>
        <v>688100</v>
      </c>
      <c r="Y363" s="795">
        <f t="shared" si="29"/>
        <v>0</v>
      </c>
      <c r="Z363" s="795">
        <f t="shared" si="30"/>
        <v>0</v>
      </c>
      <c r="AA363" s="795">
        <f t="shared" si="31"/>
        <v>0</v>
      </c>
      <c r="AB363" s="834">
        <f>IFERROR(VLOOKUP(N363,'[40]KL TT ĐỢT 2'!$B$18:$K$2023,10,0),0)</f>
        <v>0</v>
      </c>
    </row>
    <row r="364" spans="1:28" s="823" customFormat="1" hidden="1" outlineLevel="1">
      <c r="A364" s="835"/>
      <c r="B364" s="835" t="s">
        <v>1989</v>
      </c>
      <c r="C364" s="836" t="s">
        <v>1955</v>
      </c>
      <c r="D364" s="837" t="s">
        <v>1535</v>
      </c>
      <c r="E364" s="838">
        <v>1</v>
      </c>
      <c r="F364" s="839"/>
      <c r="G364" s="839"/>
      <c r="H364" s="812">
        <v>0</v>
      </c>
      <c r="I364" s="840"/>
      <c r="J364" s="840"/>
      <c r="K364" s="839"/>
      <c r="M364" s="841"/>
      <c r="N364" s="841" t="s">
        <v>1989</v>
      </c>
      <c r="O364" s="842" t="s">
        <v>1955</v>
      </c>
      <c r="P364" s="843" t="s">
        <v>1535</v>
      </c>
      <c r="Q364" s="1154">
        <v>1</v>
      </c>
      <c r="R364" s="1145">
        <v>0</v>
      </c>
      <c r="S364" s="1151"/>
      <c r="T364" s="1151"/>
      <c r="U364" s="794">
        <v>495200</v>
      </c>
      <c r="V364" s="845">
        <v>192900</v>
      </c>
      <c r="W364" s="795">
        <f t="shared" si="27"/>
        <v>688100</v>
      </c>
      <c r="X364" s="795">
        <f t="shared" si="28"/>
        <v>688100</v>
      </c>
      <c r="Y364" s="795">
        <f t="shared" si="29"/>
        <v>0</v>
      </c>
      <c r="Z364" s="795">
        <f t="shared" si="30"/>
        <v>0</v>
      </c>
      <c r="AA364" s="795">
        <f t="shared" si="31"/>
        <v>0</v>
      </c>
      <c r="AB364" s="834">
        <f>IFERROR(VLOOKUP(N364,'[40]KL TT ĐỢT 2'!$B$18:$K$2023,10,0),0)</f>
        <v>0</v>
      </c>
    </row>
    <row r="365" spans="1:28" s="823" customFormat="1" hidden="1" outlineLevel="1">
      <c r="A365" s="835"/>
      <c r="B365" s="835" t="s">
        <v>1990</v>
      </c>
      <c r="C365" s="836" t="s">
        <v>1595</v>
      </c>
      <c r="D365" s="837" t="s">
        <v>1535</v>
      </c>
      <c r="E365" s="838">
        <v>1</v>
      </c>
      <c r="F365" s="839"/>
      <c r="G365" s="839"/>
      <c r="H365" s="812">
        <v>0</v>
      </c>
      <c r="I365" s="840"/>
      <c r="J365" s="840"/>
      <c r="K365" s="839"/>
      <c r="M365" s="841"/>
      <c r="N365" s="841" t="s">
        <v>1990</v>
      </c>
      <c r="O365" s="842" t="s">
        <v>1595</v>
      </c>
      <c r="P365" s="843" t="s">
        <v>1535</v>
      </c>
      <c r="Q365" s="1154">
        <v>1</v>
      </c>
      <c r="R365" s="1145">
        <v>0</v>
      </c>
      <c r="S365" s="1151"/>
      <c r="T365" s="1151"/>
      <c r="U365" s="794">
        <v>495200</v>
      </c>
      <c r="V365" s="845">
        <v>192900</v>
      </c>
      <c r="W365" s="795">
        <f t="shared" si="27"/>
        <v>688100</v>
      </c>
      <c r="X365" s="795">
        <f t="shared" si="28"/>
        <v>688100</v>
      </c>
      <c r="Y365" s="795">
        <f t="shared" si="29"/>
        <v>0</v>
      </c>
      <c r="Z365" s="795">
        <f t="shared" si="30"/>
        <v>0</v>
      </c>
      <c r="AA365" s="795">
        <f t="shared" si="31"/>
        <v>0</v>
      </c>
      <c r="AB365" s="834">
        <f>IFERROR(VLOOKUP(N365,'[40]KL TT ĐỢT 2'!$B$18:$K$2023,10,0),0)</f>
        <v>0</v>
      </c>
    </row>
    <row r="366" spans="1:28" s="823" customFormat="1" hidden="1" outlineLevel="1">
      <c r="A366" s="835"/>
      <c r="B366" s="835" t="s">
        <v>1991</v>
      </c>
      <c r="C366" s="836" t="s">
        <v>1958</v>
      </c>
      <c r="D366" s="837" t="s">
        <v>1535</v>
      </c>
      <c r="E366" s="838">
        <v>1</v>
      </c>
      <c r="F366" s="839"/>
      <c r="G366" s="839"/>
      <c r="H366" s="812">
        <v>0</v>
      </c>
      <c r="I366" s="840"/>
      <c r="J366" s="840"/>
      <c r="K366" s="839"/>
      <c r="M366" s="841"/>
      <c r="N366" s="841" t="s">
        <v>1991</v>
      </c>
      <c r="O366" s="842" t="s">
        <v>1958</v>
      </c>
      <c r="P366" s="843" t="s">
        <v>1535</v>
      </c>
      <c r="Q366" s="1154">
        <v>1</v>
      </c>
      <c r="R366" s="1145">
        <v>0</v>
      </c>
      <c r="S366" s="1151"/>
      <c r="T366" s="1151"/>
      <c r="U366" s="794">
        <v>495200</v>
      </c>
      <c r="V366" s="845">
        <v>192900</v>
      </c>
      <c r="W366" s="795">
        <f t="shared" si="27"/>
        <v>688100</v>
      </c>
      <c r="X366" s="795">
        <f t="shared" si="28"/>
        <v>688100</v>
      </c>
      <c r="Y366" s="795">
        <f t="shared" si="29"/>
        <v>0</v>
      </c>
      <c r="Z366" s="795">
        <f t="shared" si="30"/>
        <v>0</v>
      </c>
      <c r="AA366" s="795">
        <f t="shared" si="31"/>
        <v>0</v>
      </c>
      <c r="AB366" s="834">
        <f>IFERROR(VLOOKUP(N366,'[40]KL TT ĐỢT 2'!$B$18:$K$2023,10,0),0)</f>
        <v>0</v>
      </c>
    </row>
    <row r="367" spans="1:28" s="823" customFormat="1" hidden="1" outlineLevel="1">
      <c r="A367" s="835"/>
      <c r="B367" s="835" t="s">
        <v>1992</v>
      </c>
      <c r="C367" s="836" t="s">
        <v>1960</v>
      </c>
      <c r="D367" s="837" t="s">
        <v>1535</v>
      </c>
      <c r="E367" s="838">
        <v>1</v>
      </c>
      <c r="F367" s="839"/>
      <c r="G367" s="839"/>
      <c r="H367" s="812">
        <v>0</v>
      </c>
      <c r="I367" s="840"/>
      <c r="J367" s="840"/>
      <c r="K367" s="839"/>
      <c r="M367" s="841"/>
      <c r="N367" s="841" t="s">
        <v>1992</v>
      </c>
      <c r="O367" s="842" t="s">
        <v>1960</v>
      </c>
      <c r="P367" s="843" t="s">
        <v>1535</v>
      </c>
      <c r="Q367" s="1154">
        <v>1</v>
      </c>
      <c r="R367" s="1145">
        <v>0</v>
      </c>
      <c r="S367" s="1151"/>
      <c r="T367" s="1151"/>
      <c r="U367" s="794">
        <v>615000</v>
      </c>
      <c r="V367" s="845">
        <v>192900</v>
      </c>
      <c r="W367" s="795">
        <f t="shared" si="27"/>
        <v>807900</v>
      </c>
      <c r="X367" s="795">
        <f t="shared" si="28"/>
        <v>807900</v>
      </c>
      <c r="Y367" s="795">
        <f t="shared" si="29"/>
        <v>0</v>
      </c>
      <c r="Z367" s="795">
        <f t="shared" si="30"/>
        <v>0</v>
      </c>
      <c r="AA367" s="795">
        <f t="shared" si="31"/>
        <v>0</v>
      </c>
      <c r="AB367" s="834">
        <f>IFERROR(VLOOKUP(N367,'[40]KL TT ĐỢT 2'!$B$18:$K$2023,10,0),0)</f>
        <v>0</v>
      </c>
    </row>
    <row r="368" spans="1:28" s="823" customFormat="1" hidden="1" outlineLevel="1">
      <c r="A368" s="835"/>
      <c r="B368" s="835" t="s">
        <v>1993</v>
      </c>
      <c r="C368" s="836" t="s">
        <v>1962</v>
      </c>
      <c r="D368" s="837" t="s">
        <v>1535</v>
      </c>
      <c r="E368" s="838">
        <v>2</v>
      </c>
      <c r="F368" s="839"/>
      <c r="G368" s="839"/>
      <c r="H368" s="812">
        <v>0</v>
      </c>
      <c r="I368" s="840"/>
      <c r="J368" s="840"/>
      <c r="K368" s="839"/>
      <c r="M368" s="841"/>
      <c r="N368" s="841" t="s">
        <v>1993</v>
      </c>
      <c r="O368" s="842" t="s">
        <v>1962</v>
      </c>
      <c r="P368" s="843" t="s">
        <v>1535</v>
      </c>
      <c r="Q368" s="1154">
        <v>2</v>
      </c>
      <c r="R368" s="1145">
        <v>0</v>
      </c>
      <c r="S368" s="1151"/>
      <c r="T368" s="1151"/>
      <c r="U368" s="794">
        <v>544700</v>
      </c>
      <c r="V368" s="845">
        <v>192900</v>
      </c>
      <c r="W368" s="795">
        <f t="shared" si="27"/>
        <v>737600</v>
      </c>
      <c r="X368" s="795">
        <f t="shared" si="28"/>
        <v>1475200</v>
      </c>
      <c r="Y368" s="795">
        <f t="shared" si="29"/>
        <v>0</v>
      </c>
      <c r="Z368" s="795">
        <f t="shared" si="30"/>
        <v>0</v>
      </c>
      <c r="AA368" s="795">
        <f t="shared" si="31"/>
        <v>0</v>
      </c>
      <c r="AB368" s="834">
        <f>IFERROR(VLOOKUP(N368,'[40]KL TT ĐỢT 2'!$B$18:$K$2023,10,0),0)</f>
        <v>0</v>
      </c>
    </row>
    <row r="369" spans="1:28" s="823" customFormat="1" hidden="1" outlineLevel="1">
      <c r="A369" s="835"/>
      <c r="B369" s="835" t="s">
        <v>1994</v>
      </c>
      <c r="C369" s="836" t="s">
        <v>1964</v>
      </c>
      <c r="D369" s="837" t="s">
        <v>1535</v>
      </c>
      <c r="E369" s="838">
        <v>1</v>
      </c>
      <c r="F369" s="839"/>
      <c r="G369" s="839"/>
      <c r="H369" s="812">
        <v>0</v>
      </c>
      <c r="I369" s="840"/>
      <c r="J369" s="840"/>
      <c r="K369" s="839"/>
      <c r="M369" s="841"/>
      <c r="N369" s="841" t="s">
        <v>1994</v>
      </c>
      <c r="O369" s="842" t="s">
        <v>1964</v>
      </c>
      <c r="P369" s="843" t="s">
        <v>1535</v>
      </c>
      <c r="Q369" s="1154">
        <v>1</v>
      </c>
      <c r="R369" s="1145">
        <v>0</v>
      </c>
      <c r="S369" s="1151"/>
      <c r="T369" s="1151"/>
      <c r="U369" s="794">
        <v>544700</v>
      </c>
      <c r="V369" s="845">
        <v>192900</v>
      </c>
      <c r="W369" s="795">
        <f t="shared" si="27"/>
        <v>737600</v>
      </c>
      <c r="X369" s="795">
        <f t="shared" si="28"/>
        <v>737600</v>
      </c>
      <c r="Y369" s="795">
        <f t="shared" si="29"/>
        <v>0</v>
      </c>
      <c r="Z369" s="795">
        <f t="shared" si="30"/>
        <v>0</v>
      </c>
      <c r="AA369" s="795">
        <f t="shared" si="31"/>
        <v>0</v>
      </c>
      <c r="AB369" s="834">
        <f>IFERROR(VLOOKUP(N369,'[40]KL TT ĐỢT 2'!$B$18:$K$2023,10,0),0)</f>
        <v>0</v>
      </c>
    </row>
    <row r="370" spans="1:28" s="823" customFormat="1" hidden="1" outlineLevel="1">
      <c r="A370" s="835"/>
      <c r="B370" s="835" t="s">
        <v>1995</v>
      </c>
      <c r="C370" s="836" t="s">
        <v>1966</v>
      </c>
      <c r="D370" s="837" t="s">
        <v>1535</v>
      </c>
      <c r="E370" s="838">
        <v>2</v>
      </c>
      <c r="F370" s="839"/>
      <c r="G370" s="839"/>
      <c r="H370" s="812">
        <v>0</v>
      </c>
      <c r="I370" s="840"/>
      <c r="J370" s="840"/>
      <c r="K370" s="839"/>
      <c r="M370" s="841"/>
      <c r="N370" s="841" t="s">
        <v>1995</v>
      </c>
      <c r="O370" s="842" t="s">
        <v>1966</v>
      </c>
      <c r="P370" s="843" t="s">
        <v>1535</v>
      </c>
      <c r="Q370" s="1154">
        <v>2</v>
      </c>
      <c r="R370" s="1145">
        <v>0</v>
      </c>
      <c r="S370" s="1151"/>
      <c r="T370" s="1151"/>
      <c r="U370" s="794">
        <v>615000</v>
      </c>
      <c r="V370" s="845">
        <v>192900</v>
      </c>
      <c r="W370" s="795">
        <f t="shared" si="27"/>
        <v>807900</v>
      </c>
      <c r="X370" s="795">
        <f t="shared" si="28"/>
        <v>1615800</v>
      </c>
      <c r="Y370" s="795">
        <f t="shared" si="29"/>
        <v>0</v>
      </c>
      <c r="Z370" s="795">
        <f t="shared" si="30"/>
        <v>0</v>
      </c>
      <c r="AA370" s="795">
        <f t="shared" si="31"/>
        <v>0</v>
      </c>
      <c r="AB370" s="834">
        <f>IFERROR(VLOOKUP(N370,'[40]KL TT ĐỢT 2'!$B$18:$K$2023,10,0),0)</f>
        <v>0</v>
      </c>
    </row>
    <row r="371" spans="1:28" s="823" customFormat="1" hidden="1" outlineLevel="1">
      <c r="A371" s="835"/>
      <c r="B371" s="835" t="s">
        <v>1996</v>
      </c>
      <c r="C371" s="836" t="s">
        <v>1968</v>
      </c>
      <c r="D371" s="837" t="s">
        <v>1535</v>
      </c>
      <c r="E371" s="838">
        <v>1</v>
      </c>
      <c r="F371" s="839"/>
      <c r="G371" s="839"/>
      <c r="H371" s="812">
        <v>0</v>
      </c>
      <c r="I371" s="840"/>
      <c r="J371" s="840"/>
      <c r="K371" s="839"/>
      <c r="M371" s="841"/>
      <c r="N371" s="841" t="s">
        <v>1996</v>
      </c>
      <c r="O371" s="842" t="s">
        <v>1968</v>
      </c>
      <c r="P371" s="843" t="s">
        <v>1535</v>
      </c>
      <c r="Q371" s="1154">
        <v>1</v>
      </c>
      <c r="R371" s="1145">
        <v>0</v>
      </c>
      <c r="S371" s="1151"/>
      <c r="T371" s="1151"/>
      <c r="U371" s="794">
        <v>615000</v>
      </c>
      <c r="V371" s="845">
        <v>192900</v>
      </c>
      <c r="W371" s="795">
        <f t="shared" si="27"/>
        <v>807900</v>
      </c>
      <c r="X371" s="795">
        <f t="shared" si="28"/>
        <v>807900</v>
      </c>
      <c r="Y371" s="795">
        <f t="shared" si="29"/>
        <v>0</v>
      </c>
      <c r="Z371" s="795">
        <f t="shared" si="30"/>
        <v>0</v>
      </c>
      <c r="AA371" s="795">
        <f t="shared" si="31"/>
        <v>0</v>
      </c>
      <c r="AB371" s="834">
        <f>IFERROR(VLOOKUP(N371,'[40]KL TT ĐỢT 2'!$B$18:$K$2023,10,0),0)</f>
        <v>0</v>
      </c>
    </row>
    <row r="372" spans="1:28" s="823" customFormat="1" hidden="1" outlineLevel="1">
      <c r="A372" s="835"/>
      <c r="B372" s="835" t="s">
        <v>1997</v>
      </c>
      <c r="C372" s="836" t="s">
        <v>1970</v>
      </c>
      <c r="D372" s="837" t="s">
        <v>1535</v>
      </c>
      <c r="E372" s="838">
        <v>2</v>
      </c>
      <c r="F372" s="839"/>
      <c r="G372" s="839"/>
      <c r="H372" s="812">
        <v>0</v>
      </c>
      <c r="I372" s="840"/>
      <c r="J372" s="840"/>
      <c r="K372" s="839"/>
      <c r="M372" s="841"/>
      <c r="N372" s="841" t="s">
        <v>1997</v>
      </c>
      <c r="O372" s="842" t="s">
        <v>1970</v>
      </c>
      <c r="P372" s="843" t="s">
        <v>1535</v>
      </c>
      <c r="Q372" s="1154">
        <v>2</v>
      </c>
      <c r="R372" s="1145">
        <v>0</v>
      </c>
      <c r="S372" s="1151"/>
      <c r="T372" s="1151"/>
      <c r="U372" s="794">
        <v>615000</v>
      </c>
      <c r="V372" s="845">
        <v>192900</v>
      </c>
      <c r="W372" s="795">
        <f t="shared" si="27"/>
        <v>807900</v>
      </c>
      <c r="X372" s="795">
        <f t="shared" si="28"/>
        <v>1615800</v>
      </c>
      <c r="Y372" s="795">
        <f t="shared" si="29"/>
        <v>0</v>
      </c>
      <c r="Z372" s="795">
        <f t="shared" si="30"/>
        <v>0</v>
      </c>
      <c r="AA372" s="795">
        <f t="shared" si="31"/>
        <v>0</v>
      </c>
      <c r="AB372" s="834">
        <f>IFERROR(VLOOKUP(N372,'[40]KL TT ĐỢT 2'!$B$18:$K$2023,10,0),0)</f>
        <v>0</v>
      </c>
    </row>
    <row r="373" spans="1:28" s="823" customFormat="1" hidden="1" outlineLevel="1">
      <c r="A373" s="835"/>
      <c r="B373" s="835" t="s">
        <v>1998</v>
      </c>
      <c r="C373" s="836" t="s">
        <v>1972</v>
      </c>
      <c r="D373" s="837" t="s">
        <v>1535</v>
      </c>
      <c r="E373" s="838">
        <v>1</v>
      </c>
      <c r="F373" s="839"/>
      <c r="G373" s="839"/>
      <c r="H373" s="812">
        <v>0</v>
      </c>
      <c r="I373" s="840"/>
      <c r="J373" s="840"/>
      <c r="K373" s="839"/>
      <c r="M373" s="841"/>
      <c r="N373" s="841" t="s">
        <v>1998</v>
      </c>
      <c r="O373" s="842" t="s">
        <v>1972</v>
      </c>
      <c r="P373" s="843" t="s">
        <v>1535</v>
      </c>
      <c r="Q373" s="1154">
        <v>1</v>
      </c>
      <c r="R373" s="1145">
        <v>0</v>
      </c>
      <c r="S373" s="1151"/>
      <c r="T373" s="1151"/>
      <c r="U373" s="794">
        <v>544700</v>
      </c>
      <c r="V373" s="845">
        <v>192900</v>
      </c>
      <c r="W373" s="795">
        <f t="shared" si="27"/>
        <v>737600</v>
      </c>
      <c r="X373" s="795">
        <f t="shared" si="28"/>
        <v>737600</v>
      </c>
      <c r="Y373" s="795">
        <f t="shared" si="29"/>
        <v>0</v>
      </c>
      <c r="Z373" s="795">
        <f t="shared" si="30"/>
        <v>0</v>
      </c>
      <c r="AA373" s="795">
        <f t="shared" si="31"/>
        <v>0</v>
      </c>
      <c r="AB373" s="834">
        <f>IFERROR(VLOOKUP(N373,'[40]KL TT ĐỢT 2'!$B$18:$K$2023,10,0),0)</f>
        <v>0</v>
      </c>
    </row>
    <row r="374" spans="1:28" s="823" customFormat="1" hidden="1" outlineLevel="1">
      <c r="A374" s="835"/>
      <c r="B374" s="835" t="s">
        <v>1999</v>
      </c>
      <c r="C374" s="836" t="s">
        <v>1974</v>
      </c>
      <c r="D374" s="837" t="s">
        <v>1535</v>
      </c>
      <c r="E374" s="838">
        <v>1</v>
      </c>
      <c r="F374" s="839"/>
      <c r="G374" s="839"/>
      <c r="H374" s="812">
        <v>0</v>
      </c>
      <c r="I374" s="840"/>
      <c r="J374" s="840"/>
      <c r="K374" s="839"/>
      <c r="M374" s="841"/>
      <c r="N374" s="841" t="s">
        <v>1999</v>
      </c>
      <c r="O374" s="842" t="s">
        <v>1974</v>
      </c>
      <c r="P374" s="843" t="s">
        <v>1535</v>
      </c>
      <c r="Q374" s="1154">
        <v>1</v>
      </c>
      <c r="R374" s="1145">
        <v>0</v>
      </c>
      <c r="S374" s="1151"/>
      <c r="T374" s="1151"/>
      <c r="U374" s="794">
        <v>544700</v>
      </c>
      <c r="V374" s="845">
        <v>192900</v>
      </c>
      <c r="W374" s="795">
        <f t="shared" si="27"/>
        <v>737600</v>
      </c>
      <c r="X374" s="795">
        <f t="shared" si="28"/>
        <v>737600</v>
      </c>
      <c r="Y374" s="795">
        <f t="shared" si="29"/>
        <v>0</v>
      </c>
      <c r="Z374" s="795">
        <f t="shared" si="30"/>
        <v>0</v>
      </c>
      <c r="AA374" s="795">
        <f t="shared" si="31"/>
        <v>0</v>
      </c>
      <c r="AB374" s="834">
        <f>IFERROR(VLOOKUP(N374,'[40]KL TT ĐỢT 2'!$B$18:$K$2023,10,0),0)</f>
        <v>0</v>
      </c>
    </row>
    <row r="375" spans="1:28" s="823" customFormat="1" hidden="1" outlineLevel="1">
      <c r="A375" s="835"/>
      <c r="B375" s="835" t="s">
        <v>2000</v>
      </c>
      <c r="C375" s="836" t="s">
        <v>1976</v>
      </c>
      <c r="D375" s="837" t="s">
        <v>1535</v>
      </c>
      <c r="E375" s="838">
        <v>1</v>
      </c>
      <c r="F375" s="839"/>
      <c r="G375" s="839"/>
      <c r="H375" s="812">
        <v>0</v>
      </c>
      <c r="I375" s="840"/>
      <c r="J375" s="840"/>
      <c r="K375" s="839"/>
      <c r="M375" s="841"/>
      <c r="N375" s="841" t="s">
        <v>2000</v>
      </c>
      <c r="O375" s="842" t="s">
        <v>1976</v>
      </c>
      <c r="P375" s="843" t="s">
        <v>1535</v>
      </c>
      <c r="Q375" s="1154">
        <v>1</v>
      </c>
      <c r="R375" s="1145">
        <v>0</v>
      </c>
      <c r="S375" s="1151"/>
      <c r="T375" s="1151"/>
      <c r="U375" s="794">
        <v>544700</v>
      </c>
      <c r="V375" s="845">
        <v>192900</v>
      </c>
      <c r="W375" s="795">
        <f t="shared" si="27"/>
        <v>737600</v>
      </c>
      <c r="X375" s="795">
        <f t="shared" si="28"/>
        <v>737600</v>
      </c>
      <c r="Y375" s="795">
        <f t="shared" si="29"/>
        <v>0</v>
      </c>
      <c r="Z375" s="795">
        <f t="shared" si="30"/>
        <v>0</v>
      </c>
      <c r="AA375" s="795">
        <f t="shared" si="31"/>
        <v>0</v>
      </c>
      <c r="AB375" s="834">
        <f>IFERROR(VLOOKUP(N375,'[40]KL TT ĐỢT 2'!$B$18:$K$2023,10,0),0)</f>
        <v>0</v>
      </c>
    </row>
    <row r="376" spans="1:28" s="823" customFormat="1" hidden="1" outlineLevel="1">
      <c r="A376" s="835"/>
      <c r="B376" s="835" t="s">
        <v>2001</v>
      </c>
      <c r="C376" s="836" t="s">
        <v>1978</v>
      </c>
      <c r="D376" s="837" t="s">
        <v>1535</v>
      </c>
      <c r="E376" s="838">
        <v>1</v>
      </c>
      <c r="F376" s="839"/>
      <c r="G376" s="839"/>
      <c r="H376" s="812">
        <v>0</v>
      </c>
      <c r="I376" s="840"/>
      <c r="J376" s="840"/>
      <c r="K376" s="839"/>
      <c r="M376" s="841"/>
      <c r="N376" s="841" t="s">
        <v>2001</v>
      </c>
      <c r="O376" s="842" t="s">
        <v>1978</v>
      </c>
      <c r="P376" s="843" t="s">
        <v>1535</v>
      </c>
      <c r="Q376" s="1154">
        <v>1</v>
      </c>
      <c r="R376" s="1145">
        <v>0</v>
      </c>
      <c r="S376" s="1151"/>
      <c r="T376" s="1151"/>
      <c r="U376" s="794">
        <v>544700</v>
      </c>
      <c r="V376" s="845">
        <v>192900</v>
      </c>
      <c r="W376" s="795">
        <f t="shared" si="27"/>
        <v>737600</v>
      </c>
      <c r="X376" s="795">
        <f t="shared" si="28"/>
        <v>737600</v>
      </c>
      <c r="Y376" s="795">
        <f t="shared" si="29"/>
        <v>0</v>
      </c>
      <c r="Z376" s="795">
        <f t="shared" si="30"/>
        <v>0</v>
      </c>
      <c r="AA376" s="795">
        <f t="shared" si="31"/>
        <v>0</v>
      </c>
      <c r="AB376" s="834">
        <f>IFERROR(VLOOKUP(N376,'[40]KL TT ĐỢT 2'!$B$18:$K$2023,10,0),0)</f>
        <v>0</v>
      </c>
    </row>
    <row r="377" spans="1:28" s="823" customFormat="1" hidden="1" outlineLevel="1">
      <c r="A377" s="835"/>
      <c r="B377" s="835" t="s">
        <v>2002</v>
      </c>
      <c r="C377" s="836" t="s">
        <v>1561</v>
      </c>
      <c r="D377" s="837" t="s">
        <v>1535</v>
      </c>
      <c r="E377" s="838">
        <v>10</v>
      </c>
      <c r="F377" s="839"/>
      <c r="G377" s="839"/>
      <c r="H377" s="812">
        <v>0</v>
      </c>
      <c r="I377" s="840"/>
      <c r="J377" s="840"/>
      <c r="K377" s="839"/>
      <c r="M377" s="841"/>
      <c r="N377" s="841" t="s">
        <v>2002</v>
      </c>
      <c r="O377" s="842" t="s">
        <v>1561</v>
      </c>
      <c r="P377" s="843" t="s">
        <v>1535</v>
      </c>
      <c r="Q377" s="1154">
        <v>10</v>
      </c>
      <c r="R377" s="1145">
        <v>0</v>
      </c>
      <c r="S377" s="1151"/>
      <c r="T377" s="1151"/>
      <c r="U377" s="794">
        <v>544700</v>
      </c>
      <c r="V377" s="845">
        <v>192900</v>
      </c>
      <c r="W377" s="795">
        <f t="shared" si="27"/>
        <v>737600</v>
      </c>
      <c r="X377" s="795">
        <f t="shared" si="28"/>
        <v>7376000</v>
      </c>
      <c r="Y377" s="795">
        <f t="shared" si="29"/>
        <v>0</v>
      </c>
      <c r="Z377" s="795">
        <f t="shared" si="30"/>
        <v>0</v>
      </c>
      <c r="AA377" s="795">
        <f t="shared" si="31"/>
        <v>0</v>
      </c>
      <c r="AB377" s="834">
        <f>IFERROR(VLOOKUP(N377,'[40]KL TT ĐỢT 2'!$B$18:$K$2023,10,0),0)</f>
        <v>0</v>
      </c>
    </row>
    <row r="378" spans="1:28" s="823" customFormat="1" ht="28" hidden="1" outlineLevel="1">
      <c r="A378" s="835"/>
      <c r="B378" s="835" t="s">
        <v>2003</v>
      </c>
      <c r="C378" s="846" t="s">
        <v>1563</v>
      </c>
      <c r="D378" s="837" t="s">
        <v>1535</v>
      </c>
      <c r="E378" s="838">
        <v>59</v>
      </c>
      <c r="F378" s="839"/>
      <c r="G378" s="839"/>
      <c r="H378" s="812">
        <v>0</v>
      </c>
      <c r="I378" s="840"/>
      <c r="J378" s="840"/>
      <c r="K378" s="839"/>
      <c r="M378" s="841"/>
      <c r="N378" s="841" t="s">
        <v>2003</v>
      </c>
      <c r="O378" s="847" t="s">
        <v>1563</v>
      </c>
      <c r="P378" s="843" t="s">
        <v>1535</v>
      </c>
      <c r="Q378" s="1154">
        <v>59</v>
      </c>
      <c r="R378" s="1145">
        <v>0</v>
      </c>
      <c r="S378" s="1151"/>
      <c r="T378" s="1151"/>
      <c r="U378" s="794">
        <v>476400</v>
      </c>
      <c r="V378" s="845">
        <v>38600</v>
      </c>
      <c r="W378" s="795">
        <f t="shared" si="27"/>
        <v>515000</v>
      </c>
      <c r="X378" s="795">
        <f t="shared" si="28"/>
        <v>30385000</v>
      </c>
      <c r="Y378" s="795">
        <f t="shared" si="29"/>
        <v>0</v>
      </c>
      <c r="Z378" s="795">
        <f t="shared" si="30"/>
        <v>0</v>
      </c>
      <c r="AA378" s="795">
        <f t="shared" si="31"/>
        <v>0</v>
      </c>
      <c r="AB378" s="834">
        <f>IFERROR(VLOOKUP(N378,'[40]KL TT ĐỢT 2'!$B$18:$K$2023,10,0),0)</f>
        <v>0</v>
      </c>
    </row>
    <row r="379" spans="1:28" s="823" customFormat="1" hidden="1" outlineLevel="1">
      <c r="A379" s="835"/>
      <c r="B379" s="835" t="s">
        <v>2004</v>
      </c>
      <c r="C379" s="846" t="s">
        <v>1565</v>
      </c>
      <c r="D379" s="837" t="s">
        <v>1535</v>
      </c>
      <c r="E379" s="838">
        <v>59</v>
      </c>
      <c r="F379" s="839"/>
      <c r="G379" s="839"/>
      <c r="H379" s="812">
        <v>0</v>
      </c>
      <c r="I379" s="840"/>
      <c r="J379" s="840"/>
      <c r="K379" s="839"/>
      <c r="M379" s="841"/>
      <c r="N379" s="841" t="s">
        <v>2004</v>
      </c>
      <c r="O379" s="847" t="s">
        <v>1565</v>
      </c>
      <c r="P379" s="843" t="s">
        <v>1535</v>
      </c>
      <c r="Q379" s="1154">
        <v>59</v>
      </c>
      <c r="R379" s="1145">
        <v>0</v>
      </c>
      <c r="S379" s="1151"/>
      <c r="T379" s="1151"/>
      <c r="U379" s="794">
        <v>254000</v>
      </c>
      <c r="V379" s="845">
        <v>12900</v>
      </c>
      <c r="W379" s="795">
        <f t="shared" si="27"/>
        <v>266900</v>
      </c>
      <c r="X379" s="795">
        <f t="shared" si="28"/>
        <v>15747100</v>
      </c>
      <c r="Y379" s="795">
        <f t="shared" si="29"/>
        <v>0</v>
      </c>
      <c r="Z379" s="795">
        <f t="shared" si="30"/>
        <v>0</v>
      </c>
      <c r="AA379" s="795">
        <f t="shared" si="31"/>
        <v>0</v>
      </c>
      <c r="AB379" s="834">
        <f>IFERROR(VLOOKUP(N379,'[40]KL TT ĐỢT 2'!$B$18:$K$2023,10,0),0)</f>
        <v>0</v>
      </c>
    </row>
    <row r="380" spans="1:28" s="823" customFormat="1" hidden="1" outlineLevel="1">
      <c r="A380" s="835"/>
      <c r="B380" s="835" t="s">
        <v>2005</v>
      </c>
      <c r="C380" s="825" t="s">
        <v>2006</v>
      </c>
      <c r="D380" s="837"/>
      <c r="E380" s="838"/>
      <c r="F380" s="839"/>
      <c r="G380" s="839"/>
      <c r="H380" s="812">
        <v>0</v>
      </c>
      <c r="I380" s="840"/>
      <c r="J380" s="840"/>
      <c r="K380" s="839"/>
      <c r="M380" s="841"/>
      <c r="N380" s="852" t="s">
        <v>2005</v>
      </c>
      <c r="O380" s="830" t="s">
        <v>2006</v>
      </c>
      <c r="P380" s="843"/>
      <c r="Q380" s="1154"/>
      <c r="R380" s="1145">
        <v>0</v>
      </c>
      <c r="S380" s="1151"/>
      <c r="T380" s="1151"/>
      <c r="U380" s="794"/>
      <c r="V380" s="845"/>
      <c r="W380" s="795">
        <f t="shared" si="27"/>
        <v>0</v>
      </c>
      <c r="X380" s="795">
        <f t="shared" si="28"/>
        <v>0</v>
      </c>
      <c r="Y380" s="795">
        <f t="shared" si="29"/>
        <v>0</v>
      </c>
      <c r="Z380" s="795">
        <f t="shared" si="30"/>
        <v>0</v>
      </c>
      <c r="AA380" s="795">
        <f t="shared" si="31"/>
        <v>0</v>
      </c>
      <c r="AB380" s="834">
        <f>IFERROR(VLOOKUP(N380,'[40]KL TT ĐỢT 2'!$B$18:$K$2023,10,0),0)</f>
        <v>0</v>
      </c>
    </row>
    <row r="381" spans="1:28" s="823" customFormat="1" hidden="1" outlineLevel="1">
      <c r="A381" s="835"/>
      <c r="B381" s="835" t="s">
        <v>2007</v>
      </c>
      <c r="C381" s="836" t="s">
        <v>2008</v>
      </c>
      <c r="D381" s="837" t="s">
        <v>1535</v>
      </c>
      <c r="E381" s="838">
        <v>1</v>
      </c>
      <c r="F381" s="839"/>
      <c r="G381" s="839"/>
      <c r="H381" s="812">
        <v>0</v>
      </c>
      <c r="I381" s="840"/>
      <c r="J381" s="840"/>
      <c r="K381" s="839"/>
      <c r="M381" s="841"/>
      <c r="N381" s="841" t="s">
        <v>2007</v>
      </c>
      <c r="O381" s="842" t="s">
        <v>2008</v>
      </c>
      <c r="P381" s="843" t="s">
        <v>1535</v>
      </c>
      <c r="Q381" s="1154">
        <v>1</v>
      </c>
      <c r="R381" s="1145">
        <v>0</v>
      </c>
      <c r="S381" s="1151"/>
      <c r="T381" s="1151"/>
      <c r="U381" s="794">
        <v>559100</v>
      </c>
      <c r="V381" s="845">
        <v>192900</v>
      </c>
      <c r="W381" s="795">
        <f t="shared" si="27"/>
        <v>752000</v>
      </c>
      <c r="X381" s="795">
        <f t="shared" si="28"/>
        <v>752000</v>
      </c>
      <c r="Y381" s="795">
        <f t="shared" si="29"/>
        <v>0</v>
      </c>
      <c r="Z381" s="795">
        <f t="shared" si="30"/>
        <v>0</v>
      </c>
      <c r="AA381" s="795">
        <f t="shared" si="31"/>
        <v>0</v>
      </c>
      <c r="AB381" s="834">
        <f>IFERROR(VLOOKUP(N381,'[40]KL TT ĐỢT 2'!$B$18:$K$2023,10,0),0)</f>
        <v>0</v>
      </c>
    </row>
    <row r="382" spans="1:28" s="827" customFormat="1" hidden="1" outlineLevel="1">
      <c r="A382" s="817"/>
      <c r="B382" s="835" t="s">
        <v>2009</v>
      </c>
      <c r="C382" s="836" t="s">
        <v>2008</v>
      </c>
      <c r="D382" s="837" t="s">
        <v>1535</v>
      </c>
      <c r="E382" s="838">
        <v>1</v>
      </c>
      <c r="F382" s="839"/>
      <c r="G382" s="839"/>
      <c r="H382" s="812">
        <v>0</v>
      </c>
      <c r="I382" s="840"/>
      <c r="J382" s="840"/>
      <c r="K382" s="839"/>
      <c r="M382" s="828"/>
      <c r="N382" s="841" t="s">
        <v>2009</v>
      </c>
      <c r="O382" s="842" t="s">
        <v>2008</v>
      </c>
      <c r="P382" s="843" t="s">
        <v>1535</v>
      </c>
      <c r="Q382" s="1154">
        <v>1</v>
      </c>
      <c r="R382" s="1145">
        <v>0</v>
      </c>
      <c r="S382" s="1151"/>
      <c r="T382" s="1151"/>
      <c r="U382" s="794">
        <v>559100</v>
      </c>
      <c r="V382" s="845">
        <v>192900</v>
      </c>
      <c r="W382" s="795">
        <f t="shared" si="27"/>
        <v>752000</v>
      </c>
      <c r="X382" s="795">
        <f t="shared" si="28"/>
        <v>752000</v>
      </c>
      <c r="Y382" s="795">
        <f t="shared" si="29"/>
        <v>0</v>
      </c>
      <c r="Z382" s="795">
        <f t="shared" si="30"/>
        <v>0</v>
      </c>
      <c r="AA382" s="795">
        <f t="shared" si="31"/>
        <v>0</v>
      </c>
      <c r="AB382" s="834">
        <f>IFERROR(VLOOKUP(N382,'[40]KL TT ĐỢT 2'!$B$18:$K$2023,10,0),0)</f>
        <v>0</v>
      </c>
    </row>
    <row r="383" spans="1:28" s="823" customFormat="1" hidden="1" outlineLevel="1">
      <c r="A383" s="835"/>
      <c r="B383" s="835" t="s">
        <v>2010</v>
      </c>
      <c r="C383" s="836" t="s">
        <v>2011</v>
      </c>
      <c r="D383" s="837" t="s">
        <v>1535</v>
      </c>
      <c r="E383" s="838">
        <v>1</v>
      </c>
      <c r="F383" s="839"/>
      <c r="G383" s="839"/>
      <c r="H383" s="812">
        <v>0</v>
      </c>
      <c r="I383" s="840"/>
      <c r="J383" s="840"/>
      <c r="K383" s="839"/>
      <c r="M383" s="841"/>
      <c r="N383" s="841" t="s">
        <v>2010</v>
      </c>
      <c r="O383" s="842" t="s">
        <v>2011</v>
      </c>
      <c r="P383" s="843" t="s">
        <v>1535</v>
      </c>
      <c r="Q383" s="1154">
        <v>1</v>
      </c>
      <c r="R383" s="1145">
        <v>0</v>
      </c>
      <c r="S383" s="1151"/>
      <c r="T383" s="1151"/>
      <c r="U383" s="794">
        <v>495200</v>
      </c>
      <c r="V383" s="845">
        <v>192900</v>
      </c>
      <c r="W383" s="795">
        <f t="shared" si="27"/>
        <v>688100</v>
      </c>
      <c r="X383" s="795">
        <f t="shared" si="28"/>
        <v>688100</v>
      </c>
      <c r="Y383" s="795">
        <f t="shared" si="29"/>
        <v>0</v>
      </c>
      <c r="Z383" s="795">
        <f t="shared" si="30"/>
        <v>0</v>
      </c>
      <c r="AA383" s="795">
        <f t="shared" si="31"/>
        <v>0</v>
      </c>
      <c r="AB383" s="834">
        <f>IFERROR(VLOOKUP(N383,'[40]KL TT ĐỢT 2'!$B$18:$K$2023,10,0),0)</f>
        <v>0</v>
      </c>
    </row>
    <row r="384" spans="1:28" s="823" customFormat="1" hidden="1" outlineLevel="1">
      <c r="A384" s="835"/>
      <c r="B384" s="835" t="s">
        <v>2012</v>
      </c>
      <c r="C384" s="836" t="s">
        <v>2013</v>
      </c>
      <c r="D384" s="837" t="s">
        <v>1535</v>
      </c>
      <c r="E384" s="838">
        <v>1</v>
      </c>
      <c r="F384" s="839"/>
      <c r="G384" s="839"/>
      <c r="H384" s="812">
        <v>0</v>
      </c>
      <c r="I384" s="840"/>
      <c r="J384" s="840"/>
      <c r="K384" s="839"/>
      <c r="M384" s="841"/>
      <c r="N384" s="841" t="s">
        <v>2012</v>
      </c>
      <c r="O384" s="842" t="s">
        <v>2013</v>
      </c>
      <c r="P384" s="843" t="s">
        <v>1535</v>
      </c>
      <c r="Q384" s="1154">
        <v>1</v>
      </c>
      <c r="R384" s="1145">
        <v>0</v>
      </c>
      <c r="S384" s="1151"/>
      <c r="T384" s="1151"/>
      <c r="U384" s="794">
        <v>615000</v>
      </c>
      <c r="V384" s="845">
        <v>192900</v>
      </c>
      <c r="W384" s="795">
        <f t="shared" si="27"/>
        <v>807900</v>
      </c>
      <c r="X384" s="795">
        <f t="shared" si="28"/>
        <v>807900</v>
      </c>
      <c r="Y384" s="795">
        <f t="shared" si="29"/>
        <v>0</v>
      </c>
      <c r="Z384" s="795">
        <f t="shared" si="30"/>
        <v>0</v>
      </c>
      <c r="AA384" s="795">
        <f t="shared" si="31"/>
        <v>0</v>
      </c>
      <c r="AB384" s="834">
        <f>IFERROR(VLOOKUP(N384,'[40]KL TT ĐỢT 2'!$B$18:$K$2023,10,0),0)</f>
        <v>0</v>
      </c>
    </row>
    <row r="385" spans="1:28" s="823" customFormat="1" hidden="1" outlineLevel="1">
      <c r="A385" s="835"/>
      <c r="B385" s="835" t="s">
        <v>2014</v>
      </c>
      <c r="C385" s="836" t="s">
        <v>2015</v>
      </c>
      <c r="D385" s="837" t="s">
        <v>1535</v>
      </c>
      <c r="E385" s="838">
        <v>2</v>
      </c>
      <c r="F385" s="839"/>
      <c r="G385" s="839"/>
      <c r="H385" s="812">
        <v>0</v>
      </c>
      <c r="I385" s="840"/>
      <c r="J385" s="840"/>
      <c r="K385" s="839"/>
      <c r="M385" s="841"/>
      <c r="N385" s="841" t="s">
        <v>2014</v>
      </c>
      <c r="O385" s="842" t="s">
        <v>2015</v>
      </c>
      <c r="P385" s="843" t="s">
        <v>1535</v>
      </c>
      <c r="Q385" s="1154">
        <v>2</v>
      </c>
      <c r="R385" s="1145">
        <v>0</v>
      </c>
      <c r="S385" s="1151"/>
      <c r="T385" s="1151"/>
      <c r="U385" s="794">
        <v>615000</v>
      </c>
      <c r="V385" s="845">
        <v>192900</v>
      </c>
      <c r="W385" s="795">
        <f t="shared" si="27"/>
        <v>807900</v>
      </c>
      <c r="X385" s="795">
        <f t="shared" si="28"/>
        <v>1615800</v>
      </c>
      <c r="Y385" s="795">
        <f t="shared" si="29"/>
        <v>0</v>
      </c>
      <c r="Z385" s="795">
        <f t="shared" si="30"/>
        <v>0</v>
      </c>
      <c r="AA385" s="795">
        <f t="shared" si="31"/>
        <v>0</v>
      </c>
      <c r="AB385" s="834">
        <f>IFERROR(VLOOKUP(N385,'[40]KL TT ĐỢT 2'!$B$18:$K$2023,10,0),0)</f>
        <v>0</v>
      </c>
    </row>
    <row r="386" spans="1:28" s="823" customFormat="1" hidden="1" outlineLevel="1">
      <c r="A386" s="835"/>
      <c r="B386" s="835" t="s">
        <v>2016</v>
      </c>
      <c r="C386" s="836" t="s">
        <v>2017</v>
      </c>
      <c r="D386" s="837" t="s">
        <v>1535</v>
      </c>
      <c r="E386" s="838">
        <v>2</v>
      </c>
      <c r="F386" s="839"/>
      <c r="G386" s="839"/>
      <c r="H386" s="812">
        <v>0</v>
      </c>
      <c r="I386" s="840"/>
      <c r="J386" s="840"/>
      <c r="K386" s="839"/>
      <c r="M386" s="841"/>
      <c r="N386" s="841" t="s">
        <v>2016</v>
      </c>
      <c r="O386" s="842" t="s">
        <v>2017</v>
      </c>
      <c r="P386" s="843" t="s">
        <v>1535</v>
      </c>
      <c r="Q386" s="1154">
        <v>2</v>
      </c>
      <c r="R386" s="1145">
        <v>0</v>
      </c>
      <c r="S386" s="1151"/>
      <c r="T386" s="1151"/>
      <c r="U386" s="794">
        <v>544700</v>
      </c>
      <c r="V386" s="845">
        <v>192900</v>
      </c>
      <c r="W386" s="795">
        <f t="shared" si="27"/>
        <v>737600</v>
      </c>
      <c r="X386" s="795">
        <f t="shared" si="28"/>
        <v>1475200</v>
      </c>
      <c r="Y386" s="795">
        <f t="shared" si="29"/>
        <v>0</v>
      </c>
      <c r="Z386" s="795">
        <f t="shared" si="30"/>
        <v>0</v>
      </c>
      <c r="AA386" s="795">
        <f t="shared" si="31"/>
        <v>0</v>
      </c>
      <c r="AB386" s="834">
        <f>IFERROR(VLOOKUP(N386,'[40]KL TT ĐỢT 2'!$B$18:$K$2023,10,0),0)</f>
        <v>0</v>
      </c>
    </row>
    <row r="387" spans="1:28" s="823" customFormat="1" hidden="1" outlineLevel="1">
      <c r="A387" s="835"/>
      <c r="B387" s="835" t="s">
        <v>2018</v>
      </c>
      <c r="C387" s="836" t="s">
        <v>1561</v>
      </c>
      <c r="D387" s="837" t="s">
        <v>1535</v>
      </c>
      <c r="E387" s="838">
        <v>8</v>
      </c>
      <c r="F387" s="839"/>
      <c r="G387" s="839"/>
      <c r="H387" s="812">
        <v>0</v>
      </c>
      <c r="I387" s="840"/>
      <c r="J387" s="840"/>
      <c r="K387" s="839"/>
      <c r="M387" s="841"/>
      <c r="N387" s="841" t="s">
        <v>2018</v>
      </c>
      <c r="O387" s="842" t="s">
        <v>1561</v>
      </c>
      <c r="P387" s="843" t="s">
        <v>1535</v>
      </c>
      <c r="Q387" s="1154">
        <v>8</v>
      </c>
      <c r="R387" s="1145">
        <v>0</v>
      </c>
      <c r="S387" s="1151"/>
      <c r="T387" s="1151"/>
      <c r="U387" s="794">
        <v>544700</v>
      </c>
      <c r="V387" s="845">
        <v>192900</v>
      </c>
      <c r="W387" s="795">
        <f t="shared" si="27"/>
        <v>737600</v>
      </c>
      <c r="X387" s="795">
        <f t="shared" si="28"/>
        <v>5900800</v>
      </c>
      <c r="Y387" s="795">
        <f t="shared" si="29"/>
        <v>0</v>
      </c>
      <c r="Z387" s="795">
        <f t="shared" si="30"/>
        <v>0</v>
      </c>
      <c r="AA387" s="795">
        <f t="shared" si="31"/>
        <v>0</v>
      </c>
      <c r="AB387" s="834">
        <f>IFERROR(VLOOKUP(N387,'[40]KL TT ĐỢT 2'!$B$18:$K$2023,10,0),0)</f>
        <v>0</v>
      </c>
    </row>
    <row r="388" spans="1:28" s="823" customFormat="1" ht="28" hidden="1" outlineLevel="1">
      <c r="A388" s="835"/>
      <c r="B388" s="835" t="s">
        <v>2019</v>
      </c>
      <c r="C388" s="846" t="s">
        <v>1563</v>
      </c>
      <c r="D388" s="837" t="s">
        <v>1535</v>
      </c>
      <c r="E388" s="838">
        <v>44</v>
      </c>
      <c r="F388" s="839"/>
      <c r="G388" s="839"/>
      <c r="H388" s="812">
        <v>0</v>
      </c>
      <c r="I388" s="840"/>
      <c r="J388" s="840"/>
      <c r="K388" s="839"/>
      <c r="M388" s="841"/>
      <c r="N388" s="841" t="s">
        <v>2019</v>
      </c>
      <c r="O388" s="847" t="s">
        <v>1563</v>
      </c>
      <c r="P388" s="843" t="s">
        <v>1535</v>
      </c>
      <c r="Q388" s="1154">
        <v>44</v>
      </c>
      <c r="R388" s="1145">
        <v>0</v>
      </c>
      <c r="S388" s="1151"/>
      <c r="T388" s="1151"/>
      <c r="U388" s="794">
        <v>476400</v>
      </c>
      <c r="V388" s="845">
        <v>38600</v>
      </c>
      <c r="W388" s="795">
        <f t="shared" si="27"/>
        <v>515000</v>
      </c>
      <c r="X388" s="795">
        <f t="shared" si="28"/>
        <v>22660000</v>
      </c>
      <c r="Y388" s="795">
        <f t="shared" si="29"/>
        <v>0</v>
      </c>
      <c r="Z388" s="795">
        <f t="shared" si="30"/>
        <v>0</v>
      </c>
      <c r="AA388" s="795">
        <f t="shared" si="31"/>
        <v>0</v>
      </c>
      <c r="AB388" s="834">
        <f>IFERROR(VLOOKUP(N388,'[40]KL TT ĐỢT 2'!$B$18:$K$2023,10,0),0)</f>
        <v>0</v>
      </c>
    </row>
    <row r="389" spans="1:28" s="823" customFormat="1" hidden="1" outlineLevel="1">
      <c r="A389" s="835"/>
      <c r="B389" s="835" t="s">
        <v>2020</v>
      </c>
      <c r="C389" s="846" t="s">
        <v>1565</v>
      </c>
      <c r="D389" s="837" t="s">
        <v>1535</v>
      </c>
      <c r="E389" s="838">
        <v>44</v>
      </c>
      <c r="F389" s="839"/>
      <c r="G389" s="839"/>
      <c r="H389" s="812">
        <v>0</v>
      </c>
      <c r="I389" s="840"/>
      <c r="J389" s="840"/>
      <c r="K389" s="839"/>
      <c r="M389" s="841"/>
      <c r="N389" s="841" t="s">
        <v>2020</v>
      </c>
      <c r="O389" s="847" t="s">
        <v>1565</v>
      </c>
      <c r="P389" s="843" t="s">
        <v>1535</v>
      </c>
      <c r="Q389" s="1154">
        <v>44</v>
      </c>
      <c r="R389" s="1145">
        <v>0</v>
      </c>
      <c r="S389" s="1151"/>
      <c r="T389" s="1151"/>
      <c r="U389" s="794">
        <v>254000</v>
      </c>
      <c r="V389" s="845">
        <v>12900</v>
      </c>
      <c r="W389" s="795">
        <f t="shared" si="27"/>
        <v>266900</v>
      </c>
      <c r="X389" s="795">
        <f t="shared" si="28"/>
        <v>11743600</v>
      </c>
      <c r="Y389" s="795">
        <f t="shared" si="29"/>
        <v>0</v>
      </c>
      <c r="Z389" s="795">
        <f t="shared" si="30"/>
        <v>0</v>
      </c>
      <c r="AA389" s="795">
        <f t="shared" si="31"/>
        <v>0</v>
      </c>
      <c r="AB389" s="834">
        <f>IFERROR(VLOOKUP(N389,'[40]KL TT ĐỢT 2'!$B$18:$K$2023,10,0),0)</f>
        <v>0</v>
      </c>
    </row>
    <row r="390" spans="1:28" s="823" customFormat="1" hidden="1" outlineLevel="1">
      <c r="A390" s="835"/>
      <c r="B390" s="835" t="s">
        <v>2021</v>
      </c>
      <c r="C390" s="825" t="s">
        <v>2022</v>
      </c>
      <c r="D390" s="837"/>
      <c r="E390" s="838"/>
      <c r="F390" s="839"/>
      <c r="G390" s="839"/>
      <c r="H390" s="812">
        <v>0</v>
      </c>
      <c r="I390" s="840"/>
      <c r="J390" s="840"/>
      <c r="K390" s="839"/>
      <c r="M390" s="841"/>
      <c r="N390" s="852" t="s">
        <v>2021</v>
      </c>
      <c r="O390" s="830" t="s">
        <v>2022</v>
      </c>
      <c r="P390" s="843"/>
      <c r="Q390" s="1154"/>
      <c r="R390" s="1145">
        <v>0</v>
      </c>
      <c r="S390" s="1151"/>
      <c r="T390" s="1151"/>
      <c r="U390" s="794"/>
      <c r="V390" s="845"/>
      <c r="W390" s="795">
        <f t="shared" si="27"/>
        <v>0</v>
      </c>
      <c r="X390" s="795">
        <f t="shared" si="28"/>
        <v>0</v>
      </c>
      <c r="Y390" s="795">
        <f t="shared" si="29"/>
        <v>0</v>
      </c>
      <c r="Z390" s="795">
        <f t="shared" si="30"/>
        <v>0</v>
      </c>
      <c r="AA390" s="795">
        <f t="shared" si="31"/>
        <v>0</v>
      </c>
      <c r="AB390" s="834">
        <f>IFERROR(VLOOKUP(N390,'[40]KL TT ĐỢT 2'!$B$18:$K$2023,10,0),0)</f>
        <v>0</v>
      </c>
    </row>
    <row r="391" spans="1:28" s="823" customFormat="1" hidden="1" outlineLevel="1">
      <c r="A391" s="835"/>
      <c r="B391" s="835" t="s">
        <v>2023</v>
      </c>
      <c r="C391" s="836" t="s">
        <v>2008</v>
      </c>
      <c r="D391" s="837" t="s">
        <v>1535</v>
      </c>
      <c r="E391" s="838">
        <v>18</v>
      </c>
      <c r="F391" s="839"/>
      <c r="G391" s="839"/>
      <c r="H391" s="812">
        <v>0</v>
      </c>
      <c r="I391" s="840"/>
      <c r="J391" s="840"/>
      <c r="K391" s="839"/>
      <c r="M391" s="841"/>
      <c r="N391" s="841" t="s">
        <v>2023</v>
      </c>
      <c r="O391" s="842" t="s">
        <v>2008</v>
      </c>
      <c r="P391" s="843" t="s">
        <v>1535</v>
      </c>
      <c r="Q391" s="1154">
        <v>18</v>
      </c>
      <c r="R391" s="1145">
        <v>0</v>
      </c>
      <c r="S391" s="1151"/>
      <c r="T391" s="1151"/>
      <c r="U391" s="794">
        <v>559100</v>
      </c>
      <c r="V391" s="845">
        <v>192900</v>
      </c>
      <c r="W391" s="795">
        <f t="shared" si="27"/>
        <v>752000</v>
      </c>
      <c r="X391" s="795">
        <f t="shared" si="28"/>
        <v>13536000</v>
      </c>
      <c r="Y391" s="795">
        <f t="shared" si="29"/>
        <v>0</v>
      </c>
      <c r="Z391" s="795">
        <f t="shared" si="30"/>
        <v>0</v>
      </c>
      <c r="AA391" s="795">
        <f t="shared" si="31"/>
        <v>0</v>
      </c>
      <c r="AB391" s="834">
        <f>IFERROR(VLOOKUP(N391,'[40]KL TT ĐỢT 2'!$B$18:$K$2023,10,0),0)</f>
        <v>0</v>
      </c>
    </row>
    <row r="392" spans="1:28" s="823" customFormat="1" hidden="1" outlineLevel="1">
      <c r="A392" s="835"/>
      <c r="B392" s="835" t="s">
        <v>2024</v>
      </c>
      <c r="C392" s="836" t="s">
        <v>2008</v>
      </c>
      <c r="D392" s="837" t="s">
        <v>1535</v>
      </c>
      <c r="E392" s="838">
        <v>27</v>
      </c>
      <c r="F392" s="839"/>
      <c r="G392" s="839"/>
      <c r="H392" s="812">
        <v>0</v>
      </c>
      <c r="I392" s="840"/>
      <c r="J392" s="840"/>
      <c r="K392" s="839"/>
      <c r="M392" s="841"/>
      <c r="N392" s="841" t="s">
        <v>2024</v>
      </c>
      <c r="O392" s="842" t="s">
        <v>2008</v>
      </c>
      <c r="P392" s="843" t="s">
        <v>1535</v>
      </c>
      <c r="Q392" s="1154">
        <v>27</v>
      </c>
      <c r="R392" s="1145">
        <v>0</v>
      </c>
      <c r="S392" s="1151"/>
      <c r="T392" s="1151"/>
      <c r="U392" s="794">
        <v>559100</v>
      </c>
      <c r="V392" s="845">
        <v>192900</v>
      </c>
      <c r="W392" s="795">
        <f t="shared" si="27"/>
        <v>752000</v>
      </c>
      <c r="X392" s="795">
        <f t="shared" si="28"/>
        <v>20304000</v>
      </c>
      <c r="Y392" s="795">
        <f t="shared" si="29"/>
        <v>0</v>
      </c>
      <c r="Z392" s="795">
        <f t="shared" si="30"/>
        <v>0</v>
      </c>
      <c r="AA392" s="795">
        <f t="shared" si="31"/>
        <v>0</v>
      </c>
      <c r="AB392" s="834">
        <f>IFERROR(VLOOKUP(N392,'[40]KL TT ĐỢT 2'!$B$18:$K$2023,10,0),0)</f>
        <v>0</v>
      </c>
    </row>
    <row r="393" spans="1:28" s="823" customFormat="1" hidden="1" outlineLevel="1">
      <c r="A393" s="835"/>
      <c r="B393" s="835" t="s">
        <v>2025</v>
      </c>
      <c r="C393" s="836" t="s">
        <v>2011</v>
      </c>
      <c r="D393" s="837" t="s">
        <v>1535</v>
      </c>
      <c r="E393" s="838">
        <v>37</v>
      </c>
      <c r="F393" s="839"/>
      <c r="G393" s="839"/>
      <c r="H393" s="812">
        <v>0</v>
      </c>
      <c r="I393" s="840"/>
      <c r="J393" s="840"/>
      <c r="K393" s="839"/>
      <c r="M393" s="841"/>
      <c r="N393" s="841" t="s">
        <v>2025</v>
      </c>
      <c r="O393" s="842" t="s">
        <v>2011</v>
      </c>
      <c r="P393" s="843" t="s">
        <v>1535</v>
      </c>
      <c r="Q393" s="1154">
        <v>37</v>
      </c>
      <c r="R393" s="1145">
        <v>0</v>
      </c>
      <c r="S393" s="1151"/>
      <c r="T393" s="1151"/>
      <c r="U393" s="794">
        <v>495200</v>
      </c>
      <c r="V393" s="845">
        <v>192900</v>
      </c>
      <c r="W393" s="795">
        <f t="shared" si="27"/>
        <v>688100</v>
      </c>
      <c r="X393" s="795">
        <f t="shared" si="28"/>
        <v>25459700</v>
      </c>
      <c r="Y393" s="795">
        <f t="shared" si="29"/>
        <v>0</v>
      </c>
      <c r="Z393" s="795">
        <f t="shared" si="30"/>
        <v>0</v>
      </c>
      <c r="AA393" s="795">
        <f t="shared" si="31"/>
        <v>0</v>
      </c>
      <c r="AB393" s="834">
        <f>IFERROR(VLOOKUP(N393,'[40]KL TT ĐỢT 2'!$B$18:$K$2023,10,0),0)</f>
        <v>0</v>
      </c>
    </row>
    <row r="394" spans="1:28" s="823" customFormat="1" hidden="1" outlineLevel="1">
      <c r="A394" s="835"/>
      <c r="B394" s="835" t="s">
        <v>2026</v>
      </c>
      <c r="C394" s="836" t="s">
        <v>2013</v>
      </c>
      <c r="D394" s="837" t="s">
        <v>1535</v>
      </c>
      <c r="E394" s="838">
        <v>8</v>
      </c>
      <c r="F394" s="839"/>
      <c r="G394" s="839"/>
      <c r="H394" s="812">
        <v>0</v>
      </c>
      <c r="I394" s="840"/>
      <c r="J394" s="840"/>
      <c r="K394" s="839"/>
      <c r="M394" s="841"/>
      <c r="N394" s="841" t="s">
        <v>2026</v>
      </c>
      <c r="O394" s="842" t="s">
        <v>2013</v>
      </c>
      <c r="P394" s="843" t="s">
        <v>1535</v>
      </c>
      <c r="Q394" s="1154">
        <v>8</v>
      </c>
      <c r="R394" s="1145">
        <v>0</v>
      </c>
      <c r="S394" s="1151"/>
      <c r="T394" s="1151"/>
      <c r="U394" s="794">
        <v>544700</v>
      </c>
      <c r="V394" s="845">
        <v>192900</v>
      </c>
      <c r="W394" s="795">
        <f t="shared" si="27"/>
        <v>737600</v>
      </c>
      <c r="X394" s="795">
        <f t="shared" si="28"/>
        <v>5900800</v>
      </c>
      <c r="Y394" s="795">
        <f t="shared" si="29"/>
        <v>0</v>
      </c>
      <c r="Z394" s="795">
        <f t="shared" si="30"/>
        <v>0</v>
      </c>
      <c r="AA394" s="795">
        <f t="shared" si="31"/>
        <v>0</v>
      </c>
      <c r="AB394" s="834">
        <f>IFERROR(VLOOKUP(N394,'[40]KL TT ĐỢT 2'!$B$18:$K$2023,10,0),0)</f>
        <v>0</v>
      </c>
    </row>
    <row r="395" spans="1:28" s="823" customFormat="1" hidden="1" outlineLevel="1">
      <c r="A395" s="835"/>
      <c r="B395" s="835" t="s">
        <v>2027</v>
      </c>
      <c r="C395" s="836" t="s">
        <v>2015</v>
      </c>
      <c r="D395" s="837" t="s">
        <v>1535</v>
      </c>
      <c r="E395" s="838">
        <v>7</v>
      </c>
      <c r="F395" s="839"/>
      <c r="G395" s="839"/>
      <c r="H395" s="812">
        <v>0</v>
      </c>
      <c r="I395" s="840"/>
      <c r="J395" s="840"/>
      <c r="K395" s="839"/>
      <c r="M395" s="841"/>
      <c r="N395" s="841" t="s">
        <v>2027</v>
      </c>
      <c r="O395" s="842" t="s">
        <v>2015</v>
      </c>
      <c r="P395" s="843" t="s">
        <v>1535</v>
      </c>
      <c r="Q395" s="1154">
        <v>7</v>
      </c>
      <c r="R395" s="1145">
        <v>0</v>
      </c>
      <c r="S395" s="1151"/>
      <c r="T395" s="1151"/>
      <c r="U395" s="794">
        <v>544700</v>
      </c>
      <c r="V395" s="845">
        <v>192900</v>
      </c>
      <c r="W395" s="795">
        <f t="shared" si="27"/>
        <v>737600</v>
      </c>
      <c r="X395" s="795">
        <f t="shared" si="28"/>
        <v>5163200</v>
      </c>
      <c r="Y395" s="795">
        <f t="shared" si="29"/>
        <v>0</v>
      </c>
      <c r="Z395" s="795">
        <f t="shared" si="30"/>
        <v>0</v>
      </c>
      <c r="AA395" s="795">
        <f t="shared" si="31"/>
        <v>0</v>
      </c>
      <c r="AB395" s="834">
        <f>IFERROR(VLOOKUP(N395,'[40]KL TT ĐỢT 2'!$B$18:$K$2023,10,0),0)</f>
        <v>0</v>
      </c>
    </row>
    <row r="396" spans="1:28" s="823" customFormat="1" hidden="1" outlineLevel="1">
      <c r="A396" s="835"/>
      <c r="B396" s="835" t="s">
        <v>2028</v>
      </c>
      <c r="C396" s="836" t="s">
        <v>2017</v>
      </c>
      <c r="D396" s="837" t="s">
        <v>1535</v>
      </c>
      <c r="E396" s="838">
        <v>2</v>
      </c>
      <c r="F396" s="839"/>
      <c r="G396" s="839"/>
      <c r="H396" s="812">
        <v>0</v>
      </c>
      <c r="I396" s="840"/>
      <c r="J396" s="840"/>
      <c r="K396" s="839"/>
      <c r="M396" s="841"/>
      <c r="N396" s="841" t="s">
        <v>2028</v>
      </c>
      <c r="O396" s="842" t="s">
        <v>2017</v>
      </c>
      <c r="P396" s="843" t="s">
        <v>1535</v>
      </c>
      <c r="Q396" s="1154">
        <v>2</v>
      </c>
      <c r="R396" s="1145">
        <v>0</v>
      </c>
      <c r="S396" s="1151"/>
      <c r="T396" s="1151"/>
      <c r="U396" s="794">
        <v>544700</v>
      </c>
      <c r="V396" s="845">
        <v>192900</v>
      </c>
      <c r="W396" s="795">
        <f t="shared" si="27"/>
        <v>737600</v>
      </c>
      <c r="X396" s="795">
        <f t="shared" si="28"/>
        <v>1475200</v>
      </c>
      <c r="Y396" s="795">
        <f t="shared" si="29"/>
        <v>0</v>
      </c>
      <c r="Z396" s="795">
        <f t="shared" si="30"/>
        <v>0</v>
      </c>
      <c r="AA396" s="795">
        <f t="shared" si="31"/>
        <v>0</v>
      </c>
      <c r="AB396" s="834">
        <f>IFERROR(VLOOKUP(N396,'[40]KL TT ĐỢT 2'!$B$18:$K$2023,10,0),0)</f>
        <v>0</v>
      </c>
    </row>
    <row r="397" spans="1:28" s="823" customFormat="1" hidden="1" outlineLevel="1">
      <c r="A397" s="835"/>
      <c r="B397" s="835" t="s">
        <v>2029</v>
      </c>
      <c r="C397" s="836" t="s">
        <v>1561</v>
      </c>
      <c r="D397" s="837" t="s">
        <v>1535</v>
      </c>
      <c r="E397" s="838">
        <v>6</v>
      </c>
      <c r="F397" s="839"/>
      <c r="G397" s="839"/>
      <c r="H397" s="812">
        <v>0</v>
      </c>
      <c r="I397" s="840"/>
      <c r="J397" s="840"/>
      <c r="K397" s="839"/>
      <c r="M397" s="841"/>
      <c r="N397" s="841" t="s">
        <v>2029</v>
      </c>
      <c r="O397" s="842" t="s">
        <v>1561</v>
      </c>
      <c r="P397" s="843" t="s">
        <v>1535</v>
      </c>
      <c r="Q397" s="1154">
        <v>6</v>
      </c>
      <c r="R397" s="1145">
        <v>0</v>
      </c>
      <c r="S397" s="1151"/>
      <c r="T397" s="1151"/>
      <c r="U397" s="794">
        <v>544700</v>
      </c>
      <c r="V397" s="845">
        <v>192900</v>
      </c>
      <c r="W397" s="795">
        <f t="shared" si="27"/>
        <v>737600</v>
      </c>
      <c r="X397" s="795">
        <f t="shared" si="28"/>
        <v>4425600</v>
      </c>
      <c r="Y397" s="795">
        <f t="shared" si="29"/>
        <v>0</v>
      </c>
      <c r="Z397" s="795">
        <f t="shared" si="30"/>
        <v>0</v>
      </c>
      <c r="AA397" s="795">
        <f t="shared" si="31"/>
        <v>0</v>
      </c>
      <c r="AB397" s="834">
        <f>IFERROR(VLOOKUP(N397,'[40]KL TT ĐỢT 2'!$B$18:$K$2023,10,0),0)</f>
        <v>0</v>
      </c>
    </row>
    <row r="398" spans="1:28" s="823" customFormat="1" ht="28" hidden="1" outlineLevel="1">
      <c r="A398" s="835"/>
      <c r="B398" s="835" t="s">
        <v>2030</v>
      </c>
      <c r="C398" s="846" t="s">
        <v>1563</v>
      </c>
      <c r="D398" s="837" t="s">
        <v>1535</v>
      </c>
      <c r="E398" s="838">
        <v>44</v>
      </c>
      <c r="F398" s="839"/>
      <c r="G398" s="839"/>
      <c r="H398" s="812">
        <v>0</v>
      </c>
      <c r="I398" s="840"/>
      <c r="J398" s="840"/>
      <c r="K398" s="839"/>
      <c r="M398" s="841"/>
      <c r="N398" s="841" t="s">
        <v>2030</v>
      </c>
      <c r="O398" s="847" t="s">
        <v>1563</v>
      </c>
      <c r="P398" s="843" t="s">
        <v>1535</v>
      </c>
      <c r="Q398" s="1154">
        <v>44</v>
      </c>
      <c r="R398" s="1145">
        <v>0</v>
      </c>
      <c r="S398" s="1151"/>
      <c r="T398" s="1151"/>
      <c r="U398" s="794">
        <v>476400</v>
      </c>
      <c r="V398" s="845">
        <v>38600</v>
      </c>
      <c r="W398" s="795">
        <f t="shared" si="27"/>
        <v>515000</v>
      </c>
      <c r="X398" s="795">
        <f t="shared" si="28"/>
        <v>22660000</v>
      </c>
      <c r="Y398" s="795">
        <f t="shared" si="29"/>
        <v>0</v>
      </c>
      <c r="Z398" s="795">
        <f t="shared" si="30"/>
        <v>0</v>
      </c>
      <c r="AA398" s="795">
        <f t="shared" si="31"/>
        <v>0</v>
      </c>
      <c r="AB398" s="834">
        <f>IFERROR(VLOOKUP(N398,'[40]KL TT ĐỢT 2'!$B$18:$K$2023,10,0),0)</f>
        <v>0</v>
      </c>
    </row>
    <row r="399" spans="1:28" s="823" customFormat="1" hidden="1" outlineLevel="1">
      <c r="A399" s="835"/>
      <c r="B399" s="835" t="s">
        <v>2031</v>
      </c>
      <c r="C399" s="846" t="s">
        <v>1565</v>
      </c>
      <c r="D399" s="837" t="s">
        <v>1535</v>
      </c>
      <c r="E399" s="838">
        <v>44</v>
      </c>
      <c r="F399" s="839"/>
      <c r="G399" s="839"/>
      <c r="H399" s="812">
        <v>0</v>
      </c>
      <c r="I399" s="840"/>
      <c r="J399" s="840"/>
      <c r="K399" s="839"/>
      <c r="M399" s="841"/>
      <c r="N399" s="841" t="s">
        <v>2031</v>
      </c>
      <c r="O399" s="847" t="s">
        <v>1565</v>
      </c>
      <c r="P399" s="843" t="s">
        <v>1535</v>
      </c>
      <c r="Q399" s="1154">
        <v>44</v>
      </c>
      <c r="R399" s="1145">
        <v>0</v>
      </c>
      <c r="S399" s="1151"/>
      <c r="T399" s="1151"/>
      <c r="U399" s="794">
        <v>254000</v>
      </c>
      <c r="V399" s="845">
        <v>12900</v>
      </c>
      <c r="W399" s="795">
        <f t="shared" si="27"/>
        <v>266900</v>
      </c>
      <c r="X399" s="795">
        <f t="shared" si="28"/>
        <v>11743600</v>
      </c>
      <c r="Y399" s="795">
        <f t="shared" si="29"/>
        <v>0</v>
      </c>
      <c r="Z399" s="795">
        <f t="shared" si="30"/>
        <v>0</v>
      </c>
      <c r="AA399" s="795">
        <f t="shared" si="31"/>
        <v>0</v>
      </c>
      <c r="AB399" s="834">
        <f>IFERROR(VLOOKUP(N399,'[40]KL TT ĐỢT 2'!$B$18:$K$2023,10,0),0)</f>
        <v>0</v>
      </c>
    </row>
    <row r="400" spans="1:28" s="823" customFormat="1" hidden="1" outlineLevel="1">
      <c r="A400" s="835"/>
      <c r="B400" s="835" t="s">
        <v>2032</v>
      </c>
      <c r="C400" s="825" t="s">
        <v>2033</v>
      </c>
      <c r="D400" s="837"/>
      <c r="E400" s="838"/>
      <c r="F400" s="839"/>
      <c r="G400" s="839"/>
      <c r="H400" s="812">
        <v>0</v>
      </c>
      <c r="I400" s="840"/>
      <c r="J400" s="840"/>
      <c r="K400" s="839"/>
      <c r="M400" s="841"/>
      <c r="N400" s="852" t="s">
        <v>2032</v>
      </c>
      <c r="O400" s="830" t="s">
        <v>2033</v>
      </c>
      <c r="P400" s="843"/>
      <c r="Q400" s="1154"/>
      <c r="R400" s="1145">
        <v>0</v>
      </c>
      <c r="S400" s="1151"/>
      <c r="T400" s="1151"/>
      <c r="U400" s="794"/>
      <c r="V400" s="845"/>
      <c r="W400" s="795">
        <f t="shared" si="27"/>
        <v>0</v>
      </c>
      <c r="X400" s="795">
        <f t="shared" si="28"/>
        <v>0</v>
      </c>
      <c r="Y400" s="795">
        <f t="shared" si="29"/>
        <v>0</v>
      </c>
      <c r="Z400" s="795">
        <f t="shared" si="30"/>
        <v>0</v>
      </c>
      <c r="AA400" s="795">
        <f t="shared" si="31"/>
        <v>0</v>
      </c>
      <c r="AB400" s="834">
        <f>IFERROR(VLOOKUP(N400,'[40]KL TT ĐỢT 2'!$B$18:$K$2023,10,0),0)</f>
        <v>0</v>
      </c>
    </row>
    <row r="401" spans="1:28" s="823" customFormat="1" hidden="1" outlineLevel="1">
      <c r="A401" s="835"/>
      <c r="B401" s="835" t="s">
        <v>2034</v>
      </c>
      <c r="C401" s="836" t="s">
        <v>1591</v>
      </c>
      <c r="D401" s="837" t="s">
        <v>1535</v>
      </c>
      <c r="E401" s="838">
        <v>1</v>
      </c>
      <c r="F401" s="839"/>
      <c r="G401" s="839"/>
      <c r="H401" s="812">
        <v>0</v>
      </c>
      <c r="I401" s="840"/>
      <c r="J401" s="840"/>
      <c r="K401" s="839"/>
      <c r="M401" s="841"/>
      <c r="N401" s="841" t="s">
        <v>2034</v>
      </c>
      <c r="O401" s="842" t="s">
        <v>1591</v>
      </c>
      <c r="P401" s="843" t="s">
        <v>1535</v>
      </c>
      <c r="Q401" s="1154">
        <v>1</v>
      </c>
      <c r="R401" s="1145">
        <v>0</v>
      </c>
      <c r="S401" s="1151"/>
      <c r="T401" s="1151"/>
      <c r="U401" s="794">
        <v>559100</v>
      </c>
      <c r="V401" s="845">
        <v>192900</v>
      </c>
      <c r="W401" s="795">
        <f t="shared" si="27"/>
        <v>752000</v>
      </c>
      <c r="X401" s="795">
        <f t="shared" si="28"/>
        <v>752000</v>
      </c>
      <c r="Y401" s="795">
        <f t="shared" si="29"/>
        <v>0</v>
      </c>
      <c r="Z401" s="795">
        <f t="shared" si="30"/>
        <v>0</v>
      </c>
      <c r="AA401" s="795">
        <f t="shared" si="31"/>
        <v>0</v>
      </c>
      <c r="AB401" s="834">
        <f>IFERROR(VLOOKUP(N401,'[40]KL TT ĐỢT 2'!$B$18:$K$2023,10,0),0)</f>
        <v>0</v>
      </c>
    </row>
    <row r="402" spans="1:28" s="823" customFormat="1" hidden="1" outlineLevel="1">
      <c r="A402" s="835"/>
      <c r="B402" s="835" t="s">
        <v>2035</v>
      </c>
      <c r="C402" s="836" t="s">
        <v>1591</v>
      </c>
      <c r="D402" s="837" t="s">
        <v>1535</v>
      </c>
      <c r="E402" s="838">
        <v>1</v>
      </c>
      <c r="F402" s="839"/>
      <c r="G402" s="839"/>
      <c r="H402" s="812">
        <v>0</v>
      </c>
      <c r="I402" s="840"/>
      <c r="J402" s="840"/>
      <c r="K402" s="839"/>
      <c r="M402" s="841"/>
      <c r="N402" s="841" t="s">
        <v>2035</v>
      </c>
      <c r="O402" s="842" t="s">
        <v>1591</v>
      </c>
      <c r="P402" s="843" t="s">
        <v>1535</v>
      </c>
      <c r="Q402" s="1154">
        <v>1</v>
      </c>
      <c r="R402" s="1145">
        <v>0</v>
      </c>
      <c r="S402" s="1151"/>
      <c r="T402" s="1151"/>
      <c r="U402" s="794">
        <v>559100</v>
      </c>
      <c r="V402" s="845">
        <v>192900</v>
      </c>
      <c r="W402" s="795">
        <f t="shared" si="27"/>
        <v>752000</v>
      </c>
      <c r="X402" s="795">
        <f t="shared" si="28"/>
        <v>752000</v>
      </c>
      <c r="Y402" s="795">
        <f t="shared" si="29"/>
        <v>0</v>
      </c>
      <c r="Z402" s="795">
        <f t="shared" si="30"/>
        <v>0</v>
      </c>
      <c r="AA402" s="795">
        <f t="shared" si="31"/>
        <v>0</v>
      </c>
      <c r="AB402" s="834">
        <f>IFERROR(VLOOKUP(N402,'[40]KL TT ĐỢT 2'!$B$18:$K$2023,10,0),0)</f>
        <v>0</v>
      </c>
    </row>
    <row r="403" spans="1:28" s="827" customFormat="1" hidden="1" outlineLevel="1">
      <c r="A403" s="817"/>
      <c r="B403" s="835" t="s">
        <v>2036</v>
      </c>
      <c r="C403" s="836" t="s">
        <v>1952</v>
      </c>
      <c r="D403" s="837" t="s">
        <v>1535</v>
      </c>
      <c r="E403" s="838">
        <v>1</v>
      </c>
      <c r="F403" s="839"/>
      <c r="G403" s="839"/>
      <c r="H403" s="812">
        <v>0</v>
      </c>
      <c r="I403" s="840"/>
      <c r="J403" s="840"/>
      <c r="K403" s="839"/>
      <c r="M403" s="828"/>
      <c r="N403" s="841" t="s">
        <v>2036</v>
      </c>
      <c r="O403" s="842" t="s">
        <v>1952</v>
      </c>
      <c r="P403" s="843" t="s">
        <v>1535</v>
      </c>
      <c r="Q403" s="1154">
        <v>1</v>
      </c>
      <c r="R403" s="1145">
        <v>0</v>
      </c>
      <c r="S403" s="1151"/>
      <c r="T403" s="1151"/>
      <c r="U403" s="794">
        <v>495200</v>
      </c>
      <c r="V403" s="845">
        <v>192900</v>
      </c>
      <c r="W403" s="795">
        <f t="shared" ref="W403:W466" si="32">U403+V403</f>
        <v>688100</v>
      </c>
      <c r="X403" s="795">
        <f t="shared" ref="X403:X466" si="33">Q403*W403</f>
        <v>688100</v>
      </c>
      <c r="Y403" s="795">
        <f t="shared" ref="Y403:Y466" si="34">R403*W403</f>
        <v>0</v>
      </c>
      <c r="Z403" s="795">
        <f t="shared" ref="Z403:Z466" si="35">S403*W403</f>
        <v>0</v>
      </c>
      <c r="AA403" s="795">
        <f t="shared" ref="AA403:AA466" si="36">T403*W403</f>
        <v>0</v>
      </c>
      <c r="AB403" s="834">
        <f>IFERROR(VLOOKUP(N403,'[40]KL TT ĐỢT 2'!$B$18:$K$2023,10,0),0)</f>
        <v>0</v>
      </c>
    </row>
    <row r="404" spans="1:28" s="823" customFormat="1" hidden="1" outlineLevel="1">
      <c r="A404" s="835"/>
      <c r="B404" s="835" t="s">
        <v>2037</v>
      </c>
      <c r="C404" s="836" t="s">
        <v>1952</v>
      </c>
      <c r="D404" s="837" t="s">
        <v>1535</v>
      </c>
      <c r="E404" s="838">
        <v>1</v>
      </c>
      <c r="F404" s="839"/>
      <c r="G404" s="839"/>
      <c r="H404" s="812">
        <v>0</v>
      </c>
      <c r="I404" s="840"/>
      <c r="J404" s="840"/>
      <c r="K404" s="839"/>
      <c r="M404" s="841"/>
      <c r="N404" s="841" t="s">
        <v>2037</v>
      </c>
      <c r="O404" s="842" t="s">
        <v>1952</v>
      </c>
      <c r="P404" s="843" t="s">
        <v>1535</v>
      </c>
      <c r="Q404" s="1154">
        <v>1</v>
      </c>
      <c r="R404" s="1145">
        <v>0</v>
      </c>
      <c r="S404" s="1151"/>
      <c r="T404" s="1151"/>
      <c r="U404" s="794">
        <v>495200</v>
      </c>
      <c r="V404" s="845">
        <v>192900</v>
      </c>
      <c r="W404" s="795">
        <f t="shared" si="32"/>
        <v>688100</v>
      </c>
      <c r="X404" s="795">
        <f t="shared" si="33"/>
        <v>688100</v>
      </c>
      <c r="Y404" s="795">
        <f t="shared" si="34"/>
        <v>0</v>
      </c>
      <c r="Z404" s="795">
        <f t="shared" si="35"/>
        <v>0</v>
      </c>
      <c r="AA404" s="795">
        <f t="shared" si="36"/>
        <v>0</v>
      </c>
      <c r="AB404" s="834">
        <f>IFERROR(VLOOKUP(N404,'[40]KL TT ĐỢT 2'!$B$18:$K$2023,10,0),0)</f>
        <v>0</v>
      </c>
    </row>
    <row r="405" spans="1:28" s="823" customFormat="1" hidden="1" outlineLevel="1">
      <c r="A405" s="835"/>
      <c r="B405" s="835" t="s">
        <v>2038</v>
      </c>
      <c r="C405" s="836" t="s">
        <v>1955</v>
      </c>
      <c r="D405" s="837" t="s">
        <v>1535</v>
      </c>
      <c r="E405" s="838">
        <v>1</v>
      </c>
      <c r="F405" s="839"/>
      <c r="G405" s="839"/>
      <c r="H405" s="812">
        <v>0</v>
      </c>
      <c r="I405" s="840"/>
      <c r="J405" s="840"/>
      <c r="K405" s="839"/>
      <c r="M405" s="841"/>
      <c r="N405" s="841" t="s">
        <v>2038</v>
      </c>
      <c r="O405" s="842" t="s">
        <v>1955</v>
      </c>
      <c r="P405" s="843" t="s">
        <v>1535</v>
      </c>
      <c r="Q405" s="1154">
        <v>1</v>
      </c>
      <c r="R405" s="1145">
        <v>0</v>
      </c>
      <c r="S405" s="1151"/>
      <c r="T405" s="1151"/>
      <c r="U405" s="794">
        <v>495200</v>
      </c>
      <c r="V405" s="845">
        <v>192900</v>
      </c>
      <c r="W405" s="795">
        <f t="shared" si="32"/>
        <v>688100</v>
      </c>
      <c r="X405" s="795">
        <f t="shared" si="33"/>
        <v>688100</v>
      </c>
      <c r="Y405" s="795">
        <f t="shared" si="34"/>
        <v>0</v>
      </c>
      <c r="Z405" s="795">
        <f t="shared" si="35"/>
        <v>0</v>
      </c>
      <c r="AA405" s="795">
        <f t="shared" si="36"/>
        <v>0</v>
      </c>
      <c r="AB405" s="834">
        <f>IFERROR(VLOOKUP(N405,'[40]KL TT ĐỢT 2'!$B$18:$K$2023,10,0),0)</f>
        <v>0</v>
      </c>
    </row>
    <row r="406" spans="1:28" s="823" customFormat="1" hidden="1" outlineLevel="1">
      <c r="A406" s="835"/>
      <c r="B406" s="835" t="s">
        <v>2039</v>
      </c>
      <c r="C406" s="836" t="s">
        <v>1595</v>
      </c>
      <c r="D406" s="837" t="s">
        <v>1535</v>
      </c>
      <c r="E406" s="838">
        <v>1</v>
      </c>
      <c r="F406" s="839"/>
      <c r="G406" s="839"/>
      <c r="H406" s="812">
        <v>0</v>
      </c>
      <c r="I406" s="840"/>
      <c r="J406" s="840"/>
      <c r="K406" s="839"/>
      <c r="M406" s="841"/>
      <c r="N406" s="841" t="s">
        <v>2039</v>
      </c>
      <c r="O406" s="842" t="s">
        <v>1595</v>
      </c>
      <c r="P406" s="843" t="s">
        <v>1535</v>
      </c>
      <c r="Q406" s="1154">
        <v>1</v>
      </c>
      <c r="R406" s="1145">
        <v>0</v>
      </c>
      <c r="S406" s="1151"/>
      <c r="T406" s="1151"/>
      <c r="U406" s="794">
        <v>495200</v>
      </c>
      <c r="V406" s="845">
        <v>192900</v>
      </c>
      <c r="W406" s="795">
        <f t="shared" si="32"/>
        <v>688100</v>
      </c>
      <c r="X406" s="795">
        <f t="shared" si="33"/>
        <v>688100</v>
      </c>
      <c r="Y406" s="795">
        <f t="shared" si="34"/>
        <v>0</v>
      </c>
      <c r="Z406" s="795">
        <f t="shared" si="35"/>
        <v>0</v>
      </c>
      <c r="AA406" s="795">
        <f t="shared" si="36"/>
        <v>0</v>
      </c>
      <c r="AB406" s="834">
        <f>IFERROR(VLOOKUP(N406,'[40]KL TT ĐỢT 2'!$B$18:$K$2023,10,0),0)</f>
        <v>0</v>
      </c>
    </row>
    <row r="407" spans="1:28" s="823" customFormat="1" hidden="1" outlineLevel="1">
      <c r="A407" s="835"/>
      <c r="B407" s="835" t="s">
        <v>2040</v>
      </c>
      <c r="C407" s="836" t="s">
        <v>1958</v>
      </c>
      <c r="D407" s="837" t="s">
        <v>1535</v>
      </c>
      <c r="E407" s="838">
        <v>1</v>
      </c>
      <c r="F407" s="839"/>
      <c r="G407" s="839"/>
      <c r="H407" s="812">
        <v>0</v>
      </c>
      <c r="I407" s="840"/>
      <c r="J407" s="840"/>
      <c r="K407" s="839"/>
      <c r="M407" s="841"/>
      <c r="N407" s="841" t="s">
        <v>2040</v>
      </c>
      <c r="O407" s="842" t="s">
        <v>1958</v>
      </c>
      <c r="P407" s="843" t="s">
        <v>1535</v>
      </c>
      <c r="Q407" s="1154">
        <v>1</v>
      </c>
      <c r="R407" s="1145">
        <v>0</v>
      </c>
      <c r="S407" s="1151"/>
      <c r="T407" s="1151"/>
      <c r="U407" s="794">
        <v>495200</v>
      </c>
      <c r="V407" s="845">
        <v>192900</v>
      </c>
      <c r="W407" s="795">
        <f t="shared" si="32"/>
        <v>688100</v>
      </c>
      <c r="X407" s="795">
        <f t="shared" si="33"/>
        <v>688100</v>
      </c>
      <c r="Y407" s="795">
        <f t="shared" si="34"/>
        <v>0</v>
      </c>
      <c r="Z407" s="795">
        <f t="shared" si="35"/>
        <v>0</v>
      </c>
      <c r="AA407" s="795">
        <f t="shared" si="36"/>
        <v>0</v>
      </c>
      <c r="AB407" s="834">
        <f>IFERROR(VLOOKUP(N407,'[40]KL TT ĐỢT 2'!$B$18:$K$2023,10,0),0)</f>
        <v>0</v>
      </c>
    </row>
    <row r="408" spans="1:28" s="823" customFormat="1" hidden="1" outlineLevel="1">
      <c r="A408" s="835"/>
      <c r="B408" s="835" t="s">
        <v>2041</v>
      </c>
      <c r="C408" s="836" t="s">
        <v>1960</v>
      </c>
      <c r="D408" s="837" t="s">
        <v>1535</v>
      </c>
      <c r="E408" s="838">
        <v>1</v>
      </c>
      <c r="F408" s="839"/>
      <c r="G408" s="839"/>
      <c r="H408" s="812">
        <v>0</v>
      </c>
      <c r="I408" s="840"/>
      <c r="J408" s="840"/>
      <c r="K408" s="839"/>
      <c r="M408" s="841"/>
      <c r="N408" s="841" t="s">
        <v>2041</v>
      </c>
      <c r="O408" s="842" t="s">
        <v>1960</v>
      </c>
      <c r="P408" s="843" t="s">
        <v>1535</v>
      </c>
      <c r="Q408" s="1154">
        <v>1</v>
      </c>
      <c r="R408" s="1145">
        <v>0</v>
      </c>
      <c r="S408" s="1151"/>
      <c r="T408" s="1151"/>
      <c r="U408" s="794">
        <v>615000</v>
      </c>
      <c r="V408" s="845">
        <v>192900</v>
      </c>
      <c r="W408" s="795">
        <f t="shared" si="32"/>
        <v>807900</v>
      </c>
      <c r="X408" s="795">
        <f t="shared" si="33"/>
        <v>807900</v>
      </c>
      <c r="Y408" s="795">
        <f t="shared" si="34"/>
        <v>0</v>
      </c>
      <c r="Z408" s="795">
        <f t="shared" si="35"/>
        <v>0</v>
      </c>
      <c r="AA408" s="795">
        <f t="shared" si="36"/>
        <v>0</v>
      </c>
      <c r="AB408" s="834">
        <f>IFERROR(VLOOKUP(N408,'[40]KL TT ĐỢT 2'!$B$18:$K$2023,10,0),0)</f>
        <v>0</v>
      </c>
    </row>
    <row r="409" spans="1:28" s="823" customFormat="1" hidden="1" outlineLevel="1">
      <c r="A409" s="835"/>
      <c r="B409" s="835" t="s">
        <v>2042</v>
      </c>
      <c r="C409" s="836" t="s">
        <v>1962</v>
      </c>
      <c r="D409" s="837" t="s">
        <v>1535</v>
      </c>
      <c r="E409" s="838">
        <v>1</v>
      </c>
      <c r="F409" s="839"/>
      <c r="G409" s="839"/>
      <c r="H409" s="812">
        <v>0</v>
      </c>
      <c r="I409" s="840"/>
      <c r="J409" s="840"/>
      <c r="K409" s="839"/>
      <c r="M409" s="841"/>
      <c r="N409" s="841" t="s">
        <v>2042</v>
      </c>
      <c r="O409" s="842" t="s">
        <v>1962</v>
      </c>
      <c r="P409" s="843" t="s">
        <v>1535</v>
      </c>
      <c r="Q409" s="1154">
        <v>1</v>
      </c>
      <c r="R409" s="1145">
        <v>0</v>
      </c>
      <c r="S409" s="1151"/>
      <c r="T409" s="1151"/>
      <c r="U409" s="794">
        <v>544700</v>
      </c>
      <c r="V409" s="845">
        <v>192900</v>
      </c>
      <c r="W409" s="795">
        <f t="shared" si="32"/>
        <v>737600</v>
      </c>
      <c r="X409" s="795">
        <f t="shared" si="33"/>
        <v>737600</v>
      </c>
      <c r="Y409" s="795">
        <f t="shared" si="34"/>
        <v>0</v>
      </c>
      <c r="Z409" s="795">
        <f t="shared" si="35"/>
        <v>0</v>
      </c>
      <c r="AA409" s="795">
        <f t="shared" si="36"/>
        <v>0</v>
      </c>
      <c r="AB409" s="834">
        <f>IFERROR(VLOOKUP(N409,'[40]KL TT ĐỢT 2'!$B$18:$K$2023,10,0),0)</f>
        <v>0</v>
      </c>
    </row>
    <row r="410" spans="1:28" s="823" customFormat="1" hidden="1" outlineLevel="1">
      <c r="A410" s="835"/>
      <c r="B410" s="835" t="s">
        <v>2043</v>
      </c>
      <c r="C410" s="836" t="s">
        <v>1962</v>
      </c>
      <c r="D410" s="837" t="s">
        <v>1535</v>
      </c>
      <c r="E410" s="838">
        <v>1</v>
      </c>
      <c r="F410" s="839"/>
      <c r="G410" s="839"/>
      <c r="H410" s="812">
        <v>0</v>
      </c>
      <c r="I410" s="840"/>
      <c r="J410" s="840"/>
      <c r="K410" s="839"/>
      <c r="M410" s="841"/>
      <c r="N410" s="841" t="s">
        <v>2043</v>
      </c>
      <c r="O410" s="842" t="s">
        <v>1962</v>
      </c>
      <c r="P410" s="843" t="s">
        <v>1535</v>
      </c>
      <c r="Q410" s="1154">
        <v>1</v>
      </c>
      <c r="R410" s="1145">
        <v>0</v>
      </c>
      <c r="S410" s="1151"/>
      <c r="T410" s="1151"/>
      <c r="U410" s="794">
        <v>544700</v>
      </c>
      <c r="V410" s="845">
        <v>192900</v>
      </c>
      <c r="W410" s="795">
        <f t="shared" si="32"/>
        <v>737600</v>
      </c>
      <c r="X410" s="795">
        <f t="shared" si="33"/>
        <v>737600</v>
      </c>
      <c r="Y410" s="795">
        <f t="shared" si="34"/>
        <v>0</v>
      </c>
      <c r="Z410" s="795">
        <f t="shared" si="35"/>
        <v>0</v>
      </c>
      <c r="AA410" s="795">
        <f t="shared" si="36"/>
        <v>0</v>
      </c>
      <c r="AB410" s="834">
        <f>IFERROR(VLOOKUP(N410,'[40]KL TT ĐỢT 2'!$B$18:$K$2023,10,0),0)</f>
        <v>0</v>
      </c>
    </row>
    <row r="411" spans="1:28" s="823" customFormat="1" hidden="1" outlineLevel="1">
      <c r="A411" s="835"/>
      <c r="B411" s="835" t="s">
        <v>2044</v>
      </c>
      <c r="C411" s="836" t="s">
        <v>1964</v>
      </c>
      <c r="D411" s="837" t="s">
        <v>1535</v>
      </c>
      <c r="E411" s="838">
        <v>1</v>
      </c>
      <c r="F411" s="839"/>
      <c r="G411" s="839"/>
      <c r="H411" s="812">
        <v>0</v>
      </c>
      <c r="I411" s="840"/>
      <c r="J411" s="840"/>
      <c r="K411" s="839"/>
      <c r="M411" s="841"/>
      <c r="N411" s="841" t="s">
        <v>2044</v>
      </c>
      <c r="O411" s="842" t="s">
        <v>1964</v>
      </c>
      <c r="P411" s="843" t="s">
        <v>1535</v>
      </c>
      <c r="Q411" s="1154">
        <v>1</v>
      </c>
      <c r="R411" s="1145">
        <v>0</v>
      </c>
      <c r="S411" s="1151"/>
      <c r="T411" s="1151"/>
      <c r="U411" s="794">
        <v>544700</v>
      </c>
      <c r="V411" s="845">
        <v>192900</v>
      </c>
      <c r="W411" s="795">
        <f t="shared" si="32"/>
        <v>737600</v>
      </c>
      <c r="X411" s="795">
        <f t="shared" si="33"/>
        <v>737600</v>
      </c>
      <c r="Y411" s="795">
        <f t="shared" si="34"/>
        <v>0</v>
      </c>
      <c r="Z411" s="795">
        <f t="shared" si="35"/>
        <v>0</v>
      </c>
      <c r="AA411" s="795">
        <f t="shared" si="36"/>
        <v>0</v>
      </c>
      <c r="AB411" s="834">
        <f>IFERROR(VLOOKUP(N411,'[40]KL TT ĐỢT 2'!$B$18:$K$2023,10,0),0)</f>
        <v>0</v>
      </c>
    </row>
    <row r="412" spans="1:28" s="823" customFormat="1" hidden="1" outlineLevel="1">
      <c r="A412" s="835"/>
      <c r="B412" s="835" t="s">
        <v>2045</v>
      </c>
      <c r="C412" s="836" t="s">
        <v>1966</v>
      </c>
      <c r="D412" s="837" t="s">
        <v>1535</v>
      </c>
      <c r="E412" s="838">
        <v>2</v>
      </c>
      <c r="F412" s="839"/>
      <c r="G412" s="839"/>
      <c r="H412" s="812">
        <v>0</v>
      </c>
      <c r="I412" s="840"/>
      <c r="J412" s="840"/>
      <c r="K412" s="839"/>
      <c r="M412" s="841"/>
      <c r="N412" s="841" t="s">
        <v>2045</v>
      </c>
      <c r="O412" s="842" t="s">
        <v>1966</v>
      </c>
      <c r="P412" s="843" t="s">
        <v>1535</v>
      </c>
      <c r="Q412" s="1154">
        <v>2</v>
      </c>
      <c r="R412" s="1145">
        <v>0</v>
      </c>
      <c r="S412" s="1151"/>
      <c r="T412" s="1151"/>
      <c r="U412" s="794">
        <v>615000</v>
      </c>
      <c r="V412" s="845">
        <v>192900</v>
      </c>
      <c r="W412" s="795">
        <f t="shared" si="32"/>
        <v>807900</v>
      </c>
      <c r="X412" s="795">
        <f t="shared" si="33"/>
        <v>1615800</v>
      </c>
      <c r="Y412" s="795">
        <f t="shared" si="34"/>
        <v>0</v>
      </c>
      <c r="Z412" s="795">
        <f t="shared" si="35"/>
        <v>0</v>
      </c>
      <c r="AA412" s="795">
        <f t="shared" si="36"/>
        <v>0</v>
      </c>
      <c r="AB412" s="834">
        <f>IFERROR(VLOOKUP(N412,'[40]KL TT ĐỢT 2'!$B$18:$K$2023,10,0),0)</f>
        <v>0</v>
      </c>
    </row>
    <row r="413" spans="1:28" s="823" customFormat="1" hidden="1" outlineLevel="1">
      <c r="A413" s="835"/>
      <c r="B413" s="835" t="s">
        <v>2046</v>
      </c>
      <c r="C413" s="836" t="s">
        <v>1968</v>
      </c>
      <c r="D413" s="837" t="s">
        <v>1535</v>
      </c>
      <c r="E413" s="838">
        <v>1</v>
      </c>
      <c r="F413" s="839"/>
      <c r="G413" s="839"/>
      <c r="H413" s="812">
        <v>0</v>
      </c>
      <c r="I413" s="840"/>
      <c r="J413" s="840"/>
      <c r="K413" s="839"/>
      <c r="M413" s="841"/>
      <c r="N413" s="841" t="s">
        <v>2046</v>
      </c>
      <c r="O413" s="842" t="s">
        <v>1968</v>
      </c>
      <c r="P413" s="843" t="s">
        <v>1535</v>
      </c>
      <c r="Q413" s="1154">
        <v>1</v>
      </c>
      <c r="R413" s="1145">
        <v>0</v>
      </c>
      <c r="S413" s="1151"/>
      <c r="T413" s="1151"/>
      <c r="U413" s="794">
        <v>615000</v>
      </c>
      <c r="V413" s="845">
        <v>192900</v>
      </c>
      <c r="W413" s="795">
        <f t="shared" si="32"/>
        <v>807900</v>
      </c>
      <c r="X413" s="795">
        <f t="shared" si="33"/>
        <v>807900</v>
      </c>
      <c r="Y413" s="795">
        <f t="shared" si="34"/>
        <v>0</v>
      </c>
      <c r="Z413" s="795">
        <f t="shared" si="35"/>
        <v>0</v>
      </c>
      <c r="AA413" s="795">
        <f t="shared" si="36"/>
        <v>0</v>
      </c>
      <c r="AB413" s="834">
        <f>IFERROR(VLOOKUP(N413,'[40]KL TT ĐỢT 2'!$B$18:$K$2023,10,0),0)</f>
        <v>0</v>
      </c>
    </row>
    <row r="414" spans="1:28" s="823" customFormat="1" hidden="1" outlineLevel="1">
      <c r="A414" s="835"/>
      <c r="B414" s="835" t="s">
        <v>2047</v>
      </c>
      <c r="C414" s="836" t="s">
        <v>1970</v>
      </c>
      <c r="D414" s="837" t="s">
        <v>1535</v>
      </c>
      <c r="E414" s="838">
        <v>2</v>
      </c>
      <c r="F414" s="839"/>
      <c r="G414" s="839"/>
      <c r="H414" s="812">
        <v>0</v>
      </c>
      <c r="I414" s="840"/>
      <c r="J414" s="840"/>
      <c r="K414" s="839"/>
      <c r="M414" s="841"/>
      <c r="N414" s="841" t="s">
        <v>2047</v>
      </c>
      <c r="O414" s="842" t="s">
        <v>1970</v>
      </c>
      <c r="P414" s="843" t="s">
        <v>1535</v>
      </c>
      <c r="Q414" s="1154">
        <v>2</v>
      </c>
      <c r="R414" s="1145">
        <v>0</v>
      </c>
      <c r="S414" s="1151"/>
      <c r="T414" s="1151"/>
      <c r="U414" s="794">
        <v>615000</v>
      </c>
      <c r="V414" s="845">
        <v>192900</v>
      </c>
      <c r="W414" s="795">
        <f t="shared" si="32"/>
        <v>807900</v>
      </c>
      <c r="X414" s="795">
        <f t="shared" si="33"/>
        <v>1615800</v>
      </c>
      <c r="Y414" s="795">
        <f t="shared" si="34"/>
        <v>0</v>
      </c>
      <c r="Z414" s="795">
        <f t="shared" si="35"/>
        <v>0</v>
      </c>
      <c r="AA414" s="795">
        <f t="shared" si="36"/>
        <v>0</v>
      </c>
      <c r="AB414" s="834">
        <f>IFERROR(VLOOKUP(N414,'[40]KL TT ĐỢT 2'!$B$18:$K$2023,10,0),0)</f>
        <v>0</v>
      </c>
    </row>
    <row r="415" spans="1:28" s="823" customFormat="1" hidden="1" outlineLevel="1">
      <c r="A415" s="835"/>
      <c r="B415" s="835" t="s">
        <v>2048</v>
      </c>
      <c r="C415" s="836" t="s">
        <v>1972</v>
      </c>
      <c r="D415" s="837" t="s">
        <v>1535</v>
      </c>
      <c r="E415" s="838">
        <v>1</v>
      </c>
      <c r="F415" s="839"/>
      <c r="G415" s="839"/>
      <c r="H415" s="812">
        <v>0</v>
      </c>
      <c r="I415" s="840"/>
      <c r="J415" s="840"/>
      <c r="K415" s="839"/>
      <c r="M415" s="841"/>
      <c r="N415" s="841" t="s">
        <v>2048</v>
      </c>
      <c r="O415" s="842" t="s">
        <v>1972</v>
      </c>
      <c r="P415" s="843" t="s">
        <v>1535</v>
      </c>
      <c r="Q415" s="1154">
        <v>1</v>
      </c>
      <c r="R415" s="1145">
        <v>0</v>
      </c>
      <c r="S415" s="1151"/>
      <c r="T415" s="1151"/>
      <c r="U415" s="794">
        <v>544700</v>
      </c>
      <c r="V415" s="845">
        <v>192900</v>
      </c>
      <c r="W415" s="795">
        <f t="shared" si="32"/>
        <v>737600</v>
      </c>
      <c r="X415" s="795">
        <f t="shared" si="33"/>
        <v>737600</v>
      </c>
      <c r="Y415" s="795">
        <f t="shared" si="34"/>
        <v>0</v>
      </c>
      <c r="Z415" s="795">
        <f t="shared" si="35"/>
        <v>0</v>
      </c>
      <c r="AA415" s="795">
        <f t="shared" si="36"/>
        <v>0</v>
      </c>
      <c r="AB415" s="834">
        <f>IFERROR(VLOOKUP(N415,'[40]KL TT ĐỢT 2'!$B$18:$K$2023,10,0),0)</f>
        <v>0</v>
      </c>
    </row>
    <row r="416" spans="1:28" s="823" customFormat="1" hidden="1" outlineLevel="1">
      <c r="A416" s="835"/>
      <c r="B416" s="835" t="s">
        <v>2049</v>
      </c>
      <c r="C416" s="836" t="s">
        <v>1974</v>
      </c>
      <c r="D416" s="837" t="s">
        <v>1535</v>
      </c>
      <c r="E416" s="838">
        <v>1</v>
      </c>
      <c r="F416" s="839"/>
      <c r="G416" s="839"/>
      <c r="H416" s="812">
        <v>0</v>
      </c>
      <c r="I416" s="840"/>
      <c r="J416" s="840"/>
      <c r="K416" s="839"/>
      <c r="M416" s="841"/>
      <c r="N416" s="841" t="s">
        <v>2049</v>
      </c>
      <c r="O416" s="842" t="s">
        <v>1974</v>
      </c>
      <c r="P416" s="843" t="s">
        <v>1535</v>
      </c>
      <c r="Q416" s="1154">
        <v>1</v>
      </c>
      <c r="R416" s="1145">
        <v>0</v>
      </c>
      <c r="S416" s="1151"/>
      <c r="T416" s="1151"/>
      <c r="U416" s="794">
        <v>544700</v>
      </c>
      <c r="V416" s="845">
        <v>192900</v>
      </c>
      <c r="W416" s="795">
        <f t="shared" si="32"/>
        <v>737600</v>
      </c>
      <c r="X416" s="795">
        <f t="shared" si="33"/>
        <v>737600</v>
      </c>
      <c r="Y416" s="795">
        <f t="shared" si="34"/>
        <v>0</v>
      </c>
      <c r="Z416" s="795">
        <f t="shared" si="35"/>
        <v>0</v>
      </c>
      <c r="AA416" s="795">
        <f t="shared" si="36"/>
        <v>0</v>
      </c>
      <c r="AB416" s="834">
        <f>IFERROR(VLOOKUP(N416,'[40]KL TT ĐỢT 2'!$B$18:$K$2023,10,0),0)</f>
        <v>0</v>
      </c>
    </row>
    <row r="417" spans="1:28" s="823" customFormat="1" hidden="1" outlineLevel="1">
      <c r="A417" s="835"/>
      <c r="B417" s="835" t="s">
        <v>2050</v>
      </c>
      <c r="C417" s="836" t="s">
        <v>1976</v>
      </c>
      <c r="D417" s="837" t="s">
        <v>1535</v>
      </c>
      <c r="E417" s="838">
        <v>1</v>
      </c>
      <c r="F417" s="839"/>
      <c r="G417" s="839"/>
      <c r="H417" s="812">
        <v>0</v>
      </c>
      <c r="I417" s="840"/>
      <c r="J417" s="840"/>
      <c r="K417" s="839"/>
      <c r="M417" s="841"/>
      <c r="N417" s="841" t="s">
        <v>2050</v>
      </c>
      <c r="O417" s="842" t="s">
        <v>1976</v>
      </c>
      <c r="P417" s="843" t="s">
        <v>1535</v>
      </c>
      <c r="Q417" s="1154">
        <v>1</v>
      </c>
      <c r="R417" s="1145">
        <v>0</v>
      </c>
      <c r="S417" s="1151"/>
      <c r="T417" s="1151"/>
      <c r="U417" s="794">
        <v>544700</v>
      </c>
      <c r="V417" s="845">
        <v>192900</v>
      </c>
      <c r="W417" s="795">
        <f t="shared" si="32"/>
        <v>737600</v>
      </c>
      <c r="X417" s="795">
        <f t="shared" si="33"/>
        <v>737600</v>
      </c>
      <c r="Y417" s="795">
        <f t="shared" si="34"/>
        <v>0</v>
      </c>
      <c r="Z417" s="795">
        <f t="shared" si="35"/>
        <v>0</v>
      </c>
      <c r="AA417" s="795">
        <f t="shared" si="36"/>
        <v>0</v>
      </c>
      <c r="AB417" s="834">
        <f>IFERROR(VLOOKUP(N417,'[40]KL TT ĐỢT 2'!$B$18:$K$2023,10,0),0)</f>
        <v>0</v>
      </c>
    </row>
    <row r="418" spans="1:28" s="827" customFormat="1" hidden="1" outlineLevel="1">
      <c r="A418" s="817"/>
      <c r="B418" s="835" t="s">
        <v>2051</v>
      </c>
      <c r="C418" s="836" t="s">
        <v>1978</v>
      </c>
      <c r="D418" s="837" t="s">
        <v>1535</v>
      </c>
      <c r="E418" s="838">
        <v>1</v>
      </c>
      <c r="F418" s="839"/>
      <c r="G418" s="839"/>
      <c r="H418" s="812">
        <v>0</v>
      </c>
      <c r="I418" s="840"/>
      <c r="J418" s="840"/>
      <c r="K418" s="839"/>
      <c r="M418" s="828"/>
      <c r="N418" s="841" t="s">
        <v>2051</v>
      </c>
      <c r="O418" s="842" t="s">
        <v>1978</v>
      </c>
      <c r="P418" s="843" t="s">
        <v>1535</v>
      </c>
      <c r="Q418" s="1154">
        <v>1</v>
      </c>
      <c r="R418" s="1145">
        <v>0</v>
      </c>
      <c r="S418" s="1151"/>
      <c r="T418" s="1151"/>
      <c r="U418" s="794">
        <v>544700</v>
      </c>
      <c r="V418" s="845">
        <v>192900</v>
      </c>
      <c r="W418" s="795">
        <f t="shared" si="32"/>
        <v>737600</v>
      </c>
      <c r="X418" s="795">
        <f t="shared" si="33"/>
        <v>737600</v>
      </c>
      <c r="Y418" s="795">
        <f t="shared" si="34"/>
        <v>0</v>
      </c>
      <c r="Z418" s="795">
        <f t="shared" si="35"/>
        <v>0</v>
      </c>
      <c r="AA418" s="795">
        <f t="shared" si="36"/>
        <v>0</v>
      </c>
      <c r="AB418" s="834">
        <f>IFERROR(VLOOKUP(N418,'[40]KL TT ĐỢT 2'!$B$18:$K$2023,10,0),0)</f>
        <v>0</v>
      </c>
    </row>
    <row r="419" spans="1:28" s="823" customFormat="1" hidden="1" outlineLevel="1">
      <c r="A419" s="835"/>
      <c r="B419" s="835" t="s">
        <v>2052</v>
      </c>
      <c r="C419" s="836" t="s">
        <v>1561</v>
      </c>
      <c r="D419" s="837" t="s">
        <v>1535</v>
      </c>
      <c r="E419" s="838">
        <v>10</v>
      </c>
      <c r="F419" s="839"/>
      <c r="G419" s="839"/>
      <c r="H419" s="812">
        <v>0</v>
      </c>
      <c r="I419" s="840"/>
      <c r="J419" s="840"/>
      <c r="K419" s="839"/>
      <c r="M419" s="841"/>
      <c r="N419" s="841" t="s">
        <v>2052</v>
      </c>
      <c r="O419" s="842" t="s">
        <v>1561</v>
      </c>
      <c r="P419" s="843" t="s">
        <v>1535</v>
      </c>
      <c r="Q419" s="1154">
        <v>10</v>
      </c>
      <c r="R419" s="1145">
        <v>0</v>
      </c>
      <c r="S419" s="1151"/>
      <c r="T419" s="1151"/>
      <c r="U419" s="794">
        <v>544700</v>
      </c>
      <c r="V419" s="845">
        <v>192900</v>
      </c>
      <c r="W419" s="795">
        <f t="shared" si="32"/>
        <v>737600</v>
      </c>
      <c r="X419" s="795">
        <f t="shared" si="33"/>
        <v>7376000</v>
      </c>
      <c r="Y419" s="795">
        <f t="shared" si="34"/>
        <v>0</v>
      </c>
      <c r="Z419" s="795">
        <f t="shared" si="35"/>
        <v>0</v>
      </c>
      <c r="AA419" s="795">
        <f t="shared" si="36"/>
        <v>0</v>
      </c>
      <c r="AB419" s="834">
        <f>IFERROR(VLOOKUP(N419,'[40]KL TT ĐỢT 2'!$B$18:$K$2023,10,0),0)</f>
        <v>0</v>
      </c>
    </row>
    <row r="420" spans="1:28" s="823" customFormat="1" ht="28" hidden="1" outlineLevel="1">
      <c r="A420" s="835"/>
      <c r="B420" s="835" t="s">
        <v>2053</v>
      </c>
      <c r="C420" s="846" t="s">
        <v>1563</v>
      </c>
      <c r="D420" s="837" t="s">
        <v>1535</v>
      </c>
      <c r="E420" s="838">
        <v>69</v>
      </c>
      <c r="F420" s="839"/>
      <c r="G420" s="839"/>
      <c r="H420" s="812">
        <v>0</v>
      </c>
      <c r="I420" s="840"/>
      <c r="J420" s="840"/>
      <c r="K420" s="839"/>
      <c r="M420" s="841"/>
      <c r="N420" s="841" t="s">
        <v>2053</v>
      </c>
      <c r="O420" s="847" t="s">
        <v>1563</v>
      </c>
      <c r="P420" s="843" t="s">
        <v>1535</v>
      </c>
      <c r="Q420" s="1154">
        <v>69</v>
      </c>
      <c r="R420" s="1145">
        <v>0</v>
      </c>
      <c r="S420" s="1151"/>
      <c r="T420" s="1151"/>
      <c r="U420" s="794">
        <v>476400</v>
      </c>
      <c r="V420" s="845">
        <v>38600</v>
      </c>
      <c r="W420" s="795">
        <f t="shared" si="32"/>
        <v>515000</v>
      </c>
      <c r="X420" s="795">
        <f t="shared" si="33"/>
        <v>35535000</v>
      </c>
      <c r="Y420" s="795">
        <f t="shared" si="34"/>
        <v>0</v>
      </c>
      <c r="Z420" s="795">
        <f t="shared" si="35"/>
        <v>0</v>
      </c>
      <c r="AA420" s="795">
        <f t="shared" si="36"/>
        <v>0</v>
      </c>
      <c r="AB420" s="834">
        <f>IFERROR(VLOOKUP(N420,'[40]KL TT ĐỢT 2'!$B$18:$K$2023,10,0),0)</f>
        <v>0</v>
      </c>
    </row>
    <row r="421" spans="1:28" s="823" customFormat="1" hidden="1" outlineLevel="1">
      <c r="A421" s="835"/>
      <c r="B421" s="835" t="s">
        <v>2054</v>
      </c>
      <c r="C421" s="846" t="s">
        <v>1565</v>
      </c>
      <c r="D421" s="837" t="s">
        <v>1535</v>
      </c>
      <c r="E421" s="838">
        <v>69</v>
      </c>
      <c r="F421" s="839"/>
      <c r="G421" s="839"/>
      <c r="H421" s="812">
        <v>0</v>
      </c>
      <c r="I421" s="840"/>
      <c r="J421" s="840"/>
      <c r="K421" s="839"/>
      <c r="M421" s="841"/>
      <c r="N421" s="841" t="s">
        <v>2054</v>
      </c>
      <c r="O421" s="847" t="s">
        <v>1565</v>
      </c>
      <c r="P421" s="843" t="s">
        <v>1535</v>
      </c>
      <c r="Q421" s="1154">
        <v>69</v>
      </c>
      <c r="R421" s="1145">
        <v>0</v>
      </c>
      <c r="S421" s="1151"/>
      <c r="T421" s="1151"/>
      <c r="U421" s="794">
        <v>254000</v>
      </c>
      <c r="V421" s="845">
        <v>12900</v>
      </c>
      <c r="W421" s="795">
        <f t="shared" si="32"/>
        <v>266900</v>
      </c>
      <c r="X421" s="795">
        <f t="shared" si="33"/>
        <v>18416100</v>
      </c>
      <c r="Y421" s="795">
        <f t="shared" si="34"/>
        <v>0</v>
      </c>
      <c r="Z421" s="795">
        <f t="shared" si="35"/>
        <v>0</v>
      </c>
      <c r="AA421" s="795">
        <f t="shared" si="36"/>
        <v>0</v>
      </c>
      <c r="AB421" s="834">
        <f>IFERROR(VLOOKUP(N421,'[40]KL TT ĐỢT 2'!$B$18:$K$2023,10,0),0)</f>
        <v>0</v>
      </c>
    </row>
    <row r="422" spans="1:28" s="823" customFormat="1" hidden="1" outlineLevel="1">
      <c r="A422" s="835"/>
      <c r="B422" s="835" t="s">
        <v>2055</v>
      </c>
      <c r="C422" s="825" t="s">
        <v>2056</v>
      </c>
      <c r="D422" s="837"/>
      <c r="E422" s="838"/>
      <c r="F422" s="839"/>
      <c r="G422" s="839"/>
      <c r="H422" s="812">
        <v>0</v>
      </c>
      <c r="I422" s="840"/>
      <c r="J422" s="840"/>
      <c r="K422" s="839"/>
      <c r="M422" s="841"/>
      <c r="N422" s="852" t="s">
        <v>2055</v>
      </c>
      <c r="O422" s="830" t="s">
        <v>2056</v>
      </c>
      <c r="P422" s="843"/>
      <c r="Q422" s="1154"/>
      <c r="R422" s="1145">
        <v>0</v>
      </c>
      <c r="S422" s="1151"/>
      <c r="T422" s="1151"/>
      <c r="U422" s="794"/>
      <c r="V422" s="845"/>
      <c r="W422" s="795">
        <f t="shared" si="32"/>
        <v>0</v>
      </c>
      <c r="X422" s="795">
        <f t="shared" si="33"/>
        <v>0</v>
      </c>
      <c r="Y422" s="795">
        <f t="shared" si="34"/>
        <v>0</v>
      </c>
      <c r="Z422" s="795">
        <f t="shared" si="35"/>
        <v>0</v>
      </c>
      <c r="AA422" s="795">
        <f t="shared" si="36"/>
        <v>0</v>
      </c>
      <c r="AB422" s="834">
        <f>IFERROR(VLOOKUP(N422,'[40]KL TT ĐỢT 2'!$B$18:$K$2023,10,0),0)</f>
        <v>0</v>
      </c>
    </row>
    <row r="423" spans="1:28" s="823" customFormat="1" hidden="1" outlineLevel="1">
      <c r="A423" s="835"/>
      <c r="B423" s="835" t="s">
        <v>2057</v>
      </c>
      <c r="C423" s="836" t="s">
        <v>1591</v>
      </c>
      <c r="D423" s="837" t="s">
        <v>1535</v>
      </c>
      <c r="E423" s="838">
        <v>15</v>
      </c>
      <c r="F423" s="839"/>
      <c r="G423" s="839"/>
      <c r="H423" s="812">
        <v>0</v>
      </c>
      <c r="I423" s="840"/>
      <c r="J423" s="840"/>
      <c r="K423" s="839"/>
      <c r="M423" s="841"/>
      <c r="N423" s="841" t="s">
        <v>2057</v>
      </c>
      <c r="O423" s="842" t="s">
        <v>1591</v>
      </c>
      <c r="P423" s="843" t="s">
        <v>1535</v>
      </c>
      <c r="Q423" s="1154">
        <v>15</v>
      </c>
      <c r="R423" s="1145">
        <v>0</v>
      </c>
      <c r="S423" s="1151"/>
      <c r="T423" s="1151"/>
      <c r="U423" s="794">
        <v>559100</v>
      </c>
      <c r="V423" s="845">
        <v>192900</v>
      </c>
      <c r="W423" s="795">
        <f t="shared" si="32"/>
        <v>752000</v>
      </c>
      <c r="X423" s="795">
        <f t="shared" si="33"/>
        <v>11280000</v>
      </c>
      <c r="Y423" s="795">
        <f t="shared" si="34"/>
        <v>0</v>
      </c>
      <c r="Z423" s="795">
        <f t="shared" si="35"/>
        <v>0</v>
      </c>
      <c r="AA423" s="795">
        <f t="shared" si="36"/>
        <v>0</v>
      </c>
      <c r="AB423" s="834">
        <f>IFERROR(VLOOKUP(N423,'[40]KL TT ĐỢT 2'!$B$18:$K$2023,10,0),0)</f>
        <v>0</v>
      </c>
    </row>
    <row r="424" spans="1:28" s="823" customFormat="1" hidden="1" outlineLevel="1">
      <c r="A424" s="835"/>
      <c r="B424" s="835" t="s">
        <v>2058</v>
      </c>
      <c r="C424" s="836" t="s">
        <v>1591</v>
      </c>
      <c r="D424" s="837" t="s">
        <v>1535</v>
      </c>
      <c r="E424" s="838">
        <v>16</v>
      </c>
      <c r="F424" s="839"/>
      <c r="G424" s="839"/>
      <c r="H424" s="812">
        <v>0</v>
      </c>
      <c r="I424" s="840"/>
      <c r="J424" s="840"/>
      <c r="K424" s="839"/>
      <c r="M424" s="841"/>
      <c r="N424" s="841" t="s">
        <v>2058</v>
      </c>
      <c r="O424" s="842" t="s">
        <v>1591</v>
      </c>
      <c r="P424" s="843" t="s">
        <v>1535</v>
      </c>
      <c r="Q424" s="1154">
        <v>16</v>
      </c>
      <c r="R424" s="1145">
        <v>0</v>
      </c>
      <c r="S424" s="1151"/>
      <c r="T424" s="1151"/>
      <c r="U424" s="794">
        <v>559100</v>
      </c>
      <c r="V424" s="845">
        <v>192900</v>
      </c>
      <c r="W424" s="795">
        <f t="shared" si="32"/>
        <v>752000</v>
      </c>
      <c r="X424" s="795">
        <f t="shared" si="33"/>
        <v>12032000</v>
      </c>
      <c r="Y424" s="795">
        <f t="shared" si="34"/>
        <v>0</v>
      </c>
      <c r="Z424" s="795">
        <f t="shared" si="35"/>
        <v>0</v>
      </c>
      <c r="AA424" s="795">
        <f t="shared" si="36"/>
        <v>0</v>
      </c>
      <c r="AB424" s="834">
        <f>IFERROR(VLOOKUP(N424,'[40]KL TT ĐỢT 2'!$B$18:$K$2023,10,0),0)</f>
        <v>0</v>
      </c>
    </row>
    <row r="425" spans="1:28" s="823" customFormat="1" hidden="1" outlineLevel="1">
      <c r="A425" s="835"/>
      <c r="B425" s="835" t="s">
        <v>2059</v>
      </c>
      <c r="C425" s="836" t="s">
        <v>1952</v>
      </c>
      <c r="D425" s="837" t="s">
        <v>1535</v>
      </c>
      <c r="E425" s="838">
        <v>27</v>
      </c>
      <c r="F425" s="839"/>
      <c r="G425" s="839"/>
      <c r="H425" s="812">
        <v>0</v>
      </c>
      <c r="I425" s="840"/>
      <c r="J425" s="840"/>
      <c r="K425" s="839"/>
      <c r="M425" s="841"/>
      <c r="N425" s="841" t="s">
        <v>2059</v>
      </c>
      <c r="O425" s="842" t="s">
        <v>1952</v>
      </c>
      <c r="P425" s="843" t="s">
        <v>1535</v>
      </c>
      <c r="Q425" s="1154">
        <v>27</v>
      </c>
      <c r="R425" s="1145">
        <v>0</v>
      </c>
      <c r="S425" s="1151"/>
      <c r="T425" s="1151"/>
      <c r="U425" s="794">
        <v>495200</v>
      </c>
      <c r="V425" s="845">
        <v>192900</v>
      </c>
      <c r="W425" s="795">
        <f t="shared" si="32"/>
        <v>688100</v>
      </c>
      <c r="X425" s="795">
        <f t="shared" si="33"/>
        <v>18578700</v>
      </c>
      <c r="Y425" s="795">
        <f t="shared" si="34"/>
        <v>0</v>
      </c>
      <c r="Z425" s="795">
        <f t="shared" si="35"/>
        <v>0</v>
      </c>
      <c r="AA425" s="795">
        <f t="shared" si="36"/>
        <v>0</v>
      </c>
      <c r="AB425" s="834">
        <f>IFERROR(VLOOKUP(N425,'[40]KL TT ĐỢT 2'!$B$18:$K$2023,10,0),0)</f>
        <v>0</v>
      </c>
    </row>
    <row r="426" spans="1:28" s="823" customFormat="1" hidden="1" outlineLevel="1">
      <c r="A426" s="835"/>
      <c r="B426" s="835" t="s">
        <v>2060</v>
      </c>
      <c r="C426" s="836" t="s">
        <v>1952</v>
      </c>
      <c r="D426" s="837" t="s">
        <v>1535</v>
      </c>
      <c r="E426" s="838">
        <v>93</v>
      </c>
      <c r="F426" s="839"/>
      <c r="G426" s="839"/>
      <c r="H426" s="812">
        <v>0</v>
      </c>
      <c r="I426" s="840"/>
      <c r="J426" s="840"/>
      <c r="K426" s="839"/>
      <c r="M426" s="841"/>
      <c r="N426" s="841" t="s">
        <v>2060</v>
      </c>
      <c r="O426" s="842" t="s">
        <v>1952</v>
      </c>
      <c r="P426" s="843" t="s">
        <v>1535</v>
      </c>
      <c r="Q426" s="1154">
        <v>93</v>
      </c>
      <c r="R426" s="1145">
        <v>0</v>
      </c>
      <c r="S426" s="1151"/>
      <c r="T426" s="1151"/>
      <c r="U426" s="794">
        <v>495200</v>
      </c>
      <c r="V426" s="845">
        <v>192900</v>
      </c>
      <c r="W426" s="795">
        <f t="shared" si="32"/>
        <v>688100</v>
      </c>
      <c r="X426" s="795">
        <f t="shared" si="33"/>
        <v>63993300</v>
      </c>
      <c r="Y426" s="795">
        <f t="shared" si="34"/>
        <v>0</v>
      </c>
      <c r="Z426" s="795">
        <f t="shared" si="35"/>
        <v>0</v>
      </c>
      <c r="AA426" s="795">
        <f t="shared" si="36"/>
        <v>0</v>
      </c>
      <c r="AB426" s="834">
        <f>IFERROR(VLOOKUP(N426,'[40]KL TT ĐỢT 2'!$B$18:$K$2023,10,0),0)</f>
        <v>0</v>
      </c>
    </row>
    <row r="427" spans="1:28" s="823" customFormat="1" hidden="1" outlineLevel="1">
      <c r="A427" s="835"/>
      <c r="B427" s="835" t="s">
        <v>2061</v>
      </c>
      <c r="C427" s="836" t="s">
        <v>1955</v>
      </c>
      <c r="D427" s="837" t="s">
        <v>1535</v>
      </c>
      <c r="E427" s="838">
        <v>21</v>
      </c>
      <c r="F427" s="839"/>
      <c r="G427" s="839"/>
      <c r="H427" s="812">
        <v>0</v>
      </c>
      <c r="I427" s="840"/>
      <c r="J427" s="840"/>
      <c r="K427" s="839"/>
      <c r="M427" s="841"/>
      <c r="N427" s="841" t="s">
        <v>2061</v>
      </c>
      <c r="O427" s="842" t="s">
        <v>1955</v>
      </c>
      <c r="P427" s="843" t="s">
        <v>1535</v>
      </c>
      <c r="Q427" s="1154">
        <v>21</v>
      </c>
      <c r="R427" s="1145">
        <v>0</v>
      </c>
      <c r="S427" s="1151"/>
      <c r="T427" s="1151"/>
      <c r="U427" s="794">
        <v>495200</v>
      </c>
      <c r="V427" s="845">
        <v>192900</v>
      </c>
      <c r="W427" s="795">
        <f t="shared" si="32"/>
        <v>688100</v>
      </c>
      <c r="X427" s="795">
        <f t="shared" si="33"/>
        <v>14450100</v>
      </c>
      <c r="Y427" s="795">
        <f t="shared" si="34"/>
        <v>0</v>
      </c>
      <c r="Z427" s="795">
        <f t="shared" si="35"/>
        <v>0</v>
      </c>
      <c r="AA427" s="795">
        <f t="shared" si="36"/>
        <v>0</v>
      </c>
      <c r="AB427" s="834">
        <f>IFERROR(VLOOKUP(N427,'[40]KL TT ĐỢT 2'!$B$18:$K$2023,10,0),0)</f>
        <v>0</v>
      </c>
    </row>
    <row r="428" spans="1:28" s="823" customFormat="1" hidden="1" outlineLevel="1">
      <c r="A428" s="835"/>
      <c r="B428" s="835" t="s">
        <v>2062</v>
      </c>
      <c r="C428" s="836" t="s">
        <v>1595</v>
      </c>
      <c r="D428" s="837" t="s">
        <v>1535</v>
      </c>
      <c r="E428" s="838">
        <v>54</v>
      </c>
      <c r="F428" s="839"/>
      <c r="G428" s="839"/>
      <c r="H428" s="812">
        <v>0</v>
      </c>
      <c r="I428" s="840"/>
      <c r="J428" s="840"/>
      <c r="K428" s="839"/>
      <c r="M428" s="841"/>
      <c r="N428" s="841" t="s">
        <v>2062</v>
      </c>
      <c r="O428" s="842" t="s">
        <v>1595</v>
      </c>
      <c r="P428" s="843" t="s">
        <v>1535</v>
      </c>
      <c r="Q428" s="1154">
        <v>54</v>
      </c>
      <c r="R428" s="1145">
        <v>0</v>
      </c>
      <c r="S428" s="1151"/>
      <c r="T428" s="1151"/>
      <c r="U428" s="794">
        <v>495200</v>
      </c>
      <c r="V428" s="845">
        <v>192900</v>
      </c>
      <c r="W428" s="795">
        <f t="shared" si="32"/>
        <v>688100</v>
      </c>
      <c r="X428" s="795">
        <f t="shared" si="33"/>
        <v>37157400</v>
      </c>
      <c r="Y428" s="795">
        <f t="shared" si="34"/>
        <v>0</v>
      </c>
      <c r="Z428" s="795">
        <f t="shared" si="35"/>
        <v>0</v>
      </c>
      <c r="AA428" s="795">
        <f t="shared" si="36"/>
        <v>0</v>
      </c>
      <c r="AB428" s="834">
        <f>IFERROR(VLOOKUP(N428,'[40]KL TT ĐỢT 2'!$B$18:$K$2023,10,0),0)</f>
        <v>0</v>
      </c>
    </row>
    <row r="429" spans="1:28" s="823" customFormat="1" hidden="1" outlineLevel="1">
      <c r="A429" s="835"/>
      <c r="B429" s="835" t="s">
        <v>2063</v>
      </c>
      <c r="C429" s="836" t="s">
        <v>1958</v>
      </c>
      <c r="D429" s="837" t="s">
        <v>1535</v>
      </c>
      <c r="E429" s="838">
        <v>36</v>
      </c>
      <c r="F429" s="839"/>
      <c r="G429" s="839"/>
      <c r="H429" s="812">
        <v>0</v>
      </c>
      <c r="I429" s="840"/>
      <c r="J429" s="840"/>
      <c r="K429" s="839"/>
      <c r="M429" s="841"/>
      <c r="N429" s="841" t="s">
        <v>2063</v>
      </c>
      <c r="O429" s="842" t="s">
        <v>1958</v>
      </c>
      <c r="P429" s="843" t="s">
        <v>1535</v>
      </c>
      <c r="Q429" s="1154">
        <v>36</v>
      </c>
      <c r="R429" s="1145">
        <v>0</v>
      </c>
      <c r="S429" s="1151"/>
      <c r="T429" s="1151"/>
      <c r="U429" s="794">
        <v>495200</v>
      </c>
      <c r="V429" s="845">
        <v>192900</v>
      </c>
      <c r="W429" s="795">
        <f t="shared" si="32"/>
        <v>688100</v>
      </c>
      <c r="X429" s="795">
        <f t="shared" si="33"/>
        <v>24771600</v>
      </c>
      <c r="Y429" s="795">
        <f t="shared" si="34"/>
        <v>0</v>
      </c>
      <c r="Z429" s="795">
        <f t="shared" si="35"/>
        <v>0</v>
      </c>
      <c r="AA429" s="795">
        <f t="shared" si="36"/>
        <v>0</v>
      </c>
      <c r="AB429" s="834">
        <f>IFERROR(VLOOKUP(N429,'[40]KL TT ĐỢT 2'!$B$18:$K$2023,10,0),0)</f>
        <v>0</v>
      </c>
    </row>
    <row r="430" spans="1:28" s="823" customFormat="1" hidden="1" outlineLevel="1">
      <c r="A430" s="835"/>
      <c r="B430" s="835" t="s">
        <v>2064</v>
      </c>
      <c r="C430" s="836" t="s">
        <v>1960</v>
      </c>
      <c r="D430" s="837" t="s">
        <v>1535</v>
      </c>
      <c r="E430" s="838">
        <v>12</v>
      </c>
      <c r="F430" s="839"/>
      <c r="G430" s="839"/>
      <c r="H430" s="812">
        <v>0</v>
      </c>
      <c r="I430" s="840"/>
      <c r="J430" s="840"/>
      <c r="K430" s="839"/>
      <c r="M430" s="841"/>
      <c r="N430" s="841" t="s">
        <v>2064</v>
      </c>
      <c r="O430" s="842" t="s">
        <v>1960</v>
      </c>
      <c r="P430" s="843" t="s">
        <v>1535</v>
      </c>
      <c r="Q430" s="1154">
        <v>12</v>
      </c>
      <c r="R430" s="1145">
        <v>0</v>
      </c>
      <c r="S430" s="1151"/>
      <c r="T430" s="1151"/>
      <c r="U430" s="794">
        <v>615000</v>
      </c>
      <c r="V430" s="845">
        <v>192900</v>
      </c>
      <c r="W430" s="795">
        <f t="shared" si="32"/>
        <v>807900</v>
      </c>
      <c r="X430" s="795">
        <f t="shared" si="33"/>
        <v>9694800</v>
      </c>
      <c r="Y430" s="795">
        <f t="shared" si="34"/>
        <v>0</v>
      </c>
      <c r="Z430" s="795">
        <f t="shared" si="35"/>
        <v>0</v>
      </c>
      <c r="AA430" s="795">
        <f t="shared" si="36"/>
        <v>0</v>
      </c>
      <c r="AB430" s="834">
        <f>IFERROR(VLOOKUP(N430,'[40]KL TT ĐỢT 2'!$B$18:$K$2023,10,0),0)</f>
        <v>0</v>
      </c>
    </row>
    <row r="431" spans="1:28" s="823" customFormat="1" hidden="1" outlineLevel="1">
      <c r="A431" s="835"/>
      <c r="B431" s="835" t="s">
        <v>2065</v>
      </c>
      <c r="C431" s="836" t="s">
        <v>1962</v>
      </c>
      <c r="D431" s="837" t="s">
        <v>1535</v>
      </c>
      <c r="E431" s="838">
        <v>11</v>
      </c>
      <c r="F431" s="839"/>
      <c r="G431" s="839"/>
      <c r="H431" s="812">
        <v>0</v>
      </c>
      <c r="I431" s="840"/>
      <c r="J431" s="840"/>
      <c r="K431" s="839"/>
      <c r="M431" s="841"/>
      <c r="N431" s="841" t="s">
        <v>2065</v>
      </c>
      <c r="O431" s="842" t="s">
        <v>1962</v>
      </c>
      <c r="P431" s="843" t="s">
        <v>1535</v>
      </c>
      <c r="Q431" s="1154">
        <v>11</v>
      </c>
      <c r="R431" s="1145">
        <v>0</v>
      </c>
      <c r="S431" s="1151"/>
      <c r="T431" s="1151"/>
      <c r="U431" s="794">
        <v>544700</v>
      </c>
      <c r="V431" s="845">
        <v>192900</v>
      </c>
      <c r="W431" s="795">
        <f t="shared" si="32"/>
        <v>737600</v>
      </c>
      <c r="X431" s="795">
        <f t="shared" si="33"/>
        <v>8113600</v>
      </c>
      <c r="Y431" s="795">
        <f t="shared" si="34"/>
        <v>0</v>
      </c>
      <c r="Z431" s="795">
        <f t="shared" si="35"/>
        <v>0</v>
      </c>
      <c r="AA431" s="795">
        <f t="shared" si="36"/>
        <v>0</v>
      </c>
      <c r="AB431" s="834">
        <f>IFERROR(VLOOKUP(N431,'[40]KL TT ĐỢT 2'!$B$18:$K$2023,10,0),0)</f>
        <v>0</v>
      </c>
    </row>
    <row r="432" spans="1:28" s="823" customFormat="1" hidden="1" outlineLevel="1">
      <c r="A432" s="835"/>
      <c r="B432" s="835" t="s">
        <v>2066</v>
      </c>
      <c r="C432" s="836" t="s">
        <v>1964</v>
      </c>
      <c r="D432" s="837" t="s">
        <v>1535</v>
      </c>
      <c r="E432" s="838">
        <v>4</v>
      </c>
      <c r="F432" s="839"/>
      <c r="G432" s="839"/>
      <c r="H432" s="812">
        <v>0</v>
      </c>
      <c r="I432" s="840"/>
      <c r="J432" s="840"/>
      <c r="K432" s="839"/>
      <c r="M432" s="841"/>
      <c r="N432" s="841" t="s">
        <v>2066</v>
      </c>
      <c r="O432" s="842" t="s">
        <v>1964</v>
      </c>
      <c r="P432" s="843" t="s">
        <v>1535</v>
      </c>
      <c r="Q432" s="1154">
        <v>4</v>
      </c>
      <c r="R432" s="1145">
        <v>0</v>
      </c>
      <c r="S432" s="1151"/>
      <c r="T432" s="1151"/>
      <c r="U432" s="794">
        <v>544700</v>
      </c>
      <c r="V432" s="845">
        <v>192900</v>
      </c>
      <c r="W432" s="795">
        <f t="shared" si="32"/>
        <v>737600</v>
      </c>
      <c r="X432" s="795">
        <f t="shared" si="33"/>
        <v>2950400</v>
      </c>
      <c r="Y432" s="795">
        <f t="shared" si="34"/>
        <v>0</v>
      </c>
      <c r="Z432" s="795">
        <f t="shared" si="35"/>
        <v>0</v>
      </c>
      <c r="AA432" s="795">
        <f t="shared" si="36"/>
        <v>0</v>
      </c>
      <c r="AB432" s="834">
        <f>IFERROR(VLOOKUP(N432,'[40]KL TT ĐỢT 2'!$B$18:$K$2023,10,0),0)</f>
        <v>0</v>
      </c>
    </row>
    <row r="433" spans="1:28" s="823" customFormat="1" hidden="1" outlineLevel="1">
      <c r="A433" s="835"/>
      <c r="B433" s="835" t="s">
        <v>2067</v>
      </c>
      <c r="C433" s="836" t="s">
        <v>1966</v>
      </c>
      <c r="D433" s="837" t="s">
        <v>1535</v>
      </c>
      <c r="E433" s="838">
        <v>8</v>
      </c>
      <c r="F433" s="839"/>
      <c r="G433" s="839"/>
      <c r="H433" s="812">
        <v>0</v>
      </c>
      <c r="I433" s="840"/>
      <c r="J433" s="840"/>
      <c r="K433" s="839"/>
      <c r="M433" s="841"/>
      <c r="N433" s="841" t="s">
        <v>2067</v>
      </c>
      <c r="O433" s="842" t="s">
        <v>1966</v>
      </c>
      <c r="P433" s="843" t="s">
        <v>1535</v>
      </c>
      <c r="Q433" s="1154">
        <v>8</v>
      </c>
      <c r="R433" s="1145">
        <v>0</v>
      </c>
      <c r="S433" s="1151"/>
      <c r="T433" s="1151"/>
      <c r="U433" s="794">
        <v>615000</v>
      </c>
      <c r="V433" s="845">
        <v>192900</v>
      </c>
      <c r="W433" s="795">
        <f t="shared" si="32"/>
        <v>807900</v>
      </c>
      <c r="X433" s="795">
        <f t="shared" si="33"/>
        <v>6463200</v>
      </c>
      <c r="Y433" s="795">
        <f t="shared" si="34"/>
        <v>0</v>
      </c>
      <c r="Z433" s="795">
        <f t="shared" si="35"/>
        <v>0</v>
      </c>
      <c r="AA433" s="795">
        <f t="shared" si="36"/>
        <v>0</v>
      </c>
      <c r="AB433" s="834">
        <f>IFERROR(VLOOKUP(N433,'[40]KL TT ĐỢT 2'!$B$18:$K$2023,10,0),0)</f>
        <v>0</v>
      </c>
    </row>
    <row r="434" spans="1:28" s="823" customFormat="1" hidden="1" outlineLevel="1">
      <c r="A434" s="835"/>
      <c r="B434" s="835" t="s">
        <v>2068</v>
      </c>
      <c r="C434" s="836" t="s">
        <v>1968</v>
      </c>
      <c r="D434" s="837" t="s">
        <v>1535</v>
      </c>
      <c r="E434" s="838">
        <v>2</v>
      </c>
      <c r="F434" s="839"/>
      <c r="G434" s="839"/>
      <c r="H434" s="812">
        <v>0</v>
      </c>
      <c r="I434" s="840"/>
      <c r="J434" s="840"/>
      <c r="K434" s="839"/>
      <c r="M434" s="841"/>
      <c r="N434" s="841" t="s">
        <v>2068</v>
      </c>
      <c r="O434" s="842" t="s">
        <v>1968</v>
      </c>
      <c r="P434" s="843" t="s">
        <v>1535</v>
      </c>
      <c r="Q434" s="1154">
        <v>2</v>
      </c>
      <c r="R434" s="1145">
        <v>0</v>
      </c>
      <c r="S434" s="1151"/>
      <c r="T434" s="1151"/>
      <c r="U434" s="794">
        <v>615000</v>
      </c>
      <c r="V434" s="845">
        <v>192900</v>
      </c>
      <c r="W434" s="795">
        <f t="shared" si="32"/>
        <v>807900</v>
      </c>
      <c r="X434" s="795">
        <f t="shared" si="33"/>
        <v>1615800</v>
      </c>
      <c r="Y434" s="795">
        <f t="shared" si="34"/>
        <v>0</v>
      </c>
      <c r="Z434" s="795">
        <f t="shared" si="35"/>
        <v>0</v>
      </c>
      <c r="AA434" s="795">
        <f t="shared" si="36"/>
        <v>0</v>
      </c>
      <c r="AB434" s="834">
        <f>IFERROR(VLOOKUP(N434,'[40]KL TT ĐỢT 2'!$B$18:$K$2023,10,0),0)</f>
        <v>0</v>
      </c>
    </row>
    <row r="435" spans="1:28" s="823" customFormat="1" hidden="1" outlineLevel="1">
      <c r="A435" s="835"/>
      <c r="B435" s="835" t="s">
        <v>2069</v>
      </c>
      <c r="C435" s="836" t="s">
        <v>1970</v>
      </c>
      <c r="D435" s="837" t="s">
        <v>1535</v>
      </c>
      <c r="E435" s="838">
        <v>2</v>
      </c>
      <c r="F435" s="839"/>
      <c r="G435" s="839"/>
      <c r="H435" s="812">
        <v>0</v>
      </c>
      <c r="I435" s="840"/>
      <c r="J435" s="840"/>
      <c r="K435" s="839"/>
      <c r="M435" s="841"/>
      <c r="N435" s="841" t="s">
        <v>2069</v>
      </c>
      <c r="O435" s="842" t="s">
        <v>1970</v>
      </c>
      <c r="P435" s="843" t="s">
        <v>1535</v>
      </c>
      <c r="Q435" s="1154">
        <v>2</v>
      </c>
      <c r="R435" s="1145">
        <v>0</v>
      </c>
      <c r="S435" s="1151"/>
      <c r="T435" s="1151"/>
      <c r="U435" s="794">
        <v>615000</v>
      </c>
      <c r="V435" s="845">
        <v>192900</v>
      </c>
      <c r="W435" s="795">
        <f t="shared" si="32"/>
        <v>807900</v>
      </c>
      <c r="X435" s="795">
        <f t="shared" si="33"/>
        <v>1615800</v>
      </c>
      <c r="Y435" s="795">
        <f t="shared" si="34"/>
        <v>0</v>
      </c>
      <c r="Z435" s="795">
        <f t="shared" si="35"/>
        <v>0</v>
      </c>
      <c r="AA435" s="795">
        <f t="shared" si="36"/>
        <v>0</v>
      </c>
      <c r="AB435" s="834">
        <f>IFERROR(VLOOKUP(N435,'[40]KL TT ĐỢT 2'!$B$18:$K$2023,10,0),0)</f>
        <v>0</v>
      </c>
    </row>
    <row r="436" spans="1:28" s="823" customFormat="1" hidden="1" outlineLevel="1">
      <c r="A436" s="835"/>
      <c r="B436" s="835" t="s">
        <v>2070</v>
      </c>
      <c r="C436" s="836" t="s">
        <v>1972</v>
      </c>
      <c r="D436" s="837" t="s">
        <v>1535</v>
      </c>
      <c r="E436" s="838">
        <v>2</v>
      </c>
      <c r="F436" s="839"/>
      <c r="G436" s="839"/>
      <c r="H436" s="812">
        <v>0</v>
      </c>
      <c r="I436" s="840"/>
      <c r="J436" s="840"/>
      <c r="K436" s="839"/>
      <c r="M436" s="841"/>
      <c r="N436" s="841" t="s">
        <v>2070</v>
      </c>
      <c r="O436" s="842" t="s">
        <v>1972</v>
      </c>
      <c r="P436" s="843" t="s">
        <v>1535</v>
      </c>
      <c r="Q436" s="1154">
        <v>2</v>
      </c>
      <c r="R436" s="1145">
        <v>0</v>
      </c>
      <c r="S436" s="1151"/>
      <c r="T436" s="1151"/>
      <c r="U436" s="794">
        <v>544700</v>
      </c>
      <c r="V436" s="845">
        <v>192900</v>
      </c>
      <c r="W436" s="795">
        <f t="shared" si="32"/>
        <v>737600</v>
      </c>
      <c r="X436" s="795">
        <f t="shared" si="33"/>
        <v>1475200</v>
      </c>
      <c r="Y436" s="795">
        <f t="shared" si="34"/>
        <v>0</v>
      </c>
      <c r="Z436" s="795">
        <f t="shared" si="35"/>
        <v>0</v>
      </c>
      <c r="AA436" s="795">
        <f t="shared" si="36"/>
        <v>0</v>
      </c>
      <c r="AB436" s="834">
        <f>IFERROR(VLOOKUP(N436,'[40]KL TT ĐỢT 2'!$B$18:$K$2023,10,0),0)</f>
        <v>0</v>
      </c>
    </row>
    <row r="437" spans="1:28" s="823" customFormat="1" hidden="1" outlineLevel="1">
      <c r="A437" s="835"/>
      <c r="B437" s="835" t="s">
        <v>2071</v>
      </c>
      <c r="C437" s="836" t="s">
        <v>1974</v>
      </c>
      <c r="D437" s="837" t="s">
        <v>1535</v>
      </c>
      <c r="E437" s="838">
        <v>2</v>
      </c>
      <c r="F437" s="839"/>
      <c r="G437" s="839"/>
      <c r="H437" s="812">
        <v>0</v>
      </c>
      <c r="I437" s="840"/>
      <c r="J437" s="840"/>
      <c r="K437" s="839"/>
      <c r="M437" s="841"/>
      <c r="N437" s="841" t="s">
        <v>2071</v>
      </c>
      <c r="O437" s="842" t="s">
        <v>1974</v>
      </c>
      <c r="P437" s="843" t="s">
        <v>1535</v>
      </c>
      <c r="Q437" s="1154">
        <v>2</v>
      </c>
      <c r="R437" s="1145">
        <v>0</v>
      </c>
      <c r="S437" s="1151"/>
      <c r="T437" s="1151"/>
      <c r="U437" s="794">
        <v>544700</v>
      </c>
      <c r="V437" s="845">
        <v>192900</v>
      </c>
      <c r="W437" s="795">
        <f t="shared" si="32"/>
        <v>737600</v>
      </c>
      <c r="X437" s="795">
        <f t="shared" si="33"/>
        <v>1475200</v>
      </c>
      <c r="Y437" s="795">
        <f t="shared" si="34"/>
        <v>0</v>
      </c>
      <c r="Z437" s="795">
        <f t="shared" si="35"/>
        <v>0</v>
      </c>
      <c r="AA437" s="795">
        <f t="shared" si="36"/>
        <v>0</v>
      </c>
      <c r="AB437" s="834">
        <f>IFERROR(VLOOKUP(N437,'[40]KL TT ĐỢT 2'!$B$18:$K$2023,10,0),0)</f>
        <v>0</v>
      </c>
    </row>
    <row r="438" spans="1:28" s="823" customFormat="1" hidden="1" outlineLevel="1">
      <c r="A438" s="835"/>
      <c r="B438" s="835" t="s">
        <v>2072</v>
      </c>
      <c r="C438" s="836" t="s">
        <v>1976</v>
      </c>
      <c r="D438" s="837" t="s">
        <v>1535</v>
      </c>
      <c r="E438" s="838">
        <v>2</v>
      </c>
      <c r="F438" s="839"/>
      <c r="G438" s="839"/>
      <c r="H438" s="812">
        <v>0</v>
      </c>
      <c r="I438" s="840"/>
      <c r="J438" s="840"/>
      <c r="K438" s="839"/>
      <c r="M438" s="841"/>
      <c r="N438" s="841" t="s">
        <v>2072</v>
      </c>
      <c r="O438" s="842" t="s">
        <v>1976</v>
      </c>
      <c r="P438" s="843" t="s">
        <v>1535</v>
      </c>
      <c r="Q438" s="1154">
        <v>2</v>
      </c>
      <c r="R438" s="1145">
        <v>0</v>
      </c>
      <c r="S438" s="1151"/>
      <c r="T438" s="1151"/>
      <c r="U438" s="794">
        <v>544700</v>
      </c>
      <c r="V438" s="845">
        <v>192900</v>
      </c>
      <c r="W438" s="795">
        <f t="shared" si="32"/>
        <v>737600</v>
      </c>
      <c r="X438" s="795">
        <f t="shared" si="33"/>
        <v>1475200</v>
      </c>
      <c r="Y438" s="795">
        <f t="shared" si="34"/>
        <v>0</v>
      </c>
      <c r="Z438" s="795">
        <f t="shared" si="35"/>
        <v>0</v>
      </c>
      <c r="AA438" s="795">
        <f t="shared" si="36"/>
        <v>0</v>
      </c>
      <c r="AB438" s="834">
        <f>IFERROR(VLOOKUP(N438,'[40]KL TT ĐỢT 2'!$B$18:$K$2023,10,0),0)</f>
        <v>0</v>
      </c>
    </row>
    <row r="439" spans="1:28" s="823" customFormat="1" hidden="1" outlineLevel="1">
      <c r="A439" s="835"/>
      <c r="B439" s="835" t="s">
        <v>2073</v>
      </c>
      <c r="C439" s="836" t="s">
        <v>1978</v>
      </c>
      <c r="D439" s="837" t="s">
        <v>1535</v>
      </c>
      <c r="E439" s="838">
        <v>2</v>
      </c>
      <c r="F439" s="839"/>
      <c r="G439" s="839"/>
      <c r="H439" s="812">
        <v>0</v>
      </c>
      <c r="I439" s="840"/>
      <c r="J439" s="840"/>
      <c r="K439" s="839"/>
      <c r="M439" s="841"/>
      <c r="N439" s="841" t="s">
        <v>2073</v>
      </c>
      <c r="O439" s="842" t="s">
        <v>1978</v>
      </c>
      <c r="P439" s="843" t="s">
        <v>1535</v>
      </c>
      <c r="Q439" s="1154">
        <v>2</v>
      </c>
      <c r="R439" s="1145">
        <v>0</v>
      </c>
      <c r="S439" s="1151"/>
      <c r="T439" s="1151"/>
      <c r="U439" s="794">
        <v>544700</v>
      </c>
      <c r="V439" s="845">
        <v>192900</v>
      </c>
      <c r="W439" s="795">
        <f t="shared" si="32"/>
        <v>737600</v>
      </c>
      <c r="X439" s="795">
        <f t="shared" si="33"/>
        <v>1475200</v>
      </c>
      <c r="Y439" s="795">
        <f t="shared" si="34"/>
        <v>0</v>
      </c>
      <c r="Z439" s="795">
        <f t="shared" si="35"/>
        <v>0</v>
      </c>
      <c r="AA439" s="795">
        <f t="shared" si="36"/>
        <v>0</v>
      </c>
      <c r="AB439" s="834">
        <f>IFERROR(VLOOKUP(N439,'[40]KL TT ĐỢT 2'!$B$18:$K$2023,10,0),0)</f>
        <v>0</v>
      </c>
    </row>
    <row r="440" spans="1:28" s="823" customFormat="1" hidden="1" outlineLevel="1">
      <c r="A440" s="835"/>
      <c r="B440" s="835" t="s">
        <v>2074</v>
      </c>
      <c r="C440" s="836" t="s">
        <v>1561</v>
      </c>
      <c r="D440" s="837" t="s">
        <v>1535</v>
      </c>
      <c r="E440" s="838">
        <v>7</v>
      </c>
      <c r="F440" s="839"/>
      <c r="G440" s="839"/>
      <c r="H440" s="812">
        <v>0</v>
      </c>
      <c r="I440" s="840"/>
      <c r="J440" s="840"/>
      <c r="K440" s="839"/>
      <c r="M440" s="841"/>
      <c r="N440" s="841" t="s">
        <v>2074</v>
      </c>
      <c r="O440" s="842" t="s">
        <v>1561</v>
      </c>
      <c r="P440" s="843" t="s">
        <v>1535</v>
      </c>
      <c r="Q440" s="1154">
        <v>7</v>
      </c>
      <c r="R440" s="1145">
        <v>0</v>
      </c>
      <c r="S440" s="1151"/>
      <c r="T440" s="1151"/>
      <c r="U440" s="794">
        <v>544700</v>
      </c>
      <c r="V440" s="845">
        <v>192900</v>
      </c>
      <c r="W440" s="795">
        <f t="shared" si="32"/>
        <v>737600</v>
      </c>
      <c r="X440" s="795">
        <f t="shared" si="33"/>
        <v>5163200</v>
      </c>
      <c r="Y440" s="795">
        <f t="shared" si="34"/>
        <v>0</v>
      </c>
      <c r="Z440" s="795">
        <f t="shared" si="35"/>
        <v>0</v>
      </c>
      <c r="AA440" s="795">
        <f t="shared" si="36"/>
        <v>0</v>
      </c>
      <c r="AB440" s="834">
        <f>IFERROR(VLOOKUP(N440,'[40]KL TT ĐỢT 2'!$B$18:$K$2023,10,0),0)</f>
        <v>0</v>
      </c>
    </row>
    <row r="441" spans="1:28" s="823" customFormat="1" ht="28" hidden="1" outlineLevel="1">
      <c r="A441" s="835"/>
      <c r="B441" s="835" t="s">
        <v>2075</v>
      </c>
      <c r="C441" s="846" t="s">
        <v>1563</v>
      </c>
      <c r="D441" s="837" t="s">
        <v>1535</v>
      </c>
      <c r="E441" s="838">
        <v>67</v>
      </c>
      <c r="F441" s="839"/>
      <c r="G441" s="839"/>
      <c r="H441" s="812">
        <v>0</v>
      </c>
      <c r="I441" s="840"/>
      <c r="J441" s="840"/>
      <c r="K441" s="839"/>
      <c r="M441" s="841"/>
      <c r="N441" s="841" t="s">
        <v>2075</v>
      </c>
      <c r="O441" s="847" t="s">
        <v>1563</v>
      </c>
      <c r="P441" s="843" t="s">
        <v>1535</v>
      </c>
      <c r="Q441" s="1154">
        <v>67</v>
      </c>
      <c r="R441" s="1145">
        <v>0</v>
      </c>
      <c r="S441" s="1151"/>
      <c r="T441" s="1151"/>
      <c r="U441" s="794">
        <v>476400</v>
      </c>
      <c r="V441" s="845">
        <v>38600</v>
      </c>
      <c r="W441" s="795">
        <f t="shared" si="32"/>
        <v>515000</v>
      </c>
      <c r="X441" s="795">
        <f t="shared" si="33"/>
        <v>34505000</v>
      </c>
      <c r="Y441" s="795">
        <f t="shared" si="34"/>
        <v>0</v>
      </c>
      <c r="Z441" s="795">
        <f t="shared" si="35"/>
        <v>0</v>
      </c>
      <c r="AA441" s="795">
        <f t="shared" si="36"/>
        <v>0</v>
      </c>
      <c r="AB441" s="834">
        <f>IFERROR(VLOOKUP(N441,'[40]KL TT ĐỢT 2'!$B$18:$K$2023,10,0),0)</f>
        <v>0</v>
      </c>
    </row>
    <row r="442" spans="1:28" s="823" customFormat="1" hidden="1" outlineLevel="1">
      <c r="A442" s="835"/>
      <c r="B442" s="835" t="s">
        <v>2076</v>
      </c>
      <c r="C442" s="846" t="s">
        <v>1565</v>
      </c>
      <c r="D442" s="837" t="s">
        <v>1535</v>
      </c>
      <c r="E442" s="838">
        <v>67</v>
      </c>
      <c r="F442" s="839"/>
      <c r="G442" s="839"/>
      <c r="H442" s="812">
        <v>0</v>
      </c>
      <c r="I442" s="840"/>
      <c r="J442" s="840"/>
      <c r="K442" s="839"/>
      <c r="M442" s="790"/>
      <c r="N442" s="790" t="s">
        <v>2076</v>
      </c>
      <c r="O442" s="791" t="s">
        <v>1565</v>
      </c>
      <c r="P442" s="792" t="s">
        <v>1535</v>
      </c>
      <c r="Q442" s="1150">
        <v>67</v>
      </c>
      <c r="R442" s="1145">
        <v>0</v>
      </c>
      <c r="S442" s="1151"/>
      <c r="T442" s="1151"/>
      <c r="U442" s="794">
        <v>254000</v>
      </c>
      <c r="V442" s="795">
        <v>12900</v>
      </c>
      <c r="W442" s="795">
        <f t="shared" si="32"/>
        <v>266900</v>
      </c>
      <c r="X442" s="795">
        <f t="shared" si="33"/>
        <v>17882300</v>
      </c>
      <c r="Y442" s="795">
        <f t="shared" si="34"/>
        <v>0</v>
      </c>
      <c r="Z442" s="795">
        <f t="shared" si="35"/>
        <v>0</v>
      </c>
      <c r="AA442" s="795">
        <f t="shared" si="36"/>
        <v>0</v>
      </c>
      <c r="AB442" s="834">
        <f>IFERROR(VLOOKUP(N442,'[40]KL TT ĐỢT 2'!$B$18:$K$2023,10,0),0)</f>
        <v>0</v>
      </c>
    </row>
    <row r="443" spans="1:28" s="823" customFormat="1" hidden="1" outlineLevel="1">
      <c r="A443" s="835"/>
      <c r="B443" s="835" t="s">
        <v>2077</v>
      </c>
      <c r="C443" s="853" t="s">
        <v>1667</v>
      </c>
      <c r="D443" s="826" t="s">
        <v>1668</v>
      </c>
      <c r="E443" s="820">
        <v>1</v>
      </c>
      <c r="F443" s="839"/>
      <c r="G443" s="839"/>
      <c r="H443" s="812">
        <v>0</v>
      </c>
      <c r="I443" s="822"/>
      <c r="J443" s="822"/>
      <c r="K443" s="839"/>
      <c r="M443" s="790"/>
      <c r="N443" s="790" t="s">
        <v>2077</v>
      </c>
      <c r="O443" s="807" t="s">
        <v>1667</v>
      </c>
      <c r="P443" s="779" t="s">
        <v>1668</v>
      </c>
      <c r="Q443" s="1152">
        <v>1</v>
      </c>
      <c r="R443" s="1145">
        <v>0</v>
      </c>
      <c r="S443" s="1149"/>
      <c r="T443" s="1149"/>
      <c r="U443" s="794">
        <v>24000000</v>
      </c>
      <c r="V443" s="795">
        <v>7000000</v>
      </c>
      <c r="W443" s="795">
        <f t="shared" si="32"/>
        <v>31000000</v>
      </c>
      <c r="X443" s="795">
        <f t="shared" si="33"/>
        <v>31000000</v>
      </c>
      <c r="Y443" s="795">
        <f t="shared" si="34"/>
        <v>0</v>
      </c>
      <c r="Z443" s="795">
        <f t="shared" si="35"/>
        <v>0</v>
      </c>
      <c r="AA443" s="795">
        <f t="shared" si="36"/>
        <v>0</v>
      </c>
      <c r="AB443" s="834">
        <f>IFERROR(VLOOKUP(N443,'[40]KL TT ĐỢT 2'!$B$18:$K$2023,10,0),0)</f>
        <v>0</v>
      </c>
    </row>
    <row r="444" spans="1:28" s="823" customFormat="1" hidden="1" outlineLevel="1">
      <c r="A444" s="817"/>
      <c r="B444" s="835" t="s">
        <v>2078</v>
      </c>
      <c r="C444" s="818" t="s">
        <v>2079</v>
      </c>
      <c r="D444" s="819"/>
      <c r="E444" s="820"/>
      <c r="F444" s="821"/>
      <c r="G444" s="821"/>
      <c r="H444" s="812">
        <v>0</v>
      </c>
      <c r="I444" s="822"/>
      <c r="J444" s="822"/>
      <c r="K444" s="821"/>
      <c r="M444" s="777"/>
      <c r="N444" s="790" t="s">
        <v>2078</v>
      </c>
      <c r="O444" s="799" t="s">
        <v>2079</v>
      </c>
      <c r="P444" s="800"/>
      <c r="Q444" s="1152"/>
      <c r="R444" s="1145">
        <v>0</v>
      </c>
      <c r="S444" s="1149"/>
      <c r="T444" s="1149"/>
      <c r="U444" s="850"/>
      <c r="V444" s="854"/>
      <c r="W444" s="795">
        <f t="shared" si="32"/>
        <v>0</v>
      </c>
      <c r="X444" s="795">
        <f t="shared" si="33"/>
        <v>0</v>
      </c>
      <c r="Y444" s="795">
        <f t="shared" si="34"/>
        <v>0</v>
      </c>
      <c r="Z444" s="795">
        <f t="shared" si="35"/>
        <v>0</v>
      </c>
      <c r="AA444" s="795">
        <f t="shared" si="36"/>
        <v>0</v>
      </c>
      <c r="AB444" s="834">
        <f>IFERROR(VLOOKUP(N444,'[40]KL TT ĐỢT 2'!$B$18:$K$2023,10,0),0)</f>
        <v>0</v>
      </c>
    </row>
    <row r="445" spans="1:28" s="823" customFormat="1" hidden="1" outlineLevel="1">
      <c r="A445" s="835"/>
      <c r="B445" s="835" t="s">
        <v>2080</v>
      </c>
      <c r="C445" s="825" t="s">
        <v>2081</v>
      </c>
      <c r="D445" s="837"/>
      <c r="E445" s="838"/>
      <c r="F445" s="839"/>
      <c r="G445" s="839"/>
      <c r="H445" s="812">
        <v>0</v>
      </c>
      <c r="I445" s="840"/>
      <c r="J445" s="840"/>
      <c r="K445" s="839"/>
      <c r="M445" s="790"/>
      <c r="N445" s="790" t="s">
        <v>2080</v>
      </c>
      <c r="O445" s="855" t="s">
        <v>2081</v>
      </c>
      <c r="P445" s="792"/>
      <c r="Q445" s="1150"/>
      <c r="R445" s="1145">
        <v>0</v>
      </c>
      <c r="S445" s="1151"/>
      <c r="T445" s="1151"/>
      <c r="U445" s="794"/>
      <c r="V445" s="795"/>
      <c r="W445" s="795">
        <f t="shared" si="32"/>
        <v>0</v>
      </c>
      <c r="X445" s="795">
        <f t="shared" si="33"/>
        <v>0</v>
      </c>
      <c r="Y445" s="795">
        <f t="shared" si="34"/>
        <v>0</v>
      </c>
      <c r="Z445" s="795">
        <f t="shared" si="35"/>
        <v>0</v>
      </c>
      <c r="AA445" s="795">
        <f t="shared" si="36"/>
        <v>0</v>
      </c>
      <c r="AB445" s="834">
        <f>IFERROR(VLOOKUP(N445,'[40]KL TT ĐỢT 2'!$B$18:$K$2023,10,0),0)</f>
        <v>0</v>
      </c>
    </row>
    <row r="446" spans="1:28" s="827" customFormat="1" hidden="1" outlineLevel="1">
      <c r="A446" s="817"/>
      <c r="B446" s="835" t="s">
        <v>2082</v>
      </c>
      <c r="C446" s="836" t="s">
        <v>2083</v>
      </c>
      <c r="D446" s="837" t="s">
        <v>1535</v>
      </c>
      <c r="E446" s="838">
        <v>10</v>
      </c>
      <c r="F446" s="839"/>
      <c r="G446" s="839"/>
      <c r="H446" s="812">
        <v>0</v>
      </c>
      <c r="I446" s="840"/>
      <c r="J446" s="840"/>
      <c r="K446" s="839"/>
      <c r="M446" s="777"/>
      <c r="N446" s="790" t="s">
        <v>2082</v>
      </c>
      <c r="O446" s="805" t="s">
        <v>2083</v>
      </c>
      <c r="P446" s="792" t="s">
        <v>1535</v>
      </c>
      <c r="Q446" s="1150">
        <v>10</v>
      </c>
      <c r="R446" s="1145">
        <v>0</v>
      </c>
      <c r="S446" s="1151"/>
      <c r="T446" s="1151"/>
      <c r="U446" s="794">
        <v>559100</v>
      </c>
      <c r="V446" s="795">
        <v>192900</v>
      </c>
      <c r="W446" s="795">
        <f t="shared" si="32"/>
        <v>752000</v>
      </c>
      <c r="X446" s="795">
        <f t="shared" si="33"/>
        <v>7520000</v>
      </c>
      <c r="Y446" s="795">
        <f t="shared" si="34"/>
        <v>0</v>
      </c>
      <c r="Z446" s="795">
        <f t="shared" si="35"/>
        <v>0</v>
      </c>
      <c r="AA446" s="795">
        <f t="shared" si="36"/>
        <v>0</v>
      </c>
      <c r="AB446" s="834">
        <f>IFERROR(VLOOKUP(N446,'[40]KL TT ĐỢT 2'!$B$18:$K$2023,10,0),0)</f>
        <v>0</v>
      </c>
    </row>
    <row r="447" spans="1:28" s="823" customFormat="1" hidden="1" outlineLevel="1">
      <c r="A447" s="835"/>
      <c r="B447" s="835" t="s">
        <v>2084</v>
      </c>
      <c r="C447" s="836" t="s">
        <v>1706</v>
      </c>
      <c r="D447" s="837" t="s">
        <v>1535</v>
      </c>
      <c r="E447" s="838">
        <v>60</v>
      </c>
      <c r="F447" s="839"/>
      <c r="G447" s="839"/>
      <c r="H447" s="812">
        <v>0</v>
      </c>
      <c r="I447" s="840"/>
      <c r="J447" s="840"/>
      <c r="K447" s="839"/>
      <c r="M447" s="841"/>
      <c r="N447" s="841" t="s">
        <v>2084</v>
      </c>
      <c r="O447" s="842" t="s">
        <v>1706</v>
      </c>
      <c r="P447" s="843" t="s">
        <v>1535</v>
      </c>
      <c r="Q447" s="1154">
        <v>60</v>
      </c>
      <c r="R447" s="1145">
        <v>0</v>
      </c>
      <c r="S447" s="1151"/>
      <c r="T447" s="1151"/>
      <c r="U447" s="794">
        <v>642300</v>
      </c>
      <c r="V447" s="845">
        <v>199300</v>
      </c>
      <c r="W447" s="795">
        <f t="shared" si="32"/>
        <v>841600</v>
      </c>
      <c r="X447" s="795">
        <f t="shared" si="33"/>
        <v>50496000</v>
      </c>
      <c r="Y447" s="795">
        <f t="shared" si="34"/>
        <v>0</v>
      </c>
      <c r="Z447" s="795">
        <f t="shared" si="35"/>
        <v>0</v>
      </c>
      <c r="AA447" s="795">
        <f t="shared" si="36"/>
        <v>0</v>
      </c>
      <c r="AB447" s="834">
        <f>IFERROR(VLOOKUP(N447,'[40]KL TT ĐỢT 2'!$B$18:$K$2023,10,0),0)</f>
        <v>0</v>
      </c>
    </row>
    <row r="448" spans="1:28" s="823" customFormat="1" hidden="1" outlineLevel="1">
      <c r="A448" s="835"/>
      <c r="B448" s="835" t="s">
        <v>2085</v>
      </c>
      <c r="C448" s="836" t="s">
        <v>1706</v>
      </c>
      <c r="D448" s="837" t="s">
        <v>1535</v>
      </c>
      <c r="E448" s="838">
        <v>162</v>
      </c>
      <c r="F448" s="839"/>
      <c r="G448" s="839"/>
      <c r="H448" s="812">
        <v>0</v>
      </c>
      <c r="I448" s="840"/>
      <c r="J448" s="840"/>
      <c r="K448" s="839"/>
      <c r="M448" s="841"/>
      <c r="N448" s="841" t="s">
        <v>2085</v>
      </c>
      <c r="O448" s="842" t="s">
        <v>1706</v>
      </c>
      <c r="P448" s="843" t="s">
        <v>1535</v>
      </c>
      <c r="Q448" s="1154">
        <v>162</v>
      </c>
      <c r="R448" s="1145">
        <v>0</v>
      </c>
      <c r="S448" s="1151"/>
      <c r="T448" s="1151"/>
      <c r="U448" s="794">
        <v>642300</v>
      </c>
      <c r="V448" s="845">
        <v>199300</v>
      </c>
      <c r="W448" s="795">
        <f t="shared" si="32"/>
        <v>841600</v>
      </c>
      <c r="X448" s="795">
        <f t="shared" si="33"/>
        <v>136339200</v>
      </c>
      <c r="Y448" s="795">
        <f t="shared" si="34"/>
        <v>0</v>
      </c>
      <c r="Z448" s="795">
        <f t="shared" si="35"/>
        <v>0</v>
      </c>
      <c r="AA448" s="795">
        <f t="shared" si="36"/>
        <v>0</v>
      </c>
      <c r="AB448" s="834">
        <f>IFERROR(VLOOKUP(N448,'[40]KL TT ĐỢT 2'!$B$18:$K$2023,10,0),0)</f>
        <v>0</v>
      </c>
    </row>
    <row r="449" spans="1:28" s="823" customFormat="1" hidden="1" outlineLevel="1">
      <c r="A449" s="835"/>
      <c r="B449" s="835" t="s">
        <v>2086</v>
      </c>
      <c r="C449" s="836" t="s">
        <v>2087</v>
      </c>
      <c r="D449" s="837" t="s">
        <v>1535</v>
      </c>
      <c r="E449" s="838">
        <v>5</v>
      </c>
      <c r="F449" s="839"/>
      <c r="G449" s="839"/>
      <c r="H449" s="812">
        <v>0</v>
      </c>
      <c r="I449" s="840"/>
      <c r="J449" s="840"/>
      <c r="K449" s="839"/>
      <c r="M449" s="841"/>
      <c r="N449" s="841" t="s">
        <v>2086</v>
      </c>
      <c r="O449" s="842" t="s">
        <v>2087</v>
      </c>
      <c r="P449" s="843" t="s">
        <v>1535</v>
      </c>
      <c r="Q449" s="1154">
        <v>5</v>
      </c>
      <c r="R449" s="1145">
        <v>0</v>
      </c>
      <c r="S449" s="1151"/>
      <c r="T449" s="1151"/>
      <c r="U449" s="794">
        <v>559100</v>
      </c>
      <c r="V449" s="845">
        <v>192900</v>
      </c>
      <c r="W449" s="795">
        <f t="shared" si="32"/>
        <v>752000</v>
      </c>
      <c r="X449" s="795">
        <f t="shared" si="33"/>
        <v>3760000</v>
      </c>
      <c r="Y449" s="795">
        <f t="shared" si="34"/>
        <v>0</v>
      </c>
      <c r="Z449" s="795">
        <f t="shared" si="35"/>
        <v>0</v>
      </c>
      <c r="AA449" s="795">
        <f t="shared" si="36"/>
        <v>0</v>
      </c>
      <c r="AB449" s="834">
        <f>IFERROR(VLOOKUP(N449,'[40]KL TT ĐỢT 2'!$B$18:$K$2023,10,0),0)</f>
        <v>0</v>
      </c>
    </row>
    <row r="450" spans="1:28" s="823" customFormat="1" hidden="1" outlineLevel="1">
      <c r="A450" s="835"/>
      <c r="B450" s="835" t="s">
        <v>2088</v>
      </c>
      <c r="C450" s="836" t="s">
        <v>1591</v>
      </c>
      <c r="D450" s="837" t="s">
        <v>1535</v>
      </c>
      <c r="E450" s="838">
        <v>1</v>
      </c>
      <c r="F450" s="839"/>
      <c r="G450" s="839"/>
      <c r="H450" s="812">
        <v>0</v>
      </c>
      <c r="I450" s="840"/>
      <c r="J450" s="840"/>
      <c r="K450" s="839"/>
      <c r="M450" s="841"/>
      <c r="N450" s="841" t="s">
        <v>2088</v>
      </c>
      <c r="O450" s="842" t="s">
        <v>1591</v>
      </c>
      <c r="P450" s="843" t="s">
        <v>1535</v>
      </c>
      <c r="Q450" s="1154">
        <v>1</v>
      </c>
      <c r="R450" s="1145">
        <v>0</v>
      </c>
      <c r="S450" s="1151"/>
      <c r="T450" s="1151"/>
      <c r="U450" s="794">
        <v>559100</v>
      </c>
      <c r="V450" s="845">
        <v>192900</v>
      </c>
      <c r="W450" s="795">
        <f t="shared" si="32"/>
        <v>752000</v>
      </c>
      <c r="X450" s="795">
        <f t="shared" si="33"/>
        <v>752000</v>
      </c>
      <c r="Y450" s="795">
        <f t="shared" si="34"/>
        <v>0</v>
      </c>
      <c r="Z450" s="795">
        <f t="shared" si="35"/>
        <v>0</v>
      </c>
      <c r="AA450" s="795">
        <f t="shared" si="36"/>
        <v>0</v>
      </c>
      <c r="AB450" s="834">
        <f>IFERROR(VLOOKUP(N450,'[40]KL TT ĐỢT 2'!$B$18:$K$2023,10,0),0)</f>
        <v>0</v>
      </c>
    </row>
    <row r="451" spans="1:28" s="823" customFormat="1" hidden="1" outlineLevel="1">
      <c r="A451" s="835"/>
      <c r="B451" s="835" t="s">
        <v>2089</v>
      </c>
      <c r="C451" s="836" t="s">
        <v>1711</v>
      </c>
      <c r="D451" s="837" t="s">
        <v>1535</v>
      </c>
      <c r="E451" s="838">
        <v>24</v>
      </c>
      <c r="F451" s="839"/>
      <c r="G451" s="839"/>
      <c r="H451" s="812">
        <v>0</v>
      </c>
      <c r="I451" s="840"/>
      <c r="J451" s="840"/>
      <c r="K451" s="839"/>
      <c r="M451" s="841"/>
      <c r="N451" s="841" t="s">
        <v>2089</v>
      </c>
      <c r="O451" s="842" t="s">
        <v>1711</v>
      </c>
      <c r="P451" s="843" t="s">
        <v>1535</v>
      </c>
      <c r="Q451" s="1154">
        <v>24</v>
      </c>
      <c r="R451" s="1145">
        <v>0</v>
      </c>
      <c r="S451" s="1151"/>
      <c r="T451" s="1151"/>
      <c r="U451" s="794">
        <v>706600</v>
      </c>
      <c r="V451" s="845">
        <v>199300</v>
      </c>
      <c r="W451" s="795">
        <f t="shared" si="32"/>
        <v>905900</v>
      </c>
      <c r="X451" s="795">
        <f t="shared" si="33"/>
        <v>21741600</v>
      </c>
      <c r="Y451" s="795">
        <f t="shared" si="34"/>
        <v>0</v>
      </c>
      <c r="Z451" s="795">
        <f t="shared" si="35"/>
        <v>0</v>
      </c>
      <c r="AA451" s="795">
        <f t="shared" si="36"/>
        <v>0</v>
      </c>
      <c r="AB451" s="834">
        <f>IFERROR(VLOOKUP(N451,'[40]KL TT ĐỢT 2'!$B$18:$K$2023,10,0),0)</f>
        <v>0</v>
      </c>
    </row>
    <row r="452" spans="1:28" s="823" customFormat="1" hidden="1" outlineLevel="1">
      <c r="A452" s="835"/>
      <c r="B452" s="835" t="s">
        <v>2090</v>
      </c>
      <c r="C452" s="836" t="s">
        <v>1711</v>
      </c>
      <c r="D452" s="837" t="s">
        <v>1535</v>
      </c>
      <c r="E452" s="838">
        <v>24</v>
      </c>
      <c r="F452" s="839"/>
      <c r="G452" s="839"/>
      <c r="H452" s="812">
        <v>0</v>
      </c>
      <c r="I452" s="840"/>
      <c r="J452" s="840"/>
      <c r="K452" s="839"/>
      <c r="M452" s="841"/>
      <c r="N452" s="841" t="s">
        <v>2090</v>
      </c>
      <c r="O452" s="842" t="s">
        <v>1711</v>
      </c>
      <c r="P452" s="843" t="s">
        <v>1535</v>
      </c>
      <c r="Q452" s="1154">
        <v>24</v>
      </c>
      <c r="R452" s="1145">
        <v>0</v>
      </c>
      <c r="S452" s="1151"/>
      <c r="T452" s="1151"/>
      <c r="U452" s="794">
        <v>706600</v>
      </c>
      <c r="V452" s="845">
        <v>199300</v>
      </c>
      <c r="W452" s="795">
        <f t="shared" si="32"/>
        <v>905900</v>
      </c>
      <c r="X452" s="795">
        <f t="shared" si="33"/>
        <v>21741600</v>
      </c>
      <c r="Y452" s="795">
        <f t="shared" si="34"/>
        <v>0</v>
      </c>
      <c r="Z452" s="795">
        <f t="shared" si="35"/>
        <v>0</v>
      </c>
      <c r="AA452" s="795">
        <f t="shared" si="36"/>
        <v>0</v>
      </c>
      <c r="AB452" s="834">
        <f>IFERROR(VLOOKUP(N452,'[40]KL TT ĐỢT 2'!$B$18:$K$2023,10,0),0)</f>
        <v>0</v>
      </c>
    </row>
    <row r="453" spans="1:28" s="823" customFormat="1" hidden="1" outlineLevel="1">
      <c r="A453" s="835"/>
      <c r="B453" s="835" t="s">
        <v>2091</v>
      </c>
      <c r="C453" s="836" t="s">
        <v>1960</v>
      </c>
      <c r="D453" s="837" t="s">
        <v>1535</v>
      </c>
      <c r="E453" s="838">
        <v>37</v>
      </c>
      <c r="F453" s="839"/>
      <c r="G453" s="839"/>
      <c r="H453" s="812">
        <v>0</v>
      </c>
      <c r="I453" s="840"/>
      <c r="J453" s="840"/>
      <c r="K453" s="839"/>
      <c r="M453" s="841"/>
      <c r="N453" s="841" t="s">
        <v>2091</v>
      </c>
      <c r="O453" s="842" t="s">
        <v>1960</v>
      </c>
      <c r="P453" s="843" t="s">
        <v>1535</v>
      </c>
      <c r="Q453" s="1154">
        <v>37</v>
      </c>
      <c r="R453" s="1145">
        <v>0</v>
      </c>
      <c r="S453" s="1151"/>
      <c r="T453" s="1151"/>
      <c r="U453" s="794">
        <v>615000</v>
      </c>
      <c r="V453" s="845">
        <v>192900</v>
      </c>
      <c r="W453" s="795">
        <f t="shared" si="32"/>
        <v>807900</v>
      </c>
      <c r="X453" s="795">
        <f t="shared" si="33"/>
        <v>29892300</v>
      </c>
      <c r="Y453" s="795">
        <f t="shared" si="34"/>
        <v>0</v>
      </c>
      <c r="Z453" s="795">
        <f t="shared" si="35"/>
        <v>0</v>
      </c>
      <c r="AA453" s="795">
        <f t="shared" si="36"/>
        <v>0</v>
      </c>
      <c r="AB453" s="834">
        <f>IFERROR(VLOOKUP(N453,'[40]KL TT ĐỢT 2'!$B$18:$K$2023,10,0),0)</f>
        <v>0</v>
      </c>
    </row>
    <row r="454" spans="1:28" s="823" customFormat="1" hidden="1" outlineLevel="1">
      <c r="A454" s="835"/>
      <c r="B454" s="835" t="s">
        <v>2092</v>
      </c>
      <c r="C454" s="836" t="s">
        <v>2093</v>
      </c>
      <c r="D454" s="837" t="s">
        <v>1535</v>
      </c>
      <c r="E454" s="838">
        <v>5</v>
      </c>
      <c r="F454" s="839"/>
      <c r="G454" s="839"/>
      <c r="H454" s="812">
        <v>0</v>
      </c>
      <c r="I454" s="840"/>
      <c r="J454" s="840"/>
      <c r="K454" s="839"/>
      <c r="M454" s="841"/>
      <c r="N454" s="841" t="s">
        <v>2092</v>
      </c>
      <c r="O454" s="842" t="s">
        <v>2093</v>
      </c>
      <c r="P454" s="843" t="s">
        <v>1535</v>
      </c>
      <c r="Q454" s="1154">
        <v>5</v>
      </c>
      <c r="R454" s="1145">
        <v>0</v>
      </c>
      <c r="S454" s="1151"/>
      <c r="T454" s="1151"/>
      <c r="U454" s="794">
        <v>706600</v>
      </c>
      <c r="V454" s="845">
        <v>199300</v>
      </c>
      <c r="W454" s="795">
        <f t="shared" si="32"/>
        <v>905900</v>
      </c>
      <c r="X454" s="795">
        <f t="shared" si="33"/>
        <v>4529500</v>
      </c>
      <c r="Y454" s="795">
        <f t="shared" si="34"/>
        <v>0</v>
      </c>
      <c r="Z454" s="795">
        <f t="shared" si="35"/>
        <v>0</v>
      </c>
      <c r="AA454" s="795">
        <f t="shared" si="36"/>
        <v>0</v>
      </c>
      <c r="AB454" s="834">
        <f>IFERROR(VLOOKUP(N454,'[40]KL TT ĐỢT 2'!$B$18:$K$2023,10,0),0)</f>
        <v>0</v>
      </c>
    </row>
    <row r="455" spans="1:28" s="823" customFormat="1" hidden="1" outlineLevel="1">
      <c r="A455" s="835"/>
      <c r="B455" s="835" t="s">
        <v>2094</v>
      </c>
      <c r="C455" s="836" t="s">
        <v>2095</v>
      </c>
      <c r="D455" s="837" t="s">
        <v>1535</v>
      </c>
      <c r="E455" s="838">
        <v>4</v>
      </c>
      <c r="F455" s="839"/>
      <c r="G455" s="839"/>
      <c r="H455" s="812">
        <v>0</v>
      </c>
      <c r="I455" s="840"/>
      <c r="J455" s="840"/>
      <c r="K455" s="839"/>
      <c r="M455" s="841"/>
      <c r="N455" s="841" t="s">
        <v>2094</v>
      </c>
      <c r="O455" s="842" t="s">
        <v>2095</v>
      </c>
      <c r="P455" s="843" t="s">
        <v>1535</v>
      </c>
      <c r="Q455" s="1154">
        <v>4</v>
      </c>
      <c r="R455" s="1145">
        <v>0</v>
      </c>
      <c r="S455" s="1151"/>
      <c r="T455" s="1151"/>
      <c r="U455" s="794">
        <v>615000</v>
      </c>
      <c r="V455" s="845">
        <v>192900</v>
      </c>
      <c r="W455" s="795">
        <f t="shared" si="32"/>
        <v>807900</v>
      </c>
      <c r="X455" s="795">
        <f t="shared" si="33"/>
        <v>3231600</v>
      </c>
      <c r="Y455" s="795">
        <f t="shared" si="34"/>
        <v>0</v>
      </c>
      <c r="Z455" s="795">
        <f t="shared" si="35"/>
        <v>0</v>
      </c>
      <c r="AA455" s="795">
        <f t="shared" si="36"/>
        <v>0</v>
      </c>
      <c r="AB455" s="834">
        <f>IFERROR(VLOOKUP(N455,'[40]KL TT ĐỢT 2'!$B$18:$K$2023,10,0),0)</f>
        <v>0</v>
      </c>
    </row>
    <row r="456" spans="1:28" s="823" customFormat="1" hidden="1" outlineLevel="1">
      <c r="A456" s="835"/>
      <c r="B456" s="835" t="s">
        <v>2096</v>
      </c>
      <c r="C456" s="836" t="s">
        <v>2097</v>
      </c>
      <c r="D456" s="837" t="s">
        <v>1535</v>
      </c>
      <c r="E456" s="838">
        <v>2</v>
      </c>
      <c r="F456" s="839"/>
      <c r="G456" s="839"/>
      <c r="H456" s="812">
        <v>0</v>
      </c>
      <c r="I456" s="840"/>
      <c r="J456" s="840"/>
      <c r="K456" s="839"/>
      <c r="M456" s="841"/>
      <c r="N456" s="841" t="s">
        <v>2096</v>
      </c>
      <c r="O456" s="842" t="s">
        <v>2097</v>
      </c>
      <c r="P456" s="843" t="s">
        <v>1535</v>
      </c>
      <c r="Q456" s="1154">
        <v>2</v>
      </c>
      <c r="R456" s="1145">
        <v>0</v>
      </c>
      <c r="S456" s="1151"/>
      <c r="T456" s="1151"/>
      <c r="U456" s="794">
        <v>615000</v>
      </c>
      <c r="V456" s="845">
        <v>192900</v>
      </c>
      <c r="W456" s="795">
        <f t="shared" si="32"/>
        <v>807900</v>
      </c>
      <c r="X456" s="795">
        <f t="shared" si="33"/>
        <v>1615800</v>
      </c>
      <c r="Y456" s="795">
        <f t="shared" si="34"/>
        <v>0</v>
      </c>
      <c r="Z456" s="795">
        <f t="shared" si="35"/>
        <v>0</v>
      </c>
      <c r="AA456" s="795">
        <f t="shared" si="36"/>
        <v>0</v>
      </c>
      <c r="AB456" s="834">
        <f>IFERROR(VLOOKUP(N456,'[40]KL TT ĐỢT 2'!$B$18:$K$2023,10,0),0)</f>
        <v>0</v>
      </c>
    </row>
    <row r="457" spans="1:28" s="823" customFormat="1" hidden="1" outlineLevel="1">
      <c r="A457" s="835"/>
      <c r="B457" s="835" t="s">
        <v>2098</v>
      </c>
      <c r="C457" s="836" t="s">
        <v>1881</v>
      </c>
      <c r="D457" s="837" t="s">
        <v>1535</v>
      </c>
      <c r="E457" s="838">
        <v>13</v>
      </c>
      <c r="F457" s="839"/>
      <c r="G457" s="839"/>
      <c r="H457" s="812">
        <v>0</v>
      </c>
      <c r="I457" s="840"/>
      <c r="J457" s="840"/>
      <c r="K457" s="839"/>
      <c r="M457" s="841"/>
      <c r="N457" s="841" t="s">
        <v>2098</v>
      </c>
      <c r="O457" s="842" t="s">
        <v>1881</v>
      </c>
      <c r="P457" s="843" t="s">
        <v>1535</v>
      </c>
      <c r="Q457" s="1154">
        <v>13</v>
      </c>
      <c r="R457" s="1145">
        <v>0</v>
      </c>
      <c r="S457" s="1151"/>
      <c r="T457" s="1151"/>
      <c r="U457" s="794">
        <v>706600</v>
      </c>
      <c r="V457" s="845">
        <v>199300</v>
      </c>
      <c r="W457" s="795">
        <f t="shared" si="32"/>
        <v>905900</v>
      </c>
      <c r="X457" s="795">
        <f t="shared" si="33"/>
        <v>11776700</v>
      </c>
      <c r="Y457" s="795">
        <f t="shared" si="34"/>
        <v>0</v>
      </c>
      <c r="Z457" s="795">
        <f t="shared" si="35"/>
        <v>0</v>
      </c>
      <c r="AA457" s="795">
        <f t="shared" si="36"/>
        <v>0</v>
      </c>
      <c r="AB457" s="834">
        <f>IFERROR(VLOOKUP(N457,'[40]KL TT ĐỢT 2'!$B$18:$K$2023,10,0),0)</f>
        <v>0</v>
      </c>
    </row>
    <row r="458" spans="1:28" s="823" customFormat="1" hidden="1" outlineLevel="1">
      <c r="A458" s="835"/>
      <c r="B458" s="835" t="s">
        <v>2099</v>
      </c>
      <c r="C458" s="836" t="s">
        <v>1561</v>
      </c>
      <c r="D458" s="837" t="s">
        <v>1535</v>
      </c>
      <c r="E458" s="838">
        <v>11</v>
      </c>
      <c r="F458" s="839"/>
      <c r="G458" s="839"/>
      <c r="H458" s="812">
        <v>0</v>
      </c>
      <c r="I458" s="840"/>
      <c r="J458" s="840"/>
      <c r="K458" s="839"/>
      <c r="M458" s="841"/>
      <c r="N458" s="841" t="s">
        <v>2099</v>
      </c>
      <c r="O458" s="842" t="s">
        <v>1561</v>
      </c>
      <c r="P458" s="843" t="s">
        <v>1535</v>
      </c>
      <c r="Q458" s="1154">
        <v>11</v>
      </c>
      <c r="R458" s="1145">
        <v>0</v>
      </c>
      <c r="S458" s="1151"/>
      <c r="T458" s="1151"/>
      <c r="U458" s="794">
        <v>544700</v>
      </c>
      <c r="V458" s="845">
        <v>192900</v>
      </c>
      <c r="W458" s="795">
        <f t="shared" si="32"/>
        <v>737600</v>
      </c>
      <c r="X458" s="795">
        <f t="shared" si="33"/>
        <v>8113600</v>
      </c>
      <c r="Y458" s="795">
        <f t="shared" si="34"/>
        <v>0</v>
      </c>
      <c r="Z458" s="795">
        <f t="shared" si="35"/>
        <v>0</v>
      </c>
      <c r="AA458" s="795">
        <f t="shared" si="36"/>
        <v>0</v>
      </c>
      <c r="AB458" s="834">
        <f>IFERROR(VLOOKUP(N458,'[40]KL TT ĐỢT 2'!$B$18:$K$2023,10,0),0)</f>
        <v>0</v>
      </c>
    </row>
    <row r="459" spans="1:28" s="823" customFormat="1" ht="28" hidden="1" outlineLevel="1">
      <c r="A459" s="835"/>
      <c r="B459" s="835" t="s">
        <v>2100</v>
      </c>
      <c r="C459" s="846" t="s">
        <v>1563</v>
      </c>
      <c r="D459" s="837" t="s">
        <v>1535</v>
      </c>
      <c r="E459" s="838">
        <v>100</v>
      </c>
      <c r="F459" s="839"/>
      <c r="G459" s="839"/>
      <c r="H459" s="812">
        <v>0</v>
      </c>
      <c r="I459" s="840"/>
      <c r="J459" s="840"/>
      <c r="K459" s="839"/>
      <c r="M459" s="841"/>
      <c r="N459" s="841" t="s">
        <v>2100</v>
      </c>
      <c r="O459" s="847" t="s">
        <v>1563</v>
      </c>
      <c r="P459" s="843" t="s">
        <v>1535</v>
      </c>
      <c r="Q459" s="1154">
        <v>100</v>
      </c>
      <c r="R459" s="1145">
        <v>0</v>
      </c>
      <c r="S459" s="1151"/>
      <c r="T459" s="1151"/>
      <c r="U459" s="794">
        <v>476400</v>
      </c>
      <c r="V459" s="845">
        <v>38600</v>
      </c>
      <c r="W459" s="795">
        <f t="shared" si="32"/>
        <v>515000</v>
      </c>
      <c r="X459" s="795">
        <f t="shared" si="33"/>
        <v>51500000</v>
      </c>
      <c r="Y459" s="795">
        <f t="shared" si="34"/>
        <v>0</v>
      </c>
      <c r="Z459" s="795">
        <f t="shared" si="35"/>
        <v>0</v>
      </c>
      <c r="AA459" s="795">
        <f t="shared" si="36"/>
        <v>0</v>
      </c>
      <c r="AB459" s="834">
        <f>IFERROR(VLOOKUP(N459,'[40]KL TT ĐỢT 2'!$B$18:$K$2023,10,0),0)</f>
        <v>0</v>
      </c>
    </row>
    <row r="460" spans="1:28" s="823" customFormat="1" hidden="1" outlineLevel="1">
      <c r="A460" s="835"/>
      <c r="B460" s="835" t="s">
        <v>2101</v>
      </c>
      <c r="C460" s="846" t="s">
        <v>1565</v>
      </c>
      <c r="D460" s="837" t="s">
        <v>1535</v>
      </c>
      <c r="E460" s="838">
        <v>100</v>
      </c>
      <c r="F460" s="839"/>
      <c r="G460" s="839"/>
      <c r="H460" s="812">
        <v>0</v>
      </c>
      <c r="I460" s="840"/>
      <c r="J460" s="840"/>
      <c r="K460" s="839"/>
      <c r="M460" s="841"/>
      <c r="N460" s="841" t="s">
        <v>2101</v>
      </c>
      <c r="O460" s="847" t="s">
        <v>1565</v>
      </c>
      <c r="P460" s="843" t="s">
        <v>1535</v>
      </c>
      <c r="Q460" s="1154">
        <v>100</v>
      </c>
      <c r="R460" s="1145">
        <v>0</v>
      </c>
      <c r="S460" s="1151"/>
      <c r="T460" s="1151"/>
      <c r="U460" s="794">
        <v>254000</v>
      </c>
      <c r="V460" s="845">
        <v>12900</v>
      </c>
      <c r="W460" s="795">
        <f t="shared" si="32"/>
        <v>266900</v>
      </c>
      <c r="X460" s="795">
        <f t="shared" si="33"/>
        <v>26690000</v>
      </c>
      <c r="Y460" s="795">
        <f t="shared" si="34"/>
        <v>0</v>
      </c>
      <c r="Z460" s="795">
        <f t="shared" si="35"/>
        <v>0</v>
      </c>
      <c r="AA460" s="795">
        <f t="shared" si="36"/>
        <v>0</v>
      </c>
      <c r="AB460" s="834">
        <f>IFERROR(VLOOKUP(N460,'[40]KL TT ĐỢT 2'!$B$18:$K$2023,10,0),0)</f>
        <v>0</v>
      </c>
    </row>
    <row r="461" spans="1:28" s="823" customFormat="1" hidden="1" outlineLevel="1">
      <c r="A461" s="835"/>
      <c r="B461" s="835" t="s">
        <v>2102</v>
      </c>
      <c r="C461" s="825" t="s">
        <v>2103</v>
      </c>
      <c r="D461" s="837"/>
      <c r="E461" s="838"/>
      <c r="F461" s="839"/>
      <c r="G461" s="839"/>
      <c r="H461" s="812">
        <v>0</v>
      </c>
      <c r="I461" s="840"/>
      <c r="J461" s="840"/>
      <c r="K461" s="839"/>
      <c r="M461" s="841"/>
      <c r="N461" s="852" t="s">
        <v>2102</v>
      </c>
      <c r="O461" s="830" t="s">
        <v>2103</v>
      </c>
      <c r="P461" s="843"/>
      <c r="Q461" s="1154"/>
      <c r="R461" s="1145">
        <v>0</v>
      </c>
      <c r="S461" s="1151"/>
      <c r="T461" s="1151"/>
      <c r="U461" s="794"/>
      <c r="V461" s="845"/>
      <c r="W461" s="795">
        <f t="shared" si="32"/>
        <v>0</v>
      </c>
      <c r="X461" s="795">
        <f t="shared" si="33"/>
        <v>0</v>
      </c>
      <c r="Y461" s="795">
        <f t="shared" si="34"/>
        <v>0</v>
      </c>
      <c r="Z461" s="795">
        <f t="shared" si="35"/>
        <v>0</v>
      </c>
      <c r="AA461" s="795">
        <f t="shared" si="36"/>
        <v>0</v>
      </c>
      <c r="AB461" s="834">
        <f>IFERROR(VLOOKUP(N461,'[40]KL TT ĐỢT 2'!$B$18:$K$2023,10,0),0)</f>
        <v>0</v>
      </c>
    </row>
    <row r="462" spans="1:28" s="823" customFormat="1" hidden="1" outlineLevel="1">
      <c r="A462" s="835"/>
      <c r="B462" s="835" t="s">
        <v>2104</v>
      </c>
      <c r="C462" s="836" t="s">
        <v>1756</v>
      </c>
      <c r="D462" s="837" t="s">
        <v>1535</v>
      </c>
      <c r="E462" s="838">
        <v>8</v>
      </c>
      <c r="F462" s="839"/>
      <c r="G462" s="839"/>
      <c r="H462" s="812">
        <v>0</v>
      </c>
      <c r="I462" s="840"/>
      <c r="J462" s="840"/>
      <c r="K462" s="839"/>
      <c r="M462" s="841"/>
      <c r="N462" s="841" t="s">
        <v>2104</v>
      </c>
      <c r="O462" s="842" t="s">
        <v>1756</v>
      </c>
      <c r="P462" s="843" t="s">
        <v>1535</v>
      </c>
      <c r="Q462" s="1154">
        <v>8</v>
      </c>
      <c r="R462" s="1145">
        <v>0</v>
      </c>
      <c r="S462" s="1151"/>
      <c r="T462" s="1151"/>
      <c r="U462" s="794">
        <v>559100</v>
      </c>
      <c r="V462" s="845">
        <v>192900</v>
      </c>
      <c r="W462" s="795">
        <f t="shared" si="32"/>
        <v>752000</v>
      </c>
      <c r="X462" s="795">
        <f t="shared" si="33"/>
        <v>6016000</v>
      </c>
      <c r="Y462" s="795">
        <f t="shared" si="34"/>
        <v>0</v>
      </c>
      <c r="Z462" s="795">
        <f t="shared" si="35"/>
        <v>0</v>
      </c>
      <c r="AA462" s="795">
        <f t="shared" si="36"/>
        <v>0</v>
      </c>
      <c r="AB462" s="834">
        <f>IFERROR(VLOOKUP(N462,'[40]KL TT ĐỢT 2'!$B$18:$K$2023,10,0),0)</f>
        <v>0</v>
      </c>
    </row>
    <row r="463" spans="1:28" s="823" customFormat="1" hidden="1" outlineLevel="1">
      <c r="A463" s="835"/>
      <c r="B463" s="835" t="s">
        <v>2105</v>
      </c>
      <c r="C463" s="836" t="s">
        <v>2087</v>
      </c>
      <c r="D463" s="837" t="s">
        <v>1535</v>
      </c>
      <c r="E463" s="838">
        <v>0</v>
      </c>
      <c r="F463" s="839"/>
      <c r="G463" s="839"/>
      <c r="H463" s="812">
        <v>0</v>
      </c>
      <c r="I463" s="840"/>
      <c r="J463" s="840"/>
      <c r="K463" s="839"/>
      <c r="M463" s="841"/>
      <c r="N463" s="841" t="s">
        <v>2105</v>
      </c>
      <c r="O463" s="842" t="s">
        <v>2087</v>
      </c>
      <c r="P463" s="843" t="s">
        <v>1535</v>
      </c>
      <c r="Q463" s="1154">
        <v>0</v>
      </c>
      <c r="R463" s="1145">
        <v>0</v>
      </c>
      <c r="S463" s="1151"/>
      <c r="T463" s="1151"/>
      <c r="U463" s="794">
        <v>559100</v>
      </c>
      <c r="V463" s="845">
        <v>192900</v>
      </c>
      <c r="W463" s="795">
        <f t="shared" si="32"/>
        <v>752000</v>
      </c>
      <c r="X463" s="795">
        <f t="shared" si="33"/>
        <v>0</v>
      </c>
      <c r="Y463" s="795">
        <f t="shared" si="34"/>
        <v>0</v>
      </c>
      <c r="Z463" s="795">
        <f t="shared" si="35"/>
        <v>0</v>
      </c>
      <c r="AA463" s="795">
        <f t="shared" si="36"/>
        <v>0</v>
      </c>
      <c r="AB463" s="834">
        <f>IFERROR(VLOOKUP(N463,'[40]KL TT ĐỢT 2'!$B$18:$K$2023,10,0),0)</f>
        <v>0</v>
      </c>
    </row>
    <row r="464" spans="1:28" s="823" customFormat="1" hidden="1" outlineLevel="1">
      <c r="A464" s="835"/>
      <c r="B464" s="835" t="s">
        <v>2106</v>
      </c>
      <c r="C464" s="836" t="s">
        <v>1706</v>
      </c>
      <c r="D464" s="837" t="s">
        <v>1535</v>
      </c>
      <c r="E464" s="838">
        <v>27</v>
      </c>
      <c r="F464" s="839"/>
      <c r="G464" s="839"/>
      <c r="H464" s="812">
        <v>0</v>
      </c>
      <c r="I464" s="840"/>
      <c r="J464" s="840"/>
      <c r="K464" s="839"/>
      <c r="M464" s="841"/>
      <c r="N464" s="841" t="s">
        <v>2106</v>
      </c>
      <c r="O464" s="842" t="s">
        <v>1706</v>
      </c>
      <c r="P464" s="843" t="s">
        <v>1535</v>
      </c>
      <c r="Q464" s="1154">
        <v>27</v>
      </c>
      <c r="R464" s="1145">
        <v>0</v>
      </c>
      <c r="S464" s="1151"/>
      <c r="T464" s="1151"/>
      <c r="U464" s="794">
        <v>642300</v>
      </c>
      <c r="V464" s="845">
        <v>199300</v>
      </c>
      <c r="W464" s="795">
        <f t="shared" si="32"/>
        <v>841600</v>
      </c>
      <c r="X464" s="795">
        <f t="shared" si="33"/>
        <v>22723200</v>
      </c>
      <c r="Y464" s="795">
        <f t="shared" si="34"/>
        <v>0</v>
      </c>
      <c r="Z464" s="795">
        <f t="shared" si="35"/>
        <v>0</v>
      </c>
      <c r="AA464" s="795">
        <f t="shared" si="36"/>
        <v>0</v>
      </c>
      <c r="AB464" s="834">
        <f>IFERROR(VLOOKUP(N464,'[40]KL TT ĐỢT 2'!$B$18:$K$2023,10,0),0)</f>
        <v>0</v>
      </c>
    </row>
    <row r="465" spans="1:28" s="823" customFormat="1" hidden="1" outlineLevel="1">
      <c r="A465" s="835"/>
      <c r="B465" s="835" t="s">
        <v>2107</v>
      </c>
      <c r="C465" s="836" t="s">
        <v>2087</v>
      </c>
      <c r="D465" s="837" t="s">
        <v>1535</v>
      </c>
      <c r="E465" s="838">
        <v>83</v>
      </c>
      <c r="F465" s="839"/>
      <c r="G465" s="839"/>
      <c r="H465" s="812">
        <v>0</v>
      </c>
      <c r="I465" s="840"/>
      <c r="J465" s="840"/>
      <c r="K465" s="839"/>
      <c r="M465" s="841"/>
      <c r="N465" s="841" t="s">
        <v>2107</v>
      </c>
      <c r="O465" s="842" t="s">
        <v>2087</v>
      </c>
      <c r="P465" s="843" t="s">
        <v>1535</v>
      </c>
      <c r="Q465" s="1154">
        <v>83</v>
      </c>
      <c r="R465" s="1145">
        <v>0</v>
      </c>
      <c r="S465" s="1151"/>
      <c r="T465" s="1151"/>
      <c r="U465" s="794">
        <v>559100</v>
      </c>
      <c r="V465" s="845">
        <v>192900</v>
      </c>
      <c r="W465" s="795">
        <f t="shared" si="32"/>
        <v>752000</v>
      </c>
      <c r="X465" s="795">
        <f t="shared" si="33"/>
        <v>62416000</v>
      </c>
      <c r="Y465" s="795">
        <f t="shared" si="34"/>
        <v>0</v>
      </c>
      <c r="Z465" s="795">
        <f t="shared" si="35"/>
        <v>0</v>
      </c>
      <c r="AA465" s="795">
        <f t="shared" si="36"/>
        <v>0</v>
      </c>
      <c r="AB465" s="834">
        <f>IFERROR(VLOOKUP(N465,'[40]KL TT ĐỢT 2'!$B$18:$K$2023,10,0),0)</f>
        <v>0</v>
      </c>
    </row>
    <row r="466" spans="1:28" s="823" customFormat="1" hidden="1" outlineLevel="1">
      <c r="A466" s="835"/>
      <c r="B466" s="835" t="s">
        <v>2108</v>
      </c>
      <c r="C466" s="836" t="s">
        <v>1680</v>
      </c>
      <c r="D466" s="837" t="s">
        <v>1535</v>
      </c>
      <c r="E466" s="838">
        <v>13</v>
      </c>
      <c r="F466" s="839"/>
      <c r="G466" s="839"/>
      <c r="H466" s="812">
        <v>0</v>
      </c>
      <c r="I466" s="840"/>
      <c r="J466" s="840"/>
      <c r="K466" s="839"/>
      <c r="M466" s="841"/>
      <c r="N466" s="841" t="s">
        <v>2108</v>
      </c>
      <c r="O466" s="842" t="s">
        <v>1680</v>
      </c>
      <c r="P466" s="843" t="s">
        <v>1535</v>
      </c>
      <c r="Q466" s="1154">
        <v>13</v>
      </c>
      <c r="R466" s="1145">
        <v>0</v>
      </c>
      <c r="S466" s="1151"/>
      <c r="T466" s="1151"/>
      <c r="U466" s="794">
        <v>559100</v>
      </c>
      <c r="V466" s="845">
        <v>192900</v>
      </c>
      <c r="W466" s="795">
        <f t="shared" si="32"/>
        <v>752000</v>
      </c>
      <c r="X466" s="795">
        <f t="shared" si="33"/>
        <v>9776000</v>
      </c>
      <c r="Y466" s="795">
        <f t="shared" si="34"/>
        <v>0</v>
      </c>
      <c r="Z466" s="795">
        <f t="shared" si="35"/>
        <v>0</v>
      </c>
      <c r="AA466" s="795">
        <f t="shared" si="36"/>
        <v>0</v>
      </c>
      <c r="AB466" s="834">
        <f>IFERROR(VLOOKUP(N466,'[40]KL TT ĐỢT 2'!$B$18:$K$2023,10,0),0)</f>
        <v>0</v>
      </c>
    </row>
    <row r="467" spans="1:28" s="823" customFormat="1" hidden="1" outlineLevel="1">
      <c r="A467" s="835"/>
      <c r="B467" s="835" t="s">
        <v>2109</v>
      </c>
      <c r="C467" s="836" t="s">
        <v>1680</v>
      </c>
      <c r="D467" s="837" t="s">
        <v>1535</v>
      </c>
      <c r="E467" s="838">
        <v>100</v>
      </c>
      <c r="F467" s="839"/>
      <c r="G467" s="839"/>
      <c r="H467" s="812">
        <v>0</v>
      </c>
      <c r="I467" s="840"/>
      <c r="J467" s="840"/>
      <c r="K467" s="839"/>
      <c r="M467" s="841"/>
      <c r="N467" s="841" t="s">
        <v>2109</v>
      </c>
      <c r="O467" s="842" t="s">
        <v>1680</v>
      </c>
      <c r="P467" s="843" t="s">
        <v>1535</v>
      </c>
      <c r="Q467" s="1154">
        <v>100</v>
      </c>
      <c r="R467" s="1145">
        <v>0</v>
      </c>
      <c r="S467" s="1151"/>
      <c r="T467" s="1151"/>
      <c r="U467" s="794">
        <v>559100</v>
      </c>
      <c r="V467" s="845">
        <v>192900</v>
      </c>
      <c r="W467" s="795">
        <f t="shared" ref="W467:W530" si="37">U467+V467</f>
        <v>752000</v>
      </c>
      <c r="X467" s="795">
        <f t="shared" ref="X467:X530" si="38">Q467*W467</f>
        <v>75200000</v>
      </c>
      <c r="Y467" s="795">
        <f t="shared" ref="Y467:Y530" si="39">R467*W467</f>
        <v>0</v>
      </c>
      <c r="Z467" s="795">
        <f t="shared" ref="Z467:Z530" si="40">S467*W467</f>
        <v>0</v>
      </c>
      <c r="AA467" s="795">
        <f t="shared" ref="AA467:AA530" si="41">T467*W467</f>
        <v>0</v>
      </c>
      <c r="AB467" s="834">
        <f>IFERROR(VLOOKUP(N467,'[40]KL TT ĐỢT 2'!$B$18:$K$2023,10,0),0)</f>
        <v>0</v>
      </c>
    </row>
    <row r="468" spans="1:28" s="823" customFormat="1" hidden="1" outlineLevel="1">
      <c r="A468" s="835"/>
      <c r="B468" s="835" t="s">
        <v>2110</v>
      </c>
      <c r="C468" s="836" t="s">
        <v>2111</v>
      </c>
      <c r="D468" s="837" t="s">
        <v>1535</v>
      </c>
      <c r="E468" s="838">
        <v>7</v>
      </c>
      <c r="F468" s="839"/>
      <c r="G468" s="839"/>
      <c r="H468" s="812">
        <v>0</v>
      </c>
      <c r="I468" s="840"/>
      <c r="J468" s="840"/>
      <c r="K468" s="839"/>
      <c r="M468" s="841"/>
      <c r="N468" s="841" t="s">
        <v>2110</v>
      </c>
      <c r="O468" s="842" t="s">
        <v>2111</v>
      </c>
      <c r="P468" s="843" t="s">
        <v>1535</v>
      </c>
      <c r="Q468" s="1154">
        <v>7</v>
      </c>
      <c r="R468" s="1145">
        <v>0</v>
      </c>
      <c r="S468" s="1151"/>
      <c r="T468" s="1151"/>
      <c r="U468" s="794">
        <v>615000</v>
      </c>
      <c r="V468" s="845">
        <v>192900</v>
      </c>
      <c r="W468" s="795">
        <f t="shared" si="37"/>
        <v>807900</v>
      </c>
      <c r="X468" s="795">
        <f t="shared" si="38"/>
        <v>5655300</v>
      </c>
      <c r="Y468" s="795">
        <f t="shared" si="39"/>
        <v>0</v>
      </c>
      <c r="Z468" s="795">
        <f t="shared" si="40"/>
        <v>0</v>
      </c>
      <c r="AA468" s="795">
        <f t="shared" si="41"/>
        <v>0</v>
      </c>
      <c r="AB468" s="834">
        <f>IFERROR(VLOOKUP(N468,'[40]KL TT ĐỢT 2'!$B$18:$K$2023,10,0),0)</f>
        <v>0</v>
      </c>
    </row>
    <row r="469" spans="1:28" s="823" customFormat="1" hidden="1" outlineLevel="1">
      <c r="A469" s="835"/>
      <c r="B469" s="835" t="s">
        <v>2112</v>
      </c>
      <c r="C469" s="836" t="s">
        <v>2111</v>
      </c>
      <c r="D469" s="837" t="s">
        <v>1535</v>
      </c>
      <c r="E469" s="838">
        <v>7</v>
      </c>
      <c r="F469" s="839"/>
      <c r="G469" s="839"/>
      <c r="H469" s="812">
        <v>0</v>
      </c>
      <c r="I469" s="840"/>
      <c r="J469" s="840"/>
      <c r="K469" s="839"/>
      <c r="M469" s="841"/>
      <c r="N469" s="841" t="s">
        <v>2112</v>
      </c>
      <c r="O469" s="842" t="s">
        <v>2111</v>
      </c>
      <c r="P469" s="843" t="s">
        <v>1535</v>
      </c>
      <c r="Q469" s="1154">
        <v>7</v>
      </c>
      <c r="R469" s="1145">
        <v>0</v>
      </c>
      <c r="S469" s="1151"/>
      <c r="T469" s="1151"/>
      <c r="U469" s="794">
        <v>615000</v>
      </c>
      <c r="V469" s="845">
        <v>192900</v>
      </c>
      <c r="W469" s="795">
        <f t="shared" si="37"/>
        <v>807900</v>
      </c>
      <c r="X469" s="795">
        <f t="shared" si="38"/>
        <v>5655300</v>
      </c>
      <c r="Y469" s="795">
        <f t="shared" si="39"/>
        <v>0</v>
      </c>
      <c r="Z469" s="795">
        <f t="shared" si="40"/>
        <v>0</v>
      </c>
      <c r="AA469" s="795">
        <f t="shared" si="41"/>
        <v>0</v>
      </c>
      <c r="AB469" s="834">
        <f>IFERROR(VLOOKUP(N469,'[40]KL TT ĐỢT 2'!$B$18:$K$2023,10,0),0)</f>
        <v>0</v>
      </c>
    </row>
    <row r="470" spans="1:28" s="823" customFormat="1" hidden="1" outlineLevel="1">
      <c r="A470" s="835"/>
      <c r="B470" s="835" t="s">
        <v>2113</v>
      </c>
      <c r="C470" s="836" t="s">
        <v>2114</v>
      </c>
      <c r="D470" s="837" t="s">
        <v>1535</v>
      </c>
      <c r="E470" s="838">
        <v>5</v>
      </c>
      <c r="F470" s="839"/>
      <c r="G470" s="839"/>
      <c r="H470" s="812">
        <v>0</v>
      </c>
      <c r="I470" s="840"/>
      <c r="J470" s="840"/>
      <c r="K470" s="839"/>
      <c r="M470" s="841"/>
      <c r="N470" s="841" t="s">
        <v>2113</v>
      </c>
      <c r="O470" s="842" t="s">
        <v>2114</v>
      </c>
      <c r="P470" s="843" t="s">
        <v>1535</v>
      </c>
      <c r="Q470" s="1154">
        <v>5</v>
      </c>
      <c r="R470" s="1145">
        <v>0</v>
      </c>
      <c r="S470" s="1151"/>
      <c r="T470" s="1151"/>
      <c r="U470" s="794">
        <v>615000</v>
      </c>
      <c r="V470" s="845">
        <v>192900</v>
      </c>
      <c r="W470" s="795">
        <f t="shared" si="37"/>
        <v>807900</v>
      </c>
      <c r="X470" s="795">
        <f t="shared" si="38"/>
        <v>4039500</v>
      </c>
      <c r="Y470" s="795">
        <f t="shared" si="39"/>
        <v>0</v>
      </c>
      <c r="Z470" s="795">
        <f t="shared" si="40"/>
        <v>0</v>
      </c>
      <c r="AA470" s="795">
        <f t="shared" si="41"/>
        <v>0</v>
      </c>
      <c r="AB470" s="834">
        <f>IFERROR(VLOOKUP(N470,'[40]KL TT ĐỢT 2'!$B$18:$K$2023,10,0),0)</f>
        <v>0</v>
      </c>
    </row>
    <row r="471" spans="1:28" s="823" customFormat="1" hidden="1" outlineLevel="1">
      <c r="A471" s="835"/>
      <c r="B471" s="835" t="s">
        <v>2115</v>
      </c>
      <c r="C471" s="836" t="s">
        <v>2114</v>
      </c>
      <c r="D471" s="837" t="s">
        <v>1535</v>
      </c>
      <c r="E471" s="838">
        <v>5</v>
      </c>
      <c r="F471" s="839"/>
      <c r="G471" s="839"/>
      <c r="H471" s="812">
        <v>0</v>
      </c>
      <c r="I471" s="840"/>
      <c r="J471" s="840"/>
      <c r="K471" s="839"/>
      <c r="M471" s="841"/>
      <c r="N471" s="841" t="s">
        <v>2115</v>
      </c>
      <c r="O471" s="842" t="s">
        <v>2114</v>
      </c>
      <c r="P471" s="843" t="s">
        <v>1535</v>
      </c>
      <c r="Q471" s="1154">
        <v>5</v>
      </c>
      <c r="R471" s="1145">
        <v>0</v>
      </c>
      <c r="S471" s="1151"/>
      <c r="T471" s="1151"/>
      <c r="U471" s="794">
        <v>615000</v>
      </c>
      <c r="V471" s="845">
        <v>192900</v>
      </c>
      <c r="W471" s="795">
        <f t="shared" si="37"/>
        <v>807900</v>
      </c>
      <c r="X471" s="795">
        <f t="shared" si="38"/>
        <v>4039500</v>
      </c>
      <c r="Y471" s="795">
        <f t="shared" si="39"/>
        <v>0</v>
      </c>
      <c r="Z471" s="795">
        <f t="shared" si="40"/>
        <v>0</v>
      </c>
      <c r="AA471" s="795">
        <f t="shared" si="41"/>
        <v>0</v>
      </c>
      <c r="AB471" s="834">
        <f>IFERROR(VLOOKUP(N471,'[40]KL TT ĐỢT 2'!$B$18:$K$2023,10,0),0)</f>
        <v>0</v>
      </c>
    </row>
    <row r="472" spans="1:28" s="823" customFormat="1" hidden="1" outlineLevel="1">
      <c r="A472" s="835"/>
      <c r="B472" s="835" t="s">
        <v>2116</v>
      </c>
      <c r="C472" s="836" t="s">
        <v>2093</v>
      </c>
      <c r="D472" s="837" t="s">
        <v>1535</v>
      </c>
      <c r="E472" s="838">
        <v>5</v>
      </c>
      <c r="F472" s="839"/>
      <c r="G472" s="839"/>
      <c r="H472" s="812">
        <v>0</v>
      </c>
      <c r="I472" s="840"/>
      <c r="J472" s="840"/>
      <c r="K472" s="839"/>
      <c r="M472" s="841"/>
      <c r="N472" s="841" t="s">
        <v>2116</v>
      </c>
      <c r="O472" s="842" t="s">
        <v>2093</v>
      </c>
      <c r="P472" s="843" t="s">
        <v>1535</v>
      </c>
      <c r="Q472" s="1154">
        <v>5</v>
      </c>
      <c r="R472" s="1145">
        <v>0</v>
      </c>
      <c r="S472" s="1151"/>
      <c r="T472" s="1151"/>
      <c r="U472" s="794">
        <v>706600</v>
      </c>
      <c r="V472" s="845">
        <v>199300</v>
      </c>
      <c r="W472" s="795">
        <f t="shared" si="37"/>
        <v>905900</v>
      </c>
      <c r="X472" s="795">
        <f t="shared" si="38"/>
        <v>4529500</v>
      </c>
      <c r="Y472" s="795">
        <f t="shared" si="39"/>
        <v>0</v>
      </c>
      <c r="Z472" s="795">
        <f t="shared" si="40"/>
        <v>0</v>
      </c>
      <c r="AA472" s="795">
        <f t="shared" si="41"/>
        <v>0</v>
      </c>
      <c r="AB472" s="834">
        <f>IFERROR(VLOOKUP(N472,'[40]KL TT ĐỢT 2'!$B$18:$K$2023,10,0),0)</f>
        <v>0</v>
      </c>
    </row>
    <row r="473" spans="1:28" s="823" customFormat="1" hidden="1" outlineLevel="1">
      <c r="A473" s="835"/>
      <c r="B473" s="835" t="s">
        <v>2117</v>
      </c>
      <c r="C473" s="836" t="s">
        <v>2095</v>
      </c>
      <c r="D473" s="837" t="s">
        <v>1535</v>
      </c>
      <c r="E473" s="838">
        <v>4</v>
      </c>
      <c r="F473" s="839"/>
      <c r="G473" s="839"/>
      <c r="H473" s="812">
        <v>0</v>
      </c>
      <c r="I473" s="840"/>
      <c r="J473" s="840"/>
      <c r="K473" s="839"/>
      <c r="M473" s="841"/>
      <c r="N473" s="841" t="s">
        <v>2117</v>
      </c>
      <c r="O473" s="842" t="s">
        <v>2095</v>
      </c>
      <c r="P473" s="843" t="s">
        <v>1535</v>
      </c>
      <c r="Q473" s="1154">
        <v>4</v>
      </c>
      <c r="R473" s="1145">
        <v>0</v>
      </c>
      <c r="S473" s="1151"/>
      <c r="T473" s="1151"/>
      <c r="U473" s="794">
        <v>615000</v>
      </c>
      <c r="V473" s="845">
        <v>192900</v>
      </c>
      <c r="W473" s="795">
        <f t="shared" si="37"/>
        <v>807900</v>
      </c>
      <c r="X473" s="795">
        <f t="shared" si="38"/>
        <v>3231600</v>
      </c>
      <c r="Y473" s="795">
        <f t="shared" si="39"/>
        <v>0</v>
      </c>
      <c r="Z473" s="795">
        <f t="shared" si="40"/>
        <v>0</v>
      </c>
      <c r="AA473" s="795">
        <f t="shared" si="41"/>
        <v>0</v>
      </c>
      <c r="AB473" s="834">
        <f>IFERROR(VLOOKUP(N473,'[40]KL TT ĐỢT 2'!$B$18:$K$2023,10,0),0)</f>
        <v>0</v>
      </c>
    </row>
    <row r="474" spans="1:28" s="823" customFormat="1" hidden="1" outlineLevel="1">
      <c r="A474" s="835"/>
      <c r="B474" s="835" t="s">
        <v>2118</v>
      </c>
      <c r="C474" s="836" t="s">
        <v>1693</v>
      </c>
      <c r="D474" s="837" t="s">
        <v>1535</v>
      </c>
      <c r="E474" s="838">
        <v>2</v>
      </c>
      <c r="F474" s="839"/>
      <c r="G474" s="839"/>
      <c r="H474" s="812">
        <v>0</v>
      </c>
      <c r="I474" s="840"/>
      <c r="J474" s="840"/>
      <c r="K474" s="839"/>
      <c r="M474" s="841"/>
      <c r="N474" s="841" t="s">
        <v>2118</v>
      </c>
      <c r="O474" s="842" t="s">
        <v>1693</v>
      </c>
      <c r="P474" s="843" t="s">
        <v>1535</v>
      </c>
      <c r="Q474" s="1154">
        <v>2</v>
      </c>
      <c r="R474" s="1145">
        <v>0</v>
      </c>
      <c r="S474" s="1151"/>
      <c r="T474" s="1151"/>
      <c r="U474" s="794">
        <v>615000</v>
      </c>
      <c r="V474" s="845">
        <v>192900</v>
      </c>
      <c r="W474" s="795">
        <f t="shared" si="37"/>
        <v>807900</v>
      </c>
      <c r="X474" s="795">
        <f t="shared" si="38"/>
        <v>1615800</v>
      </c>
      <c r="Y474" s="795">
        <f t="shared" si="39"/>
        <v>0</v>
      </c>
      <c r="Z474" s="795">
        <f t="shared" si="40"/>
        <v>0</v>
      </c>
      <c r="AA474" s="795">
        <f t="shared" si="41"/>
        <v>0</v>
      </c>
      <c r="AB474" s="834">
        <f>IFERROR(VLOOKUP(N474,'[40]KL TT ĐỢT 2'!$B$18:$K$2023,10,0),0)</f>
        <v>0</v>
      </c>
    </row>
    <row r="475" spans="1:28" s="823" customFormat="1" hidden="1" outlineLevel="1">
      <c r="A475" s="835"/>
      <c r="B475" s="835" t="s">
        <v>2119</v>
      </c>
      <c r="C475" s="836" t="s">
        <v>2120</v>
      </c>
      <c r="D475" s="837" t="s">
        <v>1535</v>
      </c>
      <c r="E475" s="838">
        <v>3</v>
      </c>
      <c r="F475" s="839"/>
      <c r="G475" s="839"/>
      <c r="H475" s="812">
        <v>0</v>
      </c>
      <c r="I475" s="840"/>
      <c r="J475" s="840"/>
      <c r="K475" s="839"/>
      <c r="M475" s="841"/>
      <c r="N475" s="841" t="s">
        <v>2119</v>
      </c>
      <c r="O475" s="842" t="s">
        <v>2120</v>
      </c>
      <c r="P475" s="843" t="s">
        <v>1535</v>
      </c>
      <c r="Q475" s="1154">
        <v>3</v>
      </c>
      <c r="R475" s="1145">
        <v>0</v>
      </c>
      <c r="S475" s="1151"/>
      <c r="T475" s="1151"/>
      <c r="U475" s="794">
        <v>706600</v>
      </c>
      <c r="V475" s="845">
        <v>199300</v>
      </c>
      <c r="W475" s="795">
        <f t="shared" si="37"/>
        <v>905900</v>
      </c>
      <c r="X475" s="795">
        <f t="shared" si="38"/>
        <v>2717700</v>
      </c>
      <c r="Y475" s="795">
        <f t="shared" si="39"/>
        <v>0</v>
      </c>
      <c r="Z475" s="795">
        <f t="shared" si="40"/>
        <v>0</v>
      </c>
      <c r="AA475" s="795">
        <f t="shared" si="41"/>
        <v>0</v>
      </c>
      <c r="AB475" s="834">
        <f>IFERROR(VLOOKUP(N475,'[40]KL TT ĐỢT 2'!$B$18:$K$2023,10,0),0)</f>
        <v>0</v>
      </c>
    </row>
    <row r="476" spans="1:28" s="823" customFormat="1" hidden="1" outlineLevel="1">
      <c r="A476" s="835"/>
      <c r="B476" s="835" t="s">
        <v>2121</v>
      </c>
      <c r="C476" s="836" t="s">
        <v>1561</v>
      </c>
      <c r="D476" s="837" t="s">
        <v>1535</v>
      </c>
      <c r="E476" s="838">
        <v>11</v>
      </c>
      <c r="F476" s="839"/>
      <c r="G476" s="839"/>
      <c r="H476" s="812">
        <v>0</v>
      </c>
      <c r="I476" s="840"/>
      <c r="J476" s="840"/>
      <c r="K476" s="839"/>
      <c r="M476" s="841"/>
      <c r="N476" s="841" t="s">
        <v>2121</v>
      </c>
      <c r="O476" s="842" t="s">
        <v>1561</v>
      </c>
      <c r="P476" s="843" t="s">
        <v>1535</v>
      </c>
      <c r="Q476" s="1154">
        <v>11</v>
      </c>
      <c r="R476" s="1145">
        <v>0</v>
      </c>
      <c r="S476" s="1151"/>
      <c r="T476" s="1151"/>
      <c r="U476" s="794">
        <v>544700</v>
      </c>
      <c r="V476" s="845">
        <v>192900</v>
      </c>
      <c r="W476" s="795">
        <f t="shared" si="37"/>
        <v>737600</v>
      </c>
      <c r="X476" s="795">
        <f t="shared" si="38"/>
        <v>8113600</v>
      </c>
      <c r="Y476" s="795">
        <f t="shared" si="39"/>
        <v>0</v>
      </c>
      <c r="Z476" s="795">
        <f t="shared" si="40"/>
        <v>0</v>
      </c>
      <c r="AA476" s="795">
        <f t="shared" si="41"/>
        <v>0</v>
      </c>
      <c r="AB476" s="834">
        <f>IFERROR(VLOOKUP(N476,'[40]KL TT ĐỢT 2'!$B$18:$K$2023,10,0),0)</f>
        <v>0</v>
      </c>
    </row>
    <row r="477" spans="1:28" s="823" customFormat="1" ht="28" hidden="1" outlineLevel="1">
      <c r="A477" s="835"/>
      <c r="B477" s="835" t="s">
        <v>2122</v>
      </c>
      <c r="C477" s="846" t="s">
        <v>1563</v>
      </c>
      <c r="D477" s="837" t="s">
        <v>1535</v>
      </c>
      <c r="E477" s="838">
        <v>65</v>
      </c>
      <c r="F477" s="839"/>
      <c r="G477" s="839"/>
      <c r="H477" s="812">
        <v>0</v>
      </c>
      <c r="I477" s="840"/>
      <c r="J477" s="840"/>
      <c r="K477" s="839"/>
      <c r="M477" s="841"/>
      <c r="N477" s="841" t="s">
        <v>2122</v>
      </c>
      <c r="O477" s="847" t="s">
        <v>1563</v>
      </c>
      <c r="P477" s="843" t="s">
        <v>1535</v>
      </c>
      <c r="Q477" s="1154">
        <v>65</v>
      </c>
      <c r="R477" s="1145">
        <v>0</v>
      </c>
      <c r="S477" s="1151"/>
      <c r="T477" s="1151"/>
      <c r="U477" s="794">
        <v>476400</v>
      </c>
      <c r="V477" s="845">
        <v>38600</v>
      </c>
      <c r="W477" s="795">
        <f t="shared" si="37"/>
        <v>515000</v>
      </c>
      <c r="X477" s="795">
        <f t="shared" si="38"/>
        <v>33475000</v>
      </c>
      <c r="Y477" s="795">
        <f t="shared" si="39"/>
        <v>0</v>
      </c>
      <c r="Z477" s="795">
        <f t="shared" si="40"/>
        <v>0</v>
      </c>
      <c r="AA477" s="795">
        <f t="shared" si="41"/>
        <v>0</v>
      </c>
      <c r="AB477" s="834">
        <f>IFERROR(VLOOKUP(N477,'[40]KL TT ĐỢT 2'!$B$18:$K$2023,10,0),0)</f>
        <v>0</v>
      </c>
    </row>
    <row r="478" spans="1:28" s="823" customFormat="1" hidden="1" outlineLevel="1">
      <c r="A478" s="835"/>
      <c r="B478" s="835" t="s">
        <v>2123</v>
      </c>
      <c r="C478" s="846" t="s">
        <v>1565</v>
      </c>
      <c r="D478" s="837" t="s">
        <v>1535</v>
      </c>
      <c r="E478" s="838">
        <v>65</v>
      </c>
      <c r="F478" s="839"/>
      <c r="G478" s="839"/>
      <c r="H478" s="812">
        <v>0</v>
      </c>
      <c r="I478" s="840"/>
      <c r="J478" s="840"/>
      <c r="K478" s="839"/>
      <c r="M478" s="841"/>
      <c r="N478" s="841" t="s">
        <v>2123</v>
      </c>
      <c r="O478" s="847" t="s">
        <v>1565</v>
      </c>
      <c r="P478" s="843" t="s">
        <v>1535</v>
      </c>
      <c r="Q478" s="1154">
        <v>65</v>
      </c>
      <c r="R478" s="1145">
        <v>0</v>
      </c>
      <c r="S478" s="1151"/>
      <c r="T478" s="1151"/>
      <c r="U478" s="794">
        <v>254000</v>
      </c>
      <c r="V478" s="845">
        <v>12900</v>
      </c>
      <c r="W478" s="795">
        <f t="shared" si="37"/>
        <v>266900</v>
      </c>
      <c r="X478" s="795">
        <f t="shared" si="38"/>
        <v>17348500</v>
      </c>
      <c r="Y478" s="795">
        <f t="shared" si="39"/>
        <v>0</v>
      </c>
      <c r="Z478" s="795">
        <f t="shared" si="40"/>
        <v>0</v>
      </c>
      <c r="AA478" s="795">
        <f t="shared" si="41"/>
        <v>0</v>
      </c>
      <c r="AB478" s="834">
        <f>IFERROR(VLOOKUP(N478,'[40]KL TT ĐỢT 2'!$B$18:$K$2023,10,0),0)</f>
        <v>0</v>
      </c>
    </row>
    <row r="479" spans="1:28" s="823" customFormat="1" hidden="1" outlineLevel="1">
      <c r="A479" s="835"/>
      <c r="B479" s="835" t="s">
        <v>2124</v>
      </c>
      <c r="C479" s="825" t="s">
        <v>2125</v>
      </c>
      <c r="D479" s="837"/>
      <c r="E479" s="838"/>
      <c r="F479" s="839"/>
      <c r="G479" s="839"/>
      <c r="H479" s="812">
        <v>0</v>
      </c>
      <c r="I479" s="840"/>
      <c r="J479" s="840"/>
      <c r="K479" s="839"/>
      <c r="M479" s="841"/>
      <c r="N479" s="852" t="s">
        <v>2124</v>
      </c>
      <c r="O479" s="830" t="s">
        <v>2125</v>
      </c>
      <c r="P479" s="843"/>
      <c r="Q479" s="1154"/>
      <c r="R479" s="1145">
        <v>0</v>
      </c>
      <c r="S479" s="1151"/>
      <c r="T479" s="1151"/>
      <c r="U479" s="794"/>
      <c r="V479" s="845"/>
      <c r="W479" s="795">
        <f t="shared" si="37"/>
        <v>0</v>
      </c>
      <c r="X479" s="795">
        <f t="shared" si="38"/>
        <v>0</v>
      </c>
      <c r="Y479" s="795">
        <f t="shared" si="39"/>
        <v>0</v>
      </c>
      <c r="Z479" s="795">
        <f t="shared" si="40"/>
        <v>0</v>
      </c>
      <c r="AA479" s="795">
        <f t="shared" si="41"/>
        <v>0</v>
      </c>
      <c r="AB479" s="834">
        <f>IFERROR(VLOOKUP(N479,'[40]KL TT ĐỢT 2'!$B$18:$K$2023,10,0),0)</f>
        <v>0</v>
      </c>
    </row>
    <row r="480" spans="1:28" s="823" customFormat="1" hidden="1" outlineLevel="1">
      <c r="A480" s="835"/>
      <c r="B480" s="835" t="s">
        <v>2126</v>
      </c>
      <c r="C480" s="836" t="s">
        <v>2083</v>
      </c>
      <c r="D480" s="837" t="s">
        <v>1535</v>
      </c>
      <c r="E480" s="838">
        <v>10</v>
      </c>
      <c r="F480" s="839"/>
      <c r="G480" s="839"/>
      <c r="H480" s="812">
        <v>0</v>
      </c>
      <c r="I480" s="840"/>
      <c r="J480" s="840"/>
      <c r="K480" s="839"/>
      <c r="M480" s="841"/>
      <c r="N480" s="841" t="s">
        <v>2126</v>
      </c>
      <c r="O480" s="842" t="s">
        <v>2083</v>
      </c>
      <c r="P480" s="843" t="s">
        <v>1535</v>
      </c>
      <c r="Q480" s="1154">
        <v>10</v>
      </c>
      <c r="R480" s="1145">
        <v>0</v>
      </c>
      <c r="S480" s="1151"/>
      <c r="T480" s="1151"/>
      <c r="U480" s="794">
        <v>559100</v>
      </c>
      <c r="V480" s="845">
        <v>192900</v>
      </c>
      <c r="W480" s="795">
        <f t="shared" si="37"/>
        <v>752000</v>
      </c>
      <c r="X480" s="795">
        <f t="shared" si="38"/>
        <v>7520000</v>
      </c>
      <c r="Y480" s="795">
        <f t="shared" si="39"/>
        <v>0</v>
      </c>
      <c r="Z480" s="795">
        <f t="shared" si="40"/>
        <v>0</v>
      </c>
      <c r="AA480" s="795">
        <f t="shared" si="41"/>
        <v>0</v>
      </c>
      <c r="AB480" s="834">
        <f>IFERROR(VLOOKUP(N480,'[40]KL TT ĐỢT 2'!$B$18:$K$2023,10,0),0)</f>
        <v>0</v>
      </c>
    </row>
    <row r="481" spans="1:28" s="823" customFormat="1" hidden="1" outlineLevel="1">
      <c r="A481" s="835"/>
      <c r="B481" s="835" t="s">
        <v>2127</v>
      </c>
      <c r="C481" s="836" t="s">
        <v>1706</v>
      </c>
      <c r="D481" s="837" t="s">
        <v>1535</v>
      </c>
      <c r="E481" s="838">
        <v>60</v>
      </c>
      <c r="F481" s="839"/>
      <c r="G481" s="839"/>
      <c r="H481" s="812">
        <v>0</v>
      </c>
      <c r="I481" s="840"/>
      <c r="J481" s="840"/>
      <c r="K481" s="839"/>
      <c r="M481" s="841"/>
      <c r="N481" s="841" t="s">
        <v>2127</v>
      </c>
      <c r="O481" s="842" t="s">
        <v>1706</v>
      </c>
      <c r="P481" s="843" t="s">
        <v>1535</v>
      </c>
      <c r="Q481" s="1154">
        <v>60</v>
      </c>
      <c r="R481" s="1145">
        <v>0</v>
      </c>
      <c r="S481" s="1151"/>
      <c r="T481" s="1151"/>
      <c r="U481" s="794">
        <v>642300</v>
      </c>
      <c r="V481" s="845">
        <v>199300</v>
      </c>
      <c r="W481" s="795">
        <f t="shared" si="37"/>
        <v>841600</v>
      </c>
      <c r="X481" s="795">
        <f t="shared" si="38"/>
        <v>50496000</v>
      </c>
      <c r="Y481" s="795">
        <f t="shared" si="39"/>
        <v>0</v>
      </c>
      <c r="Z481" s="795">
        <f t="shared" si="40"/>
        <v>0</v>
      </c>
      <c r="AA481" s="795">
        <f t="shared" si="41"/>
        <v>0</v>
      </c>
      <c r="AB481" s="834">
        <f>IFERROR(VLOOKUP(N481,'[40]KL TT ĐỢT 2'!$B$18:$K$2023,10,0),0)</f>
        <v>0</v>
      </c>
    </row>
    <row r="482" spans="1:28" s="823" customFormat="1" hidden="1" outlineLevel="1">
      <c r="A482" s="835"/>
      <c r="B482" s="835" t="s">
        <v>2128</v>
      </c>
      <c r="C482" s="836" t="s">
        <v>1706</v>
      </c>
      <c r="D482" s="837" t="s">
        <v>1535</v>
      </c>
      <c r="E482" s="838">
        <v>162</v>
      </c>
      <c r="F482" s="839"/>
      <c r="G482" s="839"/>
      <c r="H482" s="812">
        <v>0</v>
      </c>
      <c r="I482" s="840"/>
      <c r="J482" s="840"/>
      <c r="K482" s="839"/>
      <c r="M482" s="841"/>
      <c r="N482" s="841" t="s">
        <v>2128</v>
      </c>
      <c r="O482" s="842" t="s">
        <v>1706</v>
      </c>
      <c r="P482" s="843" t="s">
        <v>1535</v>
      </c>
      <c r="Q482" s="1154">
        <v>162</v>
      </c>
      <c r="R482" s="1145">
        <v>0</v>
      </c>
      <c r="S482" s="1151"/>
      <c r="T482" s="1151"/>
      <c r="U482" s="794">
        <v>642300</v>
      </c>
      <c r="V482" s="845">
        <v>199300</v>
      </c>
      <c r="W482" s="795">
        <f t="shared" si="37"/>
        <v>841600</v>
      </c>
      <c r="X482" s="795">
        <f t="shared" si="38"/>
        <v>136339200</v>
      </c>
      <c r="Y482" s="795">
        <f t="shared" si="39"/>
        <v>0</v>
      </c>
      <c r="Z482" s="795">
        <f t="shared" si="40"/>
        <v>0</v>
      </c>
      <c r="AA482" s="795">
        <f t="shared" si="41"/>
        <v>0</v>
      </c>
      <c r="AB482" s="834">
        <f>IFERROR(VLOOKUP(N482,'[40]KL TT ĐỢT 2'!$B$18:$K$2023,10,0),0)</f>
        <v>0</v>
      </c>
    </row>
    <row r="483" spans="1:28" s="823" customFormat="1" hidden="1" outlineLevel="1">
      <c r="A483" s="835"/>
      <c r="B483" s="835" t="s">
        <v>2129</v>
      </c>
      <c r="C483" s="836" t="s">
        <v>2087</v>
      </c>
      <c r="D483" s="837" t="s">
        <v>1535</v>
      </c>
      <c r="E483" s="838">
        <v>5</v>
      </c>
      <c r="F483" s="839"/>
      <c r="G483" s="839"/>
      <c r="H483" s="812">
        <v>0</v>
      </c>
      <c r="I483" s="840"/>
      <c r="J483" s="840"/>
      <c r="K483" s="839"/>
      <c r="M483" s="841"/>
      <c r="N483" s="841" t="s">
        <v>2129</v>
      </c>
      <c r="O483" s="842" t="s">
        <v>2087</v>
      </c>
      <c r="P483" s="843" t="s">
        <v>1535</v>
      </c>
      <c r="Q483" s="1154">
        <v>5</v>
      </c>
      <c r="R483" s="1145">
        <v>0</v>
      </c>
      <c r="S483" s="1151"/>
      <c r="T483" s="1151"/>
      <c r="U483" s="794">
        <v>559100</v>
      </c>
      <c r="V483" s="845">
        <v>192900</v>
      </c>
      <c r="W483" s="795">
        <f t="shared" si="37"/>
        <v>752000</v>
      </c>
      <c r="X483" s="795">
        <f t="shared" si="38"/>
        <v>3760000</v>
      </c>
      <c r="Y483" s="795">
        <f t="shared" si="39"/>
        <v>0</v>
      </c>
      <c r="Z483" s="795">
        <f t="shared" si="40"/>
        <v>0</v>
      </c>
      <c r="AA483" s="795">
        <f t="shared" si="41"/>
        <v>0</v>
      </c>
      <c r="AB483" s="834">
        <f>IFERROR(VLOOKUP(N483,'[40]KL TT ĐỢT 2'!$B$18:$K$2023,10,0),0)</f>
        <v>0</v>
      </c>
    </row>
    <row r="484" spans="1:28" s="823" customFormat="1" hidden="1" outlineLevel="1">
      <c r="A484" s="835"/>
      <c r="B484" s="835" t="s">
        <v>2130</v>
      </c>
      <c r="C484" s="836" t="s">
        <v>1591</v>
      </c>
      <c r="D484" s="837" t="s">
        <v>1535</v>
      </c>
      <c r="E484" s="838">
        <v>101</v>
      </c>
      <c r="F484" s="839"/>
      <c r="G484" s="839"/>
      <c r="H484" s="812">
        <v>0</v>
      </c>
      <c r="I484" s="840"/>
      <c r="J484" s="840"/>
      <c r="K484" s="839"/>
      <c r="M484" s="841"/>
      <c r="N484" s="841" t="s">
        <v>2130</v>
      </c>
      <c r="O484" s="842" t="s">
        <v>1591</v>
      </c>
      <c r="P484" s="843" t="s">
        <v>1535</v>
      </c>
      <c r="Q484" s="1154">
        <v>101</v>
      </c>
      <c r="R484" s="1145">
        <v>0</v>
      </c>
      <c r="S484" s="1151"/>
      <c r="T484" s="1151"/>
      <c r="U484" s="794">
        <v>559100</v>
      </c>
      <c r="V484" s="845">
        <v>192900</v>
      </c>
      <c r="W484" s="795">
        <f t="shared" si="37"/>
        <v>752000</v>
      </c>
      <c r="X484" s="795">
        <f t="shared" si="38"/>
        <v>75952000</v>
      </c>
      <c r="Y484" s="795">
        <f t="shared" si="39"/>
        <v>0</v>
      </c>
      <c r="Z484" s="795">
        <f t="shared" si="40"/>
        <v>0</v>
      </c>
      <c r="AA484" s="795">
        <f t="shared" si="41"/>
        <v>0</v>
      </c>
      <c r="AB484" s="834">
        <f>IFERROR(VLOOKUP(N484,'[40]KL TT ĐỢT 2'!$B$18:$K$2023,10,0),0)</f>
        <v>0</v>
      </c>
    </row>
    <row r="485" spans="1:28" s="823" customFormat="1" hidden="1" outlineLevel="1">
      <c r="A485" s="835"/>
      <c r="B485" s="835" t="s">
        <v>2131</v>
      </c>
      <c r="C485" s="836" t="s">
        <v>1711</v>
      </c>
      <c r="D485" s="837" t="s">
        <v>1535</v>
      </c>
      <c r="E485" s="838">
        <v>24</v>
      </c>
      <c r="F485" s="839"/>
      <c r="G485" s="839"/>
      <c r="H485" s="812">
        <v>0</v>
      </c>
      <c r="I485" s="840"/>
      <c r="J485" s="840"/>
      <c r="K485" s="839"/>
      <c r="M485" s="841"/>
      <c r="N485" s="841" t="s">
        <v>2131</v>
      </c>
      <c r="O485" s="842" t="s">
        <v>1711</v>
      </c>
      <c r="P485" s="843" t="s">
        <v>1535</v>
      </c>
      <c r="Q485" s="1154">
        <v>24</v>
      </c>
      <c r="R485" s="1145">
        <v>0</v>
      </c>
      <c r="S485" s="1151"/>
      <c r="T485" s="1151"/>
      <c r="U485" s="794">
        <v>706600</v>
      </c>
      <c r="V485" s="845">
        <v>199300</v>
      </c>
      <c r="W485" s="795">
        <f t="shared" si="37"/>
        <v>905900</v>
      </c>
      <c r="X485" s="795">
        <f t="shared" si="38"/>
        <v>21741600</v>
      </c>
      <c r="Y485" s="795">
        <f t="shared" si="39"/>
        <v>0</v>
      </c>
      <c r="Z485" s="795">
        <f t="shared" si="40"/>
        <v>0</v>
      </c>
      <c r="AA485" s="795">
        <f t="shared" si="41"/>
        <v>0</v>
      </c>
      <c r="AB485" s="834">
        <f>IFERROR(VLOOKUP(N485,'[40]KL TT ĐỢT 2'!$B$18:$K$2023,10,0),0)</f>
        <v>0</v>
      </c>
    </row>
    <row r="486" spans="1:28" s="823" customFormat="1" hidden="1" outlineLevel="1">
      <c r="A486" s="835"/>
      <c r="B486" s="835" t="s">
        <v>2132</v>
      </c>
      <c r="C486" s="836" t="s">
        <v>1711</v>
      </c>
      <c r="D486" s="837" t="s">
        <v>1535</v>
      </c>
      <c r="E486" s="838">
        <v>24</v>
      </c>
      <c r="F486" s="839"/>
      <c r="G486" s="839"/>
      <c r="H486" s="812">
        <v>0</v>
      </c>
      <c r="I486" s="840"/>
      <c r="J486" s="840"/>
      <c r="K486" s="839"/>
      <c r="M486" s="841"/>
      <c r="N486" s="841" t="s">
        <v>2132</v>
      </c>
      <c r="O486" s="842" t="s">
        <v>1711</v>
      </c>
      <c r="P486" s="843" t="s">
        <v>1535</v>
      </c>
      <c r="Q486" s="1154">
        <v>24</v>
      </c>
      <c r="R486" s="1145">
        <v>0</v>
      </c>
      <c r="S486" s="1151"/>
      <c r="T486" s="1151"/>
      <c r="U486" s="794">
        <v>706600</v>
      </c>
      <c r="V486" s="845">
        <v>199300</v>
      </c>
      <c r="W486" s="795">
        <f t="shared" si="37"/>
        <v>905900</v>
      </c>
      <c r="X486" s="795">
        <f t="shared" si="38"/>
        <v>21741600</v>
      </c>
      <c r="Y486" s="795">
        <f t="shared" si="39"/>
        <v>0</v>
      </c>
      <c r="Z486" s="795">
        <f t="shared" si="40"/>
        <v>0</v>
      </c>
      <c r="AA486" s="795">
        <f t="shared" si="41"/>
        <v>0</v>
      </c>
      <c r="AB486" s="834">
        <f>IFERROR(VLOOKUP(N486,'[40]KL TT ĐỢT 2'!$B$18:$K$2023,10,0),0)</f>
        <v>0</v>
      </c>
    </row>
    <row r="487" spans="1:28" s="823" customFormat="1" hidden="1" outlineLevel="1">
      <c r="A487" s="835"/>
      <c r="B487" s="835" t="s">
        <v>2133</v>
      </c>
      <c r="C487" s="836" t="s">
        <v>1960</v>
      </c>
      <c r="D487" s="837" t="s">
        <v>1535</v>
      </c>
      <c r="E487" s="838">
        <v>38</v>
      </c>
      <c r="F487" s="839"/>
      <c r="G487" s="839"/>
      <c r="H487" s="812">
        <v>0</v>
      </c>
      <c r="I487" s="840"/>
      <c r="J487" s="840"/>
      <c r="K487" s="839"/>
      <c r="M487" s="841"/>
      <c r="N487" s="841" t="s">
        <v>2133</v>
      </c>
      <c r="O487" s="842" t="s">
        <v>1960</v>
      </c>
      <c r="P487" s="843" t="s">
        <v>1535</v>
      </c>
      <c r="Q487" s="1154">
        <v>38</v>
      </c>
      <c r="R487" s="1145">
        <v>0</v>
      </c>
      <c r="S487" s="1151"/>
      <c r="T487" s="1151"/>
      <c r="U487" s="794">
        <v>615000</v>
      </c>
      <c r="V487" s="845">
        <v>192900</v>
      </c>
      <c r="W487" s="795">
        <f t="shared" si="37"/>
        <v>807900</v>
      </c>
      <c r="X487" s="795">
        <f t="shared" si="38"/>
        <v>30700200</v>
      </c>
      <c r="Y487" s="795">
        <f t="shared" si="39"/>
        <v>0</v>
      </c>
      <c r="Z487" s="795">
        <f t="shared" si="40"/>
        <v>0</v>
      </c>
      <c r="AA487" s="795">
        <f t="shared" si="41"/>
        <v>0</v>
      </c>
      <c r="AB487" s="834">
        <f>IFERROR(VLOOKUP(N487,'[40]KL TT ĐỢT 2'!$B$18:$K$2023,10,0),0)</f>
        <v>0</v>
      </c>
    </row>
    <row r="488" spans="1:28" s="823" customFormat="1" hidden="1" outlineLevel="1">
      <c r="A488" s="835"/>
      <c r="B488" s="835" t="s">
        <v>2134</v>
      </c>
      <c r="C488" s="836" t="s">
        <v>2093</v>
      </c>
      <c r="D488" s="837" t="s">
        <v>1535</v>
      </c>
      <c r="E488" s="838">
        <v>5</v>
      </c>
      <c r="F488" s="839"/>
      <c r="G488" s="839"/>
      <c r="H488" s="812">
        <v>0</v>
      </c>
      <c r="I488" s="840"/>
      <c r="J488" s="840"/>
      <c r="K488" s="839"/>
      <c r="M488" s="841"/>
      <c r="N488" s="841" t="s">
        <v>2134</v>
      </c>
      <c r="O488" s="842" t="s">
        <v>2093</v>
      </c>
      <c r="P488" s="843" t="s">
        <v>1535</v>
      </c>
      <c r="Q488" s="1154">
        <v>5</v>
      </c>
      <c r="R488" s="1145">
        <v>0</v>
      </c>
      <c r="S488" s="1151"/>
      <c r="T488" s="1151"/>
      <c r="U488" s="794">
        <v>706600</v>
      </c>
      <c r="V488" s="845">
        <v>199300</v>
      </c>
      <c r="W488" s="795">
        <f t="shared" si="37"/>
        <v>905900</v>
      </c>
      <c r="X488" s="795">
        <f t="shared" si="38"/>
        <v>4529500</v>
      </c>
      <c r="Y488" s="795">
        <f t="shared" si="39"/>
        <v>0</v>
      </c>
      <c r="Z488" s="795">
        <f t="shared" si="40"/>
        <v>0</v>
      </c>
      <c r="AA488" s="795">
        <f t="shared" si="41"/>
        <v>0</v>
      </c>
      <c r="AB488" s="834">
        <f>IFERROR(VLOOKUP(N488,'[40]KL TT ĐỢT 2'!$B$18:$K$2023,10,0),0)</f>
        <v>0</v>
      </c>
    </row>
    <row r="489" spans="1:28" s="823" customFormat="1" hidden="1" outlineLevel="1">
      <c r="A489" s="835"/>
      <c r="B489" s="835" t="s">
        <v>2135</v>
      </c>
      <c r="C489" s="836" t="s">
        <v>2095</v>
      </c>
      <c r="D489" s="837" t="s">
        <v>1535</v>
      </c>
      <c r="E489" s="838">
        <v>4</v>
      </c>
      <c r="F489" s="839"/>
      <c r="G489" s="839"/>
      <c r="H489" s="812">
        <v>0</v>
      </c>
      <c r="I489" s="840"/>
      <c r="J489" s="840"/>
      <c r="K489" s="839"/>
      <c r="M489" s="841"/>
      <c r="N489" s="841" t="s">
        <v>2135</v>
      </c>
      <c r="O489" s="842" t="s">
        <v>2095</v>
      </c>
      <c r="P489" s="843" t="s">
        <v>1535</v>
      </c>
      <c r="Q489" s="1154">
        <v>4</v>
      </c>
      <c r="R489" s="1145">
        <v>0</v>
      </c>
      <c r="S489" s="1151"/>
      <c r="T489" s="1151"/>
      <c r="U489" s="794">
        <v>615000</v>
      </c>
      <c r="V489" s="845">
        <v>192900</v>
      </c>
      <c r="W489" s="795">
        <f t="shared" si="37"/>
        <v>807900</v>
      </c>
      <c r="X489" s="795">
        <f t="shared" si="38"/>
        <v>3231600</v>
      </c>
      <c r="Y489" s="795">
        <f t="shared" si="39"/>
        <v>0</v>
      </c>
      <c r="Z489" s="795">
        <f t="shared" si="40"/>
        <v>0</v>
      </c>
      <c r="AA489" s="795">
        <f t="shared" si="41"/>
        <v>0</v>
      </c>
      <c r="AB489" s="834">
        <f>IFERROR(VLOOKUP(N489,'[40]KL TT ĐỢT 2'!$B$18:$K$2023,10,0),0)</f>
        <v>0</v>
      </c>
    </row>
    <row r="490" spans="1:28" s="823" customFormat="1" hidden="1" outlineLevel="1">
      <c r="A490" s="835"/>
      <c r="B490" s="835" t="s">
        <v>2136</v>
      </c>
      <c r="C490" s="836" t="s">
        <v>2097</v>
      </c>
      <c r="D490" s="837" t="s">
        <v>1535</v>
      </c>
      <c r="E490" s="838">
        <v>2</v>
      </c>
      <c r="F490" s="839"/>
      <c r="G490" s="839"/>
      <c r="H490" s="812">
        <v>0</v>
      </c>
      <c r="I490" s="840"/>
      <c r="J490" s="840"/>
      <c r="K490" s="839"/>
      <c r="M490" s="841"/>
      <c r="N490" s="841" t="s">
        <v>2136</v>
      </c>
      <c r="O490" s="842" t="s">
        <v>2097</v>
      </c>
      <c r="P490" s="843" t="s">
        <v>1535</v>
      </c>
      <c r="Q490" s="1154">
        <v>2</v>
      </c>
      <c r="R490" s="1145">
        <v>0</v>
      </c>
      <c r="S490" s="1151"/>
      <c r="T490" s="1151"/>
      <c r="U490" s="794">
        <v>615000</v>
      </c>
      <c r="V490" s="845">
        <v>192900</v>
      </c>
      <c r="W490" s="795">
        <f t="shared" si="37"/>
        <v>807900</v>
      </c>
      <c r="X490" s="795">
        <f t="shared" si="38"/>
        <v>1615800</v>
      </c>
      <c r="Y490" s="795">
        <f t="shared" si="39"/>
        <v>0</v>
      </c>
      <c r="Z490" s="795">
        <f t="shared" si="40"/>
        <v>0</v>
      </c>
      <c r="AA490" s="795">
        <f t="shared" si="41"/>
        <v>0</v>
      </c>
      <c r="AB490" s="834">
        <f>IFERROR(VLOOKUP(N490,'[40]KL TT ĐỢT 2'!$B$18:$K$2023,10,0),0)</f>
        <v>0</v>
      </c>
    </row>
    <row r="491" spans="1:28" s="823" customFormat="1" hidden="1" outlineLevel="1">
      <c r="A491" s="835"/>
      <c r="B491" s="835" t="s">
        <v>2137</v>
      </c>
      <c r="C491" s="836" t="s">
        <v>1881</v>
      </c>
      <c r="D491" s="837" t="s">
        <v>1535</v>
      </c>
      <c r="E491" s="838">
        <v>13</v>
      </c>
      <c r="F491" s="839"/>
      <c r="G491" s="839"/>
      <c r="H491" s="812">
        <v>0</v>
      </c>
      <c r="I491" s="840"/>
      <c r="J491" s="840"/>
      <c r="K491" s="839"/>
      <c r="M491" s="841"/>
      <c r="N491" s="841" t="s">
        <v>2137</v>
      </c>
      <c r="O491" s="842" t="s">
        <v>1881</v>
      </c>
      <c r="P491" s="843" t="s">
        <v>1535</v>
      </c>
      <c r="Q491" s="1154">
        <v>13</v>
      </c>
      <c r="R491" s="1145">
        <v>0</v>
      </c>
      <c r="S491" s="1151"/>
      <c r="T491" s="1151"/>
      <c r="U491" s="794">
        <v>706600</v>
      </c>
      <c r="V491" s="845">
        <v>199300</v>
      </c>
      <c r="W491" s="795">
        <f t="shared" si="37"/>
        <v>905900</v>
      </c>
      <c r="X491" s="795">
        <f t="shared" si="38"/>
        <v>11776700</v>
      </c>
      <c r="Y491" s="795">
        <f t="shared" si="39"/>
        <v>0</v>
      </c>
      <c r="Z491" s="795">
        <f t="shared" si="40"/>
        <v>0</v>
      </c>
      <c r="AA491" s="795">
        <f t="shared" si="41"/>
        <v>0</v>
      </c>
      <c r="AB491" s="834">
        <f>IFERROR(VLOOKUP(N491,'[40]KL TT ĐỢT 2'!$B$18:$K$2023,10,0),0)</f>
        <v>0</v>
      </c>
    </row>
    <row r="492" spans="1:28" s="823" customFormat="1" hidden="1" outlineLevel="1">
      <c r="A492" s="835"/>
      <c r="B492" s="835" t="s">
        <v>2138</v>
      </c>
      <c r="C492" s="836" t="s">
        <v>1561</v>
      </c>
      <c r="D492" s="837" t="s">
        <v>1535</v>
      </c>
      <c r="E492" s="838">
        <v>11</v>
      </c>
      <c r="F492" s="839"/>
      <c r="G492" s="839"/>
      <c r="H492" s="812">
        <v>0</v>
      </c>
      <c r="I492" s="840"/>
      <c r="J492" s="840"/>
      <c r="K492" s="839"/>
      <c r="M492" s="841"/>
      <c r="N492" s="841" t="s">
        <v>2138</v>
      </c>
      <c r="O492" s="842" t="s">
        <v>1561</v>
      </c>
      <c r="P492" s="843" t="s">
        <v>1535</v>
      </c>
      <c r="Q492" s="1154">
        <v>11</v>
      </c>
      <c r="R492" s="1145">
        <v>0</v>
      </c>
      <c r="S492" s="1151"/>
      <c r="T492" s="1151"/>
      <c r="U492" s="794">
        <v>544700</v>
      </c>
      <c r="V492" s="845">
        <v>192900</v>
      </c>
      <c r="W492" s="795">
        <f t="shared" si="37"/>
        <v>737600</v>
      </c>
      <c r="X492" s="795">
        <f t="shared" si="38"/>
        <v>8113600</v>
      </c>
      <c r="Y492" s="795">
        <f t="shared" si="39"/>
        <v>0</v>
      </c>
      <c r="Z492" s="795">
        <f t="shared" si="40"/>
        <v>0</v>
      </c>
      <c r="AA492" s="795">
        <f t="shared" si="41"/>
        <v>0</v>
      </c>
      <c r="AB492" s="834">
        <f>IFERROR(VLOOKUP(N492,'[40]KL TT ĐỢT 2'!$B$18:$K$2023,10,0),0)</f>
        <v>0</v>
      </c>
    </row>
    <row r="493" spans="1:28" s="823" customFormat="1" ht="28" hidden="1" outlineLevel="1">
      <c r="A493" s="835"/>
      <c r="B493" s="835" t="s">
        <v>2139</v>
      </c>
      <c r="C493" s="846" t="s">
        <v>1563</v>
      </c>
      <c r="D493" s="837" t="s">
        <v>1535</v>
      </c>
      <c r="E493" s="838">
        <v>100</v>
      </c>
      <c r="F493" s="839"/>
      <c r="G493" s="839"/>
      <c r="H493" s="812">
        <v>0</v>
      </c>
      <c r="I493" s="840"/>
      <c r="J493" s="840"/>
      <c r="K493" s="839"/>
      <c r="M493" s="841"/>
      <c r="N493" s="841" t="s">
        <v>2139</v>
      </c>
      <c r="O493" s="847" t="s">
        <v>1563</v>
      </c>
      <c r="P493" s="843" t="s">
        <v>1535</v>
      </c>
      <c r="Q493" s="1154">
        <v>100</v>
      </c>
      <c r="R493" s="1145">
        <v>0</v>
      </c>
      <c r="S493" s="1151"/>
      <c r="T493" s="1151"/>
      <c r="U493" s="794">
        <v>476400</v>
      </c>
      <c r="V493" s="845">
        <v>38600</v>
      </c>
      <c r="W493" s="795">
        <f t="shared" si="37"/>
        <v>515000</v>
      </c>
      <c r="X493" s="795">
        <f t="shared" si="38"/>
        <v>51500000</v>
      </c>
      <c r="Y493" s="795">
        <f t="shared" si="39"/>
        <v>0</v>
      </c>
      <c r="Z493" s="795">
        <f t="shared" si="40"/>
        <v>0</v>
      </c>
      <c r="AA493" s="795">
        <f t="shared" si="41"/>
        <v>0</v>
      </c>
      <c r="AB493" s="834">
        <f>IFERROR(VLOOKUP(N493,'[40]KL TT ĐỢT 2'!$B$18:$K$2023,10,0),0)</f>
        <v>0</v>
      </c>
    </row>
    <row r="494" spans="1:28" s="823" customFormat="1" hidden="1" outlineLevel="1">
      <c r="A494" s="835"/>
      <c r="B494" s="835" t="s">
        <v>2140</v>
      </c>
      <c r="C494" s="846" t="s">
        <v>1565</v>
      </c>
      <c r="D494" s="837" t="s">
        <v>1535</v>
      </c>
      <c r="E494" s="838">
        <v>100</v>
      </c>
      <c r="F494" s="839"/>
      <c r="G494" s="839"/>
      <c r="H494" s="812">
        <v>0</v>
      </c>
      <c r="I494" s="840"/>
      <c r="J494" s="840"/>
      <c r="K494" s="839"/>
      <c r="M494" s="841"/>
      <c r="N494" s="841" t="s">
        <v>2140</v>
      </c>
      <c r="O494" s="847" t="s">
        <v>1565</v>
      </c>
      <c r="P494" s="843" t="s">
        <v>1535</v>
      </c>
      <c r="Q494" s="1154">
        <v>100</v>
      </c>
      <c r="R494" s="1145">
        <v>0</v>
      </c>
      <c r="S494" s="1151"/>
      <c r="T494" s="1151"/>
      <c r="U494" s="794">
        <v>254000</v>
      </c>
      <c r="V494" s="845">
        <v>12900</v>
      </c>
      <c r="W494" s="795">
        <f t="shared" si="37"/>
        <v>266900</v>
      </c>
      <c r="X494" s="795">
        <f t="shared" si="38"/>
        <v>26690000</v>
      </c>
      <c r="Y494" s="795">
        <f t="shared" si="39"/>
        <v>0</v>
      </c>
      <c r="Z494" s="795">
        <f t="shared" si="40"/>
        <v>0</v>
      </c>
      <c r="AA494" s="795">
        <f t="shared" si="41"/>
        <v>0</v>
      </c>
      <c r="AB494" s="834">
        <f>IFERROR(VLOOKUP(N494,'[40]KL TT ĐỢT 2'!$B$18:$K$2023,10,0),0)</f>
        <v>0</v>
      </c>
    </row>
    <row r="495" spans="1:28" s="823" customFormat="1" hidden="1" outlineLevel="1">
      <c r="A495" s="835"/>
      <c r="B495" s="835" t="s">
        <v>2141</v>
      </c>
      <c r="C495" s="825" t="s">
        <v>2142</v>
      </c>
      <c r="D495" s="837"/>
      <c r="E495" s="838"/>
      <c r="F495" s="839"/>
      <c r="G495" s="839"/>
      <c r="H495" s="812">
        <v>0</v>
      </c>
      <c r="I495" s="840"/>
      <c r="J495" s="840"/>
      <c r="K495" s="839"/>
      <c r="M495" s="841"/>
      <c r="N495" s="852" t="s">
        <v>2141</v>
      </c>
      <c r="O495" s="830" t="s">
        <v>2142</v>
      </c>
      <c r="P495" s="843"/>
      <c r="Q495" s="1154"/>
      <c r="R495" s="1145">
        <v>0</v>
      </c>
      <c r="S495" s="1151"/>
      <c r="T495" s="1151"/>
      <c r="U495" s="794"/>
      <c r="V495" s="845"/>
      <c r="W495" s="795">
        <f t="shared" si="37"/>
        <v>0</v>
      </c>
      <c r="X495" s="795">
        <f t="shared" si="38"/>
        <v>0</v>
      </c>
      <c r="Y495" s="795">
        <f t="shared" si="39"/>
        <v>0</v>
      </c>
      <c r="Z495" s="795">
        <f t="shared" si="40"/>
        <v>0</v>
      </c>
      <c r="AA495" s="795">
        <f t="shared" si="41"/>
        <v>0</v>
      </c>
      <c r="AB495" s="834">
        <f>IFERROR(VLOOKUP(N495,'[40]KL TT ĐỢT 2'!$B$18:$K$2023,10,0),0)</f>
        <v>0</v>
      </c>
    </row>
    <row r="496" spans="1:28" s="823" customFormat="1" hidden="1" outlineLevel="1">
      <c r="A496" s="835"/>
      <c r="B496" s="835" t="s">
        <v>2143</v>
      </c>
      <c r="C496" s="836" t="s">
        <v>1756</v>
      </c>
      <c r="D496" s="837" t="s">
        <v>1535</v>
      </c>
      <c r="E496" s="838">
        <v>8</v>
      </c>
      <c r="F496" s="839"/>
      <c r="G496" s="839"/>
      <c r="H496" s="812">
        <v>0</v>
      </c>
      <c r="I496" s="840"/>
      <c r="J496" s="840"/>
      <c r="K496" s="839"/>
      <c r="M496" s="841"/>
      <c r="N496" s="841" t="s">
        <v>2143</v>
      </c>
      <c r="O496" s="842" t="s">
        <v>1756</v>
      </c>
      <c r="P496" s="843" t="s">
        <v>1535</v>
      </c>
      <c r="Q496" s="1154">
        <v>8</v>
      </c>
      <c r="R496" s="1145">
        <v>0</v>
      </c>
      <c r="S496" s="1151"/>
      <c r="T496" s="1151"/>
      <c r="U496" s="794">
        <v>559100</v>
      </c>
      <c r="V496" s="845">
        <v>192900</v>
      </c>
      <c r="W496" s="795">
        <f t="shared" si="37"/>
        <v>752000</v>
      </c>
      <c r="X496" s="795">
        <f t="shared" si="38"/>
        <v>6016000</v>
      </c>
      <c r="Y496" s="795">
        <f t="shared" si="39"/>
        <v>0</v>
      </c>
      <c r="Z496" s="795">
        <f t="shared" si="40"/>
        <v>0</v>
      </c>
      <c r="AA496" s="795">
        <f t="shared" si="41"/>
        <v>0</v>
      </c>
      <c r="AB496" s="834">
        <f>IFERROR(VLOOKUP(N496,'[40]KL TT ĐỢT 2'!$B$18:$K$2023,10,0),0)</f>
        <v>0</v>
      </c>
    </row>
    <row r="497" spans="1:28" s="823" customFormat="1" hidden="1" outlineLevel="1">
      <c r="A497" s="835"/>
      <c r="B497" s="835" t="s">
        <v>2144</v>
      </c>
      <c r="C497" s="836" t="s">
        <v>2087</v>
      </c>
      <c r="D497" s="837" t="s">
        <v>1535</v>
      </c>
      <c r="E497" s="838">
        <v>5</v>
      </c>
      <c r="F497" s="839"/>
      <c r="G497" s="839"/>
      <c r="H497" s="812">
        <v>0</v>
      </c>
      <c r="I497" s="840"/>
      <c r="J497" s="840"/>
      <c r="K497" s="839"/>
      <c r="M497" s="841"/>
      <c r="N497" s="841" t="s">
        <v>2144</v>
      </c>
      <c r="O497" s="842" t="s">
        <v>2087</v>
      </c>
      <c r="P497" s="843" t="s">
        <v>1535</v>
      </c>
      <c r="Q497" s="1154">
        <v>5</v>
      </c>
      <c r="R497" s="1145">
        <v>0</v>
      </c>
      <c r="S497" s="1151"/>
      <c r="T497" s="1151"/>
      <c r="U497" s="794">
        <v>559100</v>
      </c>
      <c r="V497" s="845">
        <v>192900</v>
      </c>
      <c r="W497" s="795">
        <f t="shared" si="37"/>
        <v>752000</v>
      </c>
      <c r="X497" s="795">
        <f t="shared" si="38"/>
        <v>3760000</v>
      </c>
      <c r="Y497" s="795">
        <f t="shared" si="39"/>
        <v>0</v>
      </c>
      <c r="Z497" s="795">
        <f t="shared" si="40"/>
        <v>0</v>
      </c>
      <c r="AA497" s="795">
        <f t="shared" si="41"/>
        <v>0</v>
      </c>
      <c r="AB497" s="834">
        <f>IFERROR(VLOOKUP(N497,'[40]KL TT ĐỢT 2'!$B$18:$K$2023,10,0),0)</f>
        <v>0</v>
      </c>
    </row>
    <row r="498" spans="1:28" s="823" customFormat="1" hidden="1" outlineLevel="1">
      <c r="A498" s="835"/>
      <c r="B498" s="835" t="s">
        <v>2145</v>
      </c>
      <c r="C498" s="836" t="s">
        <v>1706</v>
      </c>
      <c r="D498" s="837" t="s">
        <v>1535</v>
      </c>
      <c r="E498" s="838">
        <v>27</v>
      </c>
      <c r="F498" s="839"/>
      <c r="G498" s="839"/>
      <c r="H498" s="812">
        <v>0</v>
      </c>
      <c r="I498" s="840"/>
      <c r="J498" s="840"/>
      <c r="K498" s="839"/>
      <c r="M498" s="841"/>
      <c r="N498" s="841" t="s">
        <v>2145</v>
      </c>
      <c r="O498" s="842" t="s">
        <v>1706</v>
      </c>
      <c r="P498" s="843" t="s">
        <v>1535</v>
      </c>
      <c r="Q498" s="1154">
        <v>27</v>
      </c>
      <c r="R498" s="1145">
        <v>0</v>
      </c>
      <c r="S498" s="1151"/>
      <c r="T498" s="1151"/>
      <c r="U498" s="794">
        <v>642300</v>
      </c>
      <c r="V498" s="845">
        <v>199300</v>
      </c>
      <c r="W498" s="795">
        <f t="shared" si="37"/>
        <v>841600</v>
      </c>
      <c r="X498" s="795">
        <f t="shared" si="38"/>
        <v>22723200</v>
      </c>
      <c r="Y498" s="795">
        <f t="shared" si="39"/>
        <v>0</v>
      </c>
      <c r="Z498" s="795">
        <f t="shared" si="40"/>
        <v>0</v>
      </c>
      <c r="AA498" s="795">
        <f t="shared" si="41"/>
        <v>0</v>
      </c>
      <c r="AB498" s="834">
        <f>IFERROR(VLOOKUP(N498,'[40]KL TT ĐỢT 2'!$B$18:$K$2023,10,0),0)</f>
        <v>0</v>
      </c>
    </row>
    <row r="499" spans="1:28" s="823" customFormat="1" hidden="1" outlineLevel="1">
      <c r="A499" s="835"/>
      <c r="B499" s="835" t="s">
        <v>2146</v>
      </c>
      <c r="C499" s="836" t="s">
        <v>2087</v>
      </c>
      <c r="D499" s="837" t="s">
        <v>1535</v>
      </c>
      <c r="E499" s="838">
        <v>83</v>
      </c>
      <c r="F499" s="839"/>
      <c r="G499" s="839"/>
      <c r="H499" s="812">
        <v>0</v>
      </c>
      <c r="I499" s="840"/>
      <c r="J499" s="840"/>
      <c r="K499" s="839"/>
      <c r="M499" s="841"/>
      <c r="N499" s="841" t="s">
        <v>2146</v>
      </c>
      <c r="O499" s="842" t="s">
        <v>2087</v>
      </c>
      <c r="P499" s="843" t="s">
        <v>1535</v>
      </c>
      <c r="Q499" s="1154">
        <v>83</v>
      </c>
      <c r="R499" s="1145">
        <v>0</v>
      </c>
      <c r="S499" s="1151"/>
      <c r="T499" s="1151"/>
      <c r="U499" s="794">
        <v>559100</v>
      </c>
      <c r="V499" s="845">
        <v>192900</v>
      </c>
      <c r="W499" s="795">
        <f t="shared" si="37"/>
        <v>752000</v>
      </c>
      <c r="X499" s="795">
        <f t="shared" si="38"/>
        <v>62416000</v>
      </c>
      <c r="Y499" s="795">
        <f t="shared" si="39"/>
        <v>0</v>
      </c>
      <c r="Z499" s="795">
        <f t="shared" si="40"/>
        <v>0</v>
      </c>
      <c r="AA499" s="795">
        <f t="shared" si="41"/>
        <v>0</v>
      </c>
      <c r="AB499" s="834">
        <f>IFERROR(VLOOKUP(N499,'[40]KL TT ĐỢT 2'!$B$18:$K$2023,10,0),0)</f>
        <v>0</v>
      </c>
    </row>
    <row r="500" spans="1:28" s="823" customFormat="1" hidden="1" outlineLevel="1">
      <c r="A500" s="835"/>
      <c r="B500" s="835" t="s">
        <v>2147</v>
      </c>
      <c r="C500" s="836" t="s">
        <v>1680</v>
      </c>
      <c r="D500" s="837" t="s">
        <v>1535</v>
      </c>
      <c r="E500" s="838">
        <v>13</v>
      </c>
      <c r="F500" s="839"/>
      <c r="G500" s="839"/>
      <c r="H500" s="812">
        <v>0</v>
      </c>
      <c r="I500" s="840"/>
      <c r="J500" s="840"/>
      <c r="K500" s="839"/>
      <c r="M500" s="841"/>
      <c r="N500" s="841" t="s">
        <v>2147</v>
      </c>
      <c r="O500" s="842" t="s">
        <v>1680</v>
      </c>
      <c r="P500" s="843" t="s">
        <v>1535</v>
      </c>
      <c r="Q500" s="1154">
        <v>13</v>
      </c>
      <c r="R500" s="1145">
        <v>0</v>
      </c>
      <c r="S500" s="1151"/>
      <c r="T500" s="1151"/>
      <c r="U500" s="794">
        <v>559100</v>
      </c>
      <c r="V500" s="845">
        <v>192900</v>
      </c>
      <c r="W500" s="795">
        <f t="shared" si="37"/>
        <v>752000</v>
      </c>
      <c r="X500" s="795">
        <f t="shared" si="38"/>
        <v>9776000</v>
      </c>
      <c r="Y500" s="795">
        <f t="shared" si="39"/>
        <v>0</v>
      </c>
      <c r="Z500" s="795">
        <f t="shared" si="40"/>
        <v>0</v>
      </c>
      <c r="AA500" s="795">
        <f t="shared" si="41"/>
        <v>0</v>
      </c>
      <c r="AB500" s="834">
        <f>IFERROR(VLOOKUP(N500,'[40]KL TT ĐỢT 2'!$B$18:$K$2023,10,0),0)</f>
        <v>0</v>
      </c>
    </row>
    <row r="501" spans="1:28" s="823" customFormat="1" hidden="1" outlineLevel="1">
      <c r="A501" s="835"/>
      <c r="B501" s="835" t="s">
        <v>2148</v>
      </c>
      <c r="C501" s="836" t="s">
        <v>1680</v>
      </c>
      <c r="D501" s="837" t="s">
        <v>1535</v>
      </c>
      <c r="E501" s="838">
        <v>100</v>
      </c>
      <c r="F501" s="839"/>
      <c r="G501" s="839"/>
      <c r="H501" s="812">
        <v>0</v>
      </c>
      <c r="I501" s="840"/>
      <c r="J501" s="840"/>
      <c r="K501" s="839"/>
      <c r="M501" s="841"/>
      <c r="N501" s="841" t="s">
        <v>2148</v>
      </c>
      <c r="O501" s="842" t="s">
        <v>1680</v>
      </c>
      <c r="P501" s="843" t="s">
        <v>1535</v>
      </c>
      <c r="Q501" s="1154">
        <v>100</v>
      </c>
      <c r="R501" s="1145">
        <v>0</v>
      </c>
      <c r="S501" s="1151"/>
      <c r="T501" s="1151"/>
      <c r="U501" s="794">
        <v>559100</v>
      </c>
      <c r="V501" s="845">
        <v>192900</v>
      </c>
      <c r="W501" s="795">
        <f t="shared" si="37"/>
        <v>752000</v>
      </c>
      <c r="X501" s="795">
        <f t="shared" si="38"/>
        <v>75200000</v>
      </c>
      <c r="Y501" s="795">
        <f t="shared" si="39"/>
        <v>0</v>
      </c>
      <c r="Z501" s="795">
        <f t="shared" si="40"/>
        <v>0</v>
      </c>
      <c r="AA501" s="795">
        <f t="shared" si="41"/>
        <v>0</v>
      </c>
      <c r="AB501" s="834">
        <f>IFERROR(VLOOKUP(N501,'[40]KL TT ĐỢT 2'!$B$18:$K$2023,10,0),0)</f>
        <v>0</v>
      </c>
    </row>
    <row r="502" spans="1:28" s="823" customFormat="1" hidden="1" outlineLevel="1">
      <c r="A502" s="835"/>
      <c r="B502" s="835" t="s">
        <v>2149</v>
      </c>
      <c r="C502" s="836" t="s">
        <v>2111</v>
      </c>
      <c r="D502" s="837" t="s">
        <v>1535</v>
      </c>
      <c r="E502" s="838">
        <v>7</v>
      </c>
      <c r="F502" s="839"/>
      <c r="G502" s="839"/>
      <c r="H502" s="812">
        <v>0</v>
      </c>
      <c r="I502" s="840"/>
      <c r="J502" s="840"/>
      <c r="K502" s="839"/>
      <c r="M502" s="841"/>
      <c r="N502" s="841" t="s">
        <v>2149</v>
      </c>
      <c r="O502" s="842" t="s">
        <v>2111</v>
      </c>
      <c r="P502" s="843" t="s">
        <v>1535</v>
      </c>
      <c r="Q502" s="1154">
        <v>7</v>
      </c>
      <c r="R502" s="1145">
        <v>0</v>
      </c>
      <c r="S502" s="1151"/>
      <c r="T502" s="1151"/>
      <c r="U502" s="794">
        <v>615000</v>
      </c>
      <c r="V502" s="845">
        <v>192900</v>
      </c>
      <c r="W502" s="795">
        <f t="shared" si="37"/>
        <v>807900</v>
      </c>
      <c r="X502" s="795">
        <f t="shared" si="38"/>
        <v>5655300</v>
      </c>
      <c r="Y502" s="795">
        <f t="shared" si="39"/>
        <v>0</v>
      </c>
      <c r="Z502" s="795">
        <f t="shared" si="40"/>
        <v>0</v>
      </c>
      <c r="AA502" s="795">
        <f t="shared" si="41"/>
        <v>0</v>
      </c>
      <c r="AB502" s="834">
        <f>IFERROR(VLOOKUP(N502,'[40]KL TT ĐỢT 2'!$B$18:$K$2023,10,0),0)</f>
        <v>0</v>
      </c>
    </row>
    <row r="503" spans="1:28" s="823" customFormat="1" hidden="1" outlineLevel="1">
      <c r="A503" s="835"/>
      <c r="B503" s="835" t="s">
        <v>2150</v>
      </c>
      <c r="C503" s="836" t="s">
        <v>2111</v>
      </c>
      <c r="D503" s="837" t="s">
        <v>1535</v>
      </c>
      <c r="E503" s="838">
        <v>7</v>
      </c>
      <c r="F503" s="839"/>
      <c r="G503" s="839"/>
      <c r="H503" s="812">
        <v>0</v>
      </c>
      <c r="I503" s="840"/>
      <c r="J503" s="840"/>
      <c r="K503" s="839"/>
      <c r="M503" s="841"/>
      <c r="N503" s="841" t="s">
        <v>2150</v>
      </c>
      <c r="O503" s="842" t="s">
        <v>2111</v>
      </c>
      <c r="P503" s="843" t="s">
        <v>1535</v>
      </c>
      <c r="Q503" s="1154">
        <v>7</v>
      </c>
      <c r="R503" s="1145">
        <v>0</v>
      </c>
      <c r="S503" s="1151"/>
      <c r="T503" s="1151"/>
      <c r="U503" s="794">
        <v>615000</v>
      </c>
      <c r="V503" s="845">
        <v>192900</v>
      </c>
      <c r="W503" s="795">
        <f t="shared" si="37"/>
        <v>807900</v>
      </c>
      <c r="X503" s="795">
        <f t="shared" si="38"/>
        <v>5655300</v>
      </c>
      <c r="Y503" s="795">
        <f t="shared" si="39"/>
        <v>0</v>
      </c>
      <c r="Z503" s="795">
        <f t="shared" si="40"/>
        <v>0</v>
      </c>
      <c r="AA503" s="795">
        <f t="shared" si="41"/>
        <v>0</v>
      </c>
      <c r="AB503" s="834">
        <f>IFERROR(VLOOKUP(N503,'[40]KL TT ĐỢT 2'!$B$18:$K$2023,10,0),0)</f>
        <v>0</v>
      </c>
    </row>
    <row r="504" spans="1:28" s="823" customFormat="1" hidden="1" outlineLevel="1">
      <c r="A504" s="835"/>
      <c r="B504" s="835" t="s">
        <v>2151</v>
      </c>
      <c r="C504" s="836" t="s">
        <v>2114</v>
      </c>
      <c r="D504" s="837" t="s">
        <v>1535</v>
      </c>
      <c r="E504" s="838">
        <v>6</v>
      </c>
      <c r="F504" s="839"/>
      <c r="G504" s="839"/>
      <c r="H504" s="812">
        <v>0</v>
      </c>
      <c r="I504" s="840"/>
      <c r="J504" s="840"/>
      <c r="K504" s="839"/>
      <c r="M504" s="841"/>
      <c r="N504" s="841" t="s">
        <v>2151</v>
      </c>
      <c r="O504" s="842" t="s">
        <v>2114</v>
      </c>
      <c r="P504" s="843" t="s">
        <v>1535</v>
      </c>
      <c r="Q504" s="1154">
        <v>6</v>
      </c>
      <c r="R504" s="1145">
        <v>0</v>
      </c>
      <c r="S504" s="1151"/>
      <c r="T504" s="1151"/>
      <c r="U504" s="794">
        <v>615000</v>
      </c>
      <c r="V504" s="845">
        <v>192900</v>
      </c>
      <c r="W504" s="795">
        <f t="shared" si="37"/>
        <v>807900</v>
      </c>
      <c r="X504" s="795">
        <f t="shared" si="38"/>
        <v>4847400</v>
      </c>
      <c r="Y504" s="795">
        <f t="shared" si="39"/>
        <v>0</v>
      </c>
      <c r="Z504" s="795">
        <f t="shared" si="40"/>
        <v>0</v>
      </c>
      <c r="AA504" s="795">
        <f t="shared" si="41"/>
        <v>0</v>
      </c>
      <c r="AB504" s="834">
        <f>IFERROR(VLOOKUP(N504,'[40]KL TT ĐỢT 2'!$B$18:$K$2023,10,0),0)</f>
        <v>0</v>
      </c>
    </row>
    <row r="505" spans="1:28" s="823" customFormat="1" hidden="1" outlineLevel="1">
      <c r="A505" s="835"/>
      <c r="B505" s="835" t="s">
        <v>2152</v>
      </c>
      <c r="C505" s="836" t="s">
        <v>2114</v>
      </c>
      <c r="D505" s="837" t="s">
        <v>1535</v>
      </c>
      <c r="E505" s="838">
        <v>6</v>
      </c>
      <c r="F505" s="839"/>
      <c r="G505" s="839"/>
      <c r="H505" s="812">
        <v>0</v>
      </c>
      <c r="I505" s="840"/>
      <c r="J505" s="840"/>
      <c r="K505" s="839"/>
      <c r="M505" s="841"/>
      <c r="N505" s="841" t="s">
        <v>2152</v>
      </c>
      <c r="O505" s="842" t="s">
        <v>2114</v>
      </c>
      <c r="P505" s="843" t="s">
        <v>1535</v>
      </c>
      <c r="Q505" s="1154">
        <v>6</v>
      </c>
      <c r="R505" s="1145">
        <v>0</v>
      </c>
      <c r="S505" s="1151"/>
      <c r="T505" s="1151"/>
      <c r="U505" s="794">
        <v>615000</v>
      </c>
      <c r="V505" s="845">
        <v>192900</v>
      </c>
      <c r="W505" s="795">
        <f t="shared" si="37"/>
        <v>807900</v>
      </c>
      <c r="X505" s="795">
        <f t="shared" si="38"/>
        <v>4847400</v>
      </c>
      <c r="Y505" s="795">
        <f t="shared" si="39"/>
        <v>0</v>
      </c>
      <c r="Z505" s="795">
        <f t="shared" si="40"/>
        <v>0</v>
      </c>
      <c r="AA505" s="795">
        <f t="shared" si="41"/>
        <v>0</v>
      </c>
      <c r="AB505" s="834">
        <f>IFERROR(VLOOKUP(N505,'[40]KL TT ĐỢT 2'!$B$18:$K$2023,10,0),0)</f>
        <v>0</v>
      </c>
    </row>
    <row r="506" spans="1:28" s="823" customFormat="1" hidden="1" outlineLevel="1">
      <c r="A506" s="835"/>
      <c r="B506" s="835" t="s">
        <v>2153</v>
      </c>
      <c r="C506" s="836" t="s">
        <v>2093</v>
      </c>
      <c r="D506" s="837" t="s">
        <v>1535</v>
      </c>
      <c r="E506" s="838">
        <v>5</v>
      </c>
      <c r="F506" s="839"/>
      <c r="G506" s="839"/>
      <c r="H506" s="812">
        <v>0</v>
      </c>
      <c r="I506" s="840"/>
      <c r="J506" s="840"/>
      <c r="K506" s="839"/>
      <c r="M506" s="841"/>
      <c r="N506" s="841" t="s">
        <v>2153</v>
      </c>
      <c r="O506" s="842" t="s">
        <v>2093</v>
      </c>
      <c r="P506" s="843" t="s">
        <v>1535</v>
      </c>
      <c r="Q506" s="1154">
        <v>5</v>
      </c>
      <c r="R506" s="1145">
        <v>0</v>
      </c>
      <c r="S506" s="1151"/>
      <c r="T506" s="1151"/>
      <c r="U506" s="794">
        <v>706600</v>
      </c>
      <c r="V506" s="845">
        <v>199300</v>
      </c>
      <c r="W506" s="795">
        <f t="shared" si="37"/>
        <v>905900</v>
      </c>
      <c r="X506" s="795">
        <f t="shared" si="38"/>
        <v>4529500</v>
      </c>
      <c r="Y506" s="795">
        <f t="shared" si="39"/>
        <v>0</v>
      </c>
      <c r="Z506" s="795">
        <f t="shared" si="40"/>
        <v>0</v>
      </c>
      <c r="AA506" s="795">
        <f t="shared" si="41"/>
        <v>0</v>
      </c>
      <c r="AB506" s="834">
        <f>IFERROR(VLOOKUP(N506,'[40]KL TT ĐỢT 2'!$B$18:$K$2023,10,0),0)</f>
        <v>0</v>
      </c>
    </row>
    <row r="507" spans="1:28" s="823" customFormat="1" hidden="1" outlineLevel="1">
      <c r="A507" s="835"/>
      <c r="B507" s="835" t="s">
        <v>2154</v>
      </c>
      <c r="C507" s="836" t="s">
        <v>2095</v>
      </c>
      <c r="D507" s="837" t="s">
        <v>1535</v>
      </c>
      <c r="E507" s="838">
        <v>4</v>
      </c>
      <c r="F507" s="839"/>
      <c r="G507" s="839"/>
      <c r="H507" s="812">
        <v>0</v>
      </c>
      <c r="I507" s="840"/>
      <c r="J507" s="840"/>
      <c r="K507" s="839"/>
      <c r="M507" s="841"/>
      <c r="N507" s="841" t="s">
        <v>2154</v>
      </c>
      <c r="O507" s="842" t="s">
        <v>2095</v>
      </c>
      <c r="P507" s="843" t="s">
        <v>1535</v>
      </c>
      <c r="Q507" s="1154">
        <v>4</v>
      </c>
      <c r="R507" s="1145">
        <v>0</v>
      </c>
      <c r="S507" s="1151"/>
      <c r="T507" s="1151"/>
      <c r="U507" s="794">
        <v>615000</v>
      </c>
      <c r="V507" s="845">
        <v>192900</v>
      </c>
      <c r="W507" s="795">
        <f t="shared" si="37"/>
        <v>807900</v>
      </c>
      <c r="X507" s="795">
        <f t="shared" si="38"/>
        <v>3231600</v>
      </c>
      <c r="Y507" s="795">
        <f t="shared" si="39"/>
        <v>0</v>
      </c>
      <c r="Z507" s="795">
        <f t="shared" si="40"/>
        <v>0</v>
      </c>
      <c r="AA507" s="795">
        <f t="shared" si="41"/>
        <v>0</v>
      </c>
      <c r="AB507" s="834">
        <f>IFERROR(VLOOKUP(N507,'[40]KL TT ĐỢT 2'!$B$18:$K$2023,10,0),0)</f>
        <v>0</v>
      </c>
    </row>
    <row r="508" spans="1:28" s="823" customFormat="1" hidden="1" outlineLevel="1">
      <c r="A508" s="835"/>
      <c r="B508" s="835" t="s">
        <v>2155</v>
      </c>
      <c r="C508" s="836" t="s">
        <v>1693</v>
      </c>
      <c r="D508" s="837" t="s">
        <v>1535</v>
      </c>
      <c r="E508" s="838">
        <v>2</v>
      </c>
      <c r="F508" s="839"/>
      <c r="G508" s="839"/>
      <c r="H508" s="812">
        <v>0</v>
      </c>
      <c r="I508" s="840"/>
      <c r="J508" s="840"/>
      <c r="K508" s="839"/>
      <c r="M508" s="841"/>
      <c r="N508" s="841" t="s">
        <v>2155</v>
      </c>
      <c r="O508" s="842" t="s">
        <v>1693</v>
      </c>
      <c r="P508" s="843" t="s">
        <v>1535</v>
      </c>
      <c r="Q508" s="1154">
        <v>2</v>
      </c>
      <c r="R508" s="1145">
        <v>0</v>
      </c>
      <c r="S508" s="1151"/>
      <c r="T508" s="1151"/>
      <c r="U508" s="794">
        <v>615000</v>
      </c>
      <c r="V508" s="845">
        <v>192900</v>
      </c>
      <c r="W508" s="795">
        <f t="shared" si="37"/>
        <v>807900</v>
      </c>
      <c r="X508" s="795">
        <f t="shared" si="38"/>
        <v>1615800</v>
      </c>
      <c r="Y508" s="795">
        <f t="shared" si="39"/>
        <v>0</v>
      </c>
      <c r="Z508" s="795">
        <f t="shared" si="40"/>
        <v>0</v>
      </c>
      <c r="AA508" s="795">
        <f t="shared" si="41"/>
        <v>0</v>
      </c>
      <c r="AB508" s="834">
        <f>IFERROR(VLOOKUP(N508,'[40]KL TT ĐỢT 2'!$B$18:$K$2023,10,0),0)</f>
        <v>0</v>
      </c>
    </row>
    <row r="509" spans="1:28" s="823" customFormat="1" hidden="1" outlineLevel="1">
      <c r="A509" s="835"/>
      <c r="B509" s="835" t="s">
        <v>2156</v>
      </c>
      <c r="C509" s="836" t="s">
        <v>2120</v>
      </c>
      <c r="D509" s="837" t="s">
        <v>1535</v>
      </c>
      <c r="E509" s="838">
        <v>3</v>
      </c>
      <c r="F509" s="839"/>
      <c r="G509" s="839"/>
      <c r="H509" s="812">
        <v>0</v>
      </c>
      <c r="I509" s="840"/>
      <c r="J509" s="840"/>
      <c r="K509" s="839"/>
      <c r="M509" s="841"/>
      <c r="N509" s="841" t="s">
        <v>2156</v>
      </c>
      <c r="O509" s="842" t="s">
        <v>2120</v>
      </c>
      <c r="P509" s="843" t="s">
        <v>1535</v>
      </c>
      <c r="Q509" s="1154">
        <v>3</v>
      </c>
      <c r="R509" s="1145">
        <v>0</v>
      </c>
      <c r="S509" s="1151"/>
      <c r="T509" s="1151"/>
      <c r="U509" s="794">
        <v>706600</v>
      </c>
      <c r="V509" s="845">
        <v>199300</v>
      </c>
      <c r="W509" s="795">
        <f t="shared" si="37"/>
        <v>905900</v>
      </c>
      <c r="X509" s="795">
        <f t="shared" si="38"/>
        <v>2717700</v>
      </c>
      <c r="Y509" s="795">
        <f t="shared" si="39"/>
        <v>0</v>
      </c>
      <c r="Z509" s="795">
        <f t="shared" si="40"/>
        <v>0</v>
      </c>
      <c r="AA509" s="795">
        <f t="shared" si="41"/>
        <v>0</v>
      </c>
      <c r="AB509" s="834">
        <f>IFERROR(VLOOKUP(N509,'[40]KL TT ĐỢT 2'!$B$18:$K$2023,10,0),0)</f>
        <v>0</v>
      </c>
    </row>
    <row r="510" spans="1:28" s="823" customFormat="1" hidden="1" outlineLevel="1">
      <c r="A510" s="835"/>
      <c r="B510" s="835" t="s">
        <v>2157</v>
      </c>
      <c r="C510" s="836" t="s">
        <v>1561</v>
      </c>
      <c r="D510" s="837" t="s">
        <v>1535</v>
      </c>
      <c r="E510" s="838">
        <v>11</v>
      </c>
      <c r="F510" s="839"/>
      <c r="G510" s="839"/>
      <c r="H510" s="812">
        <v>0</v>
      </c>
      <c r="I510" s="840"/>
      <c r="J510" s="840"/>
      <c r="K510" s="839"/>
      <c r="M510" s="841"/>
      <c r="N510" s="841" t="s">
        <v>2157</v>
      </c>
      <c r="O510" s="842" t="s">
        <v>1561</v>
      </c>
      <c r="P510" s="843" t="s">
        <v>1535</v>
      </c>
      <c r="Q510" s="1154">
        <v>11</v>
      </c>
      <c r="R510" s="1145">
        <v>0</v>
      </c>
      <c r="S510" s="1151"/>
      <c r="T510" s="1151"/>
      <c r="U510" s="794">
        <v>544700</v>
      </c>
      <c r="V510" s="845">
        <v>192900</v>
      </c>
      <c r="W510" s="795">
        <f t="shared" si="37"/>
        <v>737600</v>
      </c>
      <c r="X510" s="795">
        <f t="shared" si="38"/>
        <v>8113600</v>
      </c>
      <c r="Y510" s="795">
        <f t="shared" si="39"/>
        <v>0</v>
      </c>
      <c r="Z510" s="795">
        <f t="shared" si="40"/>
        <v>0</v>
      </c>
      <c r="AA510" s="795">
        <f t="shared" si="41"/>
        <v>0</v>
      </c>
      <c r="AB510" s="834">
        <f>IFERROR(VLOOKUP(N510,'[40]KL TT ĐỢT 2'!$B$18:$K$2023,10,0),0)</f>
        <v>0</v>
      </c>
    </row>
    <row r="511" spans="1:28" s="823" customFormat="1" ht="28" hidden="1" outlineLevel="1">
      <c r="A511" s="835"/>
      <c r="B511" s="835" t="s">
        <v>2158</v>
      </c>
      <c r="C511" s="846" t="s">
        <v>1563</v>
      </c>
      <c r="D511" s="837" t="s">
        <v>1535</v>
      </c>
      <c r="E511" s="838">
        <v>65</v>
      </c>
      <c r="F511" s="839"/>
      <c r="G511" s="839"/>
      <c r="H511" s="812">
        <v>0</v>
      </c>
      <c r="I511" s="840"/>
      <c r="J511" s="840"/>
      <c r="K511" s="839"/>
      <c r="M511" s="841"/>
      <c r="N511" s="841" t="s">
        <v>2158</v>
      </c>
      <c r="O511" s="847" t="s">
        <v>1563</v>
      </c>
      <c r="P511" s="843" t="s">
        <v>1535</v>
      </c>
      <c r="Q511" s="1154">
        <v>65</v>
      </c>
      <c r="R511" s="1145">
        <v>0</v>
      </c>
      <c r="S511" s="1151"/>
      <c r="T511" s="1151"/>
      <c r="U511" s="794">
        <v>476400</v>
      </c>
      <c r="V511" s="845">
        <v>38600</v>
      </c>
      <c r="W511" s="795">
        <f t="shared" si="37"/>
        <v>515000</v>
      </c>
      <c r="X511" s="795">
        <f t="shared" si="38"/>
        <v>33475000</v>
      </c>
      <c r="Y511" s="795">
        <f t="shared" si="39"/>
        <v>0</v>
      </c>
      <c r="Z511" s="795">
        <f t="shared" si="40"/>
        <v>0</v>
      </c>
      <c r="AA511" s="795">
        <f t="shared" si="41"/>
        <v>0</v>
      </c>
      <c r="AB511" s="834">
        <f>IFERROR(VLOOKUP(N511,'[40]KL TT ĐỢT 2'!$B$18:$K$2023,10,0),0)</f>
        <v>0</v>
      </c>
    </row>
    <row r="512" spans="1:28" s="823" customFormat="1" hidden="1" outlineLevel="1">
      <c r="A512" s="835"/>
      <c r="B512" s="835" t="s">
        <v>2159</v>
      </c>
      <c r="C512" s="846" t="s">
        <v>1565</v>
      </c>
      <c r="D512" s="837" t="s">
        <v>1535</v>
      </c>
      <c r="E512" s="838">
        <v>65</v>
      </c>
      <c r="F512" s="839"/>
      <c r="G512" s="839"/>
      <c r="H512" s="812">
        <v>0</v>
      </c>
      <c r="I512" s="840"/>
      <c r="J512" s="840"/>
      <c r="K512" s="839"/>
      <c r="M512" s="841"/>
      <c r="N512" s="841" t="s">
        <v>2159</v>
      </c>
      <c r="O512" s="847" t="s">
        <v>1565</v>
      </c>
      <c r="P512" s="843" t="s">
        <v>1535</v>
      </c>
      <c r="Q512" s="1154">
        <v>65</v>
      </c>
      <c r="R512" s="1145">
        <v>0</v>
      </c>
      <c r="S512" s="1151"/>
      <c r="T512" s="1151"/>
      <c r="U512" s="794">
        <v>254000</v>
      </c>
      <c r="V512" s="845">
        <v>12900</v>
      </c>
      <c r="W512" s="795">
        <f t="shared" si="37"/>
        <v>266900</v>
      </c>
      <c r="X512" s="795">
        <f t="shared" si="38"/>
        <v>17348500</v>
      </c>
      <c r="Y512" s="795">
        <f t="shared" si="39"/>
        <v>0</v>
      </c>
      <c r="Z512" s="795">
        <f t="shared" si="40"/>
        <v>0</v>
      </c>
      <c r="AA512" s="795">
        <f t="shared" si="41"/>
        <v>0</v>
      </c>
      <c r="AB512" s="834">
        <f>IFERROR(VLOOKUP(N512,'[40]KL TT ĐỢT 2'!$B$18:$K$2023,10,0),0)</f>
        <v>0</v>
      </c>
    </row>
    <row r="513" spans="1:28" s="823" customFormat="1" hidden="1" outlineLevel="1">
      <c r="A513" s="835"/>
      <c r="B513" s="835" t="s">
        <v>2160</v>
      </c>
      <c r="C513" s="825" t="s">
        <v>2161</v>
      </c>
      <c r="D513" s="837"/>
      <c r="E513" s="838"/>
      <c r="F513" s="839"/>
      <c r="G513" s="839"/>
      <c r="H513" s="812">
        <v>0</v>
      </c>
      <c r="I513" s="840"/>
      <c r="J513" s="840"/>
      <c r="K513" s="839"/>
      <c r="M513" s="841"/>
      <c r="N513" s="852" t="s">
        <v>2160</v>
      </c>
      <c r="O513" s="830" t="s">
        <v>2161</v>
      </c>
      <c r="P513" s="843"/>
      <c r="Q513" s="1154"/>
      <c r="R513" s="1145">
        <v>0</v>
      </c>
      <c r="S513" s="1151"/>
      <c r="T513" s="1151"/>
      <c r="U513" s="794"/>
      <c r="V513" s="845"/>
      <c r="W513" s="795">
        <f t="shared" si="37"/>
        <v>0</v>
      </c>
      <c r="X513" s="795">
        <f t="shared" si="38"/>
        <v>0</v>
      </c>
      <c r="Y513" s="795">
        <f t="shared" si="39"/>
        <v>0</v>
      </c>
      <c r="Z513" s="795">
        <f t="shared" si="40"/>
        <v>0</v>
      </c>
      <c r="AA513" s="795">
        <f t="shared" si="41"/>
        <v>0</v>
      </c>
      <c r="AB513" s="834">
        <f>IFERROR(VLOOKUP(N513,'[40]KL TT ĐỢT 2'!$B$18:$K$2023,10,0),0)</f>
        <v>0</v>
      </c>
    </row>
    <row r="514" spans="1:28" s="823" customFormat="1" hidden="1" outlineLevel="1">
      <c r="A514" s="835"/>
      <c r="B514" s="835" t="s">
        <v>2162</v>
      </c>
      <c r="C514" s="836" t="s">
        <v>2083</v>
      </c>
      <c r="D514" s="837" t="s">
        <v>1535</v>
      </c>
      <c r="E514" s="838">
        <v>10</v>
      </c>
      <c r="F514" s="839"/>
      <c r="G514" s="839"/>
      <c r="H514" s="812">
        <v>0</v>
      </c>
      <c r="I514" s="840"/>
      <c r="J514" s="840"/>
      <c r="K514" s="839"/>
      <c r="M514" s="841"/>
      <c r="N514" s="841" t="s">
        <v>2162</v>
      </c>
      <c r="O514" s="842" t="s">
        <v>2083</v>
      </c>
      <c r="P514" s="843" t="s">
        <v>1535</v>
      </c>
      <c r="Q514" s="1154">
        <v>10</v>
      </c>
      <c r="R514" s="1145">
        <v>0</v>
      </c>
      <c r="S514" s="1151"/>
      <c r="T514" s="1151"/>
      <c r="U514" s="794">
        <v>559100</v>
      </c>
      <c r="V514" s="845">
        <v>192900</v>
      </c>
      <c r="W514" s="795">
        <f t="shared" si="37"/>
        <v>752000</v>
      </c>
      <c r="X514" s="795">
        <f t="shared" si="38"/>
        <v>7520000</v>
      </c>
      <c r="Y514" s="795">
        <f t="shared" si="39"/>
        <v>0</v>
      </c>
      <c r="Z514" s="795">
        <f t="shared" si="40"/>
        <v>0</v>
      </c>
      <c r="AA514" s="795">
        <f t="shared" si="41"/>
        <v>0</v>
      </c>
      <c r="AB514" s="834">
        <f>IFERROR(VLOOKUP(N514,'[40]KL TT ĐỢT 2'!$B$18:$K$2023,10,0),0)</f>
        <v>0</v>
      </c>
    </row>
    <row r="515" spans="1:28" s="823" customFormat="1" hidden="1" outlineLevel="1">
      <c r="A515" s="835"/>
      <c r="B515" s="835" t="s">
        <v>2163</v>
      </c>
      <c r="C515" s="836" t="s">
        <v>1706</v>
      </c>
      <c r="D515" s="837" t="s">
        <v>1535</v>
      </c>
      <c r="E515" s="838">
        <v>60</v>
      </c>
      <c r="F515" s="839"/>
      <c r="G515" s="839"/>
      <c r="H515" s="812">
        <v>0</v>
      </c>
      <c r="I515" s="840"/>
      <c r="J515" s="840"/>
      <c r="K515" s="839"/>
      <c r="M515" s="841"/>
      <c r="N515" s="841" t="s">
        <v>2163</v>
      </c>
      <c r="O515" s="842" t="s">
        <v>1706</v>
      </c>
      <c r="P515" s="843" t="s">
        <v>1535</v>
      </c>
      <c r="Q515" s="1154">
        <v>60</v>
      </c>
      <c r="R515" s="1145">
        <v>0</v>
      </c>
      <c r="S515" s="1151"/>
      <c r="T515" s="1151"/>
      <c r="U515" s="794">
        <v>642300</v>
      </c>
      <c r="V515" s="845">
        <v>199300</v>
      </c>
      <c r="W515" s="795">
        <f t="shared" si="37"/>
        <v>841600</v>
      </c>
      <c r="X515" s="795">
        <f t="shared" si="38"/>
        <v>50496000</v>
      </c>
      <c r="Y515" s="795">
        <f t="shared" si="39"/>
        <v>0</v>
      </c>
      <c r="Z515" s="795">
        <f t="shared" si="40"/>
        <v>0</v>
      </c>
      <c r="AA515" s="795">
        <f t="shared" si="41"/>
        <v>0</v>
      </c>
      <c r="AB515" s="834">
        <f>IFERROR(VLOOKUP(N515,'[40]KL TT ĐỢT 2'!$B$18:$K$2023,10,0),0)</f>
        <v>0</v>
      </c>
    </row>
    <row r="516" spans="1:28" s="823" customFormat="1" hidden="1" outlineLevel="1">
      <c r="A516" s="835"/>
      <c r="B516" s="835" t="s">
        <v>2164</v>
      </c>
      <c r="C516" s="836" t="s">
        <v>1706</v>
      </c>
      <c r="D516" s="837" t="s">
        <v>1535</v>
      </c>
      <c r="E516" s="838">
        <v>162</v>
      </c>
      <c r="F516" s="839"/>
      <c r="G516" s="839"/>
      <c r="H516" s="812">
        <v>0</v>
      </c>
      <c r="I516" s="840"/>
      <c r="J516" s="840"/>
      <c r="K516" s="839"/>
      <c r="M516" s="841"/>
      <c r="N516" s="841" t="s">
        <v>2164</v>
      </c>
      <c r="O516" s="842" t="s">
        <v>1706</v>
      </c>
      <c r="P516" s="843" t="s">
        <v>1535</v>
      </c>
      <c r="Q516" s="1154">
        <v>162</v>
      </c>
      <c r="R516" s="1145">
        <v>0</v>
      </c>
      <c r="S516" s="1151"/>
      <c r="T516" s="1151"/>
      <c r="U516" s="794">
        <v>642300</v>
      </c>
      <c r="V516" s="845">
        <v>199300</v>
      </c>
      <c r="W516" s="795">
        <f t="shared" si="37"/>
        <v>841600</v>
      </c>
      <c r="X516" s="795">
        <f t="shared" si="38"/>
        <v>136339200</v>
      </c>
      <c r="Y516" s="795">
        <f t="shared" si="39"/>
        <v>0</v>
      </c>
      <c r="Z516" s="795">
        <f t="shared" si="40"/>
        <v>0</v>
      </c>
      <c r="AA516" s="795">
        <f t="shared" si="41"/>
        <v>0</v>
      </c>
      <c r="AB516" s="834">
        <f>IFERROR(VLOOKUP(N516,'[40]KL TT ĐỢT 2'!$B$18:$K$2023,10,0),0)</f>
        <v>0</v>
      </c>
    </row>
    <row r="517" spans="1:28" s="823" customFormat="1" hidden="1" outlineLevel="1">
      <c r="A517" s="835"/>
      <c r="B517" s="835" t="s">
        <v>2165</v>
      </c>
      <c r="C517" s="836" t="s">
        <v>2087</v>
      </c>
      <c r="D517" s="837" t="s">
        <v>1535</v>
      </c>
      <c r="E517" s="838">
        <v>5</v>
      </c>
      <c r="F517" s="839"/>
      <c r="G517" s="839"/>
      <c r="H517" s="812">
        <v>0</v>
      </c>
      <c r="I517" s="840"/>
      <c r="J517" s="840"/>
      <c r="K517" s="839"/>
      <c r="M517" s="841"/>
      <c r="N517" s="841" t="s">
        <v>2165</v>
      </c>
      <c r="O517" s="842" t="s">
        <v>2087</v>
      </c>
      <c r="P517" s="843" t="s">
        <v>1535</v>
      </c>
      <c r="Q517" s="1154">
        <v>5</v>
      </c>
      <c r="R517" s="1145">
        <v>0</v>
      </c>
      <c r="S517" s="1151"/>
      <c r="T517" s="1151"/>
      <c r="U517" s="794">
        <v>559100</v>
      </c>
      <c r="V517" s="845">
        <v>192900</v>
      </c>
      <c r="W517" s="795">
        <f t="shared" si="37"/>
        <v>752000</v>
      </c>
      <c r="X517" s="795">
        <f t="shared" si="38"/>
        <v>3760000</v>
      </c>
      <c r="Y517" s="795">
        <f t="shared" si="39"/>
        <v>0</v>
      </c>
      <c r="Z517" s="795">
        <f t="shared" si="40"/>
        <v>0</v>
      </c>
      <c r="AA517" s="795">
        <f t="shared" si="41"/>
        <v>0</v>
      </c>
      <c r="AB517" s="834">
        <f>IFERROR(VLOOKUP(N517,'[40]KL TT ĐỢT 2'!$B$18:$K$2023,10,0),0)</f>
        <v>0</v>
      </c>
    </row>
    <row r="518" spans="1:28" s="823" customFormat="1" hidden="1" outlineLevel="1">
      <c r="A518" s="835"/>
      <c r="B518" s="835" t="s">
        <v>2166</v>
      </c>
      <c r="C518" s="836" t="s">
        <v>1591</v>
      </c>
      <c r="D518" s="837" t="s">
        <v>1535</v>
      </c>
      <c r="E518" s="838">
        <v>101</v>
      </c>
      <c r="F518" s="839"/>
      <c r="G518" s="839"/>
      <c r="H518" s="812">
        <v>0</v>
      </c>
      <c r="I518" s="840"/>
      <c r="J518" s="840"/>
      <c r="K518" s="839"/>
      <c r="M518" s="841"/>
      <c r="N518" s="841" t="s">
        <v>2166</v>
      </c>
      <c r="O518" s="842" t="s">
        <v>1591</v>
      </c>
      <c r="P518" s="843" t="s">
        <v>1535</v>
      </c>
      <c r="Q518" s="1154">
        <v>101</v>
      </c>
      <c r="R518" s="1145">
        <v>0</v>
      </c>
      <c r="S518" s="1151"/>
      <c r="T518" s="1151"/>
      <c r="U518" s="794">
        <v>559100</v>
      </c>
      <c r="V518" s="845">
        <v>192900</v>
      </c>
      <c r="W518" s="795">
        <f t="shared" si="37"/>
        <v>752000</v>
      </c>
      <c r="X518" s="795">
        <f t="shared" si="38"/>
        <v>75952000</v>
      </c>
      <c r="Y518" s="795">
        <f t="shared" si="39"/>
        <v>0</v>
      </c>
      <c r="Z518" s="795">
        <f t="shared" si="40"/>
        <v>0</v>
      </c>
      <c r="AA518" s="795">
        <f t="shared" si="41"/>
        <v>0</v>
      </c>
      <c r="AB518" s="834">
        <f>IFERROR(VLOOKUP(N518,'[40]KL TT ĐỢT 2'!$B$18:$K$2023,10,0),0)</f>
        <v>0</v>
      </c>
    </row>
    <row r="519" spans="1:28" s="823" customFormat="1" hidden="1" outlineLevel="1">
      <c r="A519" s="835"/>
      <c r="B519" s="835" t="s">
        <v>2167</v>
      </c>
      <c r="C519" s="836" t="s">
        <v>1711</v>
      </c>
      <c r="D519" s="837" t="s">
        <v>1535</v>
      </c>
      <c r="E519" s="838">
        <v>24</v>
      </c>
      <c r="F519" s="839"/>
      <c r="G519" s="839"/>
      <c r="H519" s="812">
        <v>0</v>
      </c>
      <c r="I519" s="840"/>
      <c r="J519" s="840"/>
      <c r="K519" s="839"/>
      <c r="M519" s="841"/>
      <c r="N519" s="841" t="s">
        <v>2167</v>
      </c>
      <c r="O519" s="842" t="s">
        <v>1711</v>
      </c>
      <c r="P519" s="843" t="s">
        <v>1535</v>
      </c>
      <c r="Q519" s="1154">
        <v>24</v>
      </c>
      <c r="R519" s="1145">
        <v>0</v>
      </c>
      <c r="S519" s="1151"/>
      <c r="T519" s="1151"/>
      <c r="U519" s="794">
        <v>706600</v>
      </c>
      <c r="V519" s="845">
        <v>199300</v>
      </c>
      <c r="W519" s="795">
        <f t="shared" si="37"/>
        <v>905900</v>
      </c>
      <c r="X519" s="795">
        <f t="shared" si="38"/>
        <v>21741600</v>
      </c>
      <c r="Y519" s="795">
        <f t="shared" si="39"/>
        <v>0</v>
      </c>
      <c r="Z519" s="795">
        <f t="shared" si="40"/>
        <v>0</v>
      </c>
      <c r="AA519" s="795">
        <f t="shared" si="41"/>
        <v>0</v>
      </c>
      <c r="AB519" s="834">
        <f>IFERROR(VLOOKUP(N519,'[40]KL TT ĐỢT 2'!$B$18:$K$2023,10,0),0)</f>
        <v>0</v>
      </c>
    </row>
    <row r="520" spans="1:28" s="823" customFormat="1" hidden="1" outlineLevel="1">
      <c r="A520" s="835"/>
      <c r="B520" s="835" t="s">
        <v>2168</v>
      </c>
      <c r="C520" s="836" t="s">
        <v>1711</v>
      </c>
      <c r="D520" s="837" t="s">
        <v>1535</v>
      </c>
      <c r="E520" s="838">
        <v>24</v>
      </c>
      <c r="F520" s="839"/>
      <c r="G520" s="839"/>
      <c r="H520" s="812">
        <v>0</v>
      </c>
      <c r="I520" s="840"/>
      <c r="J520" s="840"/>
      <c r="K520" s="839"/>
      <c r="M520" s="841"/>
      <c r="N520" s="841" t="s">
        <v>2168</v>
      </c>
      <c r="O520" s="842" t="s">
        <v>1711</v>
      </c>
      <c r="P520" s="843" t="s">
        <v>1535</v>
      </c>
      <c r="Q520" s="1154">
        <v>24</v>
      </c>
      <c r="R520" s="1145">
        <v>0</v>
      </c>
      <c r="S520" s="1151"/>
      <c r="T520" s="1151"/>
      <c r="U520" s="794">
        <v>706600</v>
      </c>
      <c r="V520" s="845">
        <v>199300</v>
      </c>
      <c r="W520" s="795">
        <f t="shared" si="37"/>
        <v>905900</v>
      </c>
      <c r="X520" s="795">
        <f t="shared" si="38"/>
        <v>21741600</v>
      </c>
      <c r="Y520" s="795">
        <f t="shared" si="39"/>
        <v>0</v>
      </c>
      <c r="Z520" s="795">
        <f t="shared" si="40"/>
        <v>0</v>
      </c>
      <c r="AA520" s="795">
        <f t="shared" si="41"/>
        <v>0</v>
      </c>
      <c r="AB520" s="834">
        <f>IFERROR(VLOOKUP(N520,'[40]KL TT ĐỢT 2'!$B$18:$K$2023,10,0),0)</f>
        <v>0</v>
      </c>
    </row>
    <row r="521" spans="1:28" s="823" customFormat="1" hidden="1" outlineLevel="1">
      <c r="A521" s="835"/>
      <c r="B521" s="835" t="s">
        <v>2169</v>
      </c>
      <c r="C521" s="836" t="s">
        <v>1960</v>
      </c>
      <c r="D521" s="837" t="s">
        <v>1535</v>
      </c>
      <c r="E521" s="838">
        <v>38</v>
      </c>
      <c r="F521" s="839"/>
      <c r="G521" s="839"/>
      <c r="H521" s="812">
        <v>0</v>
      </c>
      <c r="I521" s="840"/>
      <c r="J521" s="840"/>
      <c r="K521" s="839"/>
      <c r="M521" s="841"/>
      <c r="N521" s="841" t="s">
        <v>2169</v>
      </c>
      <c r="O521" s="842" t="s">
        <v>1960</v>
      </c>
      <c r="P521" s="843" t="s">
        <v>1535</v>
      </c>
      <c r="Q521" s="1154">
        <v>38</v>
      </c>
      <c r="R521" s="1145">
        <v>0</v>
      </c>
      <c r="S521" s="1151"/>
      <c r="T521" s="1151"/>
      <c r="U521" s="794">
        <v>615000</v>
      </c>
      <c r="V521" s="845">
        <v>192900</v>
      </c>
      <c r="W521" s="795">
        <f t="shared" si="37"/>
        <v>807900</v>
      </c>
      <c r="X521" s="795">
        <f t="shared" si="38"/>
        <v>30700200</v>
      </c>
      <c r="Y521" s="795">
        <f t="shared" si="39"/>
        <v>0</v>
      </c>
      <c r="Z521" s="795">
        <f t="shared" si="40"/>
        <v>0</v>
      </c>
      <c r="AA521" s="795">
        <f t="shared" si="41"/>
        <v>0</v>
      </c>
      <c r="AB521" s="834">
        <f>IFERROR(VLOOKUP(N521,'[40]KL TT ĐỢT 2'!$B$18:$K$2023,10,0),0)</f>
        <v>0</v>
      </c>
    </row>
    <row r="522" spans="1:28" s="823" customFormat="1" hidden="1" outlineLevel="1">
      <c r="A522" s="835"/>
      <c r="B522" s="835" t="s">
        <v>2170</v>
      </c>
      <c r="C522" s="836" t="s">
        <v>2093</v>
      </c>
      <c r="D522" s="837" t="s">
        <v>1535</v>
      </c>
      <c r="E522" s="838">
        <v>5</v>
      </c>
      <c r="F522" s="839"/>
      <c r="G522" s="839"/>
      <c r="H522" s="812">
        <v>0</v>
      </c>
      <c r="I522" s="840"/>
      <c r="J522" s="840"/>
      <c r="K522" s="839"/>
      <c r="M522" s="841"/>
      <c r="N522" s="841" t="s">
        <v>2170</v>
      </c>
      <c r="O522" s="842" t="s">
        <v>2093</v>
      </c>
      <c r="P522" s="843" t="s">
        <v>1535</v>
      </c>
      <c r="Q522" s="1154">
        <v>5</v>
      </c>
      <c r="R522" s="1145">
        <v>0</v>
      </c>
      <c r="S522" s="1151"/>
      <c r="T522" s="1151"/>
      <c r="U522" s="794">
        <v>706600</v>
      </c>
      <c r="V522" s="845">
        <v>199300</v>
      </c>
      <c r="W522" s="795">
        <f t="shared" si="37"/>
        <v>905900</v>
      </c>
      <c r="X522" s="795">
        <f t="shared" si="38"/>
        <v>4529500</v>
      </c>
      <c r="Y522" s="795">
        <f t="shared" si="39"/>
        <v>0</v>
      </c>
      <c r="Z522" s="795">
        <f t="shared" si="40"/>
        <v>0</v>
      </c>
      <c r="AA522" s="795">
        <f t="shared" si="41"/>
        <v>0</v>
      </c>
      <c r="AB522" s="834">
        <f>IFERROR(VLOOKUP(N522,'[40]KL TT ĐỢT 2'!$B$18:$K$2023,10,0),0)</f>
        <v>0</v>
      </c>
    </row>
    <row r="523" spans="1:28" s="823" customFormat="1" hidden="1" outlineLevel="1">
      <c r="A523" s="835"/>
      <c r="B523" s="835" t="s">
        <v>2171</v>
      </c>
      <c r="C523" s="836" t="s">
        <v>2095</v>
      </c>
      <c r="D523" s="837" t="s">
        <v>1535</v>
      </c>
      <c r="E523" s="838">
        <v>4</v>
      </c>
      <c r="F523" s="839"/>
      <c r="G523" s="839"/>
      <c r="H523" s="812">
        <v>0</v>
      </c>
      <c r="I523" s="840"/>
      <c r="J523" s="840"/>
      <c r="K523" s="839"/>
      <c r="M523" s="841"/>
      <c r="N523" s="841" t="s">
        <v>2171</v>
      </c>
      <c r="O523" s="842" t="s">
        <v>2095</v>
      </c>
      <c r="P523" s="843" t="s">
        <v>1535</v>
      </c>
      <c r="Q523" s="1154">
        <v>4</v>
      </c>
      <c r="R523" s="1145">
        <v>0</v>
      </c>
      <c r="S523" s="1151"/>
      <c r="T523" s="1151"/>
      <c r="U523" s="794">
        <v>615000</v>
      </c>
      <c r="V523" s="845">
        <v>192900</v>
      </c>
      <c r="W523" s="795">
        <f t="shared" si="37"/>
        <v>807900</v>
      </c>
      <c r="X523" s="795">
        <f t="shared" si="38"/>
        <v>3231600</v>
      </c>
      <c r="Y523" s="795">
        <f t="shared" si="39"/>
        <v>0</v>
      </c>
      <c r="Z523" s="795">
        <f t="shared" si="40"/>
        <v>0</v>
      </c>
      <c r="AA523" s="795">
        <f t="shared" si="41"/>
        <v>0</v>
      </c>
      <c r="AB523" s="834">
        <f>IFERROR(VLOOKUP(N523,'[40]KL TT ĐỢT 2'!$B$18:$K$2023,10,0),0)</f>
        <v>0</v>
      </c>
    </row>
    <row r="524" spans="1:28" s="823" customFormat="1" hidden="1" outlineLevel="1">
      <c r="A524" s="835"/>
      <c r="B524" s="835" t="s">
        <v>2172</v>
      </c>
      <c r="C524" s="836" t="s">
        <v>2097</v>
      </c>
      <c r="D524" s="837" t="s">
        <v>1535</v>
      </c>
      <c r="E524" s="838">
        <v>2</v>
      </c>
      <c r="F524" s="839"/>
      <c r="G524" s="839"/>
      <c r="H524" s="812">
        <v>0</v>
      </c>
      <c r="I524" s="840"/>
      <c r="J524" s="840"/>
      <c r="K524" s="839"/>
      <c r="M524" s="841"/>
      <c r="N524" s="841" t="s">
        <v>2172</v>
      </c>
      <c r="O524" s="842" t="s">
        <v>2097</v>
      </c>
      <c r="P524" s="843" t="s">
        <v>1535</v>
      </c>
      <c r="Q524" s="1154">
        <v>2</v>
      </c>
      <c r="R524" s="1145">
        <v>0</v>
      </c>
      <c r="S524" s="1151"/>
      <c r="T524" s="1151"/>
      <c r="U524" s="794">
        <v>615000</v>
      </c>
      <c r="V524" s="845">
        <v>192900</v>
      </c>
      <c r="W524" s="795">
        <f t="shared" si="37"/>
        <v>807900</v>
      </c>
      <c r="X524" s="795">
        <f t="shared" si="38"/>
        <v>1615800</v>
      </c>
      <c r="Y524" s="795">
        <f t="shared" si="39"/>
        <v>0</v>
      </c>
      <c r="Z524" s="795">
        <f t="shared" si="40"/>
        <v>0</v>
      </c>
      <c r="AA524" s="795">
        <f t="shared" si="41"/>
        <v>0</v>
      </c>
      <c r="AB524" s="834">
        <f>IFERROR(VLOOKUP(N524,'[40]KL TT ĐỢT 2'!$B$18:$K$2023,10,0),0)</f>
        <v>0</v>
      </c>
    </row>
    <row r="525" spans="1:28" s="823" customFormat="1" hidden="1" outlineLevel="1">
      <c r="A525" s="835"/>
      <c r="B525" s="835" t="s">
        <v>2173</v>
      </c>
      <c r="C525" s="836" t="s">
        <v>1881</v>
      </c>
      <c r="D525" s="837" t="s">
        <v>1535</v>
      </c>
      <c r="E525" s="838">
        <v>7</v>
      </c>
      <c r="F525" s="839"/>
      <c r="G525" s="839"/>
      <c r="H525" s="812">
        <v>0</v>
      </c>
      <c r="I525" s="840"/>
      <c r="J525" s="840"/>
      <c r="K525" s="839"/>
      <c r="M525" s="841"/>
      <c r="N525" s="841" t="s">
        <v>2173</v>
      </c>
      <c r="O525" s="842" t="s">
        <v>1881</v>
      </c>
      <c r="P525" s="843" t="s">
        <v>1535</v>
      </c>
      <c r="Q525" s="1154">
        <v>7</v>
      </c>
      <c r="R525" s="1145">
        <v>0</v>
      </c>
      <c r="S525" s="1151"/>
      <c r="T525" s="1151"/>
      <c r="U525" s="794">
        <v>706600</v>
      </c>
      <c r="V525" s="845">
        <v>199300</v>
      </c>
      <c r="W525" s="795">
        <f t="shared" si="37"/>
        <v>905900</v>
      </c>
      <c r="X525" s="795">
        <f t="shared" si="38"/>
        <v>6341300</v>
      </c>
      <c r="Y525" s="795">
        <f t="shared" si="39"/>
        <v>0</v>
      </c>
      <c r="Z525" s="795">
        <f t="shared" si="40"/>
        <v>0</v>
      </c>
      <c r="AA525" s="795">
        <f t="shared" si="41"/>
        <v>0</v>
      </c>
      <c r="AB525" s="834">
        <f>IFERROR(VLOOKUP(N525,'[40]KL TT ĐỢT 2'!$B$18:$K$2023,10,0),0)</f>
        <v>0</v>
      </c>
    </row>
    <row r="526" spans="1:28" s="823" customFormat="1" hidden="1" outlineLevel="1">
      <c r="A526" s="835"/>
      <c r="B526" s="835" t="s">
        <v>2174</v>
      </c>
      <c r="C526" s="836" t="s">
        <v>1561</v>
      </c>
      <c r="D526" s="837" t="s">
        <v>1535</v>
      </c>
      <c r="E526" s="838">
        <v>12</v>
      </c>
      <c r="F526" s="839"/>
      <c r="G526" s="839"/>
      <c r="H526" s="812">
        <v>0</v>
      </c>
      <c r="I526" s="840"/>
      <c r="J526" s="840"/>
      <c r="K526" s="839"/>
      <c r="M526" s="841"/>
      <c r="N526" s="841" t="s">
        <v>2174</v>
      </c>
      <c r="O526" s="842" t="s">
        <v>1561</v>
      </c>
      <c r="P526" s="843" t="s">
        <v>1535</v>
      </c>
      <c r="Q526" s="1154">
        <v>12</v>
      </c>
      <c r="R526" s="1145">
        <v>0</v>
      </c>
      <c r="S526" s="1151"/>
      <c r="T526" s="1151"/>
      <c r="U526" s="794">
        <v>544700</v>
      </c>
      <c r="V526" s="845">
        <v>192900</v>
      </c>
      <c r="W526" s="795">
        <f t="shared" si="37"/>
        <v>737600</v>
      </c>
      <c r="X526" s="795">
        <f t="shared" si="38"/>
        <v>8851200</v>
      </c>
      <c r="Y526" s="795">
        <f t="shared" si="39"/>
        <v>0</v>
      </c>
      <c r="Z526" s="795">
        <f t="shared" si="40"/>
        <v>0</v>
      </c>
      <c r="AA526" s="795">
        <f t="shared" si="41"/>
        <v>0</v>
      </c>
      <c r="AB526" s="834">
        <f>IFERROR(VLOOKUP(N526,'[40]KL TT ĐỢT 2'!$B$18:$K$2023,10,0),0)</f>
        <v>0</v>
      </c>
    </row>
    <row r="527" spans="1:28" s="823" customFormat="1" ht="28" hidden="1" outlineLevel="1">
      <c r="A527" s="835"/>
      <c r="B527" s="835" t="s">
        <v>2175</v>
      </c>
      <c r="C527" s="846" t="s">
        <v>1563</v>
      </c>
      <c r="D527" s="837" t="s">
        <v>1535</v>
      </c>
      <c r="E527" s="838">
        <v>100</v>
      </c>
      <c r="F527" s="839"/>
      <c r="G527" s="839"/>
      <c r="H527" s="812">
        <v>0</v>
      </c>
      <c r="I527" s="840"/>
      <c r="J527" s="840"/>
      <c r="K527" s="839"/>
      <c r="M527" s="841"/>
      <c r="N527" s="841" t="s">
        <v>2175</v>
      </c>
      <c r="O527" s="847" t="s">
        <v>1563</v>
      </c>
      <c r="P527" s="843" t="s">
        <v>1535</v>
      </c>
      <c r="Q527" s="1154">
        <v>100</v>
      </c>
      <c r="R527" s="1145">
        <v>0</v>
      </c>
      <c r="S527" s="1151"/>
      <c r="T527" s="1151"/>
      <c r="U527" s="794">
        <v>476400</v>
      </c>
      <c r="V527" s="845">
        <v>38600</v>
      </c>
      <c r="W527" s="795">
        <f t="shared" si="37"/>
        <v>515000</v>
      </c>
      <c r="X527" s="795">
        <f t="shared" si="38"/>
        <v>51500000</v>
      </c>
      <c r="Y527" s="795">
        <f t="shared" si="39"/>
        <v>0</v>
      </c>
      <c r="Z527" s="795">
        <f t="shared" si="40"/>
        <v>0</v>
      </c>
      <c r="AA527" s="795">
        <f t="shared" si="41"/>
        <v>0</v>
      </c>
      <c r="AB527" s="834">
        <f>IFERROR(VLOOKUP(N527,'[40]KL TT ĐỢT 2'!$B$18:$K$2023,10,0),0)</f>
        <v>0</v>
      </c>
    </row>
    <row r="528" spans="1:28" s="823" customFormat="1" hidden="1" outlineLevel="1">
      <c r="A528" s="835"/>
      <c r="B528" s="835" t="s">
        <v>2176</v>
      </c>
      <c r="C528" s="846" t="s">
        <v>1565</v>
      </c>
      <c r="D528" s="837" t="s">
        <v>1535</v>
      </c>
      <c r="E528" s="838">
        <v>100</v>
      </c>
      <c r="F528" s="839"/>
      <c r="G528" s="839"/>
      <c r="H528" s="812">
        <v>0</v>
      </c>
      <c r="I528" s="840"/>
      <c r="J528" s="840"/>
      <c r="K528" s="839"/>
      <c r="M528" s="841"/>
      <c r="N528" s="841" t="s">
        <v>2176</v>
      </c>
      <c r="O528" s="847" t="s">
        <v>1565</v>
      </c>
      <c r="P528" s="843" t="s">
        <v>1535</v>
      </c>
      <c r="Q528" s="1154">
        <v>100</v>
      </c>
      <c r="R528" s="1145">
        <v>0</v>
      </c>
      <c r="S528" s="1151"/>
      <c r="T528" s="1151"/>
      <c r="U528" s="794">
        <v>254000</v>
      </c>
      <c r="V528" s="845">
        <v>12900</v>
      </c>
      <c r="W528" s="795">
        <f t="shared" si="37"/>
        <v>266900</v>
      </c>
      <c r="X528" s="795">
        <f t="shared" si="38"/>
        <v>26690000</v>
      </c>
      <c r="Y528" s="795">
        <f t="shared" si="39"/>
        <v>0</v>
      </c>
      <c r="Z528" s="795">
        <f t="shared" si="40"/>
        <v>0</v>
      </c>
      <c r="AA528" s="795">
        <f t="shared" si="41"/>
        <v>0</v>
      </c>
      <c r="AB528" s="834">
        <f>IFERROR(VLOOKUP(N528,'[40]KL TT ĐỢT 2'!$B$18:$K$2023,10,0),0)</f>
        <v>0</v>
      </c>
    </row>
    <row r="529" spans="1:28" s="823" customFormat="1" hidden="1" outlineLevel="1">
      <c r="A529" s="835"/>
      <c r="B529" s="835" t="s">
        <v>2177</v>
      </c>
      <c r="C529" s="825" t="s">
        <v>2178</v>
      </c>
      <c r="D529" s="837"/>
      <c r="E529" s="838"/>
      <c r="F529" s="839"/>
      <c r="G529" s="839"/>
      <c r="H529" s="812">
        <v>0</v>
      </c>
      <c r="I529" s="840"/>
      <c r="J529" s="840"/>
      <c r="K529" s="839"/>
      <c r="M529" s="841"/>
      <c r="N529" s="852" t="s">
        <v>2177</v>
      </c>
      <c r="O529" s="830" t="s">
        <v>2178</v>
      </c>
      <c r="P529" s="843"/>
      <c r="Q529" s="1154"/>
      <c r="R529" s="1145">
        <v>0</v>
      </c>
      <c r="S529" s="1151"/>
      <c r="T529" s="1151"/>
      <c r="U529" s="794"/>
      <c r="V529" s="845"/>
      <c r="W529" s="795">
        <f t="shared" si="37"/>
        <v>0</v>
      </c>
      <c r="X529" s="795">
        <f t="shared" si="38"/>
        <v>0</v>
      </c>
      <c r="Y529" s="795">
        <f t="shared" si="39"/>
        <v>0</v>
      </c>
      <c r="Z529" s="795">
        <f t="shared" si="40"/>
        <v>0</v>
      </c>
      <c r="AA529" s="795">
        <f t="shared" si="41"/>
        <v>0</v>
      </c>
      <c r="AB529" s="834">
        <f>IFERROR(VLOOKUP(N529,'[40]KL TT ĐỢT 2'!$B$18:$K$2023,10,0),0)</f>
        <v>0</v>
      </c>
    </row>
    <row r="530" spans="1:28" s="823" customFormat="1" hidden="1" outlineLevel="1">
      <c r="A530" s="835"/>
      <c r="B530" s="835" t="s">
        <v>2179</v>
      </c>
      <c r="C530" s="836" t="s">
        <v>1756</v>
      </c>
      <c r="D530" s="837" t="s">
        <v>1535</v>
      </c>
      <c r="E530" s="838">
        <v>8</v>
      </c>
      <c r="F530" s="839"/>
      <c r="G530" s="839"/>
      <c r="H530" s="812">
        <v>0</v>
      </c>
      <c r="I530" s="840"/>
      <c r="J530" s="840"/>
      <c r="K530" s="839"/>
      <c r="M530" s="841"/>
      <c r="N530" s="841" t="s">
        <v>2179</v>
      </c>
      <c r="O530" s="842" t="s">
        <v>1756</v>
      </c>
      <c r="P530" s="843" t="s">
        <v>1535</v>
      </c>
      <c r="Q530" s="1154">
        <v>8</v>
      </c>
      <c r="R530" s="1145">
        <v>0</v>
      </c>
      <c r="S530" s="1151"/>
      <c r="T530" s="1151"/>
      <c r="U530" s="794">
        <v>559100</v>
      </c>
      <c r="V530" s="845">
        <v>192900</v>
      </c>
      <c r="W530" s="795">
        <f t="shared" si="37"/>
        <v>752000</v>
      </c>
      <c r="X530" s="795">
        <f t="shared" si="38"/>
        <v>6016000</v>
      </c>
      <c r="Y530" s="795">
        <f t="shared" si="39"/>
        <v>0</v>
      </c>
      <c r="Z530" s="795">
        <f t="shared" si="40"/>
        <v>0</v>
      </c>
      <c r="AA530" s="795">
        <f t="shared" si="41"/>
        <v>0</v>
      </c>
      <c r="AB530" s="834">
        <f>IFERROR(VLOOKUP(N530,'[40]KL TT ĐỢT 2'!$B$18:$K$2023,10,0),0)</f>
        <v>0</v>
      </c>
    </row>
    <row r="531" spans="1:28" s="823" customFormat="1" hidden="1" outlineLevel="1">
      <c r="A531" s="835"/>
      <c r="B531" s="835" t="s">
        <v>2180</v>
      </c>
      <c r="C531" s="836" t="s">
        <v>2087</v>
      </c>
      <c r="D531" s="837" t="s">
        <v>1535</v>
      </c>
      <c r="E531" s="838">
        <v>0</v>
      </c>
      <c r="F531" s="839"/>
      <c r="G531" s="839"/>
      <c r="H531" s="812">
        <v>0</v>
      </c>
      <c r="I531" s="840"/>
      <c r="J531" s="840"/>
      <c r="K531" s="839"/>
      <c r="M531" s="841"/>
      <c r="N531" s="841" t="s">
        <v>2180</v>
      </c>
      <c r="O531" s="842" t="s">
        <v>2087</v>
      </c>
      <c r="P531" s="843" t="s">
        <v>1535</v>
      </c>
      <c r="Q531" s="1154">
        <v>0</v>
      </c>
      <c r="R531" s="1145">
        <v>0</v>
      </c>
      <c r="S531" s="1151"/>
      <c r="T531" s="1151"/>
      <c r="U531" s="794">
        <v>559100</v>
      </c>
      <c r="V531" s="845">
        <v>192900</v>
      </c>
      <c r="W531" s="795">
        <f t="shared" ref="W531:W594" si="42">U531+V531</f>
        <v>752000</v>
      </c>
      <c r="X531" s="795">
        <f t="shared" ref="X531:X594" si="43">Q531*W531</f>
        <v>0</v>
      </c>
      <c r="Y531" s="795">
        <f t="shared" ref="Y531:Y594" si="44">R531*W531</f>
        <v>0</v>
      </c>
      <c r="Z531" s="795">
        <f t="shared" ref="Z531:Z594" si="45">S531*W531</f>
        <v>0</v>
      </c>
      <c r="AA531" s="795">
        <f t="shared" ref="AA531:AA594" si="46">T531*W531</f>
        <v>0</v>
      </c>
      <c r="AB531" s="834">
        <f>IFERROR(VLOOKUP(N531,'[40]KL TT ĐỢT 2'!$B$18:$K$2023,10,0),0)</f>
        <v>0</v>
      </c>
    </row>
    <row r="532" spans="1:28" s="823" customFormat="1" hidden="1" outlineLevel="1">
      <c r="A532" s="835"/>
      <c r="B532" s="835" t="s">
        <v>2181</v>
      </c>
      <c r="C532" s="836" t="s">
        <v>1706</v>
      </c>
      <c r="D532" s="837" t="s">
        <v>1535</v>
      </c>
      <c r="E532" s="838">
        <v>27</v>
      </c>
      <c r="F532" s="839"/>
      <c r="G532" s="839"/>
      <c r="H532" s="812">
        <v>0</v>
      </c>
      <c r="I532" s="840"/>
      <c r="J532" s="840"/>
      <c r="K532" s="839"/>
      <c r="M532" s="841"/>
      <c r="N532" s="841" t="s">
        <v>2181</v>
      </c>
      <c r="O532" s="842" t="s">
        <v>1706</v>
      </c>
      <c r="P532" s="843" t="s">
        <v>1535</v>
      </c>
      <c r="Q532" s="1154">
        <v>27</v>
      </c>
      <c r="R532" s="1145">
        <v>0</v>
      </c>
      <c r="S532" s="1151"/>
      <c r="T532" s="1151"/>
      <c r="U532" s="794">
        <v>642300</v>
      </c>
      <c r="V532" s="845">
        <v>199300</v>
      </c>
      <c r="W532" s="795">
        <f t="shared" si="42"/>
        <v>841600</v>
      </c>
      <c r="X532" s="795">
        <f t="shared" si="43"/>
        <v>22723200</v>
      </c>
      <c r="Y532" s="795">
        <f t="shared" si="44"/>
        <v>0</v>
      </c>
      <c r="Z532" s="795">
        <f t="shared" si="45"/>
        <v>0</v>
      </c>
      <c r="AA532" s="795">
        <f t="shared" si="46"/>
        <v>0</v>
      </c>
      <c r="AB532" s="834">
        <f>IFERROR(VLOOKUP(N532,'[40]KL TT ĐỢT 2'!$B$18:$K$2023,10,0),0)</f>
        <v>0</v>
      </c>
    </row>
    <row r="533" spans="1:28" s="823" customFormat="1" hidden="1" outlineLevel="1">
      <c r="A533" s="835"/>
      <c r="B533" s="835" t="s">
        <v>2182</v>
      </c>
      <c r="C533" s="836" t="s">
        <v>2087</v>
      </c>
      <c r="D533" s="837" t="s">
        <v>1535</v>
      </c>
      <c r="E533" s="838">
        <v>83</v>
      </c>
      <c r="F533" s="839"/>
      <c r="G533" s="839"/>
      <c r="H533" s="812">
        <v>0</v>
      </c>
      <c r="I533" s="840"/>
      <c r="J533" s="840"/>
      <c r="K533" s="839"/>
      <c r="M533" s="841"/>
      <c r="N533" s="841" t="s">
        <v>2182</v>
      </c>
      <c r="O533" s="842" t="s">
        <v>2087</v>
      </c>
      <c r="P533" s="843" t="s">
        <v>1535</v>
      </c>
      <c r="Q533" s="1154">
        <v>83</v>
      </c>
      <c r="R533" s="1145">
        <v>0</v>
      </c>
      <c r="S533" s="1151"/>
      <c r="T533" s="1151"/>
      <c r="U533" s="794">
        <v>559100</v>
      </c>
      <c r="V533" s="845">
        <v>192900</v>
      </c>
      <c r="W533" s="795">
        <f t="shared" si="42"/>
        <v>752000</v>
      </c>
      <c r="X533" s="795">
        <f t="shared" si="43"/>
        <v>62416000</v>
      </c>
      <c r="Y533" s="795">
        <f t="shared" si="44"/>
        <v>0</v>
      </c>
      <c r="Z533" s="795">
        <f t="shared" si="45"/>
        <v>0</v>
      </c>
      <c r="AA533" s="795">
        <f t="shared" si="46"/>
        <v>0</v>
      </c>
      <c r="AB533" s="834">
        <f>IFERROR(VLOOKUP(N533,'[40]KL TT ĐỢT 2'!$B$18:$K$2023,10,0),0)</f>
        <v>0</v>
      </c>
    </row>
    <row r="534" spans="1:28" s="823" customFormat="1" hidden="1" outlineLevel="1">
      <c r="A534" s="835"/>
      <c r="B534" s="835" t="s">
        <v>2183</v>
      </c>
      <c r="C534" s="836" t="s">
        <v>1680</v>
      </c>
      <c r="D534" s="837" t="s">
        <v>1535</v>
      </c>
      <c r="E534" s="838">
        <v>0</v>
      </c>
      <c r="F534" s="839"/>
      <c r="G534" s="839"/>
      <c r="H534" s="812">
        <v>0</v>
      </c>
      <c r="I534" s="840"/>
      <c r="J534" s="840"/>
      <c r="K534" s="839"/>
      <c r="M534" s="841"/>
      <c r="N534" s="841" t="s">
        <v>2183</v>
      </c>
      <c r="O534" s="842" t="s">
        <v>1680</v>
      </c>
      <c r="P534" s="843" t="s">
        <v>1535</v>
      </c>
      <c r="Q534" s="1154">
        <v>0</v>
      </c>
      <c r="R534" s="1145">
        <v>0</v>
      </c>
      <c r="S534" s="1151"/>
      <c r="T534" s="1151"/>
      <c r="U534" s="794">
        <v>559100</v>
      </c>
      <c r="V534" s="845">
        <v>192900</v>
      </c>
      <c r="W534" s="795">
        <f t="shared" si="42"/>
        <v>752000</v>
      </c>
      <c r="X534" s="795">
        <f t="shared" si="43"/>
        <v>0</v>
      </c>
      <c r="Y534" s="795">
        <f t="shared" si="44"/>
        <v>0</v>
      </c>
      <c r="Z534" s="795">
        <f t="shared" si="45"/>
        <v>0</v>
      </c>
      <c r="AA534" s="795">
        <f t="shared" si="46"/>
        <v>0</v>
      </c>
      <c r="AB534" s="834">
        <f>IFERROR(VLOOKUP(N534,'[40]KL TT ĐỢT 2'!$B$18:$K$2023,10,0),0)</f>
        <v>0</v>
      </c>
    </row>
    <row r="535" spans="1:28" s="823" customFormat="1" hidden="1" outlineLevel="1">
      <c r="A535" s="835"/>
      <c r="B535" s="835" t="s">
        <v>2184</v>
      </c>
      <c r="C535" s="836" t="s">
        <v>1680</v>
      </c>
      <c r="D535" s="837" t="s">
        <v>1535</v>
      </c>
      <c r="E535" s="838">
        <v>0</v>
      </c>
      <c r="F535" s="839"/>
      <c r="G535" s="839"/>
      <c r="H535" s="812">
        <v>0</v>
      </c>
      <c r="I535" s="840"/>
      <c r="J535" s="840"/>
      <c r="K535" s="839"/>
      <c r="M535" s="841"/>
      <c r="N535" s="841" t="s">
        <v>2184</v>
      </c>
      <c r="O535" s="842" t="s">
        <v>1680</v>
      </c>
      <c r="P535" s="843" t="s">
        <v>1535</v>
      </c>
      <c r="Q535" s="1154">
        <v>0</v>
      </c>
      <c r="R535" s="1145">
        <v>0</v>
      </c>
      <c r="S535" s="1151"/>
      <c r="T535" s="1151"/>
      <c r="U535" s="794">
        <v>559100</v>
      </c>
      <c r="V535" s="845">
        <v>192900</v>
      </c>
      <c r="W535" s="795">
        <f t="shared" si="42"/>
        <v>752000</v>
      </c>
      <c r="X535" s="795">
        <f t="shared" si="43"/>
        <v>0</v>
      </c>
      <c r="Y535" s="795">
        <f t="shared" si="44"/>
        <v>0</v>
      </c>
      <c r="Z535" s="795">
        <f t="shared" si="45"/>
        <v>0</v>
      </c>
      <c r="AA535" s="795">
        <f t="shared" si="46"/>
        <v>0</v>
      </c>
      <c r="AB535" s="834">
        <f>IFERROR(VLOOKUP(N535,'[40]KL TT ĐỢT 2'!$B$18:$K$2023,10,0),0)</f>
        <v>0</v>
      </c>
    </row>
    <row r="536" spans="1:28" s="823" customFormat="1" hidden="1" outlineLevel="1">
      <c r="A536" s="835"/>
      <c r="B536" s="835" t="s">
        <v>2185</v>
      </c>
      <c r="C536" s="836" t="s">
        <v>2111</v>
      </c>
      <c r="D536" s="837" t="s">
        <v>1535</v>
      </c>
      <c r="E536" s="838">
        <v>7</v>
      </c>
      <c r="F536" s="839"/>
      <c r="G536" s="839"/>
      <c r="H536" s="812">
        <v>0</v>
      </c>
      <c r="I536" s="840"/>
      <c r="J536" s="840"/>
      <c r="K536" s="839"/>
      <c r="M536" s="841"/>
      <c r="N536" s="841" t="s">
        <v>2185</v>
      </c>
      <c r="O536" s="842" t="s">
        <v>2111</v>
      </c>
      <c r="P536" s="843" t="s">
        <v>1535</v>
      </c>
      <c r="Q536" s="1154">
        <v>7</v>
      </c>
      <c r="R536" s="1145">
        <v>0</v>
      </c>
      <c r="S536" s="1151"/>
      <c r="T536" s="1151"/>
      <c r="U536" s="794">
        <v>615000</v>
      </c>
      <c r="V536" s="845">
        <v>192900</v>
      </c>
      <c r="W536" s="795">
        <f t="shared" si="42"/>
        <v>807900</v>
      </c>
      <c r="X536" s="795">
        <f t="shared" si="43"/>
        <v>5655300</v>
      </c>
      <c r="Y536" s="795">
        <f t="shared" si="44"/>
        <v>0</v>
      </c>
      <c r="Z536" s="795">
        <f t="shared" si="45"/>
        <v>0</v>
      </c>
      <c r="AA536" s="795">
        <f t="shared" si="46"/>
        <v>0</v>
      </c>
      <c r="AB536" s="834">
        <f>IFERROR(VLOOKUP(N536,'[40]KL TT ĐỢT 2'!$B$18:$K$2023,10,0),0)</f>
        <v>0</v>
      </c>
    </row>
    <row r="537" spans="1:28" s="823" customFormat="1" hidden="1" outlineLevel="1">
      <c r="A537" s="835"/>
      <c r="B537" s="835" t="s">
        <v>2186</v>
      </c>
      <c r="C537" s="836" t="s">
        <v>2111</v>
      </c>
      <c r="D537" s="837" t="s">
        <v>1535</v>
      </c>
      <c r="E537" s="838">
        <v>13</v>
      </c>
      <c r="F537" s="839"/>
      <c r="G537" s="839"/>
      <c r="H537" s="812">
        <v>0</v>
      </c>
      <c r="I537" s="840"/>
      <c r="J537" s="840"/>
      <c r="K537" s="839"/>
      <c r="M537" s="841"/>
      <c r="N537" s="841" t="s">
        <v>2186</v>
      </c>
      <c r="O537" s="842" t="s">
        <v>2111</v>
      </c>
      <c r="P537" s="843" t="s">
        <v>1535</v>
      </c>
      <c r="Q537" s="1154">
        <v>13</v>
      </c>
      <c r="R537" s="1145">
        <v>0</v>
      </c>
      <c r="S537" s="1151"/>
      <c r="T537" s="1151"/>
      <c r="U537" s="794">
        <v>615000</v>
      </c>
      <c r="V537" s="845">
        <v>192900</v>
      </c>
      <c r="W537" s="795">
        <f t="shared" si="42"/>
        <v>807900</v>
      </c>
      <c r="X537" s="795">
        <f t="shared" si="43"/>
        <v>10502700</v>
      </c>
      <c r="Y537" s="795">
        <f t="shared" si="44"/>
        <v>0</v>
      </c>
      <c r="Z537" s="795">
        <f t="shared" si="45"/>
        <v>0</v>
      </c>
      <c r="AA537" s="795">
        <f t="shared" si="46"/>
        <v>0</v>
      </c>
      <c r="AB537" s="834">
        <f>IFERROR(VLOOKUP(N537,'[40]KL TT ĐỢT 2'!$B$18:$K$2023,10,0),0)</f>
        <v>0</v>
      </c>
    </row>
    <row r="538" spans="1:28" s="823" customFormat="1" hidden="1" outlineLevel="1">
      <c r="A538" s="835"/>
      <c r="B538" s="835" t="s">
        <v>2187</v>
      </c>
      <c r="C538" s="836" t="s">
        <v>2114</v>
      </c>
      <c r="D538" s="837" t="s">
        <v>1535</v>
      </c>
      <c r="E538" s="838">
        <v>0</v>
      </c>
      <c r="F538" s="839"/>
      <c r="G538" s="839"/>
      <c r="H538" s="812">
        <v>0</v>
      </c>
      <c r="I538" s="840"/>
      <c r="J538" s="840"/>
      <c r="K538" s="839"/>
      <c r="M538" s="841"/>
      <c r="N538" s="841" t="s">
        <v>2187</v>
      </c>
      <c r="O538" s="842" t="s">
        <v>2114</v>
      </c>
      <c r="P538" s="843" t="s">
        <v>1535</v>
      </c>
      <c r="Q538" s="1154">
        <v>0</v>
      </c>
      <c r="R538" s="1145">
        <v>0</v>
      </c>
      <c r="S538" s="1151"/>
      <c r="T538" s="1151"/>
      <c r="U538" s="794">
        <v>615000</v>
      </c>
      <c r="V538" s="845">
        <v>192900</v>
      </c>
      <c r="W538" s="795">
        <f t="shared" si="42"/>
        <v>807900</v>
      </c>
      <c r="X538" s="795">
        <f t="shared" si="43"/>
        <v>0</v>
      </c>
      <c r="Y538" s="795">
        <f t="shared" si="44"/>
        <v>0</v>
      </c>
      <c r="Z538" s="795">
        <f t="shared" si="45"/>
        <v>0</v>
      </c>
      <c r="AA538" s="795">
        <f t="shared" si="46"/>
        <v>0</v>
      </c>
      <c r="AB538" s="834">
        <f>IFERROR(VLOOKUP(N538,'[40]KL TT ĐỢT 2'!$B$18:$K$2023,10,0),0)</f>
        <v>0</v>
      </c>
    </row>
    <row r="539" spans="1:28" s="823" customFormat="1" hidden="1" outlineLevel="1">
      <c r="A539" s="835"/>
      <c r="B539" s="835" t="s">
        <v>2188</v>
      </c>
      <c r="C539" s="836" t="s">
        <v>2114</v>
      </c>
      <c r="D539" s="837" t="s">
        <v>1535</v>
      </c>
      <c r="E539" s="838">
        <v>0</v>
      </c>
      <c r="F539" s="839"/>
      <c r="G539" s="839"/>
      <c r="H539" s="812">
        <v>0</v>
      </c>
      <c r="I539" s="840"/>
      <c r="J539" s="840"/>
      <c r="K539" s="839"/>
      <c r="M539" s="841"/>
      <c r="N539" s="841" t="s">
        <v>2188</v>
      </c>
      <c r="O539" s="842" t="s">
        <v>2114</v>
      </c>
      <c r="P539" s="843" t="s">
        <v>1535</v>
      </c>
      <c r="Q539" s="1154">
        <v>0</v>
      </c>
      <c r="R539" s="1145">
        <v>0</v>
      </c>
      <c r="S539" s="1151"/>
      <c r="T539" s="1151"/>
      <c r="U539" s="794">
        <v>615000</v>
      </c>
      <c r="V539" s="845">
        <v>192900</v>
      </c>
      <c r="W539" s="795">
        <f t="shared" si="42"/>
        <v>807900</v>
      </c>
      <c r="X539" s="795">
        <f t="shared" si="43"/>
        <v>0</v>
      </c>
      <c r="Y539" s="795">
        <f t="shared" si="44"/>
        <v>0</v>
      </c>
      <c r="Z539" s="795">
        <f t="shared" si="45"/>
        <v>0</v>
      </c>
      <c r="AA539" s="795">
        <f t="shared" si="46"/>
        <v>0</v>
      </c>
      <c r="AB539" s="834">
        <f>IFERROR(VLOOKUP(N539,'[40]KL TT ĐỢT 2'!$B$18:$K$2023,10,0),0)</f>
        <v>0</v>
      </c>
    </row>
    <row r="540" spans="1:28" s="823" customFormat="1" hidden="1" outlineLevel="1">
      <c r="A540" s="835"/>
      <c r="B540" s="835" t="s">
        <v>2189</v>
      </c>
      <c r="C540" s="836" t="s">
        <v>2093</v>
      </c>
      <c r="D540" s="837" t="s">
        <v>1535</v>
      </c>
      <c r="E540" s="838">
        <v>5</v>
      </c>
      <c r="F540" s="839"/>
      <c r="G540" s="839"/>
      <c r="H540" s="812">
        <v>0</v>
      </c>
      <c r="I540" s="840"/>
      <c r="J540" s="840"/>
      <c r="K540" s="839"/>
      <c r="M540" s="841"/>
      <c r="N540" s="841" t="s">
        <v>2189</v>
      </c>
      <c r="O540" s="842" t="s">
        <v>2093</v>
      </c>
      <c r="P540" s="843" t="s">
        <v>1535</v>
      </c>
      <c r="Q540" s="1154">
        <v>5</v>
      </c>
      <c r="R540" s="1145">
        <v>0</v>
      </c>
      <c r="S540" s="1151"/>
      <c r="T540" s="1151"/>
      <c r="U540" s="794">
        <v>706600</v>
      </c>
      <c r="V540" s="845">
        <v>199300</v>
      </c>
      <c r="W540" s="795">
        <f t="shared" si="42"/>
        <v>905900</v>
      </c>
      <c r="X540" s="795">
        <f t="shared" si="43"/>
        <v>4529500</v>
      </c>
      <c r="Y540" s="795">
        <f t="shared" si="44"/>
        <v>0</v>
      </c>
      <c r="Z540" s="795">
        <f t="shared" si="45"/>
        <v>0</v>
      </c>
      <c r="AA540" s="795">
        <f t="shared" si="46"/>
        <v>0</v>
      </c>
      <c r="AB540" s="834">
        <f>IFERROR(VLOOKUP(N540,'[40]KL TT ĐỢT 2'!$B$18:$K$2023,10,0),0)</f>
        <v>0</v>
      </c>
    </row>
    <row r="541" spans="1:28" s="823" customFormat="1" hidden="1" outlineLevel="1">
      <c r="A541" s="835"/>
      <c r="B541" s="835" t="s">
        <v>2190</v>
      </c>
      <c r="C541" s="836" t="s">
        <v>2095</v>
      </c>
      <c r="D541" s="837" t="s">
        <v>1535</v>
      </c>
      <c r="E541" s="838">
        <v>4</v>
      </c>
      <c r="F541" s="839"/>
      <c r="G541" s="839"/>
      <c r="H541" s="812">
        <v>0</v>
      </c>
      <c r="I541" s="840"/>
      <c r="J541" s="840"/>
      <c r="K541" s="839"/>
      <c r="M541" s="841"/>
      <c r="N541" s="841" t="s">
        <v>2190</v>
      </c>
      <c r="O541" s="842" t="s">
        <v>2095</v>
      </c>
      <c r="P541" s="843" t="s">
        <v>1535</v>
      </c>
      <c r="Q541" s="1154">
        <v>4</v>
      </c>
      <c r="R541" s="1145">
        <v>0</v>
      </c>
      <c r="S541" s="1151"/>
      <c r="T541" s="1151"/>
      <c r="U541" s="794">
        <v>615000</v>
      </c>
      <c r="V541" s="845">
        <v>192900</v>
      </c>
      <c r="W541" s="795">
        <f t="shared" si="42"/>
        <v>807900</v>
      </c>
      <c r="X541" s="795">
        <f t="shared" si="43"/>
        <v>3231600</v>
      </c>
      <c r="Y541" s="795">
        <f t="shared" si="44"/>
        <v>0</v>
      </c>
      <c r="Z541" s="795">
        <f t="shared" si="45"/>
        <v>0</v>
      </c>
      <c r="AA541" s="795">
        <f t="shared" si="46"/>
        <v>0</v>
      </c>
      <c r="AB541" s="834">
        <f>IFERROR(VLOOKUP(N541,'[40]KL TT ĐỢT 2'!$B$18:$K$2023,10,0),0)</f>
        <v>0</v>
      </c>
    </row>
    <row r="542" spans="1:28" s="823" customFormat="1" hidden="1" outlineLevel="1">
      <c r="A542" s="835"/>
      <c r="B542" s="835" t="s">
        <v>2191</v>
      </c>
      <c r="C542" s="836" t="s">
        <v>1693</v>
      </c>
      <c r="D542" s="837" t="s">
        <v>1535</v>
      </c>
      <c r="E542" s="838">
        <v>2</v>
      </c>
      <c r="F542" s="839"/>
      <c r="G542" s="839"/>
      <c r="H542" s="812">
        <v>0</v>
      </c>
      <c r="I542" s="840"/>
      <c r="J542" s="840"/>
      <c r="K542" s="839"/>
      <c r="M542" s="841"/>
      <c r="N542" s="841" t="s">
        <v>2191</v>
      </c>
      <c r="O542" s="842" t="s">
        <v>1693</v>
      </c>
      <c r="P542" s="843" t="s">
        <v>1535</v>
      </c>
      <c r="Q542" s="1154">
        <v>2</v>
      </c>
      <c r="R542" s="1145">
        <v>0</v>
      </c>
      <c r="S542" s="1151"/>
      <c r="T542" s="1151"/>
      <c r="U542" s="794">
        <v>615000</v>
      </c>
      <c r="V542" s="845">
        <v>192900</v>
      </c>
      <c r="W542" s="795">
        <f t="shared" si="42"/>
        <v>807900</v>
      </c>
      <c r="X542" s="795">
        <f t="shared" si="43"/>
        <v>1615800</v>
      </c>
      <c r="Y542" s="795">
        <f t="shared" si="44"/>
        <v>0</v>
      </c>
      <c r="Z542" s="795">
        <f t="shared" si="45"/>
        <v>0</v>
      </c>
      <c r="AA542" s="795">
        <f t="shared" si="46"/>
        <v>0</v>
      </c>
      <c r="AB542" s="834">
        <f>IFERROR(VLOOKUP(N542,'[40]KL TT ĐỢT 2'!$B$18:$K$2023,10,0),0)</f>
        <v>0</v>
      </c>
    </row>
    <row r="543" spans="1:28" s="823" customFormat="1" hidden="1" outlineLevel="1">
      <c r="A543" s="835"/>
      <c r="B543" s="835" t="s">
        <v>2192</v>
      </c>
      <c r="C543" s="836" t="s">
        <v>2120</v>
      </c>
      <c r="D543" s="837" t="s">
        <v>1535</v>
      </c>
      <c r="E543" s="838">
        <v>3</v>
      </c>
      <c r="F543" s="839"/>
      <c r="G543" s="839"/>
      <c r="H543" s="812">
        <v>0</v>
      </c>
      <c r="I543" s="840"/>
      <c r="J543" s="840"/>
      <c r="K543" s="839"/>
      <c r="M543" s="841"/>
      <c r="N543" s="841" t="s">
        <v>2192</v>
      </c>
      <c r="O543" s="842" t="s">
        <v>2120</v>
      </c>
      <c r="P543" s="843" t="s">
        <v>1535</v>
      </c>
      <c r="Q543" s="1154">
        <v>3</v>
      </c>
      <c r="R543" s="1145">
        <v>0</v>
      </c>
      <c r="S543" s="1151"/>
      <c r="T543" s="1151"/>
      <c r="U543" s="794">
        <v>706600</v>
      </c>
      <c r="V543" s="845">
        <v>199300</v>
      </c>
      <c r="W543" s="795">
        <f t="shared" si="42"/>
        <v>905900</v>
      </c>
      <c r="X543" s="795">
        <f t="shared" si="43"/>
        <v>2717700</v>
      </c>
      <c r="Y543" s="795">
        <f t="shared" si="44"/>
        <v>0</v>
      </c>
      <c r="Z543" s="795">
        <f t="shared" si="45"/>
        <v>0</v>
      </c>
      <c r="AA543" s="795">
        <f t="shared" si="46"/>
        <v>0</v>
      </c>
      <c r="AB543" s="834">
        <f>IFERROR(VLOOKUP(N543,'[40]KL TT ĐỢT 2'!$B$18:$K$2023,10,0),0)</f>
        <v>0</v>
      </c>
    </row>
    <row r="544" spans="1:28" s="823" customFormat="1" hidden="1" outlineLevel="1">
      <c r="A544" s="835"/>
      <c r="B544" s="835" t="s">
        <v>2193</v>
      </c>
      <c r="C544" s="836" t="s">
        <v>1561</v>
      </c>
      <c r="D544" s="837" t="s">
        <v>1535</v>
      </c>
      <c r="E544" s="838">
        <v>11</v>
      </c>
      <c r="F544" s="839"/>
      <c r="G544" s="839"/>
      <c r="H544" s="812">
        <v>0</v>
      </c>
      <c r="I544" s="840"/>
      <c r="J544" s="840"/>
      <c r="K544" s="839"/>
      <c r="M544" s="841"/>
      <c r="N544" s="841" t="s">
        <v>2193</v>
      </c>
      <c r="O544" s="842" t="s">
        <v>1561</v>
      </c>
      <c r="P544" s="843" t="s">
        <v>1535</v>
      </c>
      <c r="Q544" s="1154">
        <v>11</v>
      </c>
      <c r="R544" s="1145">
        <v>0</v>
      </c>
      <c r="S544" s="1151"/>
      <c r="T544" s="1151"/>
      <c r="U544" s="794">
        <v>544700</v>
      </c>
      <c r="V544" s="845">
        <v>192900</v>
      </c>
      <c r="W544" s="795">
        <f t="shared" si="42"/>
        <v>737600</v>
      </c>
      <c r="X544" s="795">
        <f t="shared" si="43"/>
        <v>8113600</v>
      </c>
      <c r="Y544" s="795">
        <f t="shared" si="44"/>
        <v>0</v>
      </c>
      <c r="Z544" s="795">
        <f t="shared" si="45"/>
        <v>0</v>
      </c>
      <c r="AA544" s="795">
        <f t="shared" si="46"/>
        <v>0</v>
      </c>
      <c r="AB544" s="834">
        <f>IFERROR(VLOOKUP(N544,'[40]KL TT ĐỢT 2'!$B$18:$K$2023,10,0),0)</f>
        <v>0</v>
      </c>
    </row>
    <row r="545" spans="1:28" s="823" customFormat="1" ht="28" hidden="1" outlineLevel="1">
      <c r="A545" s="835"/>
      <c r="B545" s="835" t="s">
        <v>2194</v>
      </c>
      <c r="C545" s="846" t="s">
        <v>1563</v>
      </c>
      <c r="D545" s="837" t="s">
        <v>1535</v>
      </c>
      <c r="E545" s="838">
        <v>47</v>
      </c>
      <c r="F545" s="839"/>
      <c r="G545" s="839"/>
      <c r="H545" s="812">
        <v>0</v>
      </c>
      <c r="I545" s="840"/>
      <c r="J545" s="840"/>
      <c r="K545" s="839"/>
      <c r="M545" s="841"/>
      <c r="N545" s="841" t="s">
        <v>2194</v>
      </c>
      <c r="O545" s="847" t="s">
        <v>1563</v>
      </c>
      <c r="P545" s="843" t="s">
        <v>1535</v>
      </c>
      <c r="Q545" s="1154">
        <v>47</v>
      </c>
      <c r="R545" s="1145">
        <v>0</v>
      </c>
      <c r="S545" s="1151"/>
      <c r="T545" s="1151"/>
      <c r="U545" s="794">
        <v>476400</v>
      </c>
      <c r="V545" s="845">
        <v>38600</v>
      </c>
      <c r="W545" s="795">
        <f t="shared" si="42"/>
        <v>515000</v>
      </c>
      <c r="X545" s="795">
        <f t="shared" si="43"/>
        <v>24205000</v>
      </c>
      <c r="Y545" s="795">
        <f t="shared" si="44"/>
        <v>0</v>
      </c>
      <c r="Z545" s="795">
        <f t="shared" si="45"/>
        <v>0</v>
      </c>
      <c r="AA545" s="795">
        <f t="shared" si="46"/>
        <v>0</v>
      </c>
      <c r="AB545" s="834">
        <f>IFERROR(VLOOKUP(N545,'[40]KL TT ĐỢT 2'!$B$18:$K$2023,10,0),0)</f>
        <v>0</v>
      </c>
    </row>
    <row r="546" spans="1:28" s="823" customFormat="1" hidden="1" outlineLevel="1">
      <c r="A546" s="835"/>
      <c r="B546" s="835" t="s">
        <v>2195</v>
      </c>
      <c r="C546" s="846" t="s">
        <v>1565</v>
      </c>
      <c r="D546" s="837" t="s">
        <v>1535</v>
      </c>
      <c r="E546" s="838">
        <v>47</v>
      </c>
      <c r="F546" s="839"/>
      <c r="G546" s="839"/>
      <c r="H546" s="812">
        <v>0</v>
      </c>
      <c r="I546" s="840"/>
      <c r="J546" s="840"/>
      <c r="K546" s="839"/>
      <c r="M546" s="841"/>
      <c r="N546" s="841" t="s">
        <v>2195</v>
      </c>
      <c r="O546" s="847" t="s">
        <v>1565</v>
      </c>
      <c r="P546" s="843" t="s">
        <v>1535</v>
      </c>
      <c r="Q546" s="1154">
        <v>47</v>
      </c>
      <c r="R546" s="1145">
        <v>0</v>
      </c>
      <c r="S546" s="1151"/>
      <c r="T546" s="1151"/>
      <c r="U546" s="794">
        <v>254000</v>
      </c>
      <c r="V546" s="845">
        <v>12900</v>
      </c>
      <c r="W546" s="795">
        <f t="shared" si="42"/>
        <v>266900</v>
      </c>
      <c r="X546" s="795">
        <f t="shared" si="43"/>
        <v>12544300</v>
      </c>
      <c r="Y546" s="795">
        <f t="shared" si="44"/>
        <v>0</v>
      </c>
      <c r="Z546" s="795">
        <f t="shared" si="45"/>
        <v>0</v>
      </c>
      <c r="AA546" s="795">
        <f t="shared" si="46"/>
        <v>0</v>
      </c>
      <c r="AB546" s="834">
        <f>IFERROR(VLOOKUP(N546,'[40]KL TT ĐỢT 2'!$B$18:$K$2023,10,0),0)</f>
        <v>0</v>
      </c>
    </row>
    <row r="547" spans="1:28" s="823" customFormat="1" hidden="1" outlineLevel="1">
      <c r="A547" s="835"/>
      <c r="B547" s="835" t="s">
        <v>2196</v>
      </c>
      <c r="C547" s="825" t="s">
        <v>2197</v>
      </c>
      <c r="D547" s="837"/>
      <c r="E547" s="838"/>
      <c r="F547" s="839"/>
      <c r="G547" s="839"/>
      <c r="H547" s="812">
        <v>0</v>
      </c>
      <c r="I547" s="840"/>
      <c r="J547" s="840"/>
      <c r="K547" s="839"/>
      <c r="M547" s="841"/>
      <c r="N547" s="852" t="s">
        <v>2196</v>
      </c>
      <c r="O547" s="830" t="s">
        <v>2197</v>
      </c>
      <c r="P547" s="843"/>
      <c r="Q547" s="1154"/>
      <c r="R547" s="1145">
        <v>0</v>
      </c>
      <c r="S547" s="1151"/>
      <c r="T547" s="1151"/>
      <c r="U547" s="794"/>
      <c r="V547" s="845"/>
      <c r="W547" s="795">
        <f t="shared" si="42"/>
        <v>0</v>
      </c>
      <c r="X547" s="795">
        <f t="shared" si="43"/>
        <v>0</v>
      </c>
      <c r="Y547" s="795">
        <f t="shared" si="44"/>
        <v>0</v>
      </c>
      <c r="Z547" s="795">
        <f t="shared" si="45"/>
        <v>0</v>
      </c>
      <c r="AA547" s="795">
        <f t="shared" si="46"/>
        <v>0</v>
      </c>
      <c r="AB547" s="834">
        <f>IFERROR(VLOOKUP(N547,'[40]KL TT ĐỢT 2'!$B$18:$K$2023,10,0),0)</f>
        <v>0</v>
      </c>
    </row>
    <row r="548" spans="1:28" s="823" customFormat="1" hidden="1" outlineLevel="1">
      <c r="A548" s="835"/>
      <c r="B548" s="835" t="s">
        <v>2198</v>
      </c>
      <c r="C548" s="836" t="s">
        <v>1756</v>
      </c>
      <c r="D548" s="837" t="s">
        <v>1535</v>
      </c>
      <c r="E548" s="838">
        <v>8</v>
      </c>
      <c r="F548" s="839"/>
      <c r="G548" s="839"/>
      <c r="H548" s="812">
        <v>0</v>
      </c>
      <c r="I548" s="840"/>
      <c r="J548" s="840"/>
      <c r="K548" s="839"/>
      <c r="M548" s="841"/>
      <c r="N548" s="841" t="s">
        <v>2198</v>
      </c>
      <c r="O548" s="842" t="s">
        <v>1756</v>
      </c>
      <c r="P548" s="843" t="s">
        <v>1535</v>
      </c>
      <c r="Q548" s="1154">
        <v>8</v>
      </c>
      <c r="R548" s="1145">
        <v>0</v>
      </c>
      <c r="S548" s="1151"/>
      <c r="T548" s="1151"/>
      <c r="U548" s="794">
        <v>559100</v>
      </c>
      <c r="V548" s="845">
        <v>192900</v>
      </c>
      <c r="W548" s="795">
        <f t="shared" si="42"/>
        <v>752000</v>
      </c>
      <c r="X548" s="795">
        <f t="shared" si="43"/>
        <v>6016000</v>
      </c>
      <c r="Y548" s="795">
        <f t="shared" si="44"/>
        <v>0</v>
      </c>
      <c r="Z548" s="795">
        <f t="shared" si="45"/>
        <v>0</v>
      </c>
      <c r="AA548" s="795">
        <f t="shared" si="46"/>
        <v>0</v>
      </c>
      <c r="AB548" s="834">
        <f>IFERROR(VLOOKUP(N548,'[40]KL TT ĐỢT 2'!$B$18:$K$2023,10,0),0)</f>
        <v>0</v>
      </c>
    </row>
    <row r="549" spans="1:28" s="823" customFormat="1" hidden="1" outlineLevel="1">
      <c r="A549" s="835"/>
      <c r="B549" s="835" t="s">
        <v>2199</v>
      </c>
      <c r="C549" s="836" t="s">
        <v>2087</v>
      </c>
      <c r="D549" s="837" t="s">
        <v>1535</v>
      </c>
      <c r="E549" s="838">
        <v>5</v>
      </c>
      <c r="F549" s="839"/>
      <c r="G549" s="839"/>
      <c r="H549" s="812">
        <v>0</v>
      </c>
      <c r="I549" s="840"/>
      <c r="J549" s="840"/>
      <c r="K549" s="839"/>
      <c r="M549" s="841"/>
      <c r="N549" s="841" t="s">
        <v>2199</v>
      </c>
      <c r="O549" s="842" t="s">
        <v>2087</v>
      </c>
      <c r="P549" s="843" t="s">
        <v>1535</v>
      </c>
      <c r="Q549" s="1154">
        <v>5</v>
      </c>
      <c r="R549" s="1145">
        <v>0</v>
      </c>
      <c r="S549" s="1151"/>
      <c r="T549" s="1151"/>
      <c r="U549" s="794">
        <v>559100</v>
      </c>
      <c r="V549" s="845">
        <v>192900</v>
      </c>
      <c r="W549" s="795">
        <f t="shared" si="42"/>
        <v>752000</v>
      </c>
      <c r="X549" s="795">
        <f t="shared" si="43"/>
        <v>3760000</v>
      </c>
      <c r="Y549" s="795">
        <f t="shared" si="44"/>
        <v>0</v>
      </c>
      <c r="Z549" s="795">
        <f t="shared" si="45"/>
        <v>0</v>
      </c>
      <c r="AA549" s="795">
        <f t="shared" si="46"/>
        <v>0</v>
      </c>
      <c r="AB549" s="834">
        <f>IFERROR(VLOOKUP(N549,'[40]KL TT ĐỢT 2'!$B$18:$K$2023,10,0),0)</f>
        <v>0</v>
      </c>
    </row>
    <row r="550" spans="1:28" s="823" customFormat="1" hidden="1" outlineLevel="1">
      <c r="A550" s="835"/>
      <c r="B550" s="835" t="s">
        <v>2200</v>
      </c>
      <c r="C550" s="836" t="s">
        <v>1706</v>
      </c>
      <c r="D550" s="837" t="s">
        <v>1535</v>
      </c>
      <c r="E550" s="838">
        <v>27</v>
      </c>
      <c r="F550" s="839"/>
      <c r="G550" s="839"/>
      <c r="H550" s="812">
        <v>0</v>
      </c>
      <c r="I550" s="840"/>
      <c r="J550" s="840"/>
      <c r="K550" s="839"/>
      <c r="M550" s="841"/>
      <c r="N550" s="841" t="s">
        <v>2200</v>
      </c>
      <c r="O550" s="842" t="s">
        <v>1706</v>
      </c>
      <c r="P550" s="843" t="s">
        <v>1535</v>
      </c>
      <c r="Q550" s="1154">
        <v>27</v>
      </c>
      <c r="R550" s="1145">
        <v>0</v>
      </c>
      <c r="S550" s="1151"/>
      <c r="T550" s="1151"/>
      <c r="U550" s="794">
        <v>642300</v>
      </c>
      <c r="V550" s="845">
        <v>199300</v>
      </c>
      <c r="W550" s="795">
        <f t="shared" si="42"/>
        <v>841600</v>
      </c>
      <c r="X550" s="795">
        <f t="shared" si="43"/>
        <v>22723200</v>
      </c>
      <c r="Y550" s="795">
        <f t="shared" si="44"/>
        <v>0</v>
      </c>
      <c r="Z550" s="795">
        <f t="shared" si="45"/>
        <v>0</v>
      </c>
      <c r="AA550" s="795">
        <f t="shared" si="46"/>
        <v>0</v>
      </c>
      <c r="AB550" s="834">
        <f>IFERROR(VLOOKUP(N550,'[40]KL TT ĐỢT 2'!$B$18:$K$2023,10,0),0)</f>
        <v>0</v>
      </c>
    </row>
    <row r="551" spans="1:28" s="823" customFormat="1" hidden="1" outlineLevel="1">
      <c r="A551" s="835"/>
      <c r="B551" s="835" t="s">
        <v>2201</v>
      </c>
      <c r="C551" s="836" t="s">
        <v>2087</v>
      </c>
      <c r="D551" s="837" t="s">
        <v>1535</v>
      </c>
      <c r="E551" s="838">
        <v>83</v>
      </c>
      <c r="F551" s="839"/>
      <c r="G551" s="839"/>
      <c r="H551" s="812">
        <v>0</v>
      </c>
      <c r="I551" s="840"/>
      <c r="J551" s="840"/>
      <c r="K551" s="839"/>
      <c r="M551" s="841"/>
      <c r="N551" s="841" t="s">
        <v>2201</v>
      </c>
      <c r="O551" s="842" t="s">
        <v>2087</v>
      </c>
      <c r="P551" s="843" t="s">
        <v>1535</v>
      </c>
      <c r="Q551" s="1154">
        <v>83</v>
      </c>
      <c r="R551" s="1145">
        <v>0</v>
      </c>
      <c r="S551" s="1151"/>
      <c r="T551" s="1151"/>
      <c r="U551" s="794">
        <v>559100</v>
      </c>
      <c r="V551" s="845">
        <v>192900</v>
      </c>
      <c r="W551" s="795">
        <f t="shared" si="42"/>
        <v>752000</v>
      </c>
      <c r="X551" s="795">
        <f t="shared" si="43"/>
        <v>62416000</v>
      </c>
      <c r="Y551" s="795">
        <f t="shared" si="44"/>
        <v>0</v>
      </c>
      <c r="Z551" s="795">
        <f t="shared" si="45"/>
        <v>0</v>
      </c>
      <c r="AA551" s="795">
        <f t="shared" si="46"/>
        <v>0</v>
      </c>
      <c r="AB551" s="834">
        <f>IFERROR(VLOOKUP(N551,'[40]KL TT ĐỢT 2'!$B$18:$K$2023,10,0),0)</f>
        <v>0</v>
      </c>
    </row>
    <row r="552" spans="1:28" s="823" customFormat="1" hidden="1" outlineLevel="1">
      <c r="A552" s="835"/>
      <c r="B552" s="835" t="s">
        <v>2202</v>
      </c>
      <c r="C552" s="836" t="s">
        <v>1680</v>
      </c>
      <c r="D552" s="837" t="s">
        <v>1535</v>
      </c>
      <c r="E552" s="838">
        <v>13</v>
      </c>
      <c r="F552" s="839"/>
      <c r="G552" s="839"/>
      <c r="H552" s="812">
        <v>0</v>
      </c>
      <c r="I552" s="840"/>
      <c r="J552" s="840"/>
      <c r="K552" s="839"/>
      <c r="M552" s="841"/>
      <c r="N552" s="841" t="s">
        <v>2202</v>
      </c>
      <c r="O552" s="842" t="s">
        <v>1680</v>
      </c>
      <c r="P552" s="843" t="s">
        <v>1535</v>
      </c>
      <c r="Q552" s="1154">
        <v>13</v>
      </c>
      <c r="R552" s="1145">
        <v>0</v>
      </c>
      <c r="S552" s="1151"/>
      <c r="T552" s="1151"/>
      <c r="U552" s="794">
        <v>559100</v>
      </c>
      <c r="V552" s="845">
        <v>192900</v>
      </c>
      <c r="W552" s="795">
        <f t="shared" si="42"/>
        <v>752000</v>
      </c>
      <c r="X552" s="795">
        <f t="shared" si="43"/>
        <v>9776000</v>
      </c>
      <c r="Y552" s="795">
        <f t="shared" si="44"/>
        <v>0</v>
      </c>
      <c r="Z552" s="795">
        <f t="shared" si="45"/>
        <v>0</v>
      </c>
      <c r="AA552" s="795">
        <f t="shared" si="46"/>
        <v>0</v>
      </c>
      <c r="AB552" s="834">
        <f>IFERROR(VLOOKUP(N552,'[40]KL TT ĐỢT 2'!$B$18:$K$2023,10,0),0)</f>
        <v>0</v>
      </c>
    </row>
    <row r="553" spans="1:28" s="823" customFormat="1" hidden="1" outlineLevel="1">
      <c r="A553" s="835"/>
      <c r="B553" s="835" t="s">
        <v>2203</v>
      </c>
      <c r="C553" s="836" t="s">
        <v>1680</v>
      </c>
      <c r="D553" s="837" t="s">
        <v>1535</v>
      </c>
      <c r="E553" s="838">
        <v>100</v>
      </c>
      <c r="F553" s="839"/>
      <c r="G553" s="839"/>
      <c r="H553" s="812">
        <v>0</v>
      </c>
      <c r="I553" s="840"/>
      <c r="J553" s="840"/>
      <c r="K553" s="839"/>
      <c r="M553" s="841"/>
      <c r="N553" s="841" t="s">
        <v>2203</v>
      </c>
      <c r="O553" s="842" t="s">
        <v>1680</v>
      </c>
      <c r="P553" s="843" t="s">
        <v>1535</v>
      </c>
      <c r="Q553" s="1154">
        <v>100</v>
      </c>
      <c r="R553" s="1145">
        <v>0</v>
      </c>
      <c r="S553" s="1151"/>
      <c r="T553" s="1151"/>
      <c r="U553" s="794">
        <v>559100</v>
      </c>
      <c r="V553" s="845">
        <v>192900</v>
      </c>
      <c r="W553" s="795">
        <f t="shared" si="42"/>
        <v>752000</v>
      </c>
      <c r="X553" s="795">
        <f t="shared" si="43"/>
        <v>75200000</v>
      </c>
      <c r="Y553" s="795">
        <f t="shared" si="44"/>
        <v>0</v>
      </c>
      <c r="Z553" s="795">
        <f t="shared" si="45"/>
        <v>0</v>
      </c>
      <c r="AA553" s="795">
        <f t="shared" si="46"/>
        <v>0</v>
      </c>
      <c r="AB553" s="834">
        <f>IFERROR(VLOOKUP(N553,'[40]KL TT ĐỢT 2'!$B$18:$K$2023,10,0),0)</f>
        <v>0</v>
      </c>
    </row>
    <row r="554" spans="1:28" s="823" customFormat="1" hidden="1" outlineLevel="1">
      <c r="A554" s="835"/>
      <c r="B554" s="835" t="s">
        <v>2204</v>
      </c>
      <c r="C554" s="836" t="s">
        <v>2111</v>
      </c>
      <c r="D554" s="837" t="s">
        <v>1535</v>
      </c>
      <c r="E554" s="838">
        <v>7</v>
      </c>
      <c r="F554" s="839"/>
      <c r="G554" s="839"/>
      <c r="H554" s="812">
        <v>0</v>
      </c>
      <c r="I554" s="840"/>
      <c r="J554" s="840"/>
      <c r="K554" s="839"/>
      <c r="M554" s="841"/>
      <c r="N554" s="841" t="s">
        <v>2204</v>
      </c>
      <c r="O554" s="842" t="s">
        <v>2111</v>
      </c>
      <c r="P554" s="843" t="s">
        <v>1535</v>
      </c>
      <c r="Q554" s="1154">
        <v>7</v>
      </c>
      <c r="R554" s="1145">
        <v>0</v>
      </c>
      <c r="S554" s="1151"/>
      <c r="T554" s="1151"/>
      <c r="U554" s="794">
        <v>615000</v>
      </c>
      <c r="V554" s="845">
        <v>192900</v>
      </c>
      <c r="W554" s="795">
        <f t="shared" si="42"/>
        <v>807900</v>
      </c>
      <c r="X554" s="795">
        <f t="shared" si="43"/>
        <v>5655300</v>
      </c>
      <c r="Y554" s="795">
        <f t="shared" si="44"/>
        <v>0</v>
      </c>
      <c r="Z554" s="795">
        <f t="shared" si="45"/>
        <v>0</v>
      </c>
      <c r="AA554" s="795">
        <f t="shared" si="46"/>
        <v>0</v>
      </c>
      <c r="AB554" s="834">
        <f>IFERROR(VLOOKUP(N554,'[40]KL TT ĐỢT 2'!$B$18:$K$2023,10,0),0)</f>
        <v>0</v>
      </c>
    </row>
    <row r="555" spans="1:28" s="823" customFormat="1" hidden="1" outlineLevel="1">
      <c r="A555" s="835"/>
      <c r="B555" s="835" t="s">
        <v>2205</v>
      </c>
      <c r="C555" s="836" t="s">
        <v>2111</v>
      </c>
      <c r="D555" s="837" t="s">
        <v>1535</v>
      </c>
      <c r="E555" s="838">
        <v>7</v>
      </c>
      <c r="F555" s="839"/>
      <c r="G555" s="839"/>
      <c r="H555" s="812">
        <v>0</v>
      </c>
      <c r="I555" s="840"/>
      <c r="J555" s="840"/>
      <c r="K555" s="839"/>
      <c r="M555" s="841"/>
      <c r="N555" s="841" t="s">
        <v>2205</v>
      </c>
      <c r="O555" s="842" t="s">
        <v>2111</v>
      </c>
      <c r="P555" s="843" t="s">
        <v>1535</v>
      </c>
      <c r="Q555" s="1154">
        <v>7</v>
      </c>
      <c r="R555" s="1145">
        <v>0</v>
      </c>
      <c r="S555" s="1151"/>
      <c r="T555" s="1151"/>
      <c r="U555" s="794">
        <v>615000</v>
      </c>
      <c r="V555" s="845">
        <v>192900</v>
      </c>
      <c r="W555" s="795">
        <f t="shared" si="42"/>
        <v>807900</v>
      </c>
      <c r="X555" s="795">
        <f t="shared" si="43"/>
        <v>5655300</v>
      </c>
      <c r="Y555" s="795">
        <f t="shared" si="44"/>
        <v>0</v>
      </c>
      <c r="Z555" s="795">
        <f t="shared" si="45"/>
        <v>0</v>
      </c>
      <c r="AA555" s="795">
        <f t="shared" si="46"/>
        <v>0</v>
      </c>
      <c r="AB555" s="834">
        <f>IFERROR(VLOOKUP(N555,'[40]KL TT ĐỢT 2'!$B$18:$K$2023,10,0),0)</f>
        <v>0</v>
      </c>
    </row>
    <row r="556" spans="1:28" s="823" customFormat="1" hidden="1" outlineLevel="1">
      <c r="A556" s="835"/>
      <c r="B556" s="835" t="s">
        <v>2206</v>
      </c>
      <c r="C556" s="836" t="s">
        <v>2114</v>
      </c>
      <c r="D556" s="837" t="s">
        <v>1535</v>
      </c>
      <c r="E556" s="838">
        <v>0</v>
      </c>
      <c r="F556" s="839"/>
      <c r="G556" s="839"/>
      <c r="H556" s="812">
        <v>0</v>
      </c>
      <c r="I556" s="840"/>
      <c r="J556" s="840"/>
      <c r="K556" s="839"/>
      <c r="M556" s="841"/>
      <c r="N556" s="841" t="s">
        <v>2206</v>
      </c>
      <c r="O556" s="842" t="s">
        <v>2114</v>
      </c>
      <c r="P556" s="843" t="s">
        <v>1535</v>
      </c>
      <c r="Q556" s="1154">
        <v>0</v>
      </c>
      <c r="R556" s="1145">
        <v>0</v>
      </c>
      <c r="S556" s="1151"/>
      <c r="T556" s="1151"/>
      <c r="U556" s="794">
        <v>615000</v>
      </c>
      <c r="V556" s="845">
        <v>192900</v>
      </c>
      <c r="W556" s="795">
        <f t="shared" si="42"/>
        <v>807900</v>
      </c>
      <c r="X556" s="795">
        <f t="shared" si="43"/>
        <v>0</v>
      </c>
      <c r="Y556" s="795">
        <f t="shared" si="44"/>
        <v>0</v>
      </c>
      <c r="Z556" s="795">
        <f t="shared" si="45"/>
        <v>0</v>
      </c>
      <c r="AA556" s="795">
        <f t="shared" si="46"/>
        <v>0</v>
      </c>
      <c r="AB556" s="834">
        <f>IFERROR(VLOOKUP(N556,'[40]KL TT ĐỢT 2'!$B$18:$K$2023,10,0),0)</f>
        <v>0</v>
      </c>
    </row>
    <row r="557" spans="1:28" s="823" customFormat="1" hidden="1" outlineLevel="1">
      <c r="A557" s="835"/>
      <c r="B557" s="835" t="s">
        <v>2207</v>
      </c>
      <c r="C557" s="836" t="s">
        <v>2114</v>
      </c>
      <c r="D557" s="837" t="s">
        <v>1535</v>
      </c>
      <c r="E557" s="838">
        <v>0</v>
      </c>
      <c r="F557" s="839"/>
      <c r="G557" s="839"/>
      <c r="H557" s="812">
        <v>0</v>
      </c>
      <c r="I557" s="840"/>
      <c r="J557" s="840"/>
      <c r="K557" s="839"/>
      <c r="M557" s="841"/>
      <c r="N557" s="841" t="s">
        <v>2207</v>
      </c>
      <c r="O557" s="842" t="s">
        <v>2114</v>
      </c>
      <c r="P557" s="843" t="s">
        <v>1535</v>
      </c>
      <c r="Q557" s="1154">
        <v>0</v>
      </c>
      <c r="R557" s="1145">
        <v>0</v>
      </c>
      <c r="S557" s="1151"/>
      <c r="T557" s="1151"/>
      <c r="U557" s="794">
        <v>615000</v>
      </c>
      <c r="V557" s="845">
        <v>192900</v>
      </c>
      <c r="W557" s="795">
        <f t="shared" si="42"/>
        <v>807900</v>
      </c>
      <c r="X557" s="795">
        <f t="shared" si="43"/>
        <v>0</v>
      </c>
      <c r="Y557" s="795">
        <f t="shared" si="44"/>
        <v>0</v>
      </c>
      <c r="Z557" s="795">
        <f t="shared" si="45"/>
        <v>0</v>
      </c>
      <c r="AA557" s="795">
        <f t="shared" si="46"/>
        <v>0</v>
      </c>
      <c r="AB557" s="834">
        <f>IFERROR(VLOOKUP(N557,'[40]KL TT ĐỢT 2'!$B$18:$K$2023,10,0),0)</f>
        <v>0</v>
      </c>
    </row>
    <row r="558" spans="1:28" s="823" customFormat="1" hidden="1" outlineLevel="1">
      <c r="A558" s="835"/>
      <c r="B558" s="835" t="s">
        <v>2208</v>
      </c>
      <c r="C558" s="836" t="s">
        <v>2093</v>
      </c>
      <c r="D558" s="837" t="s">
        <v>1535</v>
      </c>
      <c r="E558" s="838">
        <v>5</v>
      </c>
      <c r="F558" s="839"/>
      <c r="G558" s="839"/>
      <c r="H558" s="812">
        <v>0</v>
      </c>
      <c r="I558" s="840"/>
      <c r="J558" s="840"/>
      <c r="K558" s="839"/>
      <c r="M558" s="841"/>
      <c r="N558" s="841" t="s">
        <v>2208</v>
      </c>
      <c r="O558" s="842" t="s">
        <v>2093</v>
      </c>
      <c r="P558" s="843" t="s">
        <v>1535</v>
      </c>
      <c r="Q558" s="1154">
        <v>5</v>
      </c>
      <c r="R558" s="1145">
        <v>0</v>
      </c>
      <c r="S558" s="1151"/>
      <c r="T558" s="1151"/>
      <c r="U558" s="794">
        <v>706600</v>
      </c>
      <c r="V558" s="845">
        <v>199300</v>
      </c>
      <c r="W558" s="795">
        <f t="shared" si="42"/>
        <v>905900</v>
      </c>
      <c r="X558" s="795">
        <f t="shared" si="43"/>
        <v>4529500</v>
      </c>
      <c r="Y558" s="795">
        <f t="shared" si="44"/>
        <v>0</v>
      </c>
      <c r="Z558" s="795">
        <f t="shared" si="45"/>
        <v>0</v>
      </c>
      <c r="AA558" s="795">
        <f t="shared" si="46"/>
        <v>0</v>
      </c>
      <c r="AB558" s="834">
        <f>IFERROR(VLOOKUP(N558,'[40]KL TT ĐỢT 2'!$B$18:$K$2023,10,0),0)</f>
        <v>0</v>
      </c>
    </row>
    <row r="559" spans="1:28" s="823" customFormat="1" hidden="1" outlineLevel="1">
      <c r="A559" s="835"/>
      <c r="B559" s="835" t="s">
        <v>2209</v>
      </c>
      <c r="C559" s="836" t="s">
        <v>2095</v>
      </c>
      <c r="D559" s="837" t="s">
        <v>1535</v>
      </c>
      <c r="E559" s="838">
        <v>4</v>
      </c>
      <c r="F559" s="839"/>
      <c r="G559" s="839"/>
      <c r="H559" s="812">
        <v>0</v>
      </c>
      <c r="I559" s="840"/>
      <c r="J559" s="840"/>
      <c r="K559" s="839"/>
      <c r="M559" s="841"/>
      <c r="N559" s="841" t="s">
        <v>2209</v>
      </c>
      <c r="O559" s="842" t="s">
        <v>2095</v>
      </c>
      <c r="P559" s="843" t="s">
        <v>1535</v>
      </c>
      <c r="Q559" s="1154">
        <v>4</v>
      </c>
      <c r="R559" s="1145">
        <v>0</v>
      </c>
      <c r="S559" s="1151"/>
      <c r="T559" s="1151"/>
      <c r="U559" s="794">
        <v>615000</v>
      </c>
      <c r="V559" s="845">
        <v>192900</v>
      </c>
      <c r="W559" s="795">
        <f t="shared" si="42"/>
        <v>807900</v>
      </c>
      <c r="X559" s="795">
        <f t="shared" si="43"/>
        <v>3231600</v>
      </c>
      <c r="Y559" s="795">
        <f t="shared" si="44"/>
        <v>0</v>
      </c>
      <c r="Z559" s="795">
        <f t="shared" si="45"/>
        <v>0</v>
      </c>
      <c r="AA559" s="795">
        <f t="shared" si="46"/>
        <v>0</v>
      </c>
      <c r="AB559" s="834">
        <f>IFERROR(VLOOKUP(N559,'[40]KL TT ĐỢT 2'!$B$18:$K$2023,10,0),0)</f>
        <v>0</v>
      </c>
    </row>
    <row r="560" spans="1:28" s="823" customFormat="1" hidden="1" outlineLevel="1">
      <c r="A560" s="835"/>
      <c r="B560" s="835" t="s">
        <v>2210</v>
      </c>
      <c r="C560" s="836" t="s">
        <v>1693</v>
      </c>
      <c r="D560" s="837" t="s">
        <v>1535</v>
      </c>
      <c r="E560" s="838">
        <v>2</v>
      </c>
      <c r="F560" s="839"/>
      <c r="G560" s="839"/>
      <c r="H560" s="812">
        <v>0</v>
      </c>
      <c r="I560" s="840"/>
      <c r="J560" s="840"/>
      <c r="K560" s="839"/>
      <c r="M560" s="841"/>
      <c r="N560" s="841" t="s">
        <v>2210</v>
      </c>
      <c r="O560" s="842" t="s">
        <v>1693</v>
      </c>
      <c r="P560" s="843" t="s">
        <v>1535</v>
      </c>
      <c r="Q560" s="1154">
        <v>2</v>
      </c>
      <c r="R560" s="1145">
        <v>0</v>
      </c>
      <c r="S560" s="1151"/>
      <c r="T560" s="1151"/>
      <c r="U560" s="794">
        <v>615000</v>
      </c>
      <c r="V560" s="845">
        <v>192900</v>
      </c>
      <c r="W560" s="795">
        <f t="shared" si="42"/>
        <v>807900</v>
      </c>
      <c r="X560" s="795">
        <f t="shared" si="43"/>
        <v>1615800</v>
      </c>
      <c r="Y560" s="795">
        <f t="shared" si="44"/>
        <v>0</v>
      </c>
      <c r="Z560" s="795">
        <f t="shared" si="45"/>
        <v>0</v>
      </c>
      <c r="AA560" s="795">
        <f t="shared" si="46"/>
        <v>0</v>
      </c>
      <c r="AB560" s="834">
        <f>IFERROR(VLOOKUP(N560,'[40]KL TT ĐỢT 2'!$B$18:$K$2023,10,0),0)</f>
        <v>0</v>
      </c>
    </row>
    <row r="561" spans="1:28" s="823" customFormat="1" hidden="1" outlineLevel="1">
      <c r="A561" s="835"/>
      <c r="B561" s="835" t="s">
        <v>2211</v>
      </c>
      <c r="C561" s="836" t="s">
        <v>2120</v>
      </c>
      <c r="D561" s="837" t="s">
        <v>1535</v>
      </c>
      <c r="E561" s="838">
        <v>3</v>
      </c>
      <c r="F561" s="839"/>
      <c r="G561" s="839"/>
      <c r="H561" s="812">
        <v>0</v>
      </c>
      <c r="I561" s="840"/>
      <c r="J561" s="840"/>
      <c r="K561" s="839"/>
      <c r="M561" s="841"/>
      <c r="N561" s="841" t="s">
        <v>2211</v>
      </c>
      <c r="O561" s="842" t="s">
        <v>2120</v>
      </c>
      <c r="P561" s="843" t="s">
        <v>1535</v>
      </c>
      <c r="Q561" s="1154">
        <v>3</v>
      </c>
      <c r="R561" s="1145">
        <v>0</v>
      </c>
      <c r="S561" s="1151"/>
      <c r="T561" s="1151"/>
      <c r="U561" s="794">
        <v>706600</v>
      </c>
      <c r="V561" s="845">
        <v>199300</v>
      </c>
      <c r="W561" s="795">
        <f t="shared" si="42"/>
        <v>905900</v>
      </c>
      <c r="X561" s="795">
        <f t="shared" si="43"/>
        <v>2717700</v>
      </c>
      <c r="Y561" s="795">
        <f t="shared" si="44"/>
        <v>0</v>
      </c>
      <c r="Z561" s="795">
        <f t="shared" si="45"/>
        <v>0</v>
      </c>
      <c r="AA561" s="795">
        <f t="shared" si="46"/>
        <v>0</v>
      </c>
      <c r="AB561" s="834">
        <f>IFERROR(VLOOKUP(N561,'[40]KL TT ĐỢT 2'!$B$18:$K$2023,10,0),0)</f>
        <v>0</v>
      </c>
    </row>
    <row r="562" spans="1:28" s="823" customFormat="1" hidden="1" outlineLevel="1">
      <c r="A562" s="835"/>
      <c r="B562" s="835" t="s">
        <v>2212</v>
      </c>
      <c r="C562" s="836" t="s">
        <v>1561</v>
      </c>
      <c r="D562" s="837" t="s">
        <v>1535</v>
      </c>
      <c r="E562" s="838">
        <v>11</v>
      </c>
      <c r="F562" s="839"/>
      <c r="G562" s="839"/>
      <c r="H562" s="812">
        <v>0</v>
      </c>
      <c r="I562" s="840"/>
      <c r="J562" s="840"/>
      <c r="K562" s="839"/>
      <c r="M562" s="841"/>
      <c r="N562" s="841" t="s">
        <v>2212</v>
      </c>
      <c r="O562" s="842" t="s">
        <v>1561</v>
      </c>
      <c r="P562" s="843" t="s">
        <v>1535</v>
      </c>
      <c r="Q562" s="1154">
        <v>11</v>
      </c>
      <c r="R562" s="1145">
        <v>0</v>
      </c>
      <c r="S562" s="1151"/>
      <c r="T562" s="1151"/>
      <c r="U562" s="794">
        <v>544700</v>
      </c>
      <c r="V562" s="845">
        <v>192900</v>
      </c>
      <c r="W562" s="795">
        <f t="shared" si="42"/>
        <v>737600</v>
      </c>
      <c r="X562" s="795">
        <f t="shared" si="43"/>
        <v>8113600</v>
      </c>
      <c r="Y562" s="795">
        <f t="shared" si="44"/>
        <v>0</v>
      </c>
      <c r="Z562" s="795">
        <f t="shared" si="45"/>
        <v>0</v>
      </c>
      <c r="AA562" s="795">
        <f t="shared" si="46"/>
        <v>0</v>
      </c>
      <c r="AB562" s="834">
        <f>IFERROR(VLOOKUP(N562,'[40]KL TT ĐỢT 2'!$B$18:$K$2023,10,0),0)</f>
        <v>0</v>
      </c>
    </row>
    <row r="563" spans="1:28" s="823" customFormat="1" ht="28" hidden="1" outlineLevel="1">
      <c r="A563" s="835"/>
      <c r="B563" s="835" t="s">
        <v>2213</v>
      </c>
      <c r="C563" s="846" t="s">
        <v>1563</v>
      </c>
      <c r="D563" s="837" t="s">
        <v>1535</v>
      </c>
      <c r="E563" s="838">
        <v>59</v>
      </c>
      <c r="F563" s="839"/>
      <c r="G563" s="839"/>
      <c r="H563" s="812">
        <v>0</v>
      </c>
      <c r="I563" s="840"/>
      <c r="J563" s="840"/>
      <c r="K563" s="839"/>
      <c r="M563" s="841"/>
      <c r="N563" s="841" t="s">
        <v>2213</v>
      </c>
      <c r="O563" s="847" t="s">
        <v>1563</v>
      </c>
      <c r="P563" s="843" t="s">
        <v>1535</v>
      </c>
      <c r="Q563" s="1154">
        <v>59</v>
      </c>
      <c r="R563" s="1145">
        <v>0</v>
      </c>
      <c r="S563" s="1151"/>
      <c r="T563" s="1151"/>
      <c r="U563" s="794">
        <v>476400</v>
      </c>
      <c r="V563" s="845">
        <v>38600</v>
      </c>
      <c r="W563" s="795">
        <f t="shared" si="42"/>
        <v>515000</v>
      </c>
      <c r="X563" s="795">
        <f t="shared" si="43"/>
        <v>30385000</v>
      </c>
      <c r="Y563" s="795">
        <f t="shared" si="44"/>
        <v>0</v>
      </c>
      <c r="Z563" s="795">
        <f t="shared" si="45"/>
        <v>0</v>
      </c>
      <c r="AA563" s="795">
        <f t="shared" si="46"/>
        <v>0</v>
      </c>
      <c r="AB563" s="834">
        <f>IFERROR(VLOOKUP(N563,'[40]KL TT ĐỢT 2'!$B$18:$K$2023,10,0),0)</f>
        <v>0</v>
      </c>
    </row>
    <row r="564" spans="1:28" s="823" customFormat="1" hidden="1" outlineLevel="1">
      <c r="A564" s="835"/>
      <c r="B564" s="835" t="s">
        <v>2214</v>
      </c>
      <c r="C564" s="846" t="s">
        <v>1565</v>
      </c>
      <c r="D564" s="837" t="s">
        <v>1535</v>
      </c>
      <c r="E564" s="838">
        <v>59</v>
      </c>
      <c r="F564" s="839"/>
      <c r="G564" s="839"/>
      <c r="H564" s="812">
        <v>0</v>
      </c>
      <c r="I564" s="840"/>
      <c r="J564" s="840"/>
      <c r="K564" s="839"/>
      <c r="M564" s="841"/>
      <c r="N564" s="841" t="s">
        <v>2214</v>
      </c>
      <c r="O564" s="847" t="s">
        <v>1565</v>
      </c>
      <c r="P564" s="843" t="s">
        <v>1535</v>
      </c>
      <c r="Q564" s="1154">
        <v>59</v>
      </c>
      <c r="R564" s="1145">
        <v>0</v>
      </c>
      <c r="S564" s="1151"/>
      <c r="T564" s="1151"/>
      <c r="U564" s="794">
        <v>254000</v>
      </c>
      <c r="V564" s="845">
        <v>12900</v>
      </c>
      <c r="W564" s="795">
        <f t="shared" si="42"/>
        <v>266900</v>
      </c>
      <c r="X564" s="795">
        <f t="shared" si="43"/>
        <v>15747100</v>
      </c>
      <c r="Y564" s="795">
        <f t="shared" si="44"/>
        <v>0</v>
      </c>
      <c r="Z564" s="795">
        <f t="shared" si="45"/>
        <v>0</v>
      </c>
      <c r="AA564" s="795">
        <f t="shared" si="46"/>
        <v>0</v>
      </c>
      <c r="AB564" s="834">
        <f>IFERROR(VLOOKUP(N564,'[40]KL TT ĐỢT 2'!$B$18:$K$2023,10,0),0)</f>
        <v>0</v>
      </c>
    </row>
    <row r="565" spans="1:28" s="823" customFormat="1" hidden="1" outlineLevel="1">
      <c r="A565" s="835"/>
      <c r="B565" s="835" t="s">
        <v>2215</v>
      </c>
      <c r="C565" s="825" t="s">
        <v>2216</v>
      </c>
      <c r="D565" s="837"/>
      <c r="E565" s="838"/>
      <c r="F565" s="839"/>
      <c r="G565" s="839"/>
      <c r="H565" s="812">
        <v>0</v>
      </c>
      <c r="I565" s="840"/>
      <c r="J565" s="840"/>
      <c r="K565" s="839"/>
      <c r="M565" s="841"/>
      <c r="N565" s="852" t="s">
        <v>2215</v>
      </c>
      <c r="O565" s="830" t="s">
        <v>2216</v>
      </c>
      <c r="P565" s="843"/>
      <c r="Q565" s="1154"/>
      <c r="R565" s="1145">
        <v>0</v>
      </c>
      <c r="S565" s="1151"/>
      <c r="T565" s="1151"/>
      <c r="U565" s="794"/>
      <c r="V565" s="845"/>
      <c r="W565" s="795">
        <f t="shared" si="42"/>
        <v>0</v>
      </c>
      <c r="X565" s="795">
        <f t="shared" si="43"/>
        <v>0</v>
      </c>
      <c r="Y565" s="795">
        <f t="shared" si="44"/>
        <v>0</v>
      </c>
      <c r="Z565" s="795">
        <f t="shared" si="45"/>
        <v>0</v>
      </c>
      <c r="AA565" s="795">
        <f t="shared" si="46"/>
        <v>0</v>
      </c>
      <c r="AB565" s="834">
        <f>IFERROR(VLOOKUP(N565,'[40]KL TT ĐỢT 2'!$B$18:$K$2023,10,0),0)</f>
        <v>0</v>
      </c>
    </row>
    <row r="566" spans="1:28" s="823" customFormat="1" hidden="1" outlineLevel="1">
      <c r="A566" s="835"/>
      <c r="B566" s="835" t="s">
        <v>2217</v>
      </c>
      <c r="C566" s="836" t="s">
        <v>2083</v>
      </c>
      <c r="D566" s="837" t="s">
        <v>1535</v>
      </c>
      <c r="E566" s="838">
        <v>8</v>
      </c>
      <c r="F566" s="839"/>
      <c r="G566" s="839"/>
      <c r="H566" s="812">
        <v>0</v>
      </c>
      <c r="I566" s="840"/>
      <c r="J566" s="840"/>
      <c r="K566" s="839"/>
      <c r="M566" s="841"/>
      <c r="N566" s="841" t="s">
        <v>2217</v>
      </c>
      <c r="O566" s="842" t="s">
        <v>2083</v>
      </c>
      <c r="P566" s="843" t="s">
        <v>1535</v>
      </c>
      <c r="Q566" s="1154">
        <v>8</v>
      </c>
      <c r="R566" s="1145">
        <v>0</v>
      </c>
      <c r="S566" s="1151"/>
      <c r="T566" s="1151"/>
      <c r="U566" s="794">
        <v>559100</v>
      </c>
      <c r="V566" s="845">
        <v>192900</v>
      </c>
      <c r="W566" s="795">
        <f t="shared" si="42"/>
        <v>752000</v>
      </c>
      <c r="X566" s="795">
        <f t="shared" si="43"/>
        <v>6016000</v>
      </c>
      <c r="Y566" s="795">
        <f t="shared" si="44"/>
        <v>0</v>
      </c>
      <c r="Z566" s="795">
        <f t="shared" si="45"/>
        <v>0</v>
      </c>
      <c r="AA566" s="795">
        <f t="shared" si="46"/>
        <v>0</v>
      </c>
      <c r="AB566" s="834">
        <f>IFERROR(VLOOKUP(N566,'[40]KL TT ĐỢT 2'!$B$18:$K$2023,10,0),0)</f>
        <v>0</v>
      </c>
    </row>
    <row r="567" spans="1:28" s="823" customFormat="1" hidden="1" outlineLevel="1">
      <c r="A567" s="835"/>
      <c r="B567" s="835" t="s">
        <v>2218</v>
      </c>
      <c r="C567" s="836" t="s">
        <v>1706</v>
      </c>
      <c r="D567" s="837" t="s">
        <v>1535</v>
      </c>
      <c r="E567" s="838">
        <v>60</v>
      </c>
      <c r="F567" s="839"/>
      <c r="G567" s="839"/>
      <c r="H567" s="812">
        <v>0</v>
      </c>
      <c r="I567" s="840"/>
      <c r="J567" s="840"/>
      <c r="K567" s="839"/>
      <c r="M567" s="841"/>
      <c r="N567" s="841" t="s">
        <v>2218</v>
      </c>
      <c r="O567" s="842" t="s">
        <v>1706</v>
      </c>
      <c r="P567" s="843" t="s">
        <v>1535</v>
      </c>
      <c r="Q567" s="1154">
        <v>60</v>
      </c>
      <c r="R567" s="1145">
        <v>0</v>
      </c>
      <c r="S567" s="1151"/>
      <c r="T567" s="1151"/>
      <c r="U567" s="794">
        <v>642300</v>
      </c>
      <c r="V567" s="845">
        <v>199300</v>
      </c>
      <c r="W567" s="795">
        <f t="shared" si="42"/>
        <v>841600</v>
      </c>
      <c r="X567" s="795">
        <f t="shared" si="43"/>
        <v>50496000</v>
      </c>
      <c r="Y567" s="795">
        <f t="shared" si="44"/>
        <v>0</v>
      </c>
      <c r="Z567" s="795">
        <f t="shared" si="45"/>
        <v>0</v>
      </c>
      <c r="AA567" s="795">
        <f t="shared" si="46"/>
        <v>0</v>
      </c>
      <c r="AB567" s="834">
        <f>IFERROR(VLOOKUP(N567,'[40]KL TT ĐỢT 2'!$B$18:$K$2023,10,0),0)</f>
        <v>0</v>
      </c>
    </row>
    <row r="568" spans="1:28" s="823" customFormat="1" hidden="1" outlineLevel="1">
      <c r="A568" s="835"/>
      <c r="B568" s="835" t="s">
        <v>2219</v>
      </c>
      <c r="C568" s="836" t="s">
        <v>1706</v>
      </c>
      <c r="D568" s="837" t="s">
        <v>1535</v>
      </c>
      <c r="E568" s="838">
        <v>2</v>
      </c>
      <c r="F568" s="839"/>
      <c r="G568" s="839"/>
      <c r="H568" s="812">
        <v>0</v>
      </c>
      <c r="I568" s="840"/>
      <c r="J568" s="840"/>
      <c r="K568" s="839"/>
      <c r="M568" s="841"/>
      <c r="N568" s="841" t="s">
        <v>2219</v>
      </c>
      <c r="O568" s="842" t="s">
        <v>1706</v>
      </c>
      <c r="P568" s="843" t="s">
        <v>1535</v>
      </c>
      <c r="Q568" s="1154">
        <v>2</v>
      </c>
      <c r="R568" s="1145">
        <v>0</v>
      </c>
      <c r="S568" s="1151"/>
      <c r="T568" s="1151"/>
      <c r="U568" s="794">
        <v>642300</v>
      </c>
      <c r="V568" s="845">
        <v>199300</v>
      </c>
      <c r="W568" s="795">
        <f t="shared" si="42"/>
        <v>841600</v>
      </c>
      <c r="X568" s="795">
        <f t="shared" si="43"/>
        <v>1683200</v>
      </c>
      <c r="Y568" s="795">
        <f t="shared" si="44"/>
        <v>0</v>
      </c>
      <c r="Z568" s="795">
        <f t="shared" si="45"/>
        <v>0</v>
      </c>
      <c r="AA568" s="795">
        <f t="shared" si="46"/>
        <v>0</v>
      </c>
      <c r="AB568" s="834">
        <f>IFERROR(VLOOKUP(N568,'[40]KL TT ĐỢT 2'!$B$18:$K$2023,10,0),0)</f>
        <v>0</v>
      </c>
    </row>
    <row r="569" spans="1:28" s="823" customFormat="1" hidden="1" outlineLevel="1">
      <c r="A569" s="835"/>
      <c r="B569" s="835" t="s">
        <v>2220</v>
      </c>
      <c r="C569" s="836" t="s">
        <v>2087</v>
      </c>
      <c r="D569" s="837" t="s">
        <v>1535</v>
      </c>
      <c r="E569" s="838">
        <v>5</v>
      </c>
      <c r="F569" s="839"/>
      <c r="G569" s="839"/>
      <c r="H569" s="812">
        <v>0</v>
      </c>
      <c r="I569" s="840"/>
      <c r="J569" s="840"/>
      <c r="K569" s="839"/>
      <c r="M569" s="841"/>
      <c r="N569" s="841" t="s">
        <v>2220</v>
      </c>
      <c r="O569" s="842" t="s">
        <v>2087</v>
      </c>
      <c r="P569" s="843" t="s">
        <v>1535</v>
      </c>
      <c r="Q569" s="1154">
        <v>5</v>
      </c>
      <c r="R569" s="1145">
        <v>0</v>
      </c>
      <c r="S569" s="1151"/>
      <c r="T569" s="1151"/>
      <c r="U569" s="794">
        <v>559100</v>
      </c>
      <c r="V569" s="845">
        <v>192900</v>
      </c>
      <c r="W569" s="795">
        <f t="shared" si="42"/>
        <v>752000</v>
      </c>
      <c r="X569" s="795">
        <f t="shared" si="43"/>
        <v>3760000</v>
      </c>
      <c r="Y569" s="795">
        <f t="shared" si="44"/>
        <v>0</v>
      </c>
      <c r="Z569" s="795">
        <f t="shared" si="45"/>
        <v>0</v>
      </c>
      <c r="AA569" s="795">
        <f t="shared" si="46"/>
        <v>0</v>
      </c>
      <c r="AB569" s="834">
        <f>IFERROR(VLOOKUP(N569,'[40]KL TT ĐỢT 2'!$B$18:$K$2023,10,0),0)</f>
        <v>0</v>
      </c>
    </row>
    <row r="570" spans="1:28" s="823" customFormat="1" hidden="1" outlineLevel="1">
      <c r="A570" s="835"/>
      <c r="B570" s="835" t="s">
        <v>2221</v>
      </c>
      <c r="C570" s="836" t="s">
        <v>1591</v>
      </c>
      <c r="D570" s="837" t="s">
        <v>1535</v>
      </c>
      <c r="E570" s="838">
        <v>94</v>
      </c>
      <c r="F570" s="839"/>
      <c r="G570" s="839"/>
      <c r="H570" s="812">
        <v>0</v>
      </c>
      <c r="I570" s="840"/>
      <c r="J570" s="840"/>
      <c r="K570" s="839"/>
      <c r="M570" s="841"/>
      <c r="N570" s="841" t="s">
        <v>2221</v>
      </c>
      <c r="O570" s="842" t="s">
        <v>1591</v>
      </c>
      <c r="P570" s="843" t="s">
        <v>1535</v>
      </c>
      <c r="Q570" s="1154">
        <v>94</v>
      </c>
      <c r="R570" s="1145">
        <v>0</v>
      </c>
      <c r="S570" s="1151"/>
      <c r="T570" s="1151"/>
      <c r="U570" s="794">
        <v>559100</v>
      </c>
      <c r="V570" s="845">
        <v>192900</v>
      </c>
      <c r="W570" s="795">
        <f t="shared" si="42"/>
        <v>752000</v>
      </c>
      <c r="X570" s="795">
        <f t="shared" si="43"/>
        <v>70688000</v>
      </c>
      <c r="Y570" s="795">
        <f t="shared" si="44"/>
        <v>0</v>
      </c>
      <c r="Z570" s="795">
        <f t="shared" si="45"/>
        <v>0</v>
      </c>
      <c r="AA570" s="795">
        <f t="shared" si="46"/>
        <v>0</v>
      </c>
      <c r="AB570" s="834">
        <f>IFERROR(VLOOKUP(N570,'[40]KL TT ĐỢT 2'!$B$18:$K$2023,10,0),0)</f>
        <v>0</v>
      </c>
    </row>
    <row r="571" spans="1:28" s="823" customFormat="1" hidden="1" outlineLevel="1">
      <c r="A571" s="835"/>
      <c r="B571" s="835" t="s">
        <v>2222</v>
      </c>
      <c r="C571" s="836" t="s">
        <v>1711</v>
      </c>
      <c r="D571" s="837" t="s">
        <v>1535</v>
      </c>
      <c r="E571" s="838">
        <v>24</v>
      </c>
      <c r="F571" s="839"/>
      <c r="G571" s="839"/>
      <c r="H571" s="812">
        <v>0</v>
      </c>
      <c r="I571" s="840"/>
      <c r="J571" s="840"/>
      <c r="K571" s="839"/>
      <c r="M571" s="841"/>
      <c r="N571" s="841" t="s">
        <v>2222</v>
      </c>
      <c r="O571" s="842" t="s">
        <v>1711</v>
      </c>
      <c r="P571" s="843" t="s">
        <v>1535</v>
      </c>
      <c r="Q571" s="1154">
        <v>24</v>
      </c>
      <c r="R571" s="1145">
        <v>0</v>
      </c>
      <c r="S571" s="1151"/>
      <c r="T571" s="1151"/>
      <c r="U571" s="794">
        <v>706600</v>
      </c>
      <c r="V571" s="845">
        <v>199300</v>
      </c>
      <c r="W571" s="795">
        <f t="shared" si="42"/>
        <v>905900</v>
      </c>
      <c r="X571" s="795">
        <f t="shared" si="43"/>
        <v>21741600</v>
      </c>
      <c r="Y571" s="795">
        <f t="shared" si="44"/>
        <v>0</v>
      </c>
      <c r="Z571" s="795">
        <f t="shared" si="45"/>
        <v>0</v>
      </c>
      <c r="AA571" s="795">
        <f t="shared" si="46"/>
        <v>0</v>
      </c>
      <c r="AB571" s="834">
        <f>IFERROR(VLOOKUP(N571,'[40]KL TT ĐỢT 2'!$B$18:$K$2023,10,0),0)</f>
        <v>0</v>
      </c>
    </row>
    <row r="572" spans="1:28" s="823" customFormat="1" hidden="1" outlineLevel="1">
      <c r="A572" s="835"/>
      <c r="B572" s="835" t="s">
        <v>2223</v>
      </c>
      <c r="C572" s="836" t="s">
        <v>1711</v>
      </c>
      <c r="D572" s="837" t="s">
        <v>1535</v>
      </c>
      <c r="E572" s="838">
        <v>24</v>
      </c>
      <c r="F572" s="839"/>
      <c r="G572" s="839"/>
      <c r="H572" s="812">
        <v>0</v>
      </c>
      <c r="I572" s="840"/>
      <c r="J572" s="840"/>
      <c r="K572" s="839"/>
      <c r="M572" s="841"/>
      <c r="N572" s="841" t="s">
        <v>2223</v>
      </c>
      <c r="O572" s="842" t="s">
        <v>1711</v>
      </c>
      <c r="P572" s="843" t="s">
        <v>1535</v>
      </c>
      <c r="Q572" s="1154">
        <v>24</v>
      </c>
      <c r="R572" s="1145">
        <v>0</v>
      </c>
      <c r="S572" s="1151"/>
      <c r="T572" s="1151"/>
      <c r="U572" s="794">
        <v>706600</v>
      </c>
      <c r="V572" s="845">
        <v>199300</v>
      </c>
      <c r="W572" s="795">
        <f t="shared" si="42"/>
        <v>905900</v>
      </c>
      <c r="X572" s="795">
        <f t="shared" si="43"/>
        <v>21741600</v>
      </c>
      <c r="Y572" s="795">
        <f t="shared" si="44"/>
        <v>0</v>
      </c>
      <c r="Z572" s="795">
        <f t="shared" si="45"/>
        <v>0</v>
      </c>
      <c r="AA572" s="795">
        <f t="shared" si="46"/>
        <v>0</v>
      </c>
      <c r="AB572" s="834">
        <f>IFERROR(VLOOKUP(N572,'[40]KL TT ĐỢT 2'!$B$18:$K$2023,10,0),0)</f>
        <v>0</v>
      </c>
    </row>
    <row r="573" spans="1:28" s="823" customFormat="1" hidden="1" outlineLevel="1">
      <c r="A573" s="835"/>
      <c r="B573" s="835" t="s">
        <v>2224</v>
      </c>
      <c r="C573" s="836" t="s">
        <v>1960</v>
      </c>
      <c r="D573" s="837" t="s">
        <v>1535</v>
      </c>
      <c r="E573" s="838">
        <v>31</v>
      </c>
      <c r="F573" s="839"/>
      <c r="G573" s="839"/>
      <c r="H573" s="812">
        <v>0</v>
      </c>
      <c r="I573" s="840"/>
      <c r="J573" s="840"/>
      <c r="K573" s="839"/>
      <c r="M573" s="841"/>
      <c r="N573" s="841" t="s">
        <v>2224</v>
      </c>
      <c r="O573" s="842" t="s">
        <v>1960</v>
      </c>
      <c r="P573" s="843" t="s">
        <v>1535</v>
      </c>
      <c r="Q573" s="1154">
        <v>31</v>
      </c>
      <c r="R573" s="1145">
        <v>0</v>
      </c>
      <c r="S573" s="1151"/>
      <c r="T573" s="1151"/>
      <c r="U573" s="794">
        <v>615000</v>
      </c>
      <c r="V573" s="845">
        <v>192900</v>
      </c>
      <c r="W573" s="795">
        <f t="shared" si="42"/>
        <v>807900</v>
      </c>
      <c r="X573" s="795">
        <f t="shared" si="43"/>
        <v>25044900</v>
      </c>
      <c r="Y573" s="795">
        <f t="shared" si="44"/>
        <v>0</v>
      </c>
      <c r="Z573" s="795">
        <f t="shared" si="45"/>
        <v>0</v>
      </c>
      <c r="AA573" s="795">
        <f t="shared" si="46"/>
        <v>0</v>
      </c>
      <c r="AB573" s="834">
        <f>IFERROR(VLOOKUP(N573,'[40]KL TT ĐỢT 2'!$B$18:$K$2023,10,0),0)</f>
        <v>0</v>
      </c>
    </row>
    <row r="574" spans="1:28" s="823" customFormat="1" hidden="1" outlineLevel="1">
      <c r="A574" s="835"/>
      <c r="B574" s="835" t="s">
        <v>2225</v>
      </c>
      <c r="C574" s="836" t="s">
        <v>2093</v>
      </c>
      <c r="D574" s="837" t="s">
        <v>1535</v>
      </c>
      <c r="E574" s="838">
        <v>5</v>
      </c>
      <c r="F574" s="839"/>
      <c r="G574" s="839"/>
      <c r="H574" s="812">
        <v>0</v>
      </c>
      <c r="I574" s="840"/>
      <c r="J574" s="840"/>
      <c r="K574" s="839"/>
      <c r="M574" s="841"/>
      <c r="N574" s="841" t="s">
        <v>2225</v>
      </c>
      <c r="O574" s="842" t="s">
        <v>2093</v>
      </c>
      <c r="P574" s="843" t="s">
        <v>1535</v>
      </c>
      <c r="Q574" s="1154">
        <v>5</v>
      </c>
      <c r="R574" s="1145">
        <v>0</v>
      </c>
      <c r="S574" s="1151"/>
      <c r="T574" s="1151"/>
      <c r="U574" s="794">
        <v>706600</v>
      </c>
      <c r="V574" s="845">
        <v>199300</v>
      </c>
      <c r="W574" s="795">
        <f t="shared" si="42"/>
        <v>905900</v>
      </c>
      <c r="X574" s="795">
        <f t="shared" si="43"/>
        <v>4529500</v>
      </c>
      <c r="Y574" s="795">
        <f t="shared" si="44"/>
        <v>0</v>
      </c>
      <c r="Z574" s="795">
        <f t="shared" si="45"/>
        <v>0</v>
      </c>
      <c r="AA574" s="795">
        <f t="shared" si="46"/>
        <v>0</v>
      </c>
      <c r="AB574" s="834">
        <f>IFERROR(VLOOKUP(N574,'[40]KL TT ĐỢT 2'!$B$18:$K$2023,10,0),0)</f>
        <v>0</v>
      </c>
    </row>
    <row r="575" spans="1:28" s="823" customFormat="1" hidden="1" outlineLevel="1">
      <c r="A575" s="835"/>
      <c r="B575" s="835" t="s">
        <v>2226</v>
      </c>
      <c r="C575" s="836" t="s">
        <v>2095</v>
      </c>
      <c r="D575" s="837" t="s">
        <v>1535</v>
      </c>
      <c r="E575" s="838">
        <v>4</v>
      </c>
      <c r="F575" s="839"/>
      <c r="G575" s="839"/>
      <c r="H575" s="812">
        <v>0</v>
      </c>
      <c r="I575" s="840"/>
      <c r="J575" s="840"/>
      <c r="K575" s="839"/>
      <c r="M575" s="841"/>
      <c r="N575" s="841" t="s">
        <v>2226</v>
      </c>
      <c r="O575" s="842" t="s">
        <v>2095</v>
      </c>
      <c r="P575" s="843" t="s">
        <v>1535</v>
      </c>
      <c r="Q575" s="1154">
        <v>4</v>
      </c>
      <c r="R575" s="1145">
        <v>0</v>
      </c>
      <c r="S575" s="1151"/>
      <c r="T575" s="1151"/>
      <c r="U575" s="794">
        <v>615000</v>
      </c>
      <c r="V575" s="845">
        <v>192900</v>
      </c>
      <c r="W575" s="795">
        <f t="shared" si="42"/>
        <v>807900</v>
      </c>
      <c r="X575" s="795">
        <f t="shared" si="43"/>
        <v>3231600</v>
      </c>
      <c r="Y575" s="795">
        <f t="shared" si="44"/>
        <v>0</v>
      </c>
      <c r="Z575" s="795">
        <f t="shared" si="45"/>
        <v>0</v>
      </c>
      <c r="AA575" s="795">
        <f t="shared" si="46"/>
        <v>0</v>
      </c>
      <c r="AB575" s="834">
        <f>IFERROR(VLOOKUP(N575,'[40]KL TT ĐỢT 2'!$B$18:$K$2023,10,0),0)</f>
        <v>0</v>
      </c>
    </row>
    <row r="576" spans="1:28" s="823" customFormat="1" hidden="1" outlineLevel="1">
      <c r="A576" s="835"/>
      <c r="B576" s="835" t="s">
        <v>2227</v>
      </c>
      <c r="C576" s="836" t="s">
        <v>2097</v>
      </c>
      <c r="D576" s="837" t="s">
        <v>1535</v>
      </c>
      <c r="E576" s="838">
        <v>2</v>
      </c>
      <c r="F576" s="839"/>
      <c r="G576" s="839"/>
      <c r="H576" s="812">
        <v>0</v>
      </c>
      <c r="I576" s="840"/>
      <c r="J576" s="840"/>
      <c r="K576" s="839"/>
      <c r="M576" s="841"/>
      <c r="N576" s="841" t="s">
        <v>2227</v>
      </c>
      <c r="O576" s="842" t="s">
        <v>2097</v>
      </c>
      <c r="P576" s="843" t="s">
        <v>1535</v>
      </c>
      <c r="Q576" s="1154">
        <v>2</v>
      </c>
      <c r="R576" s="1145">
        <v>0</v>
      </c>
      <c r="S576" s="1151"/>
      <c r="T576" s="1151"/>
      <c r="U576" s="794">
        <v>615000</v>
      </c>
      <c r="V576" s="845">
        <v>192900</v>
      </c>
      <c r="W576" s="795">
        <f t="shared" si="42"/>
        <v>807900</v>
      </c>
      <c r="X576" s="795">
        <f t="shared" si="43"/>
        <v>1615800</v>
      </c>
      <c r="Y576" s="795">
        <f t="shared" si="44"/>
        <v>0</v>
      </c>
      <c r="Z576" s="795">
        <f t="shared" si="45"/>
        <v>0</v>
      </c>
      <c r="AA576" s="795">
        <f t="shared" si="46"/>
        <v>0</v>
      </c>
      <c r="AB576" s="834">
        <f>IFERROR(VLOOKUP(N576,'[40]KL TT ĐỢT 2'!$B$18:$K$2023,10,0),0)</f>
        <v>0</v>
      </c>
    </row>
    <row r="577" spans="1:28" s="823" customFormat="1" hidden="1" outlineLevel="1">
      <c r="A577" s="835"/>
      <c r="B577" s="835" t="s">
        <v>2228</v>
      </c>
      <c r="C577" s="836" t="s">
        <v>1881</v>
      </c>
      <c r="D577" s="837" t="s">
        <v>1535</v>
      </c>
      <c r="E577" s="838">
        <v>7</v>
      </c>
      <c r="F577" s="839"/>
      <c r="G577" s="839"/>
      <c r="H577" s="812">
        <v>0</v>
      </c>
      <c r="I577" s="840"/>
      <c r="J577" s="840"/>
      <c r="K577" s="839"/>
      <c r="M577" s="841"/>
      <c r="N577" s="841" t="s">
        <v>2228</v>
      </c>
      <c r="O577" s="842" t="s">
        <v>1881</v>
      </c>
      <c r="P577" s="843" t="s">
        <v>1535</v>
      </c>
      <c r="Q577" s="1154">
        <v>7</v>
      </c>
      <c r="R577" s="1145">
        <v>0</v>
      </c>
      <c r="S577" s="1151"/>
      <c r="T577" s="1151"/>
      <c r="U577" s="794">
        <v>706600</v>
      </c>
      <c r="V577" s="845">
        <v>199300</v>
      </c>
      <c r="W577" s="795">
        <f t="shared" si="42"/>
        <v>905900</v>
      </c>
      <c r="X577" s="795">
        <f t="shared" si="43"/>
        <v>6341300</v>
      </c>
      <c r="Y577" s="795">
        <f t="shared" si="44"/>
        <v>0</v>
      </c>
      <c r="Z577" s="795">
        <f t="shared" si="45"/>
        <v>0</v>
      </c>
      <c r="AA577" s="795">
        <f t="shared" si="46"/>
        <v>0</v>
      </c>
      <c r="AB577" s="834">
        <f>IFERROR(VLOOKUP(N577,'[40]KL TT ĐỢT 2'!$B$18:$K$2023,10,0),0)</f>
        <v>0</v>
      </c>
    </row>
    <row r="578" spans="1:28" s="823" customFormat="1" hidden="1" outlineLevel="1">
      <c r="A578" s="835"/>
      <c r="B578" s="835" t="s">
        <v>2229</v>
      </c>
      <c r="C578" s="836" t="s">
        <v>1561</v>
      </c>
      <c r="D578" s="837" t="s">
        <v>1535</v>
      </c>
      <c r="E578" s="838">
        <v>11</v>
      </c>
      <c r="F578" s="839"/>
      <c r="G578" s="839"/>
      <c r="H578" s="812">
        <v>0</v>
      </c>
      <c r="I578" s="840"/>
      <c r="J578" s="840"/>
      <c r="K578" s="839"/>
      <c r="M578" s="841"/>
      <c r="N578" s="841" t="s">
        <v>2229</v>
      </c>
      <c r="O578" s="842" t="s">
        <v>1561</v>
      </c>
      <c r="P578" s="843" t="s">
        <v>1535</v>
      </c>
      <c r="Q578" s="1154">
        <v>11</v>
      </c>
      <c r="R578" s="1145">
        <v>0</v>
      </c>
      <c r="S578" s="1151"/>
      <c r="T578" s="1151"/>
      <c r="U578" s="794">
        <v>544700</v>
      </c>
      <c r="V578" s="845">
        <v>192900</v>
      </c>
      <c r="W578" s="795">
        <f t="shared" si="42"/>
        <v>737600</v>
      </c>
      <c r="X578" s="795">
        <f t="shared" si="43"/>
        <v>8113600</v>
      </c>
      <c r="Y578" s="795">
        <f t="shared" si="44"/>
        <v>0</v>
      </c>
      <c r="Z578" s="795">
        <f t="shared" si="45"/>
        <v>0</v>
      </c>
      <c r="AA578" s="795">
        <f t="shared" si="46"/>
        <v>0</v>
      </c>
      <c r="AB578" s="834">
        <f>IFERROR(VLOOKUP(N578,'[40]KL TT ĐỢT 2'!$B$18:$K$2023,10,0),0)</f>
        <v>0</v>
      </c>
    </row>
    <row r="579" spans="1:28" s="823" customFormat="1" ht="28" hidden="1" outlineLevel="1">
      <c r="A579" s="835"/>
      <c r="B579" s="835" t="s">
        <v>2230</v>
      </c>
      <c r="C579" s="846" t="s">
        <v>1563</v>
      </c>
      <c r="D579" s="837" t="s">
        <v>1535</v>
      </c>
      <c r="E579" s="838">
        <v>100</v>
      </c>
      <c r="F579" s="839"/>
      <c r="G579" s="839"/>
      <c r="H579" s="812">
        <v>0</v>
      </c>
      <c r="I579" s="840"/>
      <c r="J579" s="840"/>
      <c r="K579" s="839"/>
      <c r="M579" s="841"/>
      <c r="N579" s="841" t="s">
        <v>2230</v>
      </c>
      <c r="O579" s="847" t="s">
        <v>1563</v>
      </c>
      <c r="P579" s="843" t="s">
        <v>1535</v>
      </c>
      <c r="Q579" s="1154">
        <v>100</v>
      </c>
      <c r="R579" s="1145">
        <v>0</v>
      </c>
      <c r="S579" s="1151"/>
      <c r="T579" s="1151"/>
      <c r="U579" s="794">
        <v>476400</v>
      </c>
      <c r="V579" s="845">
        <v>38600</v>
      </c>
      <c r="W579" s="795">
        <f t="shared" si="42"/>
        <v>515000</v>
      </c>
      <c r="X579" s="795">
        <f t="shared" si="43"/>
        <v>51500000</v>
      </c>
      <c r="Y579" s="795">
        <f t="shared" si="44"/>
        <v>0</v>
      </c>
      <c r="Z579" s="795">
        <f t="shared" si="45"/>
        <v>0</v>
      </c>
      <c r="AA579" s="795">
        <f t="shared" si="46"/>
        <v>0</v>
      </c>
      <c r="AB579" s="834">
        <f>IFERROR(VLOOKUP(N579,'[40]KL TT ĐỢT 2'!$B$18:$K$2023,10,0),0)</f>
        <v>0</v>
      </c>
    </row>
    <row r="580" spans="1:28" s="823" customFormat="1" hidden="1" outlineLevel="1">
      <c r="A580" s="835"/>
      <c r="B580" s="835" t="s">
        <v>2231</v>
      </c>
      <c r="C580" s="846" t="s">
        <v>1565</v>
      </c>
      <c r="D580" s="837" t="s">
        <v>1535</v>
      </c>
      <c r="E580" s="838">
        <v>100</v>
      </c>
      <c r="F580" s="839"/>
      <c r="G580" s="839"/>
      <c r="H580" s="812">
        <v>0</v>
      </c>
      <c r="I580" s="840"/>
      <c r="J580" s="840"/>
      <c r="K580" s="839"/>
      <c r="M580" s="841"/>
      <c r="N580" s="841" t="s">
        <v>2231</v>
      </c>
      <c r="O580" s="847" t="s">
        <v>1565</v>
      </c>
      <c r="P580" s="843" t="s">
        <v>1535</v>
      </c>
      <c r="Q580" s="1154">
        <v>100</v>
      </c>
      <c r="R580" s="1145">
        <v>0</v>
      </c>
      <c r="S580" s="1151"/>
      <c r="T580" s="1151"/>
      <c r="U580" s="794">
        <v>254000</v>
      </c>
      <c r="V580" s="845">
        <v>12900</v>
      </c>
      <c r="W580" s="795">
        <f t="shared" si="42"/>
        <v>266900</v>
      </c>
      <c r="X580" s="795">
        <f t="shared" si="43"/>
        <v>26690000</v>
      </c>
      <c r="Y580" s="795">
        <f t="shared" si="44"/>
        <v>0</v>
      </c>
      <c r="Z580" s="795">
        <f t="shared" si="45"/>
        <v>0</v>
      </c>
      <c r="AA580" s="795">
        <f t="shared" si="46"/>
        <v>0</v>
      </c>
      <c r="AB580" s="834">
        <f>IFERROR(VLOOKUP(N580,'[40]KL TT ĐỢT 2'!$B$18:$K$2023,10,0),0)</f>
        <v>0</v>
      </c>
    </row>
    <row r="581" spans="1:28" s="827" customFormat="1" hidden="1" outlineLevel="1">
      <c r="A581" s="817"/>
      <c r="B581" s="835" t="s">
        <v>2232</v>
      </c>
      <c r="C581" s="853" t="s">
        <v>2233</v>
      </c>
      <c r="D581" s="826"/>
      <c r="E581" s="820"/>
      <c r="F581" s="821"/>
      <c r="G581" s="821"/>
      <c r="H581" s="812">
        <v>0</v>
      </c>
      <c r="I581" s="822"/>
      <c r="J581" s="822"/>
      <c r="K581" s="821"/>
      <c r="M581" s="828"/>
      <c r="N581" s="841" t="s">
        <v>2232</v>
      </c>
      <c r="O581" s="856" t="s">
        <v>2233</v>
      </c>
      <c r="P581" s="831"/>
      <c r="Q581" s="1153"/>
      <c r="R581" s="1145">
        <v>0</v>
      </c>
      <c r="S581" s="1149"/>
      <c r="T581" s="1149"/>
      <c r="U581" s="850"/>
      <c r="V581" s="851"/>
      <c r="W581" s="795">
        <f t="shared" si="42"/>
        <v>0</v>
      </c>
      <c r="X581" s="795">
        <f t="shared" si="43"/>
        <v>0</v>
      </c>
      <c r="Y581" s="795">
        <f t="shared" si="44"/>
        <v>0</v>
      </c>
      <c r="Z581" s="795">
        <f t="shared" si="45"/>
        <v>0</v>
      </c>
      <c r="AA581" s="795">
        <f t="shared" si="46"/>
        <v>0</v>
      </c>
      <c r="AB581" s="834">
        <f>IFERROR(VLOOKUP(N581,'[40]KL TT ĐỢT 2'!$B$18:$K$2023,10,0),0)</f>
        <v>0</v>
      </c>
    </row>
    <row r="582" spans="1:28" s="823" customFormat="1" hidden="1" outlineLevel="1">
      <c r="A582" s="835"/>
      <c r="B582" s="835" t="s">
        <v>2234</v>
      </c>
      <c r="C582" s="836" t="s">
        <v>2087</v>
      </c>
      <c r="D582" s="837" t="s">
        <v>1535</v>
      </c>
      <c r="E582" s="838">
        <v>8</v>
      </c>
      <c r="F582" s="839"/>
      <c r="G582" s="839"/>
      <c r="H582" s="812">
        <v>0</v>
      </c>
      <c r="I582" s="840"/>
      <c r="J582" s="840"/>
      <c r="K582" s="839"/>
      <c r="M582" s="841"/>
      <c r="N582" s="841" t="s">
        <v>2234</v>
      </c>
      <c r="O582" s="842" t="s">
        <v>2087</v>
      </c>
      <c r="P582" s="843" t="s">
        <v>1535</v>
      </c>
      <c r="Q582" s="1154">
        <v>8</v>
      </c>
      <c r="R582" s="1145">
        <v>0</v>
      </c>
      <c r="S582" s="1151"/>
      <c r="T582" s="1151"/>
      <c r="U582" s="794">
        <v>559100</v>
      </c>
      <c r="V582" s="845">
        <v>192900</v>
      </c>
      <c r="W582" s="795">
        <f t="shared" si="42"/>
        <v>752000</v>
      </c>
      <c r="X582" s="795">
        <f t="shared" si="43"/>
        <v>6016000</v>
      </c>
      <c r="Y582" s="795">
        <f t="shared" si="44"/>
        <v>0</v>
      </c>
      <c r="Z582" s="795">
        <f t="shared" si="45"/>
        <v>0</v>
      </c>
      <c r="AA582" s="795">
        <f t="shared" si="46"/>
        <v>0</v>
      </c>
      <c r="AB582" s="834">
        <f>IFERROR(VLOOKUP(N582,'[40]KL TT ĐỢT 2'!$B$18:$K$2023,10,0),0)</f>
        <v>0</v>
      </c>
    </row>
    <row r="583" spans="1:28" s="823" customFormat="1" hidden="1" outlineLevel="1">
      <c r="A583" s="835"/>
      <c r="B583" s="835" t="s">
        <v>2235</v>
      </c>
      <c r="C583" s="836" t="s">
        <v>2087</v>
      </c>
      <c r="D583" s="837" t="s">
        <v>1535</v>
      </c>
      <c r="E583" s="838">
        <v>11</v>
      </c>
      <c r="F583" s="839"/>
      <c r="G583" s="839"/>
      <c r="H583" s="812">
        <v>0</v>
      </c>
      <c r="I583" s="840"/>
      <c r="J583" s="840"/>
      <c r="K583" s="839"/>
      <c r="M583" s="841"/>
      <c r="N583" s="841" t="s">
        <v>2235</v>
      </c>
      <c r="O583" s="842" t="s">
        <v>2087</v>
      </c>
      <c r="P583" s="843" t="s">
        <v>1535</v>
      </c>
      <c r="Q583" s="1154">
        <v>11</v>
      </c>
      <c r="R583" s="1145">
        <v>0</v>
      </c>
      <c r="S583" s="1151"/>
      <c r="T583" s="1151"/>
      <c r="U583" s="794">
        <v>559100</v>
      </c>
      <c r="V583" s="845">
        <v>192900</v>
      </c>
      <c r="W583" s="795">
        <f t="shared" si="42"/>
        <v>752000</v>
      </c>
      <c r="X583" s="795">
        <f t="shared" si="43"/>
        <v>8272000</v>
      </c>
      <c r="Y583" s="795">
        <f t="shared" si="44"/>
        <v>0</v>
      </c>
      <c r="Z583" s="795">
        <f t="shared" si="45"/>
        <v>0</v>
      </c>
      <c r="AA583" s="795">
        <f t="shared" si="46"/>
        <v>0</v>
      </c>
      <c r="AB583" s="834">
        <f>IFERROR(VLOOKUP(N583,'[40]KL TT ĐỢT 2'!$B$18:$K$2023,10,0),0)</f>
        <v>0</v>
      </c>
    </row>
    <row r="584" spans="1:28" s="823" customFormat="1" hidden="1" outlineLevel="1">
      <c r="A584" s="835"/>
      <c r="B584" s="835" t="s">
        <v>2236</v>
      </c>
      <c r="C584" s="836" t="s">
        <v>1591</v>
      </c>
      <c r="D584" s="837" t="s">
        <v>1535</v>
      </c>
      <c r="E584" s="838">
        <v>20</v>
      </c>
      <c r="F584" s="839"/>
      <c r="G584" s="839"/>
      <c r="H584" s="812">
        <v>0</v>
      </c>
      <c r="I584" s="840"/>
      <c r="J584" s="840"/>
      <c r="K584" s="839"/>
      <c r="M584" s="841"/>
      <c r="N584" s="841" t="s">
        <v>2236</v>
      </c>
      <c r="O584" s="842" t="s">
        <v>1591</v>
      </c>
      <c r="P584" s="843" t="s">
        <v>1535</v>
      </c>
      <c r="Q584" s="1154">
        <v>20</v>
      </c>
      <c r="R584" s="1145">
        <v>0</v>
      </c>
      <c r="S584" s="1151"/>
      <c r="T584" s="1151"/>
      <c r="U584" s="794">
        <v>559100</v>
      </c>
      <c r="V584" s="845">
        <v>192900</v>
      </c>
      <c r="W584" s="795">
        <f t="shared" si="42"/>
        <v>752000</v>
      </c>
      <c r="X584" s="795">
        <f t="shared" si="43"/>
        <v>15040000</v>
      </c>
      <c r="Y584" s="795">
        <f t="shared" si="44"/>
        <v>0</v>
      </c>
      <c r="Z584" s="795">
        <f t="shared" si="45"/>
        <v>0</v>
      </c>
      <c r="AA584" s="795">
        <f t="shared" si="46"/>
        <v>0</v>
      </c>
      <c r="AB584" s="834">
        <f>IFERROR(VLOOKUP(N584,'[40]KL TT ĐỢT 2'!$B$18:$K$2023,10,0),0)</f>
        <v>0</v>
      </c>
    </row>
    <row r="585" spans="1:28" s="823" customFormat="1" hidden="1" outlineLevel="1">
      <c r="A585" s="835"/>
      <c r="B585" s="835" t="s">
        <v>2237</v>
      </c>
      <c r="C585" s="836" t="s">
        <v>1591</v>
      </c>
      <c r="D585" s="837" t="s">
        <v>1535</v>
      </c>
      <c r="E585" s="838">
        <v>27</v>
      </c>
      <c r="F585" s="839"/>
      <c r="G585" s="839"/>
      <c r="H585" s="812">
        <v>0</v>
      </c>
      <c r="I585" s="840"/>
      <c r="J585" s="840"/>
      <c r="K585" s="839"/>
      <c r="M585" s="841"/>
      <c r="N585" s="841" t="s">
        <v>2237</v>
      </c>
      <c r="O585" s="842" t="s">
        <v>1591</v>
      </c>
      <c r="P585" s="843" t="s">
        <v>1535</v>
      </c>
      <c r="Q585" s="1154">
        <v>27</v>
      </c>
      <c r="R585" s="1145">
        <v>0</v>
      </c>
      <c r="S585" s="1151"/>
      <c r="T585" s="1151"/>
      <c r="U585" s="794">
        <v>559100</v>
      </c>
      <c r="V585" s="845">
        <v>192900</v>
      </c>
      <c r="W585" s="795">
        <f t="shared" si="42"/>
        <v>752000</v>
      </c>
      <c r="X585" s="795">
        <f t="shared" si="43"/>
        <v>20304000</v>
      </c>
      <c r="Y585" s="795">
        <f t="shared" si="44"/>
        <v>0</v>
      </c>
      <c r="Z585" s="795">
        <f t="shared" si="45"/>
        <v>0</v>
      </c>
      <c r="AA585" s="795">
        <f t="shared" si="46"/>
        <v>0</v>
      </c>
      <c r="AB585" s="834">
        <f>IFERROR(VLOOKUP(N585,'[40]KL TT ĐỢT 2'!$B$18:$K$2023,10,0),0)</f>
        <v>0</v>
      </c>
    </row>
    <row r="586" spans="1:28" s="823" customFormat="1" hidden="1" outlineLevel="1">
      <c r="A586" s="835"/>
      <c r="B586" s="835" t="s">
        <v>2238</v>
      </c>
      <c r="C586" s="836" t="s">
        <v>2239</v>
      </c>
      <c r="D586" s="837" t="s">
        <v>1535</v>
      </c>
      <c r="E586" s="838">
        <v>42</v>
      </c>
      <c r="F586" s="839"/>
      <c r="G586" s="839"/>
      <c r="H586" s="812">
        <v>0</v>
      </c>
      <c r="I586" s="840"/>
      <c r="J586" s="840"/>
      <c r="K586" s="839"/>
      <c r="M586" s="841"/>
      <c r="N586" s="841" t="s">
        <v>2238</v>
      </c>
      <c r="O586" s="842" t="s">
        <v>2239</v>
      </c>
      <c r="P586" s="843" t="s">
        <v>1535</v>
      </c>
      <c r="Q586" s="1154">
        <v>42</v>
      </c>
      <c r="R586" s="1145">
        <v>0</v>
      </c>
      <c r="S586" s="1151"/>
      <c r="T586" s="1151"/>
      <c r="U586" s="794">
        <v>559100</v>
      </c>
      <c r="V586" s="845">
        <v>192900</v>
      </c>
      <c r="W586" s="795">
        <f t="shared" si="42"/>
        <v>752000</v>
      </c>
      <c r="X586" s="795">
        <f t="shared" si="43"/>
        <v>31584000</v>
      </c>
      <c r="Y586" s="795">
        <f t="shared" si="44"/>
        <v>0</v>
      </c>
      <c r="Z586" s="795">
        <f t="shared" si="45"/>
        <v>0</v>
      </c>
      <c r="AA586" s="795">
        <f t="shared" si="46"/>
        <v>0</v>
      </c>
      <c r="AB586" s="834">
        <f>IFERROR(VLOOKUP(N586,'[40]KL TT ĐỢT 2'!$B$18:$K$2023,10,0),0)</f>
        <v>0</v>
      </c>
    </row>
    <row r="587" spans="1:28" s="823" customFormat="1" hidden="1" outlineLevel="1">
      <c r="A587" s="835"/>
      <c r="B587" s="835" t="s">
        <v>2240</v>
      </c>
      <c r="C587" s="836" t="s">
        <v>2111</v>
      </c>
      <c r="D587" s="837" t="s">
        <v>1535</v>
      </c>
      <c r="E587" s="838">
        <v>7</v>
      </c>
      <c r="F587" s="839"/>
      <c r="G587" s="839"/>
      <c r="H587" s="812">
        <v>0</v>
      </c>
      <c r="I587" s="840"/>
      <c r="J587" s="840"/>
      <c r="K587" s="839"/>
      <c r="M587" s="841"/>
      <c r="N587" s="841" t="s">
        <v>2240</v>
      </c>
      <c r="O587" s="842" t="s">
        <v>2111</v>
      </c>
      <c r="P587" s="843" t="s">
        <v>1535</v>
      </c>
      <c r="Q587" s="1154">
        <v>7</v>
      </c>
      <c r="R587" s="1145">
        <v>0</v>
      </c>
      <c r="S587" s="1151"/>
      <c r="T587" s="1151"/>
      <c r="U587" s="794">
        <v>615000</v>
      </c>
      <c r="V587" s="845">
        <v>192900</v>
      </c>
      <c r="W587" s="795">
        <f t="shared" si="42"/>
        <v>807900</v>
      </c>
      <c r="X587" s="795">
        <f t="shared" si="43"/>
        <v>5655300</v>
      </c>
      <c r="Y587" s="795">
        <f t="shared" si="44"/>
        <v>0</v>
      </c>
      <c r="Z587" s="795">
        <f t="shared" si="45"/>
        <v>0</v>
      </c>
      <c r="AA587" s="795">
        <f t="shared" si="46"/>
        <v>0</v>
      </c>
      <c r="AB587" s="834">
        <f>IFERROR(VLOOKUP(N587,'[40]KL TT ĐỢT 2'!$B$18:$K$2023,10,0),0)</f>
        <v>0</v>
      </c>
    </row>
    <row r="588" spans="1:28" s="823" customFormat="1" hidden="1" outlineLevel="1">
      <c r="A588" s="835"/>
      <c r="B588" s="835" t="s">
        <v>2241</v>
      </c>
      <c r="C588" s="836" t="s">
        <v>2095</v>
      </c>
      <c r="D588" s="837" t="s">
        <v>1535</v>
      </c>
      <c r="E588" s="838">
        <v>4</v>
      </c>
      <c r="F588" s="839"/>
      <c r="G588" s="839"/>
      <c r="H588" s="812">
        <v>0</v>
      </c>
      <c r="I588" s="840"/>
      <c r="J588" s="840"/>
      <c r="K588" s="839"/>
      <c r="M588" s="841"/>
      <c r="N588" s="841" t="s">
        <v>2241</v>
      </c>
      <c r="O588" s="842" t="s">
        <v>2095</v>
      </c>
      <c r="P588" s="843" t="s">
        <v>1535</v>
      </c>
      <c r="Q588" s="1154">
        <v>4</v>
      </c>
      <c r="R588" s="1145">
        <v>0</v>
      </c>
      <c r="S588" s="1151"/>
      <c r="T588" s="1151"/>
      <c r="U588" s="794">
        <v>615000</v>
      </c>
      <c r="V588" s="845">
        <v>192900</v>
      </c>
      <c r="W588" s="795">
        <f t="shared" si="42"/>
        <v>807900</v>
      </c>
      <c r="X588" s="795">
        <f t="shared" si="43"/>
        <v>3231600</v>
      </c>
      <c r="Y588" s="795">
        <f t="shared" si="44"/>
        <v>0</v>
      </c>
      <c r="Z588" s="795">
        <f t="shared" si="45"/>
        <v>0</v>
      </c>
      <c r="AA588" s="795">
        <f t="shared" si="46"/>
        <v>0</v>
      </c>
      <c r="AB588" s="834">
        <f>IFERROR(VLOOKUP(N588,'[40]KL TT ĐỢT 2'!$B$18:$K$2023,10,0),0)</f>
        <v>0</v>
      </c>
    </row>
    <row r="589" spans="1:28" s="823" customFormat="1" hidden="1" outlineLevel="1">
      <c r="A589" s="835"/>
      <c r="B589" s="835" t="s">
        <v>2242</v>
      </c>
      <c r="C589" s="836" t="s">
        <v>1966</v>
      </c>
      <c r="D589" s="837" t="s">
        <v>1535</v>
      </c>
      <c r="E589" s="838">
        <v>4</v>
      </c>
      <c r="F589" s="839"/>
      <c r="G589" s="839"/>
      <c r="H589" s="812">
        <v>0</v>
      </c>
      <c r="I589" s="840"/>
      <c r="J589" s="840"/>
      <c r="K589" s="839"/>
      <c r="M589" s="841"/>
      <c r="N589" s="841" t="s">
        <v>2242</v>
      </c>
      <c r="O589" s="842" t="s">
        <v>1966</v>
      </c>
      <c r="P589" s="843" t="s">
        <v>1535</v>
      </c>
      <c r="Q589" s="1154">
        <v>4</v>
      </c>
      <c r="R589" s="1145">
        <v>0</v>
      </c>
      <c r="S589" s="1151"/>
      <c r="T589" s="1151"/>
      <c r="U589" s="794">
        <v>615000</v>
      </c>
      <c r="V589" s="845">
        <v>192900</v>
      </c>
      <c r="W589" s="795">
        <f t="shared" si="42"/>
        <v>807900</v>
      </c>
      <c r="X589" s="795">
        <f t="shared" si="43"/>
        <v>3231600</v>
      </c>
      <c r="Y589" s="795">
        <f t="shared" si="44"/>
        <v>0</v>
      </c>
      <c r="Z589" s="795">
        <f t="shared" si="45"/>
        <v>0</v>
      </c>
      <c r="AA589" s="795">
        <f t="shared" si="46"/>
        <v>0</v>
      </c>
      <c r="AB589" s="834">
        <f>IFERROR(VLOOKUP(N589,'[40]KL TT ĐỢT 2'!$B$18:$K$2023,10,0),0)</f>
        <v>0</v>
      </c>
    </row>
    <row r="590" spans="1:28" s="823" customFormat="1" hidden="1" outlineLevel="1">
      <c r="A590" s="835"/>
      <c r="B590" s="835" t="s">
        <v>2243</v>
      </c>
      <c r="C590" s="836" t="s">
        <v>2097</v>
      </c>
      <c r="D590" s="837" t="s">
        <v>1535</v>
      </c>
      <c r="E590" s="838">
        <v>2</v>
      </c>
      <c r="F590" s="839"/>
      <c r="G590" s="839"/>
      <c r="H590" s="812">
        <v>0</v>
      </c>
      <c r="I590" s="840"/>
      <c r="J590" s="840"/>
      <c r="K590" s="839"/>
      <c r="M590" s="841"/>
      <c r="N590" s="841" t="s">
        <v>2243</v>
      </c>
      <c r="O590" s="842" t="s">
        <v>2097</v>
      </c>
      <c r="P590" s="843" t="s">
        <v>1535</v>
      </c>
      <c r="Q590" s="1154">
        <v>2</v>
      </c>
      <c r="R590" s="1145">
        <v>0</v>
      </c>
      <c r="S590" s="1151"/>
      <c r="T590" s="1151"/>
      <c r="U590" s="794">
        <v>615000</v>
      </c>
      <c r="V590" s="845">
        <v>192900</v>
      </c>
      <c r="W590" s="795">
        <f t="shared" si="42"/>
        <v>807900</v>
      </c>
      <c r="X590" s="795">
        <f t="shared" si="43"/>
        <v>1615800</v>
      </c>
      <c r="Y590" s="795">
        <f t="shared" si="44"/>
        <v>0</v>
      </c>
      <c r="Z590" s="795">
        <f t="shared" si="45"/>
        <v>0</v>
      </c>
      <c r="AA590" s="795">
        <f t="shared" si="46"/>
        <v>0</v>
      </c>
      <c r="AB590" s="834">
        <f>IFERROR(VLOOKUP(N590,'[40]KL TT ĐỢT 2'!$B$18:$K$2023,10,0),0)</f>
        <v>0</v>
      </c>
    </row>
    <row r="591" spans="1:28" s="823" customFormat="1" hidden="1" outlineLevel="1">
      <c r="A591" s="835"/>
      <c r="B591" s="835" t="s">
        <v>2244</v>
      </c>
      <c r="C591" s="836" t="s">
        <v>2245</v>
      </c>
      <c r="D591" s="837" t="s">
        <v>1535</v>
      </c>
      <c r="E591" s="838">
        <v>5</v>
      </c>
      <c r="F591" s="839"/>
      <c r="G591" s="839"/>
      <c r="H591" s="812">
        <v>0</v>
      </c>
      <c r="I591" s="840"/>
      <c r="J591" s="840"/>
      <c r="K591" s="839"/>
      <c r="M591" s="841"/>
      <c r="N591" s="841" t="s">
        <v>2244</v>
      </c>
      <c r="O591" s="842" t="s">
        <v>2245</v>
      </c>
      <c r="P591" s="843" t="s">
        <v>1535</v>
      </c>
      <c r="Q591" s="1154">
        <v>5</v>
      </c>
      <c r="R591" s="1145">
        <v>0</v>
      </c>
      <c r="S591" s="1151"/>
      <c r="T591" s="1151"/>
      <c r="U591" s="794">
        <v>615000</v>
      </c>
      <c r="V591" s="845">
        <v>192900</v>
      </c>
      <c r="W591" s="795">
        <f t="shared" si="42"/>
        <v>807900</v>
      </c>
      <c r="X591" s="795">
        <f t="shared" si="43"/>
        <v>4039500</v>
      </c>
      <c r="Y591" s="795">
        <f t="shared" si="44"/>
        <v>0</v>
      </c>
      <c r="Z591" s="795">
        <f t="shared" si="45"/>
        <v>0</v>
      </c>
      <c r="AA591" s="795">
        <f t="shared" si="46"/>
        <v>0</v>
      </c>
      <c r="AB591" s="834">
        <f>IFERROR(VLOOKUP(N591,'[40]KL TT ĐỢT 2'!$B$18:$K$2023,10,0),0)</f>
        <v>0</v>
      </c>
    </row>
    <row r="592" spans="1:28" s="823" customFormat="1" hidden="1" outlineLevel="1">
      <c r="A592" s="835"/>
      <c r="B592" s="835" t="s">
        <v>2246</v>
      </c>
      <c r="C592" s="836" t="s">
        <v>1561</v>
      </c>
      <c r="D592" s="837" t="s">
        <v>1535</v>
      </c>
      <c r="E592" s="838">
        <v>5</v>
      </c>
      <c r="F592" s="839"/>
      <c r="G592" s="839"/>
      <c r="H592" s="812">
        <v>0</v>
      </c>
      <c r="I592" s="840"/>
      <c r="J592" s="840"/>
      <c r="K592" s="839"/>
      <c r="M592" s="841"/>
      <c r="N592" s="841" t="s">
        <v>2246</v>
      </c>
      <c r="O592" s="842" t="s">
        <v>1561</v>
      </c>
      <c r="P592" s="843" t="s">
        <v>1535</v>
      </c>
      <c r="Q592" s="1154">
        <v>5</v>
      </c>
      <c r="R592" s="1145">
        <v>0</v>
      </c>
      <c r="S592" s="1151"/>
      <c r="T592" s="1151"/>
      <c r="U592" s="794">
        <v>544700</v>
      </c>
      <c r="V592" s="845">
        <v>192900</v>
      </c>
      <c r="W592" s="795">
        <f t="shared" si="42"/>
        <v>737600</v>
      </c>
      <c r="X592" s="795">
        <f t="shared" si="43"/>
        <v>3688000</v>
      </c>
      <c r="Y592" s="795">
        <f t="shared" si="44"/>
        <v>0</v>
      </c>
      <c r="Z592" s="795">
        <f t="shared" si="45"/>
        <v>0</v>
      </c>
      <c r="AA592" s="795">
        <f t="shared" si="46"/>
        <v>0</v>
      </c>
      <c r="AB592" s="834">
        <f>IFERROR(VLOOKUP(N592,'[40]KL TT ĐỢT 2'!$B$18:$K$2023,10,0),0)</f>
        <v>0</v>
      </c>
    </row>
    <row r="593" spans="1:28" s="823" customFormat="1" ht="28" hidden="1" outlineLevel="1">
      <c r="A593" s="835"/>
      <c r="B593" s="835" t="s">
        <v>2247</v>
      </c>
      <c r="C593" s="846" t="s">
        <v>1563</v>
      </c>
      <c r="D593" s="837" t="s">
        <v>1535</v>
      </c>
      <c r="E593" s="838">
        <v>45</v>
      </c>
      <c r="F593" s="839"/>
      <c r="G593" s="839"/>
      <c r="H593" s="812">
        <v>0</v>
      </c>
      <c r="I593" s="840"/>
      <c r="J593" s="840"/>
      <c r="K593" s="839"/>
      <c r="M593" s="841"/>
      <c r="N593" s="841" t="s">
        <v>2247</v>
      </c>
      <c r="O593" s="847" t="s">
        <v>1563</v>
      </c>
      <c r="P593" s="843" t="s">
        <v>1535</v>
      </c>
      <c r="Q593" s="1154">
        <v>45</v>
      </c>
      <c r="R593" s="1145">
        <v>0</v>
      </c>
      <c r="S593" s="1151"/>
      <c r="T593" s="1151"/>
      <c r="U593" s="794">
        <v>476400</v>
      </c>
      <c r="V593" s="845">
        <v>38600</v>
      </c>
      <c r="W593" s="795">
        <f t="shared" si="42"/>
        <v>515000</v>
      </c>
      <c r="X593" s="795">
        <f t="shared" si="43"/>
        <v>23175000</v>
      </c>
      <c r="Y593" s="795">
        <f t="shared" si="44"/>
        <v>0</v>
      </c>
      <c r="Z593" s="795">
        <f t="shared" si="45"/>
        <v>0</v>
      </c>
      <c r="AA593" s="795">
        <f t="shared" si="46"/>
        <v>0</v>
      </c>
      <c r="AB593" s="834">
        <f>IFERROR(VLOOKUP(N593,'[40]KL TT ĐỢT 2'!$B$18:$K$2023,10,0),0)</f>
        <v>0</v>
      </c>
    </row>
    <row r="594" spans="1:28" s="823" customFormat="1" hidden="1" outlineLevel="1">
      <c r="A594" s="835"/>
      <c r="B594" s="835" t="s">
        <v>2248</v>
      </c>
      <c r="C594" s="846" t="s">
        <v>1565</v>
      </c>
      <c r="D594" s="837" t="s">
        <v>1535</v>
      </c>
      <c r="E594" s="838">
        <v>45</v>
      </c>
      <c r="F594" s="839"/>
      <c r="G594" s="839"/>
      <c r="H594" s="812">
        <v>0</v>
      </c>
      <c r="I594" s="840"/>
      <c r="J594" s="840"/>
      <c r="K594" s="839"/>
      <c r="M594" s="841"/>
      <c r="N594" s="841" t="s">
        <v>2248</v>
      </c>
      <c r="O594" s="847" t="s">
        <v>1565</v>
      </c>
      <c r="P594" s="843" t="s">
        <v>1535</v>
      </c>
      <c r="Q594" s="1154">
        <v>45</v>
      </c>
      <c r="R594" s="1145">
        <v>0</v>
      </c>
      <c r="S594" s="1151"/>
      <c r="T594" s="1151"/>
      <c r="U594" s="794">
        <v>254000</v>
      </c>
      <c r="V594" s="845">
        <v>12900</v>
      </c>
      <c r="W594" s="795">
        <f t="shared" si="42"/>
        <v>266900</v>
      </c>
      <c r="X594" s="795">
        <f t="shared" si="43"/>
        <v>12010500</v>
      </c>
      <c r="Y594" s="795">
        <f t="shared" si="44"/>
        <v>0</v>
      </c>
      <c r="Z594" s="795">
        <f t="shared" si="45"/>
        <v>0</v>
      </c>
      <c r="AA594" s="795">
        <f t="shared" si="46"/>
        <v>0</v>
      </c>
      <c r="AB594" s="834">
        <f>IFERROR(VLOOKUP(N594,'[40]KL TT ĐỢT 2'!$B$18:$K$2023,10,0),0)</f>
        <v>0</v>
      </c>
    </row>
    <row r="595" spans="1:28" s="827" customFormat="1" hidden="1" outlineLevel="1">
      <c r="A595" s="817"/>
      <c r="B595" s="835" t="s">
        <v>2249</v>
      </c>
      <c r="C595" s="853" t="s">
        <v>2250</v>
      </c>
      <c r="D595" s="826"/>
      <c r="E595" s="820"/>
      <c r="F595" s="821"/>
      <c r="G595" s="821"/>
      <c r="H595" s="812">
        <v>0</v>
      </c>
      <c r="I595" s="822"/>
      <c r="J595" s="822"/>
      <c r="K595" s="821"/>
      <c r="M595" s="828"/>
      <c r="N595" s="841" t="s">
        <v>2249</v>
      </c>
      <c r="O595" s="856" t="s">
        <v>2250</v>
      </c>
      <c r="P595" s="831"/>
      <c r="Q595" s="1153"/>
      <c r="R595" s="1145">
        <v>0</v>
      </c>
      <c r="S595" s="1149"/>
      <c r="T595" s="1149"/>
      <c r="U595" s="850"/>
      <c r="V595" s="851"/>
      <c r="W595" s="795">
        <f t="shared" ref="W595:W658" si="47">U595+V595</f>
        <v>0</v>
      </c>
      <c r="X595" s="795">
        <f t="shared" ref="X595:X658" si="48">Q595*W595</f>
        <v>0</v>
      </c>
      <c r="Y595" s="795">
        <f t="shared" ref="Y595:Y658" si="49">R595*W595</f>
        <v>0</v>
      </c>
      <c r="Z595" s="795">
        <f t="shared" ref="Z595:Z658" si="50">S595*W595</f>
        <v>0</v>
      </c>
      <c r="AA595" s="795">
        <f t="shared" ref="AA595:AA658" si="51">T595*W595</f>
        <v>0</v>
      </c>
      <c r="AB595" s="834">
        <f>IFERROR(VLOOKUP(N595,'[40]KL TT ĐỢT 2'!$B$18:$K$2023,10,0),0)</f>
        <v>0</v>
      </c>
    </row>
    <row r="596" spans="1:28" s="823" customFormat="1" hidden="1" outlineLevel="1">
      <c r="A596" s="835"/>
      <c r="B596" s="835" t="s">
        <v>2251</v>
      </c>
      <c r="C596" s="836" t="s">
        <v>2087</v>
      </c>
      <c r="D596" s="837" t="s">
        <v>1535</v>
      </c>
      <c r="E596" s="838">
        <v>8</v>
      </c>
      <c r="F596" s="839"/>
      <c r="G596" s="839"/>
      <c r="H596" s="812">
        <v>0</v>
      </c>
      <c r="I596" s="840"/>
      <c r="J596" s="840"/>
      <c r="K596" s="839"/>
      <c r="M596" s="841"/>
      <c r="N596" s="841" t="s">
        <v>2251</v>
      </c>
      <c r="O596" s="842" t="s">
        <v>2087</v>
      </c>
      <c r="P596" s="843" t="s">
        <v>1535</v>
      </c>
      <c r="Q596" s="1154">
        <v>8</v>
      </c>
      <c r="R596" s="1145">
        <v>0</v>
      </c>
      <c r="S596" s="1151"/>
      <c r="T596" s="1151"/>
      <c r="U596" s="794">
        <v>559100</v>
      </c>
      <c r="V596" s="845">
        <v>192900</v>
      </c>
      <c r="W596" s="795">
        <f t="shared" si="47"/>
        <v>752000</v>
      </c>
      <c r="X596" s="795">
        <f t="shared" si="48"/>
        <v>6016000</v>
      </c>
      <c r="Y596" s="795">
        <f t="shared" si="49"/>
        <v>0</v>
      </c>
      <c r="Z596" s="795">
        <f t="shared" si="50"/>
        <v>0</v>
      </c>
      <c r="AA596" s="795">
        <f t="shared" si="51"/>
        <v>0</v>
      </c>
      <c r="AB596" s="834">
        <f>IFERROR(VLOOKUP(N596,'[40]KL TT ĐỢT 2'!$B$18:$K$2023,10,0),0)</f>
        <v>0</v>
      </c>
    </row>
    <row r="597" spans="1:28" s="823" customFormat="1" hidden="1" outlineLevel="1">
      <c r="A597" s="835"/>
      <c r="B597" s="835" t="s">
        <v>2252</v>
      </c>
      <c r="C597" s="836" t="s">
        <v>2087</v>
      </c>
      <c r="D597" s="837" t="s">
        <v>1535</v>
      </c>
      <c r="E597" s="838">
        <v>11</v>
      </c>
      <c r="F597" s="839"/>
      <c r="G597" s="839"/>
      <c r="H597" s="812">
        <v>0</v>
      </c>
      <c r="I597" s="840"/>
      <c r="J597" s="840"/>
      <c r="K597" s="839"/>
      <c r="M597" s="841"/>
      <c r="N597" s="841" t="s">
        <v>2252</v>
      </c>
      <c r="O597" s="842" t="s">
        <v>2087</v>
      </c>
      <c r="P597" s="843" t="s">
        <v>1535</v>
      </c>
      <c r="Q597" s="1154">
        <v>11</v>
      </c>
      <c r="R597" s="1145">
        <v>0</v>
      </c>
      <c r="S597" s="1151"/>
      <c r="T597" s="1151"/>
      <c r="U597" s="794">
        <v>559100</v>
      </c>
      <c r="V597" s="845">
        <v>192900</v>
      </c>
      <c r="W597" s="795">
        <f t="shared" si="47"/>
        <v>752000</v>
      </c>
      <c r="X597" s="795">
        <f t="shared" si="48"/>
        <v>8272000</v>
      </c>
      <c r="Y597" s="795">
        <f t="shared" si="49"/>
        <v>0</v>
      </c>
      <c r="Z597" s="795">
        <f t="shared" si="50"/>
        <v>0</v>
      </c>
      <c r="AA597" s="795">
        <f t="shared" si="51"/>
        <v>0</v>
      </c>
      <c r="AB597" s="834">
        <f>IFERROR(VLOOKUP(N597,'[40]KL TT ĐỢT 2'!$B$18:$K$2023,10,0),0)</f>
        <v>0</v>
      </c>
    </row>
    <row r="598" spans="1:28" s="823" customFormat="1" hidden="1" outlineLevel="1">
      <c r="A598" s="835"/>
      <c r="B598" s="835" t="s">
        <v>2253</v>
      </c>
      <c r="C598" s="836" t="s">
        <v>1591</v>
      </c>
      <c r="D598" s="837" t="s">
        <v>1535</v>
      </c>
      <c r="E598" s="838">
        <v>20</v>
      </c>
      <c r="F598" s="839"/>
      <c r="G598" s="839"/>
      <c r="H598" s="812">
        <v>0</v>
      </c>
      <c r="I598" s="840"/>
      <c r="J598" s="840"/>
      <c r="K598" s="839"/>
      <c r="M598" s="841"/>
      <c r="N598" s="841" t="s">
        <v>2253</v>
      </c>
      <c r="O598" s="842" t="s">
        <v>1591</v>
      </c>
      <c r="P598" s="843" t="s">
        <v>1535</v>
      </c>
      <c r="Q598" s="1154">
        <v>20</v>
      </c>
      <c r="R598" s="1145">
        <v>0</v>
      </c>
      <c r="S598" s="1151"/>
      <c r="T598" s="1151"/>
      <c r="U598" s="794">
        <v>559100</v>
      </c>
      <c r="V598" s="845">
        <v>192900</v>
      </c>
      <c r="W598" s="795">
        <f t="shared" si="47"/>
        <v>752000</v>
      </c>
      <c r="X598" s="795">
        <f t="shared" si="48"/>
        <v>15040000</v>
      </c>
      <c r="Y598" s="795">
        <f t="shared" si="49"/>
        <v>0</v>
      </c>
      <c r="Z598" s="795">
        <f t="shared" si="50"/>
        <v>0</v>
      </c>
      <c r="AA598" s="795">
        <f t="shared" si="51"/>
        <v>0</v>
      </c>
      <c r="AB598" s="834">
        <f>IFERROR(VLOOKUP(N598,'[40]KL TT ĐỢT 2'!$B$18:$K$2023,10,0),0)</f>
        <v>0</v>
      </c>
    </row>
    <row r="599" spans="1:28" s="823" customFormat="1" hidden="1" outlineLevel="1">
      <c r="A599" s="835"/>
      <c r="B599" s="835" t="s">
        <v>2254</v>
      </c>
      <c r="C599" s="836" t="s">
        <v>1591</v>
      </c>
      <c r="D599" s="837" t="s">
        <v>1535</v>
      </c>
      <c r="E599" s="838">
        <v>27</v>
      </c>
      <c r="F599" s="839"/>
      <c r="G599" s="839"/>
      <c r="H599" s="812">
        <v>0</v>
      </c>
      <c r="I599" s="840"/>
      <c r="J599" s="840"/>
      <c r="K599" s="839"/>
      <c r="M599" s="841"/>
      <c r="N599" s="841" t="s">
        <v>2254</v>
      </c>
      <c r="O599" s="842" t="s">
        <v>1591</v>
      </c>
      <c r="P599" s="843" t="s">
        <v>1535</v>
      </c>
      <c r="Q599" s="1154">
        <v>27</v>
      </c>
      <c r="R599" s="1145">
        <v>0</v>
      </c>
      <c r="S599" s="1151"/>
      <c r="T599" s="1151"/>
      <c r="U599" s="794">
        <v>559100</v>
      </c>
      <c r="V599" s="845">
        <v>192900</v>
      </c>
      <c r="W599" s="795">
        <f t="shared" si="47"/>
        <v>752000</v>
      </c>
      <c r="X599" s="795">
        <f t="shared" si="48"/>
        <v>20304000</v>
      </c>
      <c r="Y599" s="795">
        <f t="shared" si="49"/>
        <v>0</v>
      </c>
      <c r="Z599" s="795">
        <f t="shared" si="50"/>
        <v>0</v>
      </c>
      <c r="AA599" s="795">
        <f t="shared" si="51"/>
        <v>0</v>
      </c>
      <c r="AB599" s="834">
        <f>IFERROR(VLOOKUP(N599,'[40]KL TT ĐỢT 2'!$B$18:$K$2023,10,0),0)</f>
        <v>0</v>
      </c>
    </row>
    <row r="600" spans="1:28" s="823" customFormat="1" hidden="1" outlineLevel="1">
      <c r="A600" s="835"/>
      <c r="B600" s="835" t="s">
        <v>2255</v>
      </c>
      <c r="C600" s="836" t="s">
        <v>2239</v>
      </c>
      <c r="D600" s="837" t="s">
        <v>1535</v>
      </c>
      <c r="E600" s="838">
        <v>42</v>
      </c>
      <c r="F600" s="839"/>
      <c r="G600" s="839"/>
      <c r="H600" s="812">
        <v>0</v>
      </c>
      <c r="I600" s="840"/>
      <c r="J600" s="840"/>
      <c r="K600" s="839"/>
      <c r="M600" s="841"/>
      <c r="N600" s="841" t="s">
        <v>2255</v>
      </c>
      <c r="O600" s="842" t="s">
        <v>2239</v>
      </c>
      <c r="P600" s="843" t="s">
        <v>1535</v>
      </c>
      <c r="Q600" s="1154">
        <v>42</v>
      </c>
      <c r="R600" s="1145">
        <v>0</v>
      </c>
      <c r="S600" s="1151"/>
      <c r="T600" s="1151"/>
      <c r="U600" s="794">
        <v>559100</v>
      </c>
      <c r="V600" s="845">
        <v>192900</v>
      </c>
      <c r="W600" s="795">
        <f t="shared" si="47"/>
        <v>752000</v>
      </c>
      <c r="X600" s="795">
        <f t="shared" si="48"/>
        <v>31584000</v>
      </c>
      <c r="Y600" s="795">
        <f t="shared" si="49"/>
        <v>0</v>
      </c>
      <c r="Z600" s="795">
        <f t="shared" si="50"/>
        <v>0</v>
      </c>
      <c r="AA600" s="795">
        <f t="shared" si="51"/>
        <v>0</v>
      </c>
      <c r="AB600" s="834">
        <f>IFERROR(VLOOKUP(N600,'[40]KL TT ĐỢT 2'!$B$18:$K$2023,10,0),0)</f>
        <v>0</v>
      </c>
    </row>
    <row r="601" spans="1:28" s="823" customFormat="1" hidden="1" outlineLevel="1">
      <c r="A601" s="835"/>
      <c r="B601" s="835" t="s">
        <v>2256</v>
      </c>
      <c r="C601" s="836" t="s">
        <v>2111</v>
      </c>
      <c r="D601" s="837" t="s">
        <v>1535</v>
      </c>
      <c r="E601" s="838">
        <v>7</v>
      </c>
      <c r="F601" s="839"/>
      <c r="G601" s="839"/>
      <c r="H601" s="812">
        <v>0</v>
      </c>
      <c r="I601" s="840"/>
      <c r="J601" s="840"/>
      <c r="K601" s="839"/>
      <c r="M601" s="841"/>
      <c r="N601" s="841" t="s">
        <v>2256</v>
      </c>
      <c r="O601" s="842" t="s">
        <v>2111</v>
      </c>
      <c r="P601" s="843" t="s">
        <v>1535</v>
      </c>
      <c r="Q601" s="1154">
        <v>7</v>
      </c>
      <c r="R601" s="1145">
        <v>0</v>
      </c>
      <c r="S601" s="1151"/>
      <c r="T601" s="1151"/>
      <c r="U601" s="794">
        <v>615000</v>
      </c>
      <c r="V601" s="845">
        <v>192900</v>
      </c>
      <c r="W601" s="795">
        <f t="shared" si="47"/>
        <v>807900</v>
      </c>
      <c r="X601" s="795">
        <f t="shared" si="48"/>
        <v>5655300</v>
      </c>
      <c r="Y601" s="795">
        <f t="shared" si="49"/>
        <v>0</v>
      </c>
      <c r="Z601" s="795">
        <f t="shared" si="50"/>
        <v>0</v>
      </c>
      <c r="AA601" s="795">
        <f t="shared" si="51"/>
        <v>0</v>
      </c>
      <c r="AB601" s="834">
        <f>IFERROR(VLOOKUP(N601,'[40]KL TT ĐỢT 2'!$B$18:$K$2023,10,0),0)</f>
        <v>0</v>
      </c>
    </row>
    <row r="602" spans="1:28" s="823" customFormat="1" hidden="1" outlineLevel="1">
      <c r="A602" s="835"/>
      <c r="B602" s="835" t="s">
        <v>2257</v>
      </c>
      <c r="C602" s="836" t="s">
        <v>2095</v>
      </c>
      <c r="D602" s="837" t="s">
        <v>1535</v>
      </c>
      <c r="E602" s="838">
        <v>4</v>
      </c>
      <c r="F602" s="839"/>
      <c r="G602" s="839"/>
      <c r="H602" s="812">
        <v>0</v>
      </c>
      <c r="I602" s="840"/>
      <c r="J602" s="840"/>
      <c r="K602" s="839"/>
      <c r="M602" s="841"/>
      <c r="N602" s="841" t="s">
        <v>2257</v>
      </c>
      <c r="O602" s="842" t="s">
        <v>2095</v>
      </c>
      <c r="P602" s="843" t="s">
        <v>1535</v>
      </c>
      <c r="Q602" s="1154">
        <v>4</v>
      </c>
      <c r="R602" s="1145">
        <v>0</v>
      </c>
      <c r="S602" s="1151"/>
      <c r="T602" s="1151"/>
      <c r="U602" s="794">
        <v>615000</v>
      </c>
      <c r="V602" s="845">
        <v>192900</v>
      </c>
      <c r="W602" s="795">
        <f t="shared" si="47"/>
        <v>807900</v>
      </c>
      <c r="X602" s="795">
        <f t="shared" si="48"/>
        <v>3231600</v>
      </c>
      <c r="Y602" s="795">
        <f t="shared" si="49"/>
        <v>0</v>
      </c>
      <c r="Z602" s="795">
        <f t="shared" si="50"/>
        <v>0</v>
      </c>
      <c r="AA602" s="795">
        <f t="shared" si="51"/>
        <v>0</v>
      </c>
      <c r="AB602" s="834">
        <f>IFERROR(VLOOKUP(N602,'[40]KL TT ĐỢT 2'!$B$18:$K$2023,10,0),0)</f>
        <v>0</v>
      </c>
    </row>
    <row r="603" spans="1:28" s="823" customFormat="1" hidden="1" outlineLevel="1">
      <c r="A603" s="835"/>
      <c r="B603" s="835" t="s">
        <v>2258</v>
      </c>
      <c r="C603" s="836" t="s">
        <v>1966</v>
      </c>
      <c r="D603" s="837" t="s">
        <v>1535</v>
      </c>
      <c r="E603" s="838">
        <v>4</v>
      </c>
      <c r="F603" s="839"/>
      <c r="G603" s="839"/>
      <c r="H603" s="812">
        <v>0</v>
      </c>
      <c r="I603" s="840"/>
      <c r="J603" s="840"/>
      <c r="K603" s="839"/>
      <c r="M603" s="841"/>
      <c r="N603" s="841" t="s">
        <v>2258</v>
      </c>
      <c r="O603" s="842" t="s">
        <v>1966</v>
      </c>
      <c r="P603" s="843" t="s">
        <v>1535</v>
      </c>
      <c r="Q603" s="1154">
        <v>4</v>
      </c>
      <c r="R603" s="1145">
        <v>0</v>
      </c>
      <c r="S603" s="1151"/>
      <c r="T603" s="1151"/>
      <c r="U603" s="794">
        <v>615000</v>
      </c>
      <c r="V603" s="845">
        <v>192900</v>
      </c>
      <c r="W603" s="795">
        <f t="shared" si="47"/>
        <v>807900</v>
      </c>
      <c r="X603" s="795">
        <f t="shared" si="48"/>
        <v>3231600</v>
      </c>
      <c r="Y603" s="795">
        <f t="shared" si="49"/>
        <v>0</v>
      </c>
      <c r="Z603" s="795">
        <f t="shared" si="50"/>
        <v>0</v>
      </c>
      <c r="AA603" s="795">
        <f t="shared" si="51"/>
        <v>0</v>
      </c>
      <c r="AB603" s="834">
        <f>IFERROR(VLOOKUP(N603,'[40]KL TT ĐỢT 2'!$B$18:$K$2023,10,0),0)</f>
        <v>0</v>
      </c>
    </row>
    <row r="604" spans="1:28" s="823" customFormat="1" hidden="1" outlineLevel="1">
      <c r="A604" s="835"/>
      <c r="B604" s="835" t="s">
        <v>2259</v>
      </c>
      <c r="C604" s="836" t="s">
        <v>2097</v>
      </c>
      <c r="D604" s="837" t="s">
        <v>1535</v>
      </c>
      <c r="E604" s="838">
        <v>2</v>
      </c>
      <c r="F604" s="839"/>
      <c r="G604" s="839"/>
      <c r="H604" s="812">
        <v>0</v>
      </c>
      <c r="I604" s="840"/>
      <c r="J604" s="840"/>
      <c r="K604" s="839"/>
      <c r="M604" s="841"/>
      <c r="N604" s="841" t="s">
        <v>2259</v>
      </c>
      <c r="O604" s="842" t="s">
        <v>2097</v>
      </c>
      <c r="P604" s="843" t="s">
        <v>1535</v>
      </c>
      <c r="Q604" s="1154">
        <v>2</v>
      </c>
      <c r="R604" s="1145">
        <v>0</v>
      </c>
      <c r="S604" s="1151"/>
      <c r="T604" s="1151"/>
      <c r="U604" s="794">
        <v>615000</v>
      </c>
      <c r="V604" s="845">
        <v>192900</v>
      </c>
      <c r="W604" s="795">
        <f t="shared" si="47"/>
        <v>807900</v>
      </c>
      <c r="X604" s="795">
        <f t="shared" si="48"/>
        <v>1615800</v>
      </c>
      <c r="Y604" s="795">
        <f t="shared" si="49"/>
        <v>0</v>
      </c>
      <c r="Z604" s="795">
        <f t="shared" si="50"/>
        <v>0</v>
      </c>
      <c r="AA604" s="795">
        <f t="shared" si="51"/>
        <v>0</v>
      </c>
      <c r="AB604" s="834">
        <f>IFERROR(VLOOKUP(N604,'[40]KL TT ĐỢT 2'!$B$18:$K$2023,10,0),0)</f>
        <v>0</v>
      </c>
    </row>
    <row r="605" spans="1:28" s="823" customFormat="1" hidden="1" outlineLevel="1">
      <c r="A605" s="835"/>
      <c r="B605" s="835" t="s">
        <v>2260</v>
      </c>
      <c r="C605" s="836" t="s">
        <v>2245</v>
      </c>
      <c r="D605" s="837" t="s">
        <v>1535</v>
      </c>
      <c r="E605" s="838">
        <v>5</v>
      </c>
      <c r="F605" s="839"/>
      <c r="G605" s="839"/>
      <c r="H605" s="812">
        <v>0</v>
      </c>
      <c r="I605" s="840"/>
      <c r="J605" s="840"/>
      <c r="K605" s="839"/>
      <c r="M605" s="841"/>
      <c r="N605" s="841" t="s">
        <v>2260</v>
      </c>
      <c r="O605" s="842" t="s">
        <v>2245</v>
      </c>
      <c r="P605" s="843" t="s">
        <v>1535</v>
      </c>
      <c r="Q605" s="1154">
        <v>5</v>
      </c>
      <c r="R605" s="1145">
        <v>0</v>
      </c>
      <c r="S605" s="1151"/>
      <c r="T605" s="1151"/>
      <c r="U605" s="794">
        <v>615000</v>
      </c>
      <c r="V605" s="845">
        <v>192900</v>
      </c>
      <c r="W605" s="795">
        <f t="shared" si="47"/>
        <v>807900</v>
      </c>
      <c r="X605" s="795">
        <f t="shared" si="48"/>
        <v>4039500</v>
      </c>
      <c r="Y605" s="795">
        <f t="shared" si="49"/>
        <v>0</v>
      </c>
      <c r="Z605" s="795">
        <f t="shared" si="50"/>
        <v>0</v>
      </c>
      <c r="AA605" s="795">
        <f t="shared" si="51"/>
        <v>0</v>
      </c>
      <c r="AB605" s="834">
        <f>IFERROR(VLOOKUP(N605,'[40]KL TT ĐỢT 2'!$B$18:$K$2023,10,0),0)</f>
        <v>0</v>
      </c>
    </row>
    <row r="606" spans="1:28" s="823" customFormat="1" hidden="1" outlineLevel="1">
      <c r="A606" s="835"/>
      <c r="B606" s="835" t="s">
        <v>2261</v>
      </c>
      <c r="C606" s="836" t="s">
        <v>1561</v>
      </c>
      <c r="D606" s="837" t="s">
        <v>1535</v>
      </c>
      <c r="E606" s="838">
        <v>5</v>
      </c>
      <c r="F606" s="839"/>
      <c r="G606" s="839"/>
      <c r="H606" s="812">
        <v>0</v>
      </c>
      <c r="I606" s="840"/>
      <c r="J606" s="840"/>
      <c r="K606" s="839"/>
      <c r="M606" s="841"/>
      <c r="N606" s="841" t="s">
        <v>2261</v>
      </c>
      <c r="O606" s="842" t="s">
        <v>1561</v>
      </c>
      <c r="P606" s="843" t="s">
        <v>1535</v>
      </c>
      <c r="Q606" s="1154">
        <v>5</v>
      </c>
      <c r="R606" s="1145">
        <v>0</v>
      </c>
      <c r="S606" s="1151"/>
      <c r="T606" s="1151"/>
      <c r="U606" s="794">
        <v>544700</v>
      </c>
      <c r="V606" s="845">
        <v>192900</v>
      </c>
      <c r="W606" s="795">
        <f t="shared" si="47"/>
        <v>737600</v>
      </c>
      <c r="X606" s="795">
        <f t="shared" si="48"/>
        <v>3688000</v>
      </c>
      <c r="Y606" s="795">
        <f t="shared" si="49"/>
        <v>0</v>
      </c>
      <c r="Z606" s="795">
        <f t="shared" si="50"/>
        <v>0</v>
      </c>
      <c r="AA606" s="795">
        <f t="shared" si="51"/>
        <v>0</v>
      </c>
      <c r="AB606" s="834">
        <f>IFERROR(VLOOKUP(N606,'[40]KL TT ĐỢT 2'!$B$18:$K$2023,10,0),0)</f>
        <v>0</v>
      </c>
    </row>
    <row r="607" spans="1:28" s="823" customFormat="1" ht="28" hidden="1" outlineLevel="1">
      <c r="A607" s="835"/>
      <c r="B607" s="835" t="s">
        <v>2262</v>
      </c>
      <c r="C607" s="846" t="s">
        <v>1563</v>
      </c>
      <c r="D607" s="837" t="s">
        <v>1535</v>
      </c>
      <c r="E607" s="838">
        <v>45</v>
      </c>
      <c r="F607" s="839"/>
      <c r="G607" s="839"/>
      <c r="H607" s="812">
        <v>0</v>
      </c>
      <c r="I607" s="840"/>
      <c r="J607" s="840"/>
      <c r="K607" s="839"/>
      <c r="M607" s="841"/>
      <c r="N607" s="841" t="s">
        <v>2262</v>
      </c>
      <c r="O607" s="847" t="s">
        <v>1563</v>
      </c>
      <c r="P607" s="843" t="s">
        <v>1535</v>
      </c>
      <c r="Q607" s="1154">
        <v>45</v>
      </c>
      <c r="R607" s="1145">
        <v>0</v>
      </c>
      <c r="S607" s="1151"/>
      <c r="T607" s="1151"/>
      <c r="U607" s="794">
        <v>476400</v>
      </c>
      <c r="V607" s="845">
        <v>38600</v>
      </c>
      <c r="W607" s="795">
        <f t="shared" si="47"/>
        <v>515000</v>
      </c>
      <c r="X607" s="795">
        <f t="shared" si="48"/>
        <v>23175000</v>
      </c>
      <c r="Y607" s="795">
        <f t="shared" si="49"/>
        <v>0</v>
      </c>
      <c r="Z607" s="795">
        <f t="shared" si="50"/>
        <v>0</v>
      </c>
      <c r="AA607" s="795">
        <f t="shared" si="51"/>
        <v>0</v>
      </c>
      <c r="AB607" s="834">
        <f>IFERROR(VLOOKUP(N607,'[40]KL TT ĐỢT 2'!$B$18:$K$2023,10,0),0)</f>
        <v>0</v>
      </c>
    </row>
    <row r="608" spans="1:28" s="823" customFormat="1" hidden="1" outlineLevel="1">
      <c r="A608" s="835"/>
      <c r="B608" s="835" t="s">
        <v>2263</v>
      </c>
      <c r="C608" s="846" t="s">
        <v>1565</v>
      </c>
      <c r="D608" s="837" t="s">
        <v>1535</v>
      </c>
      <c r="E608" s="838">
        <v>45</v>
      </c>
      <c r="F608" s="839"/>
      <c r="G608" s="839"/>
      <c r="H608" s="812">
        <v>0</v>
      </c>
      <c r="I608" s="840"/>
      <c r="J608" s="840"/>
      <c r="K608" s="839"/>
      <c r="M608" s="841"/>
      <c r="N608" s="841" t="s">
        <v>2263</v>
      </c>
      <c r="O608" s="847" t="s">
        <v>1565</v>
      </c>
      <c r="P608" s="843" t="s">
        <v>1535</v>
      </c>
      <c r="Q608" s="1154">
        <v>45</v>
      </c>
      <c r="R608" s="1145">
        <v>0</v>
      </c>
      <c r="S608" s="1151"/>
      <c r="T608" s="1151"/>
      <c r="U608" s="794">
        <v>254000</v>
      </c>
      <c r="V608" s="845">
        <v>12900</v>
      </c>
      <c r="W608" s="795">
        <f t="shared" si="47"/>
        <v>266900</v>
      </c>
      <c r="X608" s="795">
        <f t="shared" si="48"/>
        <v>12010500</v>
      </c>
      <c r="Y608" s="795">
        <f t="shared" si="49"/>
        <v>0</v>
      </c>
      <c r="Z608" s="795">
        <f t="shared" si="50"/>
        <v>0</v>
      </c>
      <c r="AA608" s="795">
        <f t="shared" si="51"/>
        <v>0</v>
      </c>
      <c r="AB608" s="834">
        <f>IFERROR(VLOOKUP(N608,'[40]KL TT ĐỢT 2'!$B$18:$K$2023,10,0),0)</f>
        <v>0</v>
      </c>
    </row>
    <row r="609" spans="1:28" s="827" customFormat="1" hidden="1" outlineLevel="1">
      <c r="A609" s="817"/>
      <c r="B609" s="835" t="s">
        <v>2264</v>
      </c>
      <c r="C609" s="853" t="s">
        <v>2265</v>
      </c>
      <c r="D609" s="826"/>
      <c r="E609" s="820"/>
      <c r="F609" s="821"/>
      <c r="G609" s="821"/>
      <c r="H609" s="812">
        <v>0</v>
      </c>
      <c r="I609" s="822"/>
      <c r="J609" s="822"/>
      <c r="K609" s="821"/>
      <c r="M609" s="828"/>
      <c r="N609" s="841" t="s">
        <v>2264</v>
      </c>
      <c r="O609" s="856" t="s">
        <v>2265</v>
      </c>
      <c r="P609" s="831"/>
      <c r="Q609" s="1153"/>
      <c r="R609" s="1145">
        <v>0</v>
      </c>
      <c r="S609" s="1149"/>
      <c r="T609" s="1149"/>
      <c r="U609" s="850"/>
      <c r="V609" s="851"/>
      <c r="W609" s="795">
        <f t="shared" si="47"/>
        <v>0</v>
      </c>
      <c r="X609" s="795">
        <f t="shared" si="48"/>
        <v>0</v>
      </c>
      <c r="Y609" s="795">
        <f t="shared" si="49"/>
        <v>0</v>
      </c>
      <c r="Z609" s="795">
        <f t="shared" si="50"/>
        <v>0</v>
      </c>
      <c r="AA609" s="795">
        <f t="shared" si="51"/>
        <v>0</v>
      </c>
      <c r="AB609" s="834">
        <f>IFERROR(VLOOKUP(N609,'[40]KL TT ĐỢT 2'!$B$18:$K$2023,10,0),0)</f>
        <v>0</v>
      </c>
    </row>
    <row r="610" spans="1:28" s="823" customFormat="1" hidden="1" outlineLevel="1">
      <c r="A610" s="835"/>
      <c r="B610" s="835" t="s">
        <v>2266</v>
      </c>
      <c r="C610" s="836" t="s">
        <v>2087</v>
      </c>
      <c r="D610" s="837" t="s">
        <v>1535</v>
      </c>
      <c r="E610" s="838">
        <v>8</v>
      </c>
      <c r="F610" s="839"/>
      <c r="G610" s="839"/>
      <c r="H610" s="812">
        <v>0</v>
      </c>
      <c r="I610" s="840"/>
      <c r="J610" s="840"/>
      <c r="K610" s="839"/>
      <c r="M610" s="841"/>
      <c r="N610" s="841" t="s">
        <v>2266</v>
      </c>
      <c r="O610" s="842" t="s">
        <v>2087</v>
      </c>
      <c r="P610" s="843" t="s">
        <v>1535</v>
      </c>
      <c r="Q610" s="1154">
        <v>8</v>
      </c>
      <c r="R610" s="1145">
        <v>0</v>
      </c>
      <c r="S610" s="1151"/>
      <c r="T610" s="1151"/>
      <c r="U610" s="794">
        <v>559100</v>
      </c>
      <c r="V610" s="845">
        <v>192900</v>
      </c>
      <c r="W610" s="795">
        <f t="shared" si="47"/>
        <v>752000</v>
      </c>
      <c r="X610" s="795">
        <f t="shared" si="48"/>
        <v>6016000</v>
      </c>
      <c r="Y610" s="795">
        <f t="shared" si="49"/>
        <v>0</v>
      </c>
      <c r="Z610" s="795">
        <f t="shared" si="50"/>
        <v>0</v>
      </c>
      <c r="AA610" s="795">
        <f t="shared" si="51"/>
        <v>0</v>
      </c>
      <c r="AB610" s="834">
        <f>IFERROR(VLOOKUP(N610,'[40]KL TT ĐỢT 2'!$B$18:$K$2023,10,0),0)</f>
        <v>0</v>
      </c>
    </row>
    <row r="611" spans="1:28" s="823" customFormat="1" hidden="1" outlineLevel="1">
      <c r="A611" s="835"/>
      <c r="B611" s="835" t="s">
        <v>2267</v>
      </c>
      <c r="C611" s="836" t="s">
        <v>2087</v>
      </c>
      <c r="D611" s="837" t="s">
        <v>1535</v>
      </c>
      <c r="E611" s="838">
        <v>11</v>
      </c>
      <c r="F611" s="839"/>
      <c r="G611" s="839"/>
      <c r="H611" s="812">
        <v>0</v>
      </c>
      <c r="I611" s="840"/>
      <c r="J611" s="840"/>
      <c r="K611" s="839"/>
      <c r="M611" s="841"/>
      <c r="N611" s="841" t="s">
        <v>2267</v>
      </c>
      <c r="O611" s="842" t="s">
        <v>2087</v>
      </c>
      <c r="P611" s="843" t="s">
        <v>1535</v>
      </c>
      <c r="Q611" s="1154">
        <v>11</v>
      </c>
      <c r="R611" s="1145">
        <v>0</v>
      </c>
      <c r="S611" s="1151"/>
      <c r="T611" s="1151"/>
      <c r="U611" s="794">
        <v>559100</v>
      </c>
      <c r="V611" s="845">
        <v>192900</v>
      </c>
      <c r="W611" s="795">
        <f t="shared" si="47"/>
        <v>752000</v>
      </c>
      <c r="X611" s="795">
        <f t="shared" si="48"/>
        <v>8272000</v>
      </c>
      <c r="Y611" s="795">
        <f t="shared" si="49"/>
        <v>0</v>
      </c>
      <c r="Z611" s="795">
        <f t="shared" si="50"/>
        <v>0</v>
      </c>
      <c r="AA611" s="795">
        <f t="shared" si="51"/>
        <v>0</v>
      </c>
      <c r="AB611" s="834">
        <f>IFERROR(VLOOKUP(N611,'[40]KL TT ĐỢT 2'!$B$18:$K$2023,10,0),0)</f>
        <v>0</v>
      </c>
    </row>
    <row r="612" spans="1:28" s="823" customFormat="1" hidden="1" outlineLevel="1">
      <c r="A612" s="835"/>
      <c r="B612" s="835" t="s">
        <v>2268</v>
      </c>
      <c r="C612" s="836" t="s">
        <v>1591</v>
      </c>
      <c r="D612" s="837" t="s">
        <v>1535</v>
      </c>
      <c r="E612" s="838">
        <v>20</v>
      </c>
      <c r="F612" s="839"/>
      <c r="G612" s="839"/>
      <c r="H612" s="812">
        <v>0</v>
      </c>
      <c r="I612" s="840"/>
      <c r="J612" s="840"/>
      <c r="K612" s="839"/>
      <c r="M612" s="841"/>
      <c r="N612" s="841" t="s">
        <v>2268</v>
      </c>
      <c r="O612" s="842" t="s">
        <v>1591</v>
      </c>
      <c r="P612" s="843" t="s">
        <v>1535</v>
      </c>
      <c r="Q612" s="1154">
        <v>20</v>
      </c>
      <c r="R612" s="1145">
        <v>0</v>
      </c>
      <c r="S612" s="1151"/>
      <c r="T612" s="1151"/>
      <c r="U612" s="794">
        <v>559100</v>
      </c>
      <c r="V612" s="845">
        <v>192900</v>
      </c>
      <c r="W612" s="795">
        <f t="shared" si="47"/>
        <v>752000</v>
      </c>
      <c r="X612" s="795">
        <f t="shared" si="48"/>
        <v>15040000</v>
      </c>
      <c r="Y612" s="795">
        <f t="shared" si="49"/>
        <v>0</v>
      </c>
      <c r="Z612" s="795">
        <f t="shared" si="50"/>
        <v>0</v>
      </c>
      <c r="AA612" s="795">
        <f t="shared" si="51"/>
        <v>0</v>
      </c>
      <c r="AB612" s="834">
        <f>IFERROR(VLOOKUP(N612,'[40]KL TT ĐỢT 2'!$B$18:$K$2023,10,0),0)</f>
        <v>0</v>
      </c>
    </row>
    <row r="613" spans="1:28" s="823" customFormat="1" hidden="1" outlineLevel="1">
      <c r="A613" s="835"/>
      <c r="B613" s="835" t="s">
        <v>2269</v>
      </c>
      <c r="C613" s="836" t="s">
        <v>1591</v>
      </c>
      <c r="D613" s="837" t="s">
        <v>1535</v>
      </c>
      <c r="E613" s="838">
        <v>27</v>
      </c>
      <c r="F613" s="839"/>
      <c r="G613" s="839"/>
      <c r="H613" s="812">
        <v>0</v>
      </c>
      <c r="I613" s="840"/>
      <c r="J613" s="840"/>
      <c r="K613" s="839"/>
      <c r="M613" s="841"/>
      <c r="N613" s="841" t="s">
        <v>2269</v>
      </c>
      <c r="O613" s="842" t="s">
        <v>1591</v>
      </c>
      <c r="P613" s="843" t="s">
        <v>1535</v>
      </c>
      <c r="Q613" s="1154">
        <v>27</v>
      </c>
      <c r="R613" s="1145">
        <v>0</v>
      </c>
      <c r="S613" s="1151"/>
      <c r="T613" s="1151"/>
      <c r="U613" s="794">
        <v>559100</v>
      </c>
      <c r="V613" s="845">
        <v>192900</v>
      </c>
      <c r="W613" s="795">
        <f t="shared" si="47"/>
        <v>752000</v>
      </c>
      <c r="X613" s="795">
        <f t="shared" si="48"/>
        <v>20304000</v>
      </c>
      <c r="Y613" s="795">
        <f t="shared" si="49"/>
        <v>0</v>
      </c>
      <c r="Z613" s="795">
        <f t="shared" si="50"/>
        <v>0</v>
      </c>
      <c r="AA613" s="795">
        <f t="shared" si="51"/>
        <v>0</v>
      </c>
      <c r="AB613" s="834">
        <f>IFERROR(VLOOKUP(N613,'[40]KL TT ĐỢT 2'!$B$18:$K$2023,10,0),0)</f>
        <v>0</v>
      </c>
    </row>
    <row r="614" spans="1:28" s="823" customFormat="1" hidden="1" outlineLevel="1">
      <c r="A614" s="835"/>
      <c r="B614" s="835" t="s">
        <v>2270</v>
      </c>
      <c r="C614" s="836" t="s">
        <v>2239</v>
      </c>
      <c r="D614" s="837" t="s">
        <v>1535</v>
      </c>
      <c r="E614" s="838">
        <v>42</v>
      </c>
      <c r="F614" s="839"/>
      <c r="G614" s="839"/>
      <c r="H614" s="812">
        <v>0</v>
      </c>
      <c r="I614" s="840"/>
      <c r="J614" s="840"/>
      <c r="K614" s="839"/>
      <c r="M614" s="841"/>
      <c r="N614" s="841" t="s">
        <v>2270</v>
      </c>
      <c r="O614" s="842" t="s">
        <v>2239</v>
      </c>
      <c r="P614" s="843" t="s">
        <v>1535</v>
      </c>
      <c r="Q614" s="1154">
        <v>42</v>
      </c>
      <c r="R614" s="1145">
        <v>0</v>
      </c>
      <c r="S614" s="1151"/>
      <c r="T614" s="1151"/>
      <c r="U614" s="794">
        <v>559100</v>
      </c>
      <c r="V614" s="845">
        <v>192900</v>
      </c>
      <c r="W614" s="795">
        <f t="shared" si="47"/>
        <v>752000</v>
      </c>
      <c r="X614" s="795">
        <f t="shared" si="48"/>
        <v>31584000</v>
      </c>
      <c r="Y614" s="795">
        <f t="shared" si="49"/>
        <v>0</v>
      </c>
      <c r="Z614" s="795">
        <f t="shared" si="50"/>
        <v>0</v>
      </c>
      <c r="AA614" s="795">
        <f t="shared" si="51"/>
        <v>0</v>
      </c>
      <c r="AB614" s="834">
        <f>IFERROR(VLOOKUP(N614,'[40]KL TT ĐỢT 2'!$B$18:$K$2023,10,0),0)</f>
        <v>0</v>
      </c>
    </row>
    <row r="615" spans="1:28" s="823" customFormat="1" hidden="1" outlineLevel="1">
      <c r="A615" s="835"/>
      <c r="B615" s="835" t="s">
        <v>2271</v>
      </c>
      <c r="C615" s="836" t="s">
        <v>2111</v>
      </c>
      <c r="D615" s="837" t="s">
        <v>1535</v>
      </c>
      <c r="E615" s="838">
        <v>7</v>
      </c>
      <c r="F615" s="839"/>
      <c r="G615" s="839"/>
      <c r="H615" s="812">
        <v>0</v>
      </c>
      <c r="I615" s="840"/>
      <c r="J615" s="840"/>
      <c r="K615" s="839"/>
      <c r="M615" s="841"/>
      <c r="N615" s="841" t="s">
        <v>2271</v>
      </c>
      <c r="O615" s="842" t="s">
        <v>2111</v>
      </c>
      <c r="P615" s="843" t="s">
        <v>1535</v>
      </c>
      <c r="Q615" s="1154">
        <v>7</v>
      </c>
      <c r="R615" s="1145">
        <v>0</v>
      </c>
      <c r="S615" s="1151"/>
      <c r="T615" s="1151"/>
      <c r="U615" s="794">
        <v>615000</v>
      </c>
      <c r="V615" s="845">
        <v>192900</v>
      </c>
      <c r="W615" s="795">
        <f t="shared" si="47"/>
        <v>807900</v>
      </c>
      <c r="X615" s="795">
        <f t="shared" si="48"/>
        <v>5655300</v>
      </c>
      <c r="Y615" s="795">
        <f t="shared" si="49"/>
        <v>0</v>
      </c>
      <c r="Z615" s="795">
        <f t="shared" si="50"/>
        <v>0</v>
      </c>
      <c r="AA615" s="795">
        <f t="shared" si="51"/>
        <v>0</v>
      </c>
      <c r="AB615" s="834">
        <f>IFERROR(VLOOKUP(N615,'[40]KL TT ĐỢT 2'!$B$18:$K$2023,10,0),0)</f>
        <v>0</v>
      </c>
    </row>
    <row r="616" spans="1:28" s="823" customFormat="1" hidden="1" outlineLevel="1">
      <c r="A616" s="835"/>
      <c r="B616" s="835" t="s">
        <v>2272</v>
      </c>
      <c r="C616" s="836" t="s">
        <v>2095</v>
      </c>
      <c r="D616" s="837" t="s">
        <v>1535</v>
      </c>
      <c r="E616" s="838">
        <v>4</v>
      </c>
      <c r="F616" s="839"/>
      <c r="G616" s="839"/>
      <c r="H616" s="812">
        <v>0</v>
      </c>
      <c r="I616" s="840"/>
      <c r="J616" s="840"/>
      <c r="K616" s="839"/>
      <c r="M616" s="841"/>
      <c r="N616" s="841" t="s">
        <v>2272</v>
      </c>
      <c r="O616" s="842" t="s">
        <v>2095</v>
      </c>
      <c r="P616" s="843" t="s">
        <v>1535</v>
      </c>
      <c r="Q616" s="1154">
        <v>4</v>
      </c>
      <c r="R616" s="1145">
        <v>0</v>
      </c>
      <c r="S616" s="1151"/>
      <c r="T616" s="1151"/>
      <c r="U616" s="794">
        <v>615000</v>
      </c>
      <c r="V616" s="845">
        <v>192900</v>
      </c>
      <c r="W616" s="795">
        <f t="shared" si="47"/>
        <v>807900</v>
      </c>
      <c r="X616" s="795">
        <f t="shared" si="48"/>
        <v>3231600</v>
      </c>
      <c r="Y616" s="795">
        <f t="shared" si="49"/>
        <v>0</v>
      </c>
      <c r="Z616" s="795">
        <f t="shared" si="50"/>
        <v>0</v>
      </c>
      <c r="AA616" s="795">
        <f t="shared" si="51"/>
        <v>0</v>
      </c>
      <c r="AB616" s="834">
        <f>IFERROR(VLOOKUP(N616,'[40]KL TT ĐỢT 2'!$B$18:$K$2023,10,0),0)</f>
        <v>0</v>
      </c>
    </row>
    <row r="617" spans="1:28" s="823" customFormat="1" hidden="1" outlineLevel="1">
      <c r="A617" s="835"/>
      <c r="B617" s="835" t="s">
        <v>2273</v>
      </c>
      <c r="C617" s="836" t="s">
        <v>1966</v>
      </c>
      <c r="D617" s="837" t="s">
        <v>1535</v>
      </c>
      <c r="E617" s="838">
        <v>4</v>
      </c>
      <c r="F617" s="839"/>
      <c r="G617" s="839"/>
      <c r="H617" s="812">
        <v>0</v>
      </c>
      <c r="I617" s="840"/>
      <c r="J617" s="840"/>
      <c r="K617" s="839"/>
      <c r="M617" s="841"/>
      <c r="N617" s="841" t="s">
        <v>2273</v>
      </c>
      <c r="O617" s="842" t="s">
        <v>1966</v>
      </c>
      <c r="P617" s="843" t="s">
        <v>1535</v>
      </c>
      <c r="Q617" s="1154">
        <v>4</v>
      </c>
      <c r="R617" s="1145">
        <v>0</v>
      </c>
      <c r="S617" s="1151"/>
      <c r="T617" s="1151"/>
      <c r="U617" s="794">
        <v>615000</v>
      </c>
      <c r="V617" s="845">
        <v>192900</v>
      </c>
      <c r="W617" s="795">
        <f t="shared" si="47"/>
        <v>807900</v>
      </c>
      <c r="X617" s="795">
        <f t="shared" si="48"/>
        <v>3231600</v>
      </c>
      <c r="Y617" s="795">
        <f t="shared" si="49"/>
        <v>0</v>
      </c>
      <c r="Z617" s="795">
        <f t="shared" si="50"/>
        <v>0</v>
      </c>
      <c r="AA617" s="795">
        <f t="shared" si="51"/>
        <v>0</v>
      </c>
      <c r="AB617" s="834">
        <f>IFERROR(VLOOKUP(N617,'[40]KL TT ĐỢT 2'!$B$18:$K$2023,10,0),0)</f>
        <v>0</v>
      </c>
    </row>
    <row r="618" spans="1:28" s="823" customFormat="1" hidden="1" outlineLevel="1">
      <c r="A618" s="835"/>
      <c r="B618" s="835" t="s">
        <v>2274</v>
      </c>
      <c r="C618" s="836" t="s">
        <v>2097</v>
      </c>
      <c r="D618" s="837" t="s">
        <v>1535</v>
      </c>
      <c r="E618" s="838">
        <v>2</v>
      </c>
      <c r="F618" s="839"/>
      <c r="G618" s="839"/>
      <c r="H618" s="812">
        <v>0</v>
      </c>
      <c r="I618" s="840"/>
      <c r="J618" s="840"/>
      <c r="K618" s="839"/>
      <c r="M618" s="841"/>
      <c r="N618" s="841" t="s">
        <v>2274</v>
      </c>
      <c r="O618" s="842" t="s">
        <v>2097</v>
      </c>
      <c r="P618" s="843" t="s">
        <v>1535</v>
      </c>
      <c r="Q618" s="1154">
        <v>2</v>
      </c>
      <c r="R618" s="1145">
        <v>0</v>
      </c>
      <c r="S618" s="1151"/>
      <c r="T618" s="1151"/>
      <c r="U618" s="794">
        <v>615000</v>
      </c>
      <c r="V618" s="845">
        <v>192900</v>
      </c>
      <c r="W618" s="795">
        <f t="shared" si="47"/>
        <v>807900</v>
      </c>
      <c r="X618" s="795">
        <f t="shared" si="48"/>
        <v>1615800</v>
      </c>
      <c r="Y618" s="795">
        <f t="shared" si="49"/>
        <v>0</v>
      </c>
      <c r="Z618" s="795">
        <f t="shared" si="50"/>
        <v>0</v>
      </c>
      <c r="AA618" s="795">
        <f t="shared" si="51"/>
        <v>0</v>
      </c>
      <c r="AB618" s="834">
        <f>IFERROR(VLOOKUP(N618,'[40]KL TT ĐỢT 2'!$B$18:$K$2023,10,0),0)</f>
        <v>0</v>
      </c>
    </row>
    <row r="619" spans="1:28" s="823" customFormat="1" hidden="1" outlineLevel="1">
      <c r="A619" s="835"/>
      <c r="B619" s="835" t="s">
        <v>2275</v>
      </c>
      <c r="C619" s="836" t="s">
        <v>2245</v>
      </c>
      <c r="D619" s="837" t="s">
        <v>1535</v>
      </c>
      <c r="E619" s="838">
        <v>5</v>
      </c>
      <c r="F619" s="839"/>
      <c r="G619" s="839"/>
      <c r="H619" s="812">
        <v>0</v>
      </c>
      <c r="I619" s="840"/>
      <c r="J619" s="840"/>
      <c r="K619" s="839"/>
      <c r="M619" s="841"/>
      <c r="N619" s="841" t="s">
        <v>2275</v>
      </c>
      <c r="O619" s="842" t="s">
        <v>2245</v>
      </c>
      <c r="P619" s="843" t="s">
        <v>1535</v>
      </c>
      <c r="Q619" s="1154">
        <v>5</v>
      </c>
      <c r="R619" s="1145">
        <v>0</v>
      </c>
      <c r="S619" s="1151"/>
      <c r="T619" s="1151"/>
      <c r="U619" s="794">
        <v>615000</v>
      </c>
      <c r="V619" s="845">
        <v>192900</v>
      </c>
      <c r="W619" s="795">
        <f t="shared" si="47"/>
        <v>807900</v>
      </c>
      <c r="X619" s="795">
        <f t="shared" si="48"/>
        <v>4039500</v>
      </c>
      <c r="Y619" s="795">
        <f t="shared" si="49"/>
        <v>0</v>
      </c>
      <c r="Z619" s="795">
        <f t="shared" si="50"/>
        <v>0</v>
      </c>
      <c r="AA619" s="795">
        <f t="shared" si="51"/>
        <v>0</v>
      </c>
      <c r="AB619" s="834">
        <f>IFERROR(VLOOKUP(N619,'[40]KL TT ĐỢT 2'!$B$18:$K$2023,10,0),0)</f>
        <v>0</v>
      </c>
    </row>
    <row r="620" spans="1:28" s="823" customFormat="1" hidden="1" outlineLevel="1">
      <c r="A620" s="835"/>
      <c r="B620" s="835" t="s">
        <v>2276</v>
      </c>
      <c r="C620" s="836" t="s">
        <v>1561</v>
      </c>
      <c r="D620" s="837" t="s">
        <v>1535</v>
      </c>
      <c r="E620" s="838">
        <v>4</v>
      </c>
      <c r="F620" s="839"/>
      <c r="G620" s="839"/>
      <c r="H620" s="812">
        <v>0</v>
      </c>
      <c r="I620" s="840"/>
      <c r="J620" s="840"/>
      <c r="K620" s="839"/>
      <c r="M620" s="841"/>
      <c r="N620" s="841" t="s">
        <v>2276</v>
      </c>
      <c r="O620" s="842" t="s">
        <v>1561</v>
      </c>
      <c r="P620" s="843" t="s">
        <v>1535</v>
      </c>
      <c r="Q620" s="1154">
        <v>4</v>
      </c>
      <c r="R620" s="1145">
        <v>0</v>
      </c>
      <c r="S620" s="1151"/>
      <c r="T620" s="1151"/>
      <c r="U620" s="794">
        <v>544700</v>
      </c>
      <c r="V620" s="845">
        <v>192900</v>
      </c>
      <c r="W620" s="795">
        <f t="shared" si="47"/>
        <v>737600</v>
      </c>
      <c r="X620" s="795">
        <f t="shared" si="48"/>
        <v>2950400</v>
      </c>
      <c r="Y620" s="795">
        <f t="shared" si="49"/>
        <v>0</v>
      </c>
      <c r="Z620" s="795">
        <f t="shared" si="50"/>
        <v>0</v>
      </c>
      <c r="AA620" s="795">
        <f t="shared" si="51"/>
        <v>0</v>
      </c>
      <c r="AB620" s="834">
        <f>IFERROR(VLOOKUP(N620,'[40]KL TT ĐỢT 2'!$B$18:$K$2023,10,0),0)</f>
        <v>0</v>
      </c>
    </row>
    <row r="621" spans="1:28" s="823" customFormat="1" ht="28" hidden="1" outlineLevel="1">
      <c r="A621" s="835"/>
      <c r="B621" s="835" t="s">
        <v>2277</v>
      </c>
      <c r="C621" s="846" t="s">
        <v>1563</v>
      </c>
      <c r="D621" s="837" t="s">
        <v>1535</v>
      </c>
      <c r="E621" s="838">
        <v>45</v>
      </c>
      <c r="F621" s="839"/>
      <c r="G621" s="839"/>
      <c r="H621" s="812">
        <v>0</v>
      </c>
      <c r="I621" s="840"/>
      <c r="J621" s="840"/>
      <c r="K621" s="839"/>
      <c r="M621" s="841"/>
      <c r="N621" s="841" t="s">
        <v>2277</v>
      </c>
      <c r="O621" s="847" t="s">
        <v>1563</v>
      </c>
      <c r="P621" s="843" t="s">
        <v>1535</v>
      </c>
      <c r="Q621" s="1154">
        <v>45</v>
      </c>
      <c r="R621" s="1145">
        <v>0</v>
      </c>
      <c r="S621" s="1151"/>
      <c r="T621" s="1151"/>
      <c r="U621" s="794">
        <v>476400</v>
      </c>
      <c r="V621" s="845">
        <v>38600</v>
      </c>
      <c r="W621" s="795">
        <f t="shared" si="47"/>
        <v>515000</v>
      </c>
      <c r="X621" s="795">
        <f t="shared" si="48"/>
        <v>23175000</v>
      </c>
      <c r="Y621" s="795">
        <f t="shared" si="49"/>
        <v>0</v>
      </c>
      <c r="Z621" s="795">
        <f t="shared" si="50"/>
        <v>0</v>
      </c>
      <c r="AA621" s="795">
        <f t="shared" si="51"/>
        <v>0</v>
      </c>
      <c r="AB621" s="834">
        <f>IFERROR(VLOOKUP(N621,'[40]KL TT ĐỢT 2'!$B$18:$K$2023,10,0),0)</f>
        <v>0</v>
      </c>
    </row>
    <row r="622" spans="1:28" s="823" customFormat="1" hidden="1" outlineLevel="1">
      <c r="A622" s="835"/>
      <c r="B622" s="835" t="s">
        <v>2278</v>
      </c>
      <c r="C622" s="846" t="s">
        <v>1565</v>
      </c>
      <c r="D622" s="837" t="s">
        <v>1535</v>
      </c>
      <c r="E622" s="838">
        <v>45</v>
      </c>
      <c r="F622" s="839"/>
      <c r="G622" s="839"/>
      <c r="H622" s="812">
        <v>0</v>
      </c>
      <c r="I622" s="840"/>
      <c r="J622" s="840"/>
      <c r="K622" s="839"/>
      <c r="M622" s="841"/>
      <c r="N622" s="841" t="s">
        <v>2278</v>
      </c>
      <c r="O622" s="847" t="s">
        <v>1565</v>
      </c>
      <c r="P622" s="843" t="s">
        <v>1535</v>
      </c>
      <c r="Q622" s="1154">
        <v>45</v>
      </c>
      <c r="R622" s="1145">
        <v>0</v>
      </c>
      <c r="S622" s="1151"/>
      <c r="T622" s="1151"/>
      <c r="U622" s="794">
        <v>254000</v>
      </c>
      <c r="V622" s="845">
        <v>12900</v>
      </c>
      <c r="W622" s="795">
        <f t="shared" si="47"/>
        <v>266900</v>
      </c>
      <c r="X622" s="795">
        <f t="shared" si="48"/>
        <v>12010500</v>
      </c>
      <c r="Y622" s="795">
        <f t="shared" si="49"/>
        <v>0</v>
      </c>
      <c r="Z622" s="795">
        <f t="shared" si="50"/>
        <v>0</v>
      </c>
      <c r="AA622" s="795">
        <f t="shared" si="51"/>
        <v>0</v>
      </c>
      <c r="AB622" s="834">
        <f>IFERROR(VLOOKUP(N622,'[40]KL TT ĐỢT 2'!$B$18:$K$2023,10,0),0)</f>
        <v>0</v>
      </c>
    </row>
    <row r="623" spans="1:28" s="827" customFormat="1" hidden="1" outlineLevel="1">
      <c r="A623" s="817"/>
      <c r="B623" s="835" t="s">
        <v>2279</v>
      </c>
      <c r="C623" s="853" t="s">
        <v>2280</v>
      </c>
      <c r="D623" s="826"/>
      <c r="E623" s="820"/>
      <c r="F623" s="821"/>
      <c r="G623" s="821"/>
      <c r="H623" s="812">
        <v>0</v>
      </c>
      <c r="I623" s="822"/>
      <c r="J623" s="822"/>
      <c r="K623" s="821"/>
      <c r="M623" s="828"/>
      <c r="N623" s="841" t="s">
        <v>2279</v>
      </c>
      <c r="O623" s="856" t="s">
        <v>2280</v>
      </c>
      <c r="P623" s="831"/>
      <c r="Q623" s="1153"/>
      <c r="R623" s="1145">
        <v>0</v>
      </c>
      <c r="S623" s="1149"/>
      <c r="T623" s="1149"/>
      <c r="U623" s="850"/>
      <c r="V623" s="851"/>
      <c r="W623" s="795">
        <f t="shared" si="47"/>
        <v>0</v>
      </c>
      <c r="X623" s="795">
        <f t="shared" si="48"/>
        <v>0</v>
      </c>
      <c r="Y623" s="795">
        <f t="shared" si="49"/>
        <v>0</v>
      </c>
      <c r="Z623" s="795">
        <f t="shared" si="50"/>
        <v>0</v>
      </c>
      <c r="AA623" s="795">
        <f t="shared" si="51"/>
        <v>0</v>
      </c>
      <c r="AB623" s="834">
        <f>IFERROR(VLOOKUP(N623,'[40]KL TT ĐỢT 2'!$B$18:$K$2023,10,0),0)</f>
        <v>0</v>
      </c>
    </row>
    <row r="624" spans="1:28" s="823" customFormat="1" hidden="1" outlineLevel="1">
      <c r="A624" s="835"/>
      <c r="B624" s="835" t="s">
        <v>2281</v>
      </c>
      <c r="C624" s="836" t="s">
        <v>2087</v>
      </c>
      <c r="D624" s="837" t="s">
        <v>1535</v>
      </c>
      <c r="E624" s="838">
        <v>8</v>
      </c>
      <c r="F624" s="839"/>
      <c r="G624" s="839"/>
      <c r="H624" s="812">
        <v>0</v>
      </c>
      <c r="I624" s="840"/>
      <c r="J624" s="840"/>
      <c r="K624" s="839"/>
      <c r="M624" s="841"/>
      <c r="N624" s="841" t="s">
        <v>2281</v>
      </c>
      <c r="O624" s="842" t="s">
        <v>2087</v>
      </c>
      <c r="P624" s="843" t="s">
        <v>1535</v>
      </c>
      <c r="Q624" s="1154">
        <v>8</v>
      </c>
      <c r="R624" s="1145">
        <v>0</v>
      </c>
      <c r="S624" s="1151"/>
      <c r="T624" s="1151"/>
      <c r="U624" s="794">
        <v>559100</v>
      </c>
      <c r="V624" s="845">
        <v>192900</v>
      </c>
      <c r="W624" s="795">
        <f t="shared" si="47"/>
        <v>752000</v>
      </c>
      <c r="X624" s="795">
        <f t="shared" si="48"/>
        <v>6016000</v>
      </c>
      <c r="Y624" s="795">
        <f t="shared" si="49"/>
        <v>0</v>
      </c>
      <c r="Z624" s="795">
        <f t="shared" si="50"/>
        <v>0</v>
      </c>
      <c r="AA624" s="795">
        <f t="shared" si="51"/>
        <v>0</v>
      </c>
      <c r="AB624" s="834">
        <f>IFERROR(VLOOKUP(N624,'[40]KL TT ĐỢT 2'!$B$18:$K$2023,10,0),0)</f>
        <v>0</v>
      </c>
    </row>
    <row r="625" spans="1:28" s="823" customFormat="1" hidden="1" outlineLevel="1">
      <c r="A625" s="835"/>
      <c r="B625" s="835" t="s">
        <v>2282</v>
      </c>
      <c r="C625" s="836" t="s">
        <v>2087</v>
      </c>
      <c r="D625" s="837" t="s">
        <v>1535</v>
      </c>
      <c r="E625" s="838">
        <v>11</v>
      </c>
      <c r="F625" s="839"/>
      <c r="G625" s="839"/>
      <c r="H625" s="812">
        <v>0</v>
      </c>
      <c r="I625" s="840"/>
      <c r="J625" s="840"/>
      <c r="K625" s="839"/>
      <c r="M625" s="841"/>
      <c r="N625" s="841" t="s">
        <v>2282</v>
      </c>
      <c r="O625" s="842" t="s">
        <v>2087</v>
      </c>
      <c r="P625" s="843" t="s">
        <v>1535</v>
      </c>
      <c r="Q625" s="1154">
        <v>11</v>
      </c>
      <c r="R625" s="1145">
        <v>0</v>
      </c>
      <c r="S625" s="1151"/>
      <c r="T625" s="1151"/>
      <c r="U625" s="794">
        <v>559100</v>
      </c>
      <c r="V625" s="845">
        <v>192900</v>
      </c>
      <c r="W625" s="795">
        <f t="shared" si="47"/>
        <v>752000</v>
      </c>
      <c r="X625" s="795">
        <f t="shared" si="48"/>
        <v>8272000</v>
      </c>
      <c r="Y625" s="795">
        <f t="shared" si="49"/>
        <v>0</v>
      </c>
      <c r="Z625" s="795">
        <f t="shared" si="50"/>
        <v>0</v>
      </c>
      <c r="AA625" s="795">
        <f t="shared" si="51"/>
        <v>0</v>
      </c>
      <c r="AB625" s="834">
        <f>IFERROR(VLOOKUP(N625,'[40]KL TT ĐỢT 2'!$B$18:$K$2023,10,0),0)</f>
        <v>0</v>
      </c>
    </row>
    <row r="626" spans="1:28" s="823" customFormat="1" hidden="1" outlineLevel="1">
      <c r="A626" s="835"/>
      <c r="B626" s="835" t="s">
        <v>2283</v>
      </c>
      <c r="C626" s="836" t="s">
        <v>1591</v>
      </c>
      <c r="D626" s="837" t="s">
        <v>1535</v>
      </c>
      <c r="E626" s="838">
        <v>20</v>
      </c>
      <c r="F626" s="839"/>
      <c r="G626" s="839"/>
      <c r="H626" s="812">
        <v>0</v>
      </c>
      <c r="I626" s="840"/>
      <c r="J626" s="840"/>
      <c r="K626" s="839"/>
      <c r="M626" s="841"/>
      <c r="N626" s="841" t="s">
        <v>2283</v>
      </c>
      <c r="O626" s="842" t="s">
        <v>1591</v>
      </c>
      <c r="P626" s="843" t="s">
        <v>1535</v>
      </c>
      <c r="Q626" s="1154">
        <v>20</v>
      </c>
      <c r="R626" s="1145">
        <v>0</v>
      </c>
      <c r="S626" s="1151"/>
      <c r="T626" s="1151"/>
      <c r="U626" s="794">
        <v>559100</v>
      </c>
      <c r="V626" s="845">
        <v>192900</v>
      </c>
      <c r="W626" s="795">
        <f t="shared" si="47"/>
        <v>752000</v>
      </c>
      <c r="X626" s="795">
        <f t="shared" si="48"/>
        <v>15040000</v>
      </c>
      <c r="Y626" s="795">
        <f t="shared" si="49"/>
        <v>0</v>
      </c>
      <c r="Z626" s="795">
        <f t="shared" si="50"/>
        <v>0</v>
      </c>
      <c r="AA626" s="795">
        <f t="shared" si="51"/>
        <v>0</v>
      </c>
      <c r="AB626" s="834">
        <f>IFERROR(VLOOKUP(N626,'[40]KL TT ĐỢT 2'!$B$18:$K$2023,10,0),0)</f>
        <v>0</v>
      </c>
    </row>
    <row r="627" spans="1:28" s="823" customFormat="1" hidden="1" outlineLevel="1">
      <c r="A627" s="835"/>
      <c r="B627" s="835" t="s">
        <v>2284</v>
      </c>
      <c r="C627" s="836" t="s">
        <v>1591</v>
      </c>
      <c r="D627" s="837" t="s">
        <v>1535</v>
      </c>
      <c r="E627" s="838">
        <v>27</v>
      </c>
      <c r="F627" s="839"/>
      <c r="G627" s="839"/>
      <c r="H627" s="812">
        <v>0</v>
      </c>
      <c r="I627" s="840"/>
      <c r="J627" s="840"/>
      <c r="K627" s="839"/>
      <c r="M627" s="841"/>
      <c r="N627" s="841" t="s">
        <v>2284</v>
      </c>
      <c r="O627" s="842" t="s">
        <v>1591</v>
      </c>
      <c r="P627" s="843" t="s">
        <v>1535</v>
      </c>
      <c r="Q627" s="1154">
        <v>27</v>
      </c>
      <c r="R627" s="1145">
        <v>0</v>
      </c>
      <c r="S627" s="1151"/>
      <c r="T627" s="1151"/>
      <c r="U627" s="794">
        <v>559100</v>
      </c>
      <c r="V627" s="845">
        <v>192900</v>
      </c>
      <c r="W627" s="795">
        <f t="shared" si="47"/>
        <v>752000</v>
      </c>
      <c r="X627" s="795">
        <f t="shared" si="48"/>
        <v>20304000</v>
      </c>
      <c r="Y627" s="795">
        <f t="shared" si="49"/>
        <v>0</v>
      </c>
      <c r="Z627" s="795">
        <f t="shared" si="50"/>
        <v>0</v>
      </c>
      <c r="AA627" s="795">
        <f t="shared" si="51"/>
        <v>0</v>
      </c>
      <c r="AB627" s="834">
        <f>IFERROR(VLOOKUP(N627,'[40]KL TT ĐỢT 2'!$B$18:$K$2023,10,0),0)</f>
        <v>0</v>
      </c>
    </row>
    <row r="628" spans="1:28" s="823" customFormat="1" hidden="1" outlineLevel="1">
      <c r="A628" s="835"/>
      <c r="B628" s="835" t="s">
        <v>2285</v>
      </c>
      <c r="C628" s="836" t="s">
        <v>2239</v>
      </c>
      <c r="D628" s="837" t="s">
        <v>1535</v>
      </c>
      <c r="E628" s="838">
        <v>42</v>
      </c>
      <c r="F628" s="839"/>
      <c r="G628" s="839"/>
      <c r="H628" s="812">
        <v>0</v>
      </c>
      <c r="I628" s="840"/>
      <c r="J628" s="840"/>
      <c r="K628" s="839"/>
      <c r="M628" s="841"/>
      <c r="N628" s="841" t="s">
        <v>2285</v>
      </c>
      <c r="O628" s="842" t="s">
        <v>2239</v>
      </c>
      <c r="P628" s="843" t="s">
        <v>1535</v>
      </c>
      <c r="Q628" s="1154">
        <v>42</v>
      </c>
      <c r="R628" s="1145">
        <v>0</v>
      </c>
      <c r="S628" s="1151"/>
      <c r="T628" s="1151"/>
      <c r="U628" s="794">
        <v>559100</v>
      </c>
      <c r="V628" s="845">
        <v>192900</v>
      </c>
      <c r="W628" s="795">
        <f t="shared" si="47"/>
        <v>752000</v>
      </c>
      <c r="X628" s="795">
        <f t="shared" si="48"/>
        <v>31584000</v>
      </c>
      <c r="Y628" s="795">
        <f t="shared" si="49"/>
        <v>0</v>
      </c>
      <c r="Z628" s="795">
        <f t="shared" si="50"/>
        <v>0</v>
      </c>
      <c r="AA628" s="795">
        <f t="shared" si="51"/>
        <v>0</v>
      </c>
      <c r="AB628" s="834">
        <f>IFERROR(VLOOKUP(N628,'[40]KL TT ĐỢT 2'!$B$18:$K$2023,10,0),0)</f>
        <v>0</v>
      </c>
    </row>
    <row r="629" spans="1:28" s="823" customFormat="1" hidden="1" outlineLevel="1">
      <c r="A629" s="835"/>
      <c r="B629" s="835" t="s">
        <v>2286</v>
      </c>
      <c r="C629" s="836" t="s">
        <v>2111</v>
      </c>
      <c r="D629" s="837" t="s">
        <v>1535</v>
      </c>
      <c r="E629" s="838">
        <v>7</v>
      </c>
      <c r="F629" s="839"/>
      <c r="G629" s="839"/>
      <c r="H629" s="812">
        <v>0</v>
      </c>
      <c r="I629" s="840"/>
      <c r="J629" s="840"/>
      <c r="K629" s="839"/>
      <c r="M629" s="841"/>
      <c r="N629" s="841" t="s">
        <v>2286</v>
      </c>
      <c r="O629" s="842" t="s">
        <v>2111</v>
      </c>
      <c r="P629" s="843" t="s">
        <v>1535</v>
      </c>
      <c r="Q629" s="1154">
        <v>7</v>
      </c>
      <c r="R629" s="1145">
        <v>0</v>
      </c>
      <c r="S629" s="1151"/>
      <c r="T629" s="1151"/>
      <c r="U629" s="794">
        <v>615000</v>
      </c>
      <c r="V629" s="845">
        <v>192900</v>
      </c>
      <c r="W629" s="795">
        <f t="shared" si="47"/>
        <v>807900</v>
      </c>
      <c r="X629" s="795">
        <f t="shared" si="48"/>
        <v>5655300</v>
      </c>
      <c r="Y629" s="795">
        <f t="shared" si="49"/>
        <v>0</v>
      </c>
      <c r="Z629" s="795">
        <f t="shared" si="50"/>
        <v>0</v>
      </c>
      <c r="AA629" s="795">
        <f t="shared" si="51"/>
        <v>0</v>
      </c>
      <c r="AB629" s="834">
        <f>IFERROR(VLOOKUP(N629,'[40]KL TT ĐỢT 2'!$B$18:$K$2023,10,0),0)</f>
        <v>0</v>
      </c>
    </row>
    <row r="630" spans="1:28" s="823" customFormat="1" hidden="1" outlineLevel="1">
      <c r="A630" s="835"/>
      <c r="B630" s="835" t="s">
        <v>2287</v>
      </c>
      <c r="C630" s="836" t="s">
        <v>2095</v>
      </c>
      <c r="D630" s="837" t="s">
        <v>1535</v>
      </c>
      <c r="E630" s="838">
        <v>4</v>
      </c>
      <c r="F630" s="839"/>
      <c r="G630" s="839"/>
      <c r="H630" s="812">
        <v>0</v>
      </c>
      <c r="I630" s="840"/>
      <c r="J630" s="840"/>
      <c r="K630" s="839"/>
      <c r="M630" s="841"/>
      <c r="N630" s="841" t="s">
        <v>2287</v>
      </c>
      <c r="O630" s="842" t="s">
        <v>2095</v>
      </c>
      <c r="P630" s="843" t="s">
        <v>1535</v>
      </c>
      <c r="Q630" s="1154">
        <v>4</v>
      </c>
      <c r="R630" s="1145">
        <v>0</v>
      </c>
      <c r="S630" s="1151"/>
      <c r="T630" s="1151"/>
      <c r="U630" s="794">
        <v>615000</v>
      </c>
      <c r="V630" s="845">
        <v>192900</v>
      </c>
      <c r="W630" s="795">
        <f t="shared" si="47"/>
        <v>807900</v>
      </c>
      <c r="X630" s="795">
        <f t="shared" si="48"/>
        <v>3231600</v>
      </c>
      <c r="Y630" s="795">
        <f t="shared" si="49"/>
        <v>0</v>
      </c>
      <c r="Z630" s="795">
        <f t="shared" si="50"/>
        <v>0</v>
      </c>
      <c r="AA630" s="795">
        <f t="shared" si="51"/>
        <v>0</v>
      </c>
      <c r="AB630" s="834">
        <f>IFERROR(VLOOKUP(N630,'[40]KL TT ĐỢT 2'!$B$18:$K$2023,10,0),0)</f>
        <v>0</v>
      </c>
    </row>
    <row r="631" spans="1:28" s="823" customFormat="1" hidden="1" outlineLevel="1">
      <c r="A631" s="835"/>
      <c r="B631" s="835" t="s">
        <v>2288</v>
      </c>
      <c r="C631" s="836" t="s">
        <v>1966</v>
      </c>
      <c r="D631" s="837" t="s">
        <v>1535</v>
      </c>
      <c r="E631" s="838">
        <v>4</v>
      </c>
      <c r="F631" s="839"/>
      <c r="G631" s="839"/>
      <c r="H631" s="812">
        <v>0</v>
      </c>
      <c r="I631" s="840"/>
      <c r="J631" s="840"/>
      <c r="K631" s="839"/>
      <c r="M631" s="841"/>
      <c r="N631" s="841" t="s">
        <v>2288</v>
      </c>
      <c r="O631" s="842" t="s">
        <v>1966</v>
      </c>
      <c r="P631" s="843" t="s">
        <v>1535</v>
      </c>
      <c r="Q631" s="1154">
        <v>4</v>
      </c>
      <c r="R631" s="1145">
        <v>0</v>
      </c>
      <c r="S631" s="1151"/>
      <c r="T631" s="1151"/>
      <c r="U631" s="794">
        <v>615000</v>
      </c>
      <c r="V631" s="845">
        <v>192900</v>
      </c>
      <c r="W631" s="795">
        <f t="shared" si="47"/>
        <v>807900</v>
      </c>
      <c r="X631" s="795">
        <f t="shared" si="48"/>
        <v>3231600</v>
      </c>
      <c r="Y631" s="795">
        <f t="shared" si="49"/>
        <v>0</v>
      </c>
      <c r="Z631" s="795">
        <f t="shared" si="50"/>
        <v>0</v>
      </c>
      <c r="AA631" s="795">
        <f t="shared" si="51"/>
        <v>0</v>
      </c>
      <c r="AB631" s="834">
        <f>IFERROR(VLOOKUP(N631,'[40]KL TT ĐỢT 2'!$B$18:$K$2023,10,0),0)</f>
        <v>0</v>
      </c>
    </row>
    <row r="632" spans="1:28" s="823" customFormat="1" hidden="1" outlineLevel="1">
      <c r="A632" s="835"/>
      <c r="B632" s="835" t="s">
        <v>2289</v>
      </c>
      <c r="C632" s="836" t="s">
        <v>2097</v>
      </c>
      <c r="D632" s="837" t="s">
        <v>1535</v>
      </c>
      <c r="E632" s="838">
        <v>2</v>
      </c>
      <c r="F632" s="839"/>
      <c r="G632" s="839"/>
      <c r="H632" s="812">
        <v>0</v>
      </c>
      <c r="I632" s="840"/>
      <c r="J632" s="840"/>
      <c r="K632" s="839"/>
      <c r="M632" s="841"/>
      <c r="N632" s="841" t="s">
        <v>2289</v>
      </c>
      <c r="O632" s="842" t="s">
        <v>2097</v>
      </c>
      <c r="P632" s="843" t="s">
        <v>1535</v>
      </c>
      <c r="Q632" s="1154">
        <v>2</v>
      </c>
      <c r="R632" s="1145">
        <v>0</v>
      </c>
      <c r="S632" s="1151"/>
      <c r="T632" s="1151"/>
      <c r="U632" s="794">
        <v>615000</v>
      </c>
      <c r="V632" s="845">
        <v>192900</v>
      </c>
      <c r="W632" s="795">
        <f t="shared" si="47"/>
        <v>807900</v>
      </c>
      <c r="X632" s="795">
        <f t="shared" si="48"/>
        <v>1615800</v>
      </c>
      <c r="Y632" s="795">
        <f t="shared" si="49"/>
        <v>0</v>
      </c>
      <c r="Z632" s="795">
        <f t="shared" si="50"/>
        <v>0</v>
      </c>
      <c r="AA632" s="795">
        <f t="shared" si="51"/>
        <v>0</v>
      </c>
      <c r="AB632" s="834">
        <f>IFERROR(VLOOKUP(N632,'[40]KL TT ĐỢT 2'!$B$18:$K$2023,10,0),0)</f>
        <v>0</v>
      </c>
    </row>
    <row r="633" spans="1:28" s="823" customFormat="1" hidden="1" outlineLevel="1">
      <c r="A633" s="835"/>
      <c r="B633" s="835" t="s">
        <v>2290</v>
      </c>
      <c r="C633" s="836" t="s">
        <v>2245</v>
      </c>
      <c r="D633" s="837" t="s">
        <v>1535</v>
      </c>
      <c r="E633" s="838">
        <v>5</v>
      </c>
      <c r="F633" s="839"/>
      <c r="G633" s="839"/>
      <c r="H633" s="812">
        <v>0</v>
      </c>
      <c r="I633" s="840"/>
      <c r="J633" s="840"/>
      <c r="K633" s="839"/>
      <c r="M633" s="841"/>
      <c r="N633" s="841" t="s">
        <v>2290</v>
      </c>
      <c r="O633" s="842" t="s">
        <v>2245</v>
      </c>
      <c r="P633" s="843" t="s">
        <v>1535</v>
      </c>
      <c r="Q633" s="1154">
        <v>5</v>
      </c>
      <c r="R633" s="1145">
        <v>0</v>
      </c>
      <c r="S633" s="1151"/>
      <c r="T633" s="1151"/>
      <c r="U633" s="794">
        <v>615000</v>
      </c>
      <c r="V633" s="845">
        <v>192900</v>
      </c>
      <c r="W633" s="795">
        <f t="shared" si="47"/>
        <v>807900</v>
      </c>
      <c r="X633" s="795">
        <f t="shared" si="48"/>
        <v>4039500</v>
      </c>
      <c r="Y633" s="795">
        <f t="shared" si="49"/>
        <v>0</v>
      </c>
      <c r="Z633" s="795">
        <f t="shared" si="50"/>
        <v>0</v>
      </c>
      <c r="AA633" s="795">
        <f t="shared" si="51"/>
        <v>0</v>
      </c>
      <c r="AB633" s="834">
        <f>IFERROR(VLOOKUP(N633,'[40]KL TT ĐỢT 2'!$B$18:$K$2023,10,0),0)</f>
        <v>0</v>
      </c>
    </row>
    <row r="634" spans="1:28" s="823" customFormat="1" hidden="1" outlineLevel="1">
      <c r="A634" s="835"/>
      <c r="B634" s="835" t="s">
        <v>2291</v>
      </c>
      <c r="C634" s="836" t="s">
        <v>1561</v>
      </c>
      <c r="D634" s="837" t="s">
        <v>1535</v>
      </c>
      <c r="E634" s="838">
        <v>4</v>
      </c>
      <c r="F634" s="839"/>
      <c r="G634" s="839"/>
      <c r="H634" s="812">
        <v>0</v>
      </c>
      <c r="I634" s="840"/>
      <c r="J634" s="840"/>
      <c r="K634" s="839"/>
      <c r="M634" s="841"/>
      <c r="N634" s="841" t="s">
        <v>2291</v>
      </c>
      <c r="O634" s="842" t="s">
        <v>1561</v>
      </c>
      <c r="P634" s="843" t="s">
        <v>1535</v>
      </c>
      <c r="Q634" s="1154">
        <v>4</v>
      </c>
      <c r="R634" s="1145">
        <v>0</v>
      </c>
      <c r="S634" s="1151"/>
      <c r="T634" s="1151"/>
      <c r="U634" s="794">
        <v>544700</v>
      </c>
      <c r="V634" s="845">
        <v>192900</v>
      </c>
      <c r="W634" s="795">
        <f t="shared" si="47"/>
        <v>737600</v>
      </c>
      <c r="X634" s="795">
        <f t="shared" si="48"/>
        <v>2950400</v>
      </c>
      <c r="Y634" s="795">
        <f t="shared" si="49"/>
        <v>0</v>
      </c>
      <c r="Z634" s="795">
        <f t="shared" si="50"/>
        <v>0</v>
      </c>
      <c r="AA634" s="795">
        <f t="shared" si="51"/>
        <v>0</v>
      </c>
      <c r="AB634" s="834">
        <f>IFERROR(VLOOKUP(N634,'[40]KL TT ĐỢT 2'!$B$18:$K$2023,10,0),0)</f>
        <v>0</v>
      </c>
    </row>
    <row r="635" spans="1:28" s="823" customFormat="1" ht="28" hidden="1" outlineLevel="1">
      <c r="A635" s="835"/>
      <c r="B635" s="835" t="s">
        <v>2292</v>
      </c>
      <c r="C635" s="846" t="s">
        <v>1563</v>
      </c>
      <c r="D635" s="837" t="s">
        <v>1535</v>
      </c>
      <c r="E635" s="838">
        <v>45</v>
      </c>
      <c r="F635" s="839"/>
      <c r="G635" s="839"/>
      <c r="H635" s="812">
        <v>0</v>
      </c>
      <c r="I635" s="840"/>
      <c r="J635" s="840"/>
      <c r="K635" s="839"/>
      <c r="M635" s="841"/>
      <c r="N635" s="841" t="s">
        <v>2292</v>
      </c>
      <c r="O635" s="847" t="s">
        <v>1563</v>
      </c>
      <c r="P635" s="843" t="s">
        <v>1535</v>
      </c>
      <c r="Q635" s="1154">
        <v>45</v>
      </c>
      <c r="R635" s="1145">
        <v>0</v>
      </c>
      <c r="S635" s="1151"/>
      <c r="T635" s="1151"/>
      <c r="U635" s="794">
        <v>476400</v>
      </c>
      <c r="V635" s="845">
        <v>38600</v>
      </c>
      <c r="W635" s="795">
        <f t="shared" si="47"/>
        <v>515000</v>
      </c>
      <c r="X635" s="795">
        <f t="shared" si="48"/>
        <v>23175000</v>
      </c>
      <c r="Y635" s="795">
        <f t="shared" si="49"/>
        <v>0</v>
      </c>
      <c r="Z635" s="795">
        <f t="shared" si="50"/>
        <v>0</v>
      </c>
      <c r="AA635" s="795">
        <f t="shared" si="51"/>
        <v>0</v>
      </c>
      <c r="AB635" s="834">
        <f>IFERROR(VLOOKUP(N635,'[40]KL TT ĐỢT 2'!$B$18:$K$2023,10,0),0)</f>
        <v>0</v>
      </c>
    </row>
    <row r="636" spans="1:28" s="823" customFormat="1" hidden="1" outlineLevel="1">
      <c r="A636" s="835"/>
      <c r="B636" s="835" t="s">
        <v>2293</v>
      </c>
      <c r="C636" s="846" t="s">
        <v>1565</v>
      </c>
      <c r="D636" s="837" t="s">
        <v>1535</v>
      </c>
      <c r="E636" s="838">
        <v>45</v>
      </c>
      <c r="F636" s="839"/>
      <c r="G636" s="839"/>
      <c r="H636" s="812">
        <v>0</v>
      </c>
      <c r="I636" s="840"/>
      <c r="J636" s="840"/>
      <c r="K636" s="839"/>
      <c r="M636" s="841"/>
      <c r="N636" s="841" t="s">
        <v>2293</v>
      </c>
      <c r="O636" s="847" t="s">
        <v>1565</v>
      </c>
      <c r="P636" s="843" t="s">
        <v>1535</v>
      </c>
      <c r="Q636" s="1154">
        <v>45</v>
      </c>
      <c r="R636" s="1145">
        <v>0</v>
      </c>
      <c r="S636" s="1151"/>
      <c r="T636" s="1151"/>
      <c r="U636" s="794">
        <v>254000</v>
      </c>
      <c r="V636" s="845">
        <v>12900</v>
      </c>
      <c r="W636" s="795">
        <f t="shared" si="47"/>
        <v>266900</v>
      </c>
      <c r="X636" s="795">
        <f t="shared" si="48"/>
        <v>12010500</v>
      </c>
      <c r="Y636" s="795">
        <f t="shared" si="49"/>
        <v>0</v>
      </c>
      <c r="Z636" s="795">
        <f t="shared" si="50"/>
        <v>0</v>
      </c>
      <c r="AA636" s="795">
        <f t="shared" si="51"/>
        <v>0</v>
      </c>
      <c r="AB636" s="834">
        <f>IFERROR(VLOOKUP(N636,'[40]KL TT ĐỢT 2'!$B$18:$K$2023,10,0),0)</f>
        <v>0</v>
      </c>
    </row>
    <row r="637" spans="1:28" s="827" customFormat="1" hidden="1" outlineLevel="1">
      <c r="A637" s="817"/>
      <c r="B637" s="835" t="s">
        <v>2294</v>
      </c>
      <c r="C637" s="853" t="s">
        <v>1667</v>
      </c>
      <c r="D637" s="826" t="s">
        <v>1668</v>
      </c>
      <c r="E637" s="820">
        <v>1</v>
      </c>
      <c r="F637" s="821"/>
      <c r="G637" s="821"/>
      <c r="H637" s="812">
        <v>0</v>
      </c>
      <c r="I637" s="822"/>
      <c r="J637" s="822"/>
      <c r="K637" s="821"/>
      <c r="M637" s="828"/>
      <c r="N637" s="841" t="s">
        <v>2294</v>
      </c>
      <c r="O637" s="856" t="s">
        <v>1667</v>
      </c>
      <c r="P637" s="831" t="s">
        <v>1668</v>
      </c>
      <c r="Q637" s="1153">
        <v>1</v>
      </c>
      <c r="R637" s="1145">
        <v>0</v>
      </c>
      <c r="S637" s="1149"/>
      <c r="T637" s="1149"/>
      <c r="U637" s="794">
        <v>80000000</v>
      </c>
      <c r="V637" s="845">
        <v>20000000</v>
      </c>
      <c r="W637" s="795">
        <f t="shared" si="47"/>
        <v>100000000</v>
      </c>
      <c r="X637" s="795">
        <f t="shared" si="48"/>
        <v>100000000</v>
      </c>
      <c r="Y637" s="795">
        <f t="shared" si="49"/>
        <v>0</v>
      </c>
      <c r="Z637" s="795">
        <f t="shared" si="50"/>
        <v>0</v>
      </c>
      <c r="AA637" s="795">
        <f t="shared" si="51"/>
        <v>0</v>
      </c>
      <c r="AB637" s="857">
        <f>IFERROR(VLOOKUP(N637,'[40]KL TT ĐỢT 2'!$B$18:$K$2023,10,0),0)</f>
        <v>0</v>
      </c>
    </row>
    <row r="638" spans="1:28" s="814" customFormat="1" collapsed="1">
      <c r="A638" s="809" t="s">
        <v>119</v>
      </c>
      <c r="B638" s="809"/>
      <c r="C638" s="810" t="s">
        <v>2295</v>
      </c>
      <c r="D638" s="809"/>
      <c r="E638" s="811"/>
      <c r="F638" s="809"/>
      <c r="G638" s="809"/>
      <c r="H638" s="812">
        <v>0</v>
      </c>
      <c r="I638" s="813"/>
      <c r="J638" s="809"/>
      <c r="K638" s="809"/>
      <c r="M638" s="759" t="s">
        <v>119</v>
      </c>
      <c r="N638" s="759"/>
      <c r="O638" s="760" t="s">
        <v>2295</v>
      </c>
      <c r="P638" s="759"/>
      <c r="Q638" s="815"/>
      <c r="R638" s="1145">
        <v>0</v>
      </c>
      <c r="S638" s="1146"/>
      <c r="T638" s="1147"/>
      <c r="U638" s="759"/>
      <c r="V638" s="759"/>
      <c r="W638" s="759"/>
      <c r="X638" s="761">
        <f>SUBTOTAL(9,X641:X686)</f>
        <v>247667400</v>
      </c>
      <c r="Y638" s="761">
        <f t="shared" ref="Y638:AA638" si="52">SUBTOTAL(9,Y641:Y686)</f>
        <v>0</v>
      </c>
      <c r="Z638" s="761">
        <f t="shared" si="52"/>
        <v>0</v>
      </c>
      <c r="AA638" s="761">
        <f t="shared" si="52"/>
        <v>0</v>
      </c>
      <c r="AB638" s="816">
        <f>IFERROR(VLOOKUP(N638,'[40]KL TT ĐỢT 2'!$B$18:$K$2023,10,0),0)</f>
        <v>0</v>
      </c>
    </row>
    <row r="639" spans="1:28" s="823" customFormat="1" hidden="1" outlineLevel="1">
      <c r="A639" s="817"/>
      <c r="B639" s="817"/>
      <c r="C639" s="858" t="s">
        <v>2296</v>
      </c>
      <c r="D639" s="819"/>
      <c r="E639" s="820"/>
      <c r="F639" s="821"/>
      <c r="G639" s="821"/>
      <c r="H639" s="812">
        <v>0</v>
      </c>
      <c r="I639" s="822"/>
      <c r="J639" s="822"/>
      <c r="K639" s="821"/>
      <c r="M639" s="777"/>
      <c r="N639" s="777"/>
      <c r="O639" s="859" t="s">
        <v>2296</v>
      </c>
      <c r="P639" s="800"/>
      <c r="Q639" s="1152"/>
      <c r="R639" s="1145">
        <v>0</v>
      </c>
      <c r="S639" s="1149"/>
      <c r="T639" s="1149"/>
      <c r="U639" s="772"/>
      <c r="V639" s="780"/>
      <c r="W639" s="795">
        <f t="shared" si="47"/>
        <v>0</v>
      </c>
      <c r="X639" s="795">
        <f t="shared" si="48"/>
        <v>0</v>
      </c>
      <c r="Y639" s="795">
        <f t="shared" si="49"/>
        <v>0</v>
      </c>
      <c r="Z639" s="795">
        <f t="shared" si="50"/>
        <v>0</v>
      </c>
      <c r="AA639" s="795">
        <f t="shared" si="51"/>
        <v>0</v>
      </c>
      <c r="AB639" s="824">
        <f>IFERROR(VLOOKUP(N639,'[40]KL TT ĐỢT 2'!$B$18:$K$2023,10,0),0)</f>
        <v>0</v>
      </c>
    </row>
    <row r="640" spans="1:28" s="827" customFormat="1" hidden="1" outlineLevel="1">
      <c r="A640" s="817"/>
      <c r="B640" s="817"/>
      <c r="C640" s="825" t="s">
        <v>2297</v>
      </c>
      <c r="D640" s="826"/>
      <c r="E640" s="820"/>
      <c r="F640" s="821"/>
      <c r="G640" s="821"/>
      <c r="H640" s="812">
        <v>0</v>
      </c>
      <c r="I640" s="822"/>
      <c r="J640" s="822"/>
      <c r="K640" s="821"/>
      <c r="M640" s="828"/>
      <c r="N640" s="829"/>
      <c r="O640" s="830" t="s">
        <v>2297</v>
      </c>
      <c r="P640" s="831"/>
      <c r="Q640" s="1153"/>
      <c r="R640" s="1145">
        <v>0</v>
      </c>
      <c r="S640" s="1149"/>
      <c r="T640" s="1149"/>
      <c r="U640" s="772"/>
      <c r="V640" s="833"/>
      <c r="W640" s="795">
        <f t="shared" si="47"/>
        <v>0</v>
      </c>
      <c r="X640" s="795">
        <f t="shared" si="48"/>
        <v>0</v>
      </c>
      <c r="Y640" s="795">
        <f t="shared" si="49"/>
        <v>0</v>
      </c>
      <c r="Z640" s="795">
        <f t="shared" si="50"/>
        <v>0</v>
      </c>
      <c r="AA640" s="795">
        <f t="shared" si="51"/>
        <v>0</v>
      </c>
      <c r="AB640" s="834">
        <f>IFERROR(VLOOKUP(N640,'[40]KL TT ĐỢT 2'!$B$18:$K$2023,10,0),0)</f>
        <v>0</v>
      </c>
    </row>
    <row r="641" spans="1:28" s="827" customFormat="1" hidden="1" outlineLevel="1">
      <c r="A641" s="817"/>
      <c r="B641" s="835" t="s">
        <v>2298</v>
      </c>
      <c r="C641" s="836" t="s">
        <v>2299</v>
      </c>
      <c r="D641" s="837" t="s">
        <v>1535</v>
      </c>
      <c r="E641" s="838">
        <v>4.5</v>
      </c>
      <c r="F641" s="839"/>
      <c r="G641" s="839"/>
      <c r="H641" s="812">
        <v>0</v>
      </c>
      <c r="I641" s="840"/>
      <c r="J641" s="840"/>
      <c r="K641" s="839"/>
      <c r="M641" s="828"/>
      <c r="N641" s="828" t="s">
        <v>2298</v>
      </c>
      <c r="O641" s="842" t="s">
        <v>2299</v>
      </c>
      <c r="P641" s="843" t="s">
        <v>1535</v>
      </c>
      <c r="Q641" s="1154">
        <v>4.5</v>
      </c>
      <c r="R641" s="1145">
        <v>0</v>
      </c>
      <c r="S641" s="1151"/>
      <c r="T641" s="1151"/>
      <c r="U641" s="794">
        <v>495200</v>
      </c>
      <c r="V641" s="845">
        <v>192900</v>
      </c>
      <c r="W641" s="795">
        <f t="shared" si="47"/>
        <v>688100</v>
      </c>
      <c r="X641" s="795">
        <f t="shared" si="48"/>
        <v>3096450</v>
      </c>
      <c r="Y641" s="795">
        <f t="shared" si="49"/>
        <v>0</v>
      </c>
      <c r="Z641" s="795">
        <f t="shared" si="50"/>
        <v>0</v>
      </c>
      <c r="AA641" s="795">
        <f t="shared" si="51"/>
        <v>0</v>
      </c>
      <c r="AB641" s="834">
        <f>IFERROR(VLOOKUP(N641,'[40]KL TT ĐỢT 2'!$B$18:$K$2023,10,0),0)</f>
        <v>0</v>
      </c>
    </row>
    <row r="642" spans="1:28" s="827" customFormat="1" hidden="1" outlineLevel="1">
      <c r="A642" s="817"/>
      <c r="B642" s="835" t="s">
        <v>2300</v>
      </c>
      <c r="C642" s="836" t="s">
        <v>2301</v>
      </c>
      <c r="D642" s="837" t="s">
        <v>1535</v>
      </c>
      <c r="E642" s="838">
        <v>15</v>
      </c>
      <c r="F642" s="839"/>
      <c r="G642" s="839"/>
      <c r="H642" s="812">
        <v>0</v>
      </c>
      <c r="I642" s="840"/>
      <c r="J642" s="840"/>
      <c r="K642" s="839"/>
      <c r="M642" s="828"/>
      <c r="N642" s="828" t="s">
        <v>2300</v>
      </c>
      <c r="O642" s="842" t="s">
        <v>2301</v>
      </c>
      <c r="P642" s="843" t="s">
        <v>1535</v>
      </c>
      <c r="Q642" s="1154">
        <v>15</v>
      </c>
      <c r="R642" s="1145">
        <v>0</v>
      </c>
      <c r="S642" s="1151"/>
      <c r="T642" s="1151"/>
      <c r="U642" s="794">
        <v>495200</v>
      </c>
      <c r="V642" s="845">
        <v>192900</v>
      </c>
      <c r="W642" s="795">
        <f t="shared" si="47"/>
        <v>688100</v>
      </c>
      <c r="X642" s="795">
        <f t="shared" si="48"/>
        <v>10321500</v>
      </c>
      <c r="Y642" s="795">
        <f t="shared" si="49"/>
        <v>0</v>
      </c>
      <c r="Z642" s="795">
        <f t="shared" si="50"/>
        <v>0</v>
      </c>
      <c r="AA642" s="795">
        <f t="shared" si="51"/>
        <v>0</v>
      </c>
      <c r="AB642" s="834">
        <f>IFERROR(VLOOKUP(N642,'[40]KL TT ĐỢT 2'!$B$18:$K$2023,10,0),0)</f>
        <v>0</v>
      </c>
    </row>
    <row r="643" spans="1:28" s="827" customFormat="1" hidden="1" outlineLevel="1">
      <c r="A643" s="817"/>
      <c r="B643" s="835" t="s">
        <v>2302</v>
      </c>
      <c r="C643" s="836" t="s">
        <v>2301</v>
      </c>
      <c r="D643" s="837" t="s">
        <v>1535</v>
      </c>
      <c r="E643" s="838">
        <v>50</v>
      </c>
      <c r="F643" s="839"/>
      <c r="G643" s="839"/>
      <c r="H643" s="812">
        <v>0</v>
      </c>
      <c r="I643" s="840"/>
      <c r="J643" s="840"/>
      <c r="K643" s="839"/>
      <c r="M643" s="828"/>
      <c r="N643" s="828" t="s">
        <v>2302</v>
      </c>
      <c r="O643" s="842" t="s">
        <v>2301</v>
      </c>
      <c r="P643" s="843" t="s">
        <v>1535</v>
      </c>
      <c r="Q643" s="1154">
        <v>50</v>
      </c>
      <c r="R643" s="1145">
        <v>0</v>
      </c>
      <c r="S643" s="1151"/>
      <c r="T643" s="1151"/>
      <c r="U643" s="794">
        <v>495200</v>
      </c>
      <c r="V643" s="845">
        <v>192900</v>
      </c>
      <c r="W643" s="795">
        <f t="shared" si="47"/>
        <v>688100</v>
      </c>
      <c r="X643" s="795">
        <f t="shared" si="48"/>
        <v>34405000</v>
      </c>
      <c r="Y643" s="795">
        <f t="shared" si="49"/>
        <v>0</v>
      </c>
      <c r="Z643" s="795">
        <f t="shared" si="50"/>
        <v>0</v>
      </c>
      <c r="AA643" s="795">
        <f t="shared" si="51"/>
        <v>0</v>
      </c>
      <c r="AB643" s="834">
        <f>IFERROR(VLOOKUP(N643,'[40]KL TT ĐỢT 2'!$B$18:$K$2023,10,0),0)</f>
        <v>0</v>
      </c>
    </row>
    <row r="644" spans="1:28" s="827" customFormat="1" hidden="1" outlineLevel="1">
      <c r="A644" s="817"/>
      <c r="B644" s="835" t="s">
        <v>2303</v>
      </c>
      <c r="C644" s="836" t="s">
        <v>2304</v>
      </c>
      <c r="D644" s="837" t="s">
        <v>1535</v>
      </c>
      <c r="E644" s="838">
        <v>13</v>
      </c>
      <c r="F644" s="839"/>
      <c r="G644" s="839"/>
      <c r="H644" s="812">
        <v>0</v>
      </c>
      <c r="I644" s="840"/>
      <c r="J644" s="840"/>
      <c r="K644" s="839"/>
      <c r="M644" s="828"/>
      <c r="N644" s="828" t="s">
        <v>2303</v>
      </c>
      <c r="O644" s="842" t="s">
        <v>2304</v>
      </c>
      <c r="P644" s="843" t="s">
        <v>1535</v>
      </c>
      <c r="Q644" s="1154">
        <v>13</v>
      </c>
      <c r="R644" s="1145">
        <v>0</v>
      </c>
      <c r="S644" s="1151"/>
      <c r="T644" s="1151"/>
      <c r="U644" s="794">
        <v>440400</v>
      </c>
      <c r="V644" s="845">
        <v>186400</v>
      </c>
      <c r="W644" s="795">
        <f t="shared" si="47"/>
        <v>626800</v>
      </c>
      <c r="X644" s="795">
        <f t="shared" si="48"/>
        <v>8148400</v>
      </c>
      <c r="Y644" s="795">
        <f t="shared" si="49"/>
        <v>0</v>
      </c>
      <c r="Z644" s="795">
        <f t="shared" si="50"/>
        <v>0</v>
      </c>
      <c r="AA644" s="795">
        <f t="shared" si="51"/>
        <v>0</v>
      </c>
      <c r="AB644" s="834">
        <f>IFERROR(VLOOKUP(N644,'[40]KL TT ĐỢT 2'!$B$18:$K$2023,10,0),0)</f>
        <v>0</v>
      </c>
    </row>
    <row r="645" spans="1:28" s="827" customFormat="1" hidden="1" outlineLevel="1">
      <c r="A645" s="817"/>
      <c r="B645" s="835" t="s">
        <v>2305</v>
      </c>
      <c r="C645" s="836" t="s">
        <v>2306</v>
      </c>
      <c r="D645" s="837" t="s">
        <v>1535</v>
      </c>
      <c r="E645" s="838">
        <v>4</v>
      </c>
      <c r="F645" s="839"/>
      <c r="G645" s="839"/>
      <c r="H645" s="812">
        <v>0</v>
      </c>
      <c r="I645" s="840"/>
      <c r="J645" s="840"/>
      <c r="K645" s="839"/>
      <c r="M645" s="828"/>
      <c r="N645" s="828" t="s">
        <v>2305</v>
      </c>
      <c r="O645" s="842" t="s">
        <v>2306</v>
      </c>
      <c r="P645" s="843" t="s">
        <v>1535</v>
      </c>
      <c r="Q645" s="1154">
        <v>4</v>
      </c>
      <c r="R645" s="1145">
        <v>0</v>
      </c>
      <c r="S645" s="1151"/>
      <c r="T645" s="1151"/>
      <c r="U645" s="794">
        <v>544700</v>
      </c>
      <c r="V645" s="845">
        <v>192900</v>
      </c>
      <c r="W645" s="795">
        <f t="shared" si="47"/>
        <v>737600</v>
      </c>
      <c r="X645" s="795">
        <f t="shared" si="48"/>
        <v>2950400</v>
      </c>
      <c r="Y645" s="795">
        <f t="shared" si="49"/>
        <v>0</v>
      </c>
      <c r="Z645" s="795">
        <f t="shared" si="50"/>
        <v>0</v>
      </c>
      <c r="AA645" s="795">
        <f t="shared" si="51"/>
        <v>0</v>
      </c>
      <c r="AB645" s="834">
        <f>IFERROR(VLOOKUP(N645,'[40]KL TT ĐỢT 2'!$B$18:$K$2023,10,0),0)</f>
        <v>0</v>
      </c>
    </row>
    <row r="646" spans="1:28" s="827" customFormat="1" hidden="1" outlineLevel="1">
      <c r="A646" s="817"/>
      <c r="B646" s="835" t="s">
        <v>2307</v>
      </c>
      <c r="C646" s="836" t="s">
        <v>2306</v>
      </c>
      <c r="D646" s="837" t="s">
        <v>1535</v>
      </c>
      <c r="E646" s="838">
        <v>4</v>
      </c>
      <c r="F646" s="839"/>
      <c r="G646" s="839"/>
      <c r="H646" s="812">
        <v>0</v>
      </c>
      <c r="I646" s="840"/>
      <c r="J646" s="840"/>
      <c r="K646" s="839"/>
      <c r="M646" s="828"/>
      <c r="N646" s="828" t="s">
        <v>2307</v>
      </c>
      <c r="O646" s="842" t="s">
        <v>2306</v>
      </c>
      <c r="P646" s="843" t="s">
        <v>1535</v>
      </c>
      <c r="Q646" s="1154">
        <v>4</v>
      </c>
      <c r="R646" s="1145">
        <v>0</v>
      </c>
      <c r="S646" s="1151"/>
      <c r="T646" s="1151"/>
      <c r="U646" s="794">
        <v>544700</v>
      </c>
      <c r="V646" s="845">
        <v>192900</v>
      </c>
      <c r="W646" s="795">
        <f t="shared" si="47"/>
        <v>737600</v>
      </c>
      <c r="X646" s="795">
        <f t="shared" si="48"/>
        <v>2950400</v>
      </c>
      <c r="Y646" s="795">
        <f t="shared" si="49"/>
        <v>0</v>
      </c>
      <c r="Z646" s="795">
        <f t="shared" si="50"/>
        <v>0</v>
      </c>
      <c r="AA646" s="795">
        <f t="shared" si="51"/>
        <v>0</v>
      </c>
      <c r="AB646" s="834">
        <f>IFERROR(VLOOKUP(N646,'[40]KL TT ĐỢT 2'!$B$18:$K$2023,10,0),0)</f>
        <v>0</v>
      </c>
    </row>
    <row r="647" spans="1:28" s="827" customFormat="1" hidden="1" outlineLevel="1">
      <c r="A647" s="817"/>
      <c r="B647" s="835" t="s">
        <v>2308</v>
      </c>
      <c r="C647" s="836" t="s">
        <v>2309</v>
      </c>
      <c r="D647" s="837" t="s">
        <v>1535</v>
      </c>
      <c r="E647" s="838">
        <v>1</v>
      </c>
      <c r="F647" s="839"/>
      <c r="G647" s="839"/>
      <c r="H647" s="812">
        <v>0</v>
      </c>
      <c r="I647" s="840"/>
      <c r="J647" s="840"/>
      <c r="K647" s="839"/>
      <c r="M647" s="828"/>
      <c r="N647" s="828" t="s">
        <v>2308</v>
      </c>
      <c r="O647" s="842" t="s">
        <v>2309</v>
      </c>
      <c r="P647" s="843" t="s">
        <v>1535</v>
      </c>
      <c r="Q647" s="1154">
        <v>1</v>
      </c>
      <c r="R647" s="1145">
        <v>0</v>
      </c>
      <c r="S647" s="1151"/>
      <c r="T647" s="1151"/>
      <c r="U647" s="794">
        <v>484400</v>
      </c>
      <c r="V647" s="845">
        <v>186400</v>
      </c>
      <c r="W647" s="795">
        <f t="shared" si="47"/>
        <v>670800</v>
      </c>
      <c r="X647" s="795">
        <f t="shared" si="48"/>
        <v>670800</v>
      </c>
      <c r="Y647" s="795">
        <f t="shared" si="49"/>
        <v>0</v>
      </c>
      <c r="Z647" s="795">
        <f t="shared" si="50"/>
        <v>0</v>
      </c>
      <c r="AA647" s="795">
        <f t="shared" si="51"/>
        <v>0</v>
      </c>
      <c r="AB647" s="834">
        <f>IFERROR(VLOOKUP(N647,'[40]KL TT ĐỢT 2'!$B$18:$K$2023,10,0),0)</f>
        <v>0</v>
      </c>
    </row>
    <row r="648" spans="1:28" s="827" customFormat="1" hidden="1" outlineLevel="1">
      <c r="A648" s="817"/>
      <c r="B648" s="835" t="s">
        <v>2310</v>
      </c>
      <c r="C648" s="836" t="s">
        <v>2311</v>
      </c>
      <c r="D648" s="837" t="s">
        <v>1535</v>
      </c>
      <c r="E648" s="838">
        <v>2.5</v>
      </c>
      <c r="F648" s="839"/>
      <c r="G648" s="839"/>
      <c r="H648" s="812">
        <v>0</v>
      </c>
      <c r="I648" s="840"/>
      <c r="J648" s="840"/>
      <c r="K648" s="839"/>
      <c r="M648" s="828"/>
      <c r="N648" s="828" t="s">
        <v>2310</v>
      </c>
      <c r="O648" s="842" t="s">
        <v>2311</v>
      </c>
      <c r="P648" s="843" t="s">
        <v>1535</v>
      </c>
      <c r="Q648" s="1154">
        <v>2.5</v>
      </c>
      <c r="R648" s="1145">
        <v>0</v>
      </c>
      <c r="S648" s="1151"/>
      <c r="T648" s="1151"/>
      <c r="U648" s="794">
        <v>544700</v>
      </c>
      <c r="V648" s="845">
        <v>192900</v>
      </c>
      <c r="W648" s="795">
        <f t="shared" si="47"/>
        <v>737600</v>
      </c>
      <c r="X648" s="795">
        <f t="shared" si="48"/>
        <v>1844000</v>
      </c>
      <c r="Y648" s="795">
        <f t="shared" si="49"/>
        <v>0</v>
      </c>
      <c r="Z648" s="795">
        <f t="shared" si="50"/>
        <v>0</v>
      </c>
      <c r="AA648" s="795">
        <f t="shared" si="51"/>
        <v>0</v>
      </c>
      <c r="AB648" s="834">
        <f>IFERROR(VLOOKUP(N648,'[40]KL TT ĐỢT 2'!$B$18:$K$2023,10,0),0)</f>
        <v>0</v>
      </c>
    </row>
    <row r="649" spans="1:28" s="827" customFormat="1" hidden="1" outlineLevel="1">
      <c r="A649" s="817"/>
      <c r="B649" s="835" t="s">
        <v>2312</v>
      </c>
      <c r="C649" s="836" t="s">
        <v>2313</v>
      </c>
      <c r="D649" s="837" t="s">
        <v>1535</v>
      </c>
      <c r="E649" s="838">
        <v>1</v>
      </c>
      <c r="F649" s="839"/>
      <c r="G649" s="839"/>
      <c r="H649" s="812">
        <v>0</v>
      </c>
      <c r="I649" s="840"/>
      <c r="J649" s="840"/>
      <c r="K649" s="839"/>
      <c r="M649" s="828"/>
      <c r="N649" s="828" t="s">
        <v>2312</v>
      </c>
      <c r="O649" s="842" t="s">
        <v>2313</v>
      </c>
      <c r="P649" s="843" t="s">
        <v>1535</v>
      </c>
      <c r="Q649" s="1154">
        <v>1</v>
      </c>
      <c r="R649" s="1145">
        <v>0</v>
      </c>
      <c r="S649" s="1151"/>
      <c r="T649" s="1151"/>
      <c r="U649" s="794">
        <v>544700</v>
      </c>
      <c r="V649" s="845">
        <v>192900</v>
      </c>
      <c r="W649" s="795">
        <f t="shared" si="47"/>
        <v>737600</v>
      </c>
      <c r="X649" s="795">
        <f t="shared" si="48"/>
        <v>737600</v>
      </c>
      <c r="Y649" s="795">
        <f t="shared" si="49"/>
        <v>0</v>
      </c>
      <c r="Z649" s="795">
        <f t="shared" si="50"/>
        <v>0</v>
      </c>
      <c r="AA649" s="795">
        <f t="shared" si="51"/>
        <v>0</v>
      </c>
      <c r="AB649" s="834">
        <f>IFERROR(VLOOKUP(N649,'[40]KL TT ĐỢT 2'!$B$18:$K$2023,10,0),0)</f>
        <v>0</v>
      </c>
    </row>
    <row r="650" spans="1:28" s="827" customFormat="1" hidden="1" outlineLevel="1">
      <c r="A650" s="817"/>
      <c r="B650" s="835" t="s">
        <v>2314</v>
      </c>
      <c r="C650" s="836" t="s">
        <v>2315</v>
      </c>
      <c r="D650" s="837" t="s">
        <v>1535</v>
      </c>
      <c r="E650" s="838">
        <v>1</v>
      </c>
      <c r="F650" s="839"/>
      <c r="G650" s="839"/>
      <c r="H650" s="812">
        <v>0</v>
      </c>
      <c r="I650" s="840"/>
      <c r="J650" s="840"/>
      <c r="K650" s="839"/>
      <c r="M650" s="828"/>
      <c r="N650" s="828" t="s">
        <v>2314</v>
      </c>
      <c r="O650" s="842" t="s">
        <v>2315</v>
      </c>
      <c r="P650" s="843" t="s">
        <v>1535</v>
      </c>
      <c r="Q650" s="1154">
        <v>1</v>
      </c>
      <c r="R650" s="1145">
        <v>0</v>
      </c>
      <c r="S650" s="1151"/>
      <c r="T650" s="1151"/>
      <c r="U650" s="794">
        <v>544700</v>
      </c>
      <c r="V650" s="845">
        <v>192900</v>
      </c>
      <c r="W650" s="795">
        <f t="shared" si="47"/>
        <v>737600</v>
      </c>
      <c r="X650" s="795">
        <f t="shared" si="48"/>
        <v>737600</v>
      </c>
      <c r="Y650" s="795">
        <f t="shared" si="49"/>
        <v>0</v>
      </c>
      <c r="Z650" s="795">
        <f t="shared" si="50"/>
        <v>0</v>
      </c>
      <c r="AA650" s="795">
        <f t="shared" si="51"/>
        <v>0</v>
      </c>
      <c r="AB650" s="834">
        <f>IFERROR(VLOOKUP(N650,'[40]KL TT ĐỢT 2'!$B$18:$K$2023,10,0),0)</f>
        <v>0</v>
      </c>
    </row>
    <row r="651" spans="1:28" s="823" customFormat="1" ht="28" hidden="1" outlineLevel="1">
      <c r="A651" s="835"/>
      <c r="B651" s="835" t="s">
        <v>2316</v>
      </c>
      <c r="C651" s="846" t="s">
        <v>1563</v>
      </c>
      <c r="D651" s="837" t="s">
        <v>1535</v>
      </c>
      <c r="E651" s="838">
        <v>21</v>
      </c>
      <c r="F651" s="839"/>
      <c r="G651" s="839"/>
      <c r="H651" s="812">
        <v>0</v>
      </c>
      <c r="I651" s="840"/>
      <c r="J651" s="840"/>
      <c r="K651" s="839"/>
      <c r="M651" s="841"/>
      <c r="N651" s="841" t="s">
        <v>2316</v>
      </c>
      <c r="O651" s="847" t="s">
        <v>1563</v>
      </c>
      <c r="P651" s="843" t="s">
        <v>1535</v>
      </c>
      <c r="Q651" s="1154">
        <v>21</v>
      </c>
      <c r="R651" s="1145">
        <v>0</v>
      </c>
      <c r="S651" s="1151"/>
      <c r="T651" s="1151"/>
      <c r="U651" s="794">
        <v>476400</v>
      </c>
      <c r="V651" s="845">
        <v>38600</v>
      </c>
      <c r="W651" s="795">
        <f t="shared" si="47"/>
        <v>515000</v>
      </c>
      <c r="X651" s="795">
        <f t="shared" si="48"/>
        <v>10815000</v>
      </c>
      <c r="Y651" s="795">
        <f t="shared" si="49"/>
        <v>0</v>
      </c>
      <c r="Z651" s="795">
        <f t="shared" si="50"/>
        <v>0</v>
      </c>
      <c r="AA651" s="795">
        <f t="shared" si="51"/>
        <v>0</v>
      </c>
      <c r="AB651" s="834">
        <f>IFERROR(VLOOKUP(N651,'[40]KL TT ĐỢT 2'!$B$18:$K$2023,10,0),0)</f>
        <v>0</v>
      </c>
    </row>
    <row r="652" spans="1:28" s="823" customFormat="1" hidden="1" outlineLevel="1">
      <c r="A652" s="835"/>
      <c r="B652" s="835" t="s">
        <v>2317</v>
      </c>
      <c r="C652" s="846" t="s">
        <v>1565</v>
      </c>
      <c r="D652" s="837" t="s">
        <v>1535</v>
      </c>
      <c r="E652" s="838">
        <v>21</v>
      </c>
      <c r="F652" s="839"/>
      <c r="G652" s="839"/>
      <c r="H652" s="812">
        <v>0</v>
      </c>
      <c r="I652" s="840"/>
      <c r="J652" s="840"/>
      <c r="K652" s="839"/>
      <c r="M652" s="841"/>
      <c r="N652" s="841" t="s">
        <v>2317</v>
      </c>
      <c r="O652" s="847" t="s">
        <v>1565</v>
      </c>
      <c r="P652" s="843" t="s">
        <v>1535</v>
      </c>
      <c r="Q652" s="1154">
        <v>21</v>
      </c>
      <c r="R652" s="1145">
        <v>0</v>
      </c>
      <c r="S652" s="1151"/>
      <c r="T652" s="1151"/>
      <c r="U652" s="794">
        <v>254000</v>
      </c>
      <c r="V652" s="845">
        <v>38600</v>
      </c>
      <c r="W652" s="795">
        <f t="shared" si="47"/>
        <v>292600</v>
      </c>
      <c r="X652" s="795">
        <f t="shared" si="48"/>
        <v>6144600</v>
      </c>
      <c r="Y652" s="795">
        <f t="shared" si="49"/>
        <v>0</v>
      </c>
      <c r="Z652" s="795">
        <f t="shared" si="50"/>
        <v>0</v>
      </c>
      <c r="AA652" s="795">
        <f t="shared" si="51"/>
        <v>0</v>
      </c>
      <c r="AB652" s="834">
        <f>IFERROR(VLOOKUP(N652,'[40]KL TT ĐỢT 2'!$B$18:$K$2023,10,0),0)</f>
        <v>0</v>
      </c>
    </row>
    <row r="653" spans="1:28" s="827" customFormat="1" hidden="1" outlineLevel="1">
      <c r="A653" s="817"/>
      <c r="B653" s="835" t="s">
        <v>2318</v>
      </c>
      <c r="C653" s="825" t="s">
        <v>2319</v>
      </c>
      <c r="D653" s="837"/>
      <c r="E653" s="820"/>
      <c r="F653" s="821"/>
      <c r="G653" s="821"/>
      <c r="H653" s="812">
        <v>0</v>
      </c>
      <c r="I653" s="822"/>
      <c r="J653" s="822"/>
      <c r="K653" s="821"/>
      <c r="M653" s="828"/>
      <c r="N653" s="829" t="s">
        <v>2318</v>
      </c>
      <c r="O653" s="830" t="s">
        <v>2319</v>
      </c>
      <c r="P653" s="843"/>
      <c r="Q653" s="1153"/>
      <c r="R653" s="1145">
        <v>0</v>
      </c>
      <c r="S653" s="1149"/>
      <c r="T653" s="1149"/>
      <c r="U653" s="772"/>
      <c r="V653" s="833"/>
      <c r="W653" s="795">
        <f t="shared" si="47"/>
        <v>0</v>
      </c>
      <c r="X653" s="795">
        <f t="shared" si="48"/>
        <v>0</v>
      </c>
      <c r="Y653" s="795">
        <f t="shared" si="49"/>
        <v>0</v>
      </c>
      <c r="Z653" s="795">
        <f t="shared" si="50"/>
        <v>0</v>
      </c>
      <c r="AA653" s="795">
        <f t="shared" si="51"/>
        <v>0</v>
      </c>
      <c r="AB653" s="834">
        <f>IFERROR(VLOOKUP(N653,'[40]KL TT ĐỢT 2'!$B$18:$K$2023,10,0),0)</f>
        <v>0</v>
      </c>
    </row>
    <row r="654" spans="1:28" s="827" customFormat="1" hidden="1" outlineLevel="1">
      <c r="A654" s="817"/>
      <c r="B654" s="835" t="s">
        <v>2320</v>
      </c>
      <c r="C654" s="836" t="s">
        <v>2321</v>
      </c>
      <c r="D654" s="837" t="s">
        <v>1535</v>
      </c>
      <c r="E654" s="838">
        <v>3</v>
      </c>
      <c r="F654" s="839"/>
      <c r="G654" s="839"/>
      <c r="H654" s="812">
        <v>0</v>
      </c>
      <c r="I654" s="840"/>
      <c r="J654" s="840"/>
      <c r="K654" s="839"/>
      <c r="M654" s="828"/>
      <c r="N654" s="828" t="s">
        <v>2320</v>
      </c>
      <c r="O654" s="842" t="s">
        <v>2321</v>
      </c>
      <c r="P654" s="843" t="s">
        <v>1535</v>
      </c>
      <c r="Q654" s="1154">
        <v>3</v>
      </c>
      <c r="R654" s="1145">
        <v>0</v>
      </c>
      <c r="S654" s="1151"/>
      <c r="T654" s="1151"/>
      <c r="U654" s="794">
        <v>495200</v>
      </c>
      <c r="V654" s="845">
        <v>192900</v>
      </c>
      <c r="W654" s="795">
        <f t="shared" si="47"/>
        <v>688100</v>
      </c>
      <c r="X654" s="795">
        <f t="shared" si="48"/>
        <v>2064300</v>
      </c>
      <c r="Y654" s="795">
        <f t="shared" si="49"/>
        <v>0</v>
      </c>
      <c r="Z654" s="795">
        <f t="shared" si="50"/>
        <v>0</v>
      </c>
      <c r="AA654" s="795">
        <f t="shared" si="51"/>
        <v>0</v>
      </c>
      <c r="AB654" s="834">
        <f>IFERROR(VLOOKUP(N654,'[40]KL TT ĐỢT 2'!$B$18:$K$2023,10,0),0)</f>
        <v>0</v>
      </c>
    </row>
    <row r="655" spans="1:28" s="827" customFormat="1" hidden="1" outlineLevel="1">
      <c r="A655" s="817"/>
      <c r="B655" s="835" t="s">
        <v>2322</v>
      </c>
      <c r="C655" s="836" t="s">
        <v>2321</v>
      </c>
      <c r="D655" s="837" t="s">
        <v>1535</v>
      </c>
      <c r="E655" s="838">
        <v>5.5</v>
      </c>
      <c r="F655" s="839"/>
      <c r="G655" s="839"/>
      <c r="H655" s="812">
        <v>0</v>
      </c>
      <c r="I655" s="840"/>
      <c r="J655" s="840"/>
      <c r="K655" s="839"/>
      <c r="M655" s="828"/>
      <c r="N655" s="828" t="s">
        <v>2322</v>
      </c>
      <c r="O655" s="842" t="s">
        <v>2321</v>
      </c>
      <c r="P655" s="843" t="s">
        <v>1535</v>
      </c>
      <c r="Q655" s="1154">
        <v>5.5</v>
      </c>
      <c r="R655" s="1145">
        <v>0</v>
      </c>
      <c r="S655" s="1151"/>
      <c r="T655" s="1151"/>
      <c r="U655" s="794">
        <v>495200</v>
      </c>
      <c r="V655" s="845">
        <v>192900</v>
      </c>
      <c r="W655" s="795">
        <f t="shared" si="47"/>
        <v>688100</v>
      </c>
      <c r="X655" s="795">
        <f t="shared" si="48"/>
        <v>3784550</v>
      </c>
      <c r="Y655" s="795">
        <f t="shared" si="49"/>
        <v>0</v>
      </c>
      <c r="Z655" s="795">
        <f t="shared" si="50"/>
        <v>0</v>
      </c>
      <c r="AA655" s="795">
        <f t="shared" si="51"/>
        <v>0</v>
      </c>
      <c r="AB655" s="834">
        <f>IFERROR(VLOOKUP(N655,'[40]KL TT ĐỢT 2'!$B$18:$K$2023,10,0),0)</f>
        <v>0</v>
      </c>
    </row>
    <row r="656" spans="1:28" s="827" customFormat="1" hidden="1" outlineLevel="1">
      <c r="A656" s="817"/>
      <c r="B656" s="835" t="s">
        <v>2323</v>
      </c>
      <c r="C656" s="836" t="s">
        <v>2321</v>
      </c>
      <c r="D656" s="837" t="s">
        <v>1535</v>
      </c>
      <c r="E656" s="838">
        <v>27</v>
      </c>
      <c r="F656" s="839"/>
      <c r="G656" s="839"/>
      <c r="H656" s="812">
        <v>0</v>
      </c>
      <c r="I656" s="840"/>
      <c r="J656" s="840"/>
      <c r="K656" s="839"/>
      <c r="M656" s="828"/>
      <c r="N656" s="828" t="s">
        <v>2323</v>
      </c>
      <c r="O656" s="842" t="s">
        <v>2321</v>
      </c>
      <c r="P656" s="843" t="s">
        <v>1535</v>
      </c>
      <c r="Q656" s="1154">
        <v>27</v>
      </c>
      <c r="R656" s="1145">
        <v>0</v>
      </c>
      <c r="S656" s="1151"/>
      <c r="T656" s="1151"/>
      <c r="U656" s="794">
        <v>495200</v>
      </c>
      <c r="V656" s="845">
        <v>192900</v>
      </c>
      <c r="W656" s="795">
        <f t="shared" si="47"/>
        <v>688100</v>
      </c>
      <c r="X656" s="795">
        <f t="shared" si="48"/>
        <v>18578700</v>
      </c>
      <c r="Y656" s="795">
        <f t="shared" si="49"/>
        <v>0</v>
      </c>
      <c r="Z656" s="795">
        <f t="shared" si="50"/>
        <v>0</v>
      </c>
      <c r="AA656" s="795">
        <f t="shared" si="51"/>
        <v>0</v>
      </c>
      <c r="AB656" s="834">
        <f>IFERROR(VLOOKUP(N656,'[40]KL TT ĐỢT 2'!$B$18:$K$2023,10,0),0)</f>
        <v>0</v>
      </c>
    </row>
    <row r="657" spans="1:28" s="823" customFormat="1" hidden="1" outlineLevel="1">
      <c r="A657" s="835"/>
      <c r="B657" s="835" t="s">
        <v>2324</v>
      </c>
      <c r="C657" s="836" t="s">
        <v>2325</v>
      </c>
      <c r="D657" s="837" t="s">
        <v>1535</v>
      </c>
      <c r="E657" s="838">
        <v>2</v>
      </c>
      <c r="F657" s="839"/>
      <c r="G657" s="839"/>
      <c r="H657" s="812">
        <v>0</v>
      </c>
      <c r="I657" s="840"/>
      <c r="J657" s="840"/>
      <c r="K657" s="839"/>
      <c r="M657" s="841"/>
      <c r="N657" s="841" t="s">
        <v>2324</v>
      </c>
      <c r="O657" s="842" t="s">
        <v>2325</v>
      </c>
      <c r="P657" s="843" t="s">
        <v>1535</v>
      </c>
      <c r="Q657" s="1154">
        <v>2</v>
      </c>
      <c r="R657" s="1145">
        <v>0</v>
      </c>
      <c r="S657" s="1151"/>
      <c r="T657" s="1151"/>
      <c r="U657" s="794">
        <v>544700</v>
      </c>
      <c r="V657" s="845">
        <v>192900</v>
      </c>
      <c r="W657" s="795">
        <f t="shared" si="47"/>
        <v>737600</v>
      </c>
      <c r="X657" s="795">
        <f t="shared" si="48"/>
        <v>1475200</v>
      </c>
      <c r="Y657" s="795">
        <f t="shared" si="49"/>
        <v>0</v>
      </c>
      <c r="Z657" s="795">
        <f t="shared" si="50"/>
        <v>0</v>
      </c>
      <c r="AA657" s="795">
        <f t="shared" si="51"/>
        <v>0</v>
      </c>
      <c r="AB657" s="834">
        <f>IFERROR(VLOOKUP(N657,'[40]KL TT ĐỢT 2'!$B$18:$K$2023,10,0),0)</f>
        <v>0</v>
      </c>
    </row>
    <row r="658" spans="1:28" s="823" customFormat="1" hidden="1" outlineLevel="1">
      <c r="A658" s="835"/>
      <c r="B658" s="835" t="s">
        <v>2326</v>
      </c>
      <c r="C658" s="836" t="s">
        <v>2327</v>
      </c>
      <c r="D658" s="837" t="s">
        <v>1535</v>
      </c>
      <c r="E658" s="838">
        <v>2</v>
      </c>
      <c r="F658" s="839"/>
      <c r="G658" s="839"/>
      <c r="H658" s="812">
        <v>0</v>
      </c>
      <c r="I658" s="840"/>
      <c r="J658" s="840"/>
      <c r="K658" s="839"/>
      <c r="M658" s="841"/>
      <c r="N658" s="841" t="s">
        <v>2326</v>
      </c>
      <c r="O658" s="842" t="s">
        <v>2327</v>
      </c>
      <c r="P658" s="843" t="s">
        <v>1535</v>
      </c>
      <c r="Q658" s="1154">
        <v>2</v>
      </c>
      <c r="R658" s="1145">
        <v>0</v>
      </c>
      <c r="S658" s="1151"/>
      <c r="T658" s="1151"/>
      <c r="U658" s="794">
        <v>544700</v>
      </c>
      <c r="V658" s="845">
        <v>192900</v>
      </c>
      <c r="W658" s="795">
        <f t="shared" si="47"/>
        <v>737600</v>
      </c>
      <c r="X658" s="795">
        <f t="shared" si="48"/>
        <v>1475200</v>
      </c>
      <c r="Y658" s="795">
        <f t="shared" si="49"/>
        <v>0</v>
      </c>
      <c r="Z658" s="795">
        <f t="shared" si="50"/>
        <v>0</v>
      </c>
      <c r="AA658" s="795">
        <f t="shared" si="51"/>
        <v>0</v>
      </c>
      <c r="AB658" s="834">
        <f>IFERROR(VLOOKUP(N658,'[40]KL TT ĐỢT 2'!$B$18:$K$2023,10,0),0)</f>
        <v>0</v>
      </c>
    </row>
    <row r="659" spans="1:28" s="827" customFormat="1" hidden="1" outlineLevel="1">
      <c r="A659" s="817"/>
      <c r="B659" s="835" t="s">
        <v>2328</v>
      </c>
      <c r="C659" s="836" t="s">
        <v>2329</v>
      </c>
      <c r="D659" s="837" t="s">
        <v>1535</v>
      </c>
      <c r="E659" s="838">
        <v>2</v>
      </c>
      <c r="F659" s="839"/>
      <c r="G659" s="839"/>
      <c r="H659" s="812">
        <v>0</v>
      </c>
      <c r="I659" s="840"/>
      <c r="J659" s="840"/>
      <c r="K659" s="839"/>
      <c r="M659" s="828"/>
      <c r="N659" s="828" t="s">
        <v>2328</v>
      </c>
      <c r="O659" s="842" t="s">
        <v>2329</v>
      </c>
      <c r="P659" s="843" t="s">
        <v>1535</v>
      </c>
      <c r="Q659" s="1154">
        <v>2</v>
      </c>
      <c r="R659" s="1145">
        <v>0</v>
      </c>
      <c r="S659" s="1151"/>
      <c r="T659" s="1151"/>
      <c r="U659" s="794">
        <v>544700</v>
      </c>
      <c r="V659" s="845">
        <v>192900</v>
      </c>
      <c r="W659" s="795">
        <f t="shared" ref="W659:W722" si="53">U659+V659</f>
        <v>737600</v>
      </c>
      <c r="X659" s="795">
        <f t="shared" ref="X659:X722" si="54">Q659*W659</f>
        <v>1475200</v>
      </c>
      <c r="Y659" s="795">
        <f t="shared" ref="Y659:Y722" si="55">R659*W659</f>
        <v>0</v>
      </c>
      <c r="Z659" s="795">
        <f t="shared" ref="Z659:Z722" si="56">S659*W659</f>
        <v>0</v>
      </c>
      <c r="AA659" s="795">
        <f t="shared" ref="AA659:AA722" si="57">T659*W659</f>
        <v>0</v>
      </c>
      <c r="AB659" s="834">
        <f>IFERROR(VLOOKUP(N659,'[40]KL TT ĐỢT 2'!$B$18:$K$2023,10,0),0)</f>
        <v>0</v>
      </c>
    </row>
    <row r="660" spans="1:28" s="823" customFormat="1" hidden="1" outlineLevel="1">
      <c r="A660" s="835"/>
      <c r="B660" s="835" t="s">
        <v>2330</v>
      </c>
      <c r="C660" s="836" t="s">
        <v>2315</v>
      </c>
      <c r="D660" s="837" t="s">
        <v>1535</v>
      </c>
      <c r="E660" s="838">
        <v>1</v>
      </c>
      <c r="F660" s="839"/>
      <c r="G660" s="839"/>
      <c r="H660" s="812">
        <v>0</v>
      </c>
      <c r="I660" s="840"/>
      <c r="J660" s="840"/>
      <c r="K660" s="839"/>
      <c r="M660" s="841"/>
      <c r="N660" s="841" t="s">
        <v>2330</v>
      </c>
      <c r="O660" s="842" t="s">
        <v>2315</v>
      </c>
      <c r="P660" s="843" t="s">
        <v>1535</v>
      </c>
      <c r="Q660" s="1154">
        <v>1</v>
      </c>
      <c r="R660" s="1145">
        <v>0</v>
      </c>
      <c r="S660" s="1151"/>
      <c r="T660" s="1151"/>
      <c r="U660" s="794">
        <v>544700</v>
      </c>
      <c r="V660" s="845">
        <v>192900</v>
      </c>
      <c r="W660" s="795">
        <f t="shared" si="53"/>
        <v>737600</v>
      </c>
      <c r="X660" s="795">
        <f t="shared" si="54"/>
        <v>737600</v>
      </c>
      <c r="Y660" s="795">
        <f t="shared" si="55"/>
        <v>0</v>
      </c>
      <c r="Z660" s="795">
        <f t="shared" si="56"/>
        <v>0</v>
      </c>
      <c r="AA660" s="795">
        <f t="shared" si="57"/>
        <v>0</v>
      </c>
      <c r="AB660" s="834">
        <f>IFERROR(VLOOKUP(N660,'[40]KL TT ĐỢT 2'!$B$18:$K$2023,10,0),0)</f>
        <v>0</v>
      </c>
    </row>
    <row r="661" spans="1:28" s="823" customFormat="1" ht="28" hidden="1" outlineLevel="1">
      <c r="A661" s="835"/>
      <c r="B661" s="835" t="s">
        <v>2331</v>
      </c>
      <c r="C661" s="846" t="s">
        <v>1563</v>
      </c>
      <c r="D661" s="837" t="s">
        <v>1535</v>
      </c>
      <c r="E661" s="838">
        <v>7</v>
      </c>
      <c r="F661" s="839"/>
      <c r="G661" s="839"/>
      <c r="H661" s="812">
        <v>0</v>
      </c>
      <c r="I661" s="840"/>
      <c r="J661" s="840"/>
      <c r="K661" s="839"/>
      <c r="M661" s="841"/>
      <c r="N661" s="841" t="s">
        <v>2331</v>
      </c>
      <c r="O661" s="847" t="s">
        <v>1563</v>
      </c>
      <c r="P661" s="843" t="s">
        <v>1535</v>
      </c>
      <c r="Q661" s="1154">
        <v>7</v>
      </c>
      <c r="R661" s="1145">
        <v>0</v>
      </c>
      <c r="S661" s="1151"/>
      <c r="T661" s="1151"/>
      <c r="U661" s="794">
        <v>476400</v>
      </c>
      <c r="V661" s="845">
        <v>38600</v>
      </c>
      <c r="W661" s="795">
        <f t="shared" si="53"/>
        <v>515000</v>
      </c>
      <c r="X661" s="795">
        <f t="shared" si="54"/>
        <v>3605000</v>
      </c>
      <c r="Y661" s="795">
        <f t="shared" si="55"/>
        <v>0</v>
      </c>
      <c r="Z661" s="795">
        <f t="shared" si="56"/>
        <v>0</v>
      </c>
      <c r="AA661" s="795">
        <f t="shared" si="57"/>
        <v>0</v>
      </c>
      <c r="AB661" s="834">
        <f>IFERROR(VLOOKUP(N661,'[40]KL TT ĐỢT 2'!$B$18:$K$2023,10,0),0)</f>
        <v>0</v>
      </c>
    </row>
    <row r="662" spans="1:28" s="823" customFormat="1" hidden="1" outlineLevel="1">
      <c r="A662" s="835"/>
      <c r="B662" s="835" t="s">
        <v>2332</v>
      </c>
      <c r="C662" s="846" t="s">
        <v>1565</v>
      </c>
      <c r="D662" s="837" t="s">
        <v>1535</v>
      </c>
      <c r="E662" s="838">
        <v>7</v>
      </c>
      <c r="F662" s="839"/>
      <c r="G662" s="839"/>
      <c r="H662" s="812">
        <v>0</v>
      </c>
      <c r="I662" s="840"/>
      <c r="J662" s="840"/>
      <c r="K662" s="839"/>
      <c r="M662" s="841"/>
      <c r="N662" s="841" t="s">
        <v>2332</v>
      </c>
      <c r="O662" s="847" t="s">
        <v>1565</v>
      </c>
      <c r="P662" s="843" t="s">
        <v>1535</v>
      </c>
      <c r="Q662" s="1154">
        <v>7</v>
      </c>
      <c r="R662" s="1145">
        <v>0</v>
      </c>
      <c r="S662" s="1151"/>
      <c r="T662" s="1151"/>
      <c r="U662" s="794">
        <v>254000</v>
      </c>
      <c r="V662" s="845">
        <v>38600</v>
      </c>
      <c r="W662" s="795">
        <f t="shared" si="53"/>
        <v>292600</v>
      </c>
      <c r="X662" s="795">
        <f t="shared" si="54"/>
        <v>2048200</v>
      </c>
      <c r="Y662" s="795">
        <f t="shared" si="55"/>
        <v>0</v>
      </c>
      <c r="Z662" s="795">
        <f t="shared" si="56"/>
        <v>0</v>
      </c>
      <c r="AA662" s="795">
        <f t="shared" si="57"/>
        <v>0</v>
      </c>
      <c r="AB662" s="834">
        <f>IFERROR(VLOOKUP(N662,'[40]KL TT ĐỢT 2'!$B$18:$K$2023,10,0),0)</f>
        <v>0</v>
      </c>
    </row>
    <row r="663" spans="1:28" s="823" customFormat="1" hidden="1" outlineLevel="1">
      <c r="A663" s="835"/>
      <c r="B663" s="835" t="s">
        <v>2333</v>
      </c>
      <c r="C663" s="825" t="s">
        <v>2334</v>
      </c>
      <c r="D663" s="837"/>
      <c r="E663" s="838"/>
      <c r="F663" s="839"/>
      <c r="G663" s="839"/>
      <c r="H663" s="812">
        <v>0</v>
      </c>
      <c r="I663" s="840"/>
      <c r="J663" s="840"/>
      <c r="K663" s="839"/>
      <c r="M663" s="841"/>
      <c r="N663" s="852" t="s">
        <v>2333</v>
      </c>
      <c r="O663" s="830" t="s">
        <v>2334</v>
      </c>
      <c r="P663" s="843"/>
      <c r="Q663" s="1154"/>
      <c r="R663" s="1145">
        <v>0</v>
      </c>
      <c r="S663" s="1151"/>
      <c r="T663" s="1151"/>
      <c r="U663" s="781"/>
      <c r="V663" s="860"/>
      <c r="W663" s="795">
        <f t="shared" si="53"/>
        <v>0</v>
      </c>
      <c r="X663" s="795">
        <f t="shared" si="54"/>
        <v>0</v>
      </c>
      <c r="Y663" s="795">
        <f t="shared" si="55"/>
        <v>0</v>
      </c>
      <c r="Z663" s="795">
        <f t="shared" si="56"/>
        <v>0</v>
      </c>
      <c r="AA663" s="795">
        <f t="shared" si="57"/>
        <v>0</v>
      </c>
      <c r="AB663" s="834">
        <f>IFERROR(VLOOKUP(N663,'[40]KL TT ĐỢT 2'!$B$18:$K$2023,10,0),0)</f>
        <v>0</v>
      </c>
    </row>
    <row r="664" spans="1:28" s="827" customFormat="1" hidden="1" outlineLevel="1">
      <c r="A664" s="817"/>
      <c r="B664" s="835" t="s">
        <v>2335</v>
      </c>
      <c r="C664" s="836" t="s">
        <v>2299</v>
      </c>
      <c r="D664" s="837" t="s">
        <v>1535</v>
      </c>
      <c r="E664" s="838">
        <v>4.5</v>
      </c>
      <c r="F664" s="839"/>
      <c r="G664" s="839"/>
      <c r="H664" s="812">
        <v>0</v>
      </c>
      <c r="I664" s="840"/>
      <c r="J664" s="840"/>
      <c r="K664" s="839"/>
      <c r="M664" s="828"/>
      <c r="N664" s="828" t="s">
        <v>2335</v>
      </c>
      <c r="O664" s="842" t="s">
        <v>2299</v>
      </c>
      <c r="P664" s="843" t="s">
        <v>1535</v>
      </c>
      <c r="Q664" s="1154">
        <v>4.5</v>
      </c>
      <c r="R664" s="1145">
        <v>0</v>
      </c>
      <c r="S664" s="1151"/>
      <c r="T664" s="1151"/>
      <c r="U664" s="794">
        <v>495200</v>
      </c>
      <c r="V664" s="845">
        <v>192900</v>
      </c>
      <c r="W664" s="795">
        <f t="shared" si="53"/>
        <v>688100</v>
      </c>
      <c r="X664" s="795">
        <f t="shared" si="54"/>
        <v>3096450</v>
      </c>
      <c r="Y664" s="795">
        <f t="shared" si="55"/>
        <v>0</v>
      </c>
      <c r="Z664" s="795">
        <f t="shared" si="56"/>
        <v>0</v>
      </c>
      <c r="AA664" s="795">
        <f t="shared" si="57"/>
        <v>0</v>
      </c>
      <c r="AB664" s="834">
        <f>IFERROR(VLOOKUP(N664,'[40]KL TT ĐỢT 2'!$B$18:$K$2023,10,0),0)</f>
        <v>0</v>
      </c>
    </row>
    <row r="665" spans="1:28" s="823" customFormat="1" hidden="1" outlineLevel="1">
      <c r="A665" s="835"/>
      <c r="B665" s="835" t="s">
        <v>2336</v>
      </c>
      <c r="C665" s="836" t="s">
        <v>2301</v>
      </c>
      <c r="D665" s="837" t="s">
        <v>1535</v>
      </c>
      <c r="E665" s="838">
        <v>15</v>
      </c>
      <c r="F665" s="839"/>
      <c r="G665" s="839"/>
      <c r="H665" s="812">
        <v>0</v>
      </c>
      <c r="I665" s="840"/>
      <c r="J665" s="840"/>
      <c r="K665" s="839"/>
      <c r="M665" s="841"/>
      <c r="N665" s="841" t="s">
        <v>2336</v>
      </c>
      <c r="O665" s="842" t="s">
        <v>2301</v>
      </c>
      <c r="P665" s="843" t="s">
        <v>1535</v>
      </c>
      <c r="Q665" s="1154">
        <v>15</v>
      </c>
      <c r="R665" s="1145">
        <v>0</v>
      </c>
      <c r="S665" s="1151"/>
      <c r="T665" s="1151"/>
      <c r="U665" s="794">
        <v>495200</v>
      </c>
      <c r="V665" s="845">
        <v>192900</v>
      </c>
      <c r="W665" s="795">
        <f t="shared" si="53"/>
        <v>688100</v>
      </c>
      <c r="X665" s="795">
        <f t="shared" si="54"/>
        <v>10321500</v>
      </c>
      <c r="Y665" s="795">
        <f t="shared" si="55"/>
        <v>0</v>
      </c>
      <c r="Z665" s="795">
        <f t="shared" si="56"/>
        <v>0</v>
      </c>
      <c r="AA665" s="795">
        <f t="shared" si="57"/>
        <v>0</v>
      </c>
      <c r="AB665" s="834">
        <f>IFERROR(VLOOKUP(N665,'[40]KL TT ĐỢT 2'!$B$18:$K$2023,10,0),0)</f>
        <v>0</v>
      </c>
    </row>
    <row r="666" spans="1:28" s="823" customFormat="1" hidden="1" outlineLevel="1">
      <c r="A666" s="835"/>
      <c r="B666" s="835" t="s">
        <v>2337</v>
      </c>
      <c r="C666" s="836" t="s">
        <v>2301</v>
      </c>
      <c r="D666" s="837" t="s">
        <v>1535</v>
      </c>
      <c r="E666" s="838">
        <v>50</v>
      </c>
      <c r="F666" s="839"/>
      <c r="G666" s="839"/>
      <c r="H666" s="812">
        <v>0</v>
      </c>
      <c r="I666" s="840"/>
      <c r="J666" s="840"/>
      <c r="K666" s="839"/>
      <c r="M666" s="841"/>
      <c r="N666" s="841" t="s">
        <v>2337</v>
      </c>
      <c r="O666" s="842" t="s">
        <v>2301</v>
      </c>
      <c r="P666" s="843" t="s">
        <v>1535</v>
      </c>
      <c r="Q666" s="1154">
        <v>50</v>
      </c>
      <c r="R666" s="1145">
        <v>0</v>
      </c>
      <c r="S666" s="1151"/>
      <c r="T666" s="1151"/>
      <c r="U666" s="794">
        <v>495200</v>
      </c>
      <c r="V666" s="845">
        <v>192900</v>
      </c>
      <c r="W666" s="795">
        <f t="shared" si="53"/>
        <v>688100</v>
      </c>
      <c r="X666" s="795">
        <f t="shared" si="54"/>
        <v>34405000</v>
      </c>
      <c r="Y666" s="795">
        <f t="shared" si="55"/>
        <v>0</v>
      </c>
      <c r="Z666" s="795">
        <f t="shared" si="56"/>
        <v>0</v>
      </c>
      <c r="AA666" s="795">
        <f t="shared" si="57"/>
        <v>0</v>
      </c>
      <c r="AB666" s="834">
        <f>IFERROR(VLOOKUP(N666,'[40]KL TT ĐỢT 2'!$B$18:$K$2023,10,0),0)</f>
        <v>0</v>
      </c>
    </row>
    <row r="667" spans="1:28" s="823" customFormat="1" hidden="1" outlineLevel="1">
      <c r="A667" s="835"/>
      <c r="B667" s="835" t="s">
        <v>2338</v>
      </c>
      <c r="C667" s="836" t="s">
        <v>2304</v>
      </c>
      <c r="D667" s="837" t="s">
        <v>1535</v>
      </c>
      <c r="E667" s="838">
        <v>13</v>
      </c>
      <c r="F667" s="839"/>
      <c r="G667" s="839"/>
      <c r="H667" s="812">
        <v>0</v>
      </c>
      <c r="I667" s="840"/>
      <c r="J667" s="840"/>
      <c r="K667" s="839"/>
      <c r="M667" s="841"/>
      <c r="N667" s="841" t="s">
        <v>2338</v>
      </c>
      <c r="O667" s="842" t="s">
        <v>2304</v>
      </c>
      <c r="P667" s="843" t="s">
        <v>1535</v>
      </c>
      <c r="Q667" s="1154">
        <v>13</v>
      </c>
      <c r="R667" s="1145">
        <v>0</v>
      </c>
      <c r="S667" s="1151"/>
      <c r="T667" s="1151"/>
      <c r="U667" s="794">
        <v>484400</v>
      </c>
      <c r="V667" s="845">
        <v>186400</v>
      </c>
      <c r="W667" s="795">
        <f t="shared" si="53"/>
        <v>670800</v>
      </c>
      <c r="X667" s="795">
        <f t="shared" si="54"/>
        <v>8720400</v>
      </c>
      <c r="Y667" s="795">
        <f t="shared" si="55"/>
        <v>0</v>
      </c>
      <c r="Z667" s="795">
        <f t="shared" si="56"/>
        <v>0</v>
      </c>
      <c r="AA667" s="795">
        <f t="shared" si="57"/>
        <v>0</v>
      </c>
      <c r="AB667" s="834">
        <f>IFERROR(VLOOKUP(N667,'[40]KL TT ĐỢT 2'!$B$18:$K$2023,10,0),0)</f>
        <v>0</v>
      </c>
    </row>
    <row r="668" spans="1:28" s="823" customFormat="1" hidden="1" outlineLevel="1">
      <c r="A668" s="835"/>
      <c r="B668" s="835" t="s">
        <v>2339</v>
      </c>
      <c r="C668" s="836" t="s">
        <v>2306</v>
      </c>
      <c r="D668" s="837" t="s">
        <v>1535</v>
      </c>
      <c r="E668" s="838">
        <v>4</v>
      </c>
      <c r="F668" s="839"/>
      <c r="G668" s="839"/>
      <c r="H668" s="812">
        <v>0</v>
      </c>
      <c r="I668" s="840"/>
      <c r="J668" s="840"/>
      <c r="K668" s="839"/>
      <c r="M668" s="841"/>
      <c r="N668" s="841" t="s">
        <v>2339</v>
      </c>
      <c r="O668" s="842" t="s">
        <v>2306</v>
      </c>
      <c r="P668" s="843" t="s">
        <v>1535</v>
      </c>
      <c r="Q668" s="1154">
        <v>4</v>
      </c>
      <c r="R668" s="1145">
        <v>0</v>
      </c>
      <c r="S668" s="1151"/>
      <c r="T668" s="1151"/>
      <c r="U668" s="794">
        <v>544700</v>
      </c>
      <c r="V668" s="845">
        <v>192900</v>
      </c>
      <c r="W668" s="795">
        <f t="shared" si="53"/>
        <v>737600</v>
      </c>
      <c r="X668" s="795">
        <f t="shared" si="54"/>
        <v>2950400</v>
      </c>
      <c r="Y668" s="795">
        <f t="shared" si="55"/>
        <v>0</v>
      </c>
      <c r="Z668" s="795">
        <f t="shared" si="56"/>
        <v>0</v>
      </c>
      <c r="AA668" s="795">
        <f t="shared" si="57"/>
        <v>0</v>
      </c>
      <c r="AB668" s="834">
        <f>IFERROR(VLOOKUP(N668,'[40]KL TT ĐỢT 2'!$B$18:$K$2023,10,0),0)</f>
        <v>0</v>
      </c>
    </row>
    <row r="669" spans="1:28" s="823" customFormat="1" hidden="1" outlineLevel="1">
      <c r="A669" s="835"/>
      <c r="B669" s="835" t="s">
        <v>2340</v>
      </c>
      <c r="C669" s="836" t="s">
        <v>2306</v>
      </c>
      <c r="D669" s="837" t="s">
        <v>1535</v>
      </c>
      <c r="E669" s="838">
        <v>4</v>
      </c>
      <c r="F669" s="839"/>
      <c r="G669" s="839"/>
      <c r="H669" s="812">
        <v>0</v>
      </c>
      <c r="I669" s="840"/>
      <c r="J669" s="840"/>
      <c r="K669" s="839"/>
      <c r="M669" s="841"/>
      <c r="N669" s="841" t="s">
        <v>2340</v>
      </c>
      <c r="O669" s="842" t="s">
        <v>2306</v>
      </c>
      <c r="P669" s="843" t="s">
        <v>1535</v>
      </c>
      <c r="Q669" s="1154">
        <v>4</v>
      </c>
      <c r="R669" s="1145">
        <v>0</v>
      </c>
      <c r="S669" s="1151"/>
      <c r="T669" s="1151"/>
      <c r="U669" s="794">
        <v>544700</v>
      </c>
      <c r="V669" s="845">
        <v>192900</v>
      </c>
      <c r="W669" s="795">
        <f t="shared" si="53"/>
        <v>737600</v>
      </c>
      <c r="X669" s="795">
        <f t="shared" si="54"/>
        <v>2950400</v>
      </c>
      <c r="Y669" s="795">
        <f t="shared" si="55"/>
        <v>0</v>
      </c>
      <c r="Z669" s="795">
        <f t="shared" si="56"/>
        <v>0</v>
      </c>
      <c r="AA669" s="795">
        <f t="shared" si="57"/>
        <v>0</v>
      </c>
      <c r="AB669" s="834">
        <f>IFERROR(VLOOKUP(N669,'[40]KL TT ĐỢT 2'!$B$18:$K$2023,10,0),0)</f>
        <v>0</v>
      </c>
    </row>
    <row r="670" spans="1:28" s="823" customFormat="1" hidden="1" outlineLevel="1">
      <c r="A670" s="835"/>
      <c r="B670" s="835" t="s">
        <v>2341</v>
      </c>
      <c r="C670" s="836" t="s">
        <v>2309</v>
      </c>
      <c r="D670" s="837" t="s">
        <v>1535</v>
      </c>
      <c r="E670" s="838">
        <v>1</v>
      </c>
      <c r="F670" s="839"/>
      <c r="G670" s="839"/>
      <c r="H670" s="812">
        <v>0</v>
      </c>
      <c r="I670" s="840"/>
      <c r="J670" s="840"/>
      <c r="K670" s="839"/>
      <c r="M670" s="841"/>
      <c r="N670" s="841" t="s">
        <v>2341</v>
      </c>
      <c r="O670" s="842" t="s">
        <v>2309</v>
      </c>
      <c r="P670" s="843" t="s">
        <v>1535</v>
      </c>
      <c r="Q670" s="1154">
        <v>1</v>
      </c>
      <c r="R670" s="1145">
        <v>0</v>
      </c>
      <c r="S670" s="1151"/>
      <c r="T670" s="1151"/>
      <c r="U670" s="794">
        <v>484400</v>
      </c>
      <c r="V670" s="845">
        <v>186400</v>
      </c>
      <c r="W670" s="795">
        <f t="shared" si="53"/>
        <v>670800</v>
      </c>
      <c r="X670" s="795">
        <f t="shared" si="54"/>
        <v>670800</v>
      </c>
      <c r="Y670" s="795">
        <f t="shared" si="55"/>
        <v>0</v>
      </c>
      <c r="Z670" s="795">
        <f t="shared" si="56"/>
        <v>0</v>
      </c>
      <c r="AA670" s="795">
        <f t="shared" si="57"/>
        <v>0</v>
      </c>
      <c r="AB670" s="834">
        <f>IFERROR(VLOOKUP(N670,'[40]KL TT ĐỢT 2'!$B$18:$K$2023,10,0),0)</f>
        <v>0</v>
      </c>
    </row>
    <row r="671" spans="1:28" s="823" customFormat="1" hidden="1" outlineLevel="1">
      <c r="A671" s="835"/>
      <c r="B671" s="835" t="s">
        <v>2342</v>
      </c>
      <c r="C671" s="836" t="s">
        <v>2311</v>
      </c>
      <c r="D671" s="837" t="s">
        <v>1535</v>
      </c>
      <c r="E671" s="838">
        <v>2.5</v>
      </c>
      <c r="F671" s="839"/>
      <c r="G671" s="839"/>
      <c r="H671" s="812">
        <v>0</v>
      </c>
      <c r="I671" s="840"/>
      <c r="J671" s="840"/>
      <c r="K671" s="839"/>
      <c r="M671" s="841"/>
      <c r="N671" s="841" t="s">
        <v>2342</v>
      </c>
      <c r="O671" s="842" t="s">
        <v>2311</v>
      </c>
      <c r="P671" s="843" t="s">
        <v>1535</v>
      </c>
      <c r="Q671" s="1154">
        <v>2.5</v>
      </c>
      <c r="R671" s="1145">
        <v>0</v>
      </c>
      <c r="S671" s="1151"/>
      <c r="T671" s="1151"/>
      <c r="U671" s="794">
        <v>544700</v>
      </c>
      <c r="V671" s="845">
        <v>192900</v>
      </c>
      <c r="W671" s="795">
        <f t="shared" si="53"/>
        <v>737600</v>
      </c>
      <c r="X671" s="795">
        <f t="shared" si="54"/>
        <v>1844000</v>
      </c>
      <c r="Y671" s="795">
        <f t="shared" si="55"/>
        <v>0</v>
      </c>
      <c r="Z671" s="795">
        <f t="shared" si="56"/>
        <v>0</v>
      </c>
      <c r="AA671" s="795">
        <f t="shared" si="57"/>
        <v>0</v>
      </c>
      <c r="AB671" s="834">
        <f>IFERROR(VLOOKUP(N671,'[40]KL TT ĐỢT 2'!$B$18:$K$2023,10,0),0)</f>
        <v>0</v>
      </c>
    </row>
    <row r="672" spans="1:28" s="823" customFormat="1" hidden="1" outlineLevel="1">
      <c r="A672" s="835"/>
      <c r="B672" s="835" t="s">
        <v>2343</v>
      </c>
      <c r="C672" s="836" t="s">
        <v>2313</v>
      </c>
      <c r="D672" s="837" t="s">
        <v>1535</v>
      </c>
      <c r="E672" s="838">
        <v>1</v>
      </c>
      <c r="F672" s="839"/>
      <c r="G672" s="839"/>
      <c r="H672" s="812">
        <v>0</v>
      </c>
      <c r="I672" s="840"/>
      <c r="J672" s="840"/>
      <c r="K672" s="839"/>
      <c r="M672" s="841"/>
      <c r="N672" s="841" t="s">
        <v>2343</v>
      </c>
      <c r="O672" s="842" t="s">
        <v>2313</v>
      </c>
      <c r="P672" s="843" t="s">
        <v>1535</v>
      </c>
      <c r="Q672" s="1154">
        <v>1</v>
      </c>
      <c r="R672" s="1145">
        <v>0</v>
      </c>
      <c r="S672" s="1151"/>
      <c r="T672" s="1151"/>
      <c r="U672" s="794">
        <v>544700</v>
      </c>
      <c r="V672" s="845">
        <v>192900</v>
      </c>
      <c r="W672" s="795">
        <f t="shared" si="53"/>
        <v>737600</v>
      </c>
      <c r="X672" s="795">
        <f t="shared" si="54"/>
        <v>737600</v>
      </c>
      <c r="Y672" s="795">
        <f t="shared" si="55"/>
        <v>0</v>
      </c>
      <c r="Z672" s="795">
        <f t="shared" si="56"/>
        <v>0</v>
      </c>
      <c r="AA672" s="795">
        <f t="shared" si="57"/>
        <v>0</v>
      </c>
      <c r="AB672" s="834">
        <f>IFERROR(VLOOKUP(N672,'[40]KL TT ĐỢT 2'!$B$18:$K$2023,10,0),0)</f>
        <v>0</v>
      </c>
    </row>
    <row r="673" spans="1:28" s="823" customFormat="1" hidden="1" outlineLevel="1">
      <c r="A673" s="835"/>
      <c r="B673" s="835" t="s">
        <v>2344</v>
      </c>
      <c r="C673" s="836" t="s">
        <v>2315</v>
      </c>
      <c r="D673" s="837" t="s">
        <v>1535</v>
      </c>
      <c r="E673" s="838">
        <v>1</v>
      </c>
      <c r="F673" s="839"/>
      <c r="G673" s="839"/>
      <c r="H673" s="812">
        <v>0</v>
      </c>
      <c r="I673" s="840"/>
      <c r="J673" s="840"/>
      <c r="K673" s="839"/>
      <c r="M673" s="841"/>
      <c r="N673" s="841" t="s">
        <v>2344</v>
      </c>
      <c r="O673" s="842" t="s">
        <v>2315</v>
      </c>
      <c r="P673" s="843" t="s">
        <v>1535</v>
      </c>
      <c r="Q673" s="1154">
        <v>1</v>
      </c>
      <c r="R673" s="1145">
        <v>0</v>
      </c>
      <c r="S673" s="1151"/>
      <c r="T673" s="1151"/>
      <c r="U673" s="794">
        <v>544700</v>
      </c>
      <c r="V673" s="845">
        <v>192900</v>
      </c>
      <c r="W673" s="795">
        <f t="shared" si="53"/>
        <v>737600</v>
      </c>
      <c r="X673" s="795">
        <f t="shared" si="54"/>
        <v>737600</v>
      </c>
      <c r="Y673" s="795">
        <f t="shared" si="55"/>
        <v>0</v>
      </c>
      <c r="Z673" s="795">
        <f t="shared" si="56"/>
        <v>0</v>
      </c>
      <c r="AA673" s="795">
        <f t="shared" si="57"/>
        <v>0</v>
      </c>
      <c r="AB673" s="834">
        <f>IFERROR(VLOOKUP(N673,'[40]KL TT ĐỢT 2'!$B$18:$K$2023,10,0),0)</f>
        <v>0</v>
      </c>
    </row>
    <row r="674" spans="1:28" s="823" customFormat="1" ht="28" hidden="1" outlineLevel="1">
      <c r="A674" s="835"/>
      <c r="B674" s="835" t="s">
        <v>2345</v>
      </c>
      <c r="C674" s="846" t="s">
        <v>1563</v>
      </c>
      <c r="D674" s="837" t="s">
        <v>1535</v>
      </c>
      <c r="E674" s="838">
        <v>21</v>
      </c>
      <c r="F674" s="839"/>
      <c r="G674" s="839"/>
      <c r="H674" s="812">
        <v>0</v>
      </c>
      <c r="I674" s="840"/>
      <c r="J674" s="840"/>
      <c r="K674" s="839"/>
      <c r="M674" s="841"/>
      <c r="N674" s="841" t="s">
        <v>2345</v>
      </c>
      <c r="O674" s="847" t="s">
        <v>1563</v>
      </c>
      <c r="P674" s="843" t="s">
        <v>1535</v>
      </c>
      <c r="Q674" s="1154">
        <v>21</v>
      </c>
      <c r="R674" s="1145">
        <v>0</v>
      </c>
      <c r="S674" s="1151"/>
      <c r="T674" s="1151"/>
      <c r="U674" s="794">
        <v>476400</v>
      </c>
      <c r="V674" s="845">
        <v>38600</v>
      </c>
      <c r="W674" s="795">
        <f t="shared" si="53"/>
        <v>515000</v>
      </c>
      <c r="X674" s="795">
        <f t="shared" si="54"/>
        <v>10815000</v>
      </c>
      <c r="Y674" s="795">
        <f t="shared" si="55"/>
        <v>0</v>
      </c>
      <c r="Z674" s="795">
        <f t="shared" si="56"/>
        <v>0</v>
      </c>
      <c r="AA674" s="795">
        <f t="shared" si="57"/>
        <v>0</v>
      </c>
      <c r="AB674" s="834">
        <f>IFERROR(VLOOKUP(N674,'[40]KL TT ĐỢT 2'!$B$18:$K$2023,10,0),0)</f>
        <v>0</v>
      </c>
    </row>
    <row r="675" spans="1:28" s="823" customFormat="1" hidden="1" outlineLevel="1">
      <c r="A675" s="835"/>
      <c r="B675" s="835" t="s">
        <v>2346</v>
      </c>
      <c r="C675" s="846" t="s">
        <v>1565</v>
      </c>
      <c r="D675" s="837" t="s">
        <v>1535</v>
      </c>
      <c r="E675" s="838">
        <v>21</v>
      </c>
      <c r="F675" s="839"/>
      <c r="G675" s="839"/>
      <c r="H675" s="812">
        <v>0</v>
      </c>
      <c r="I675" s="840"/>
      <c r="J675" s="840"/>
      <c r="K675" s="839"/>
      <c r="M675" s="841"/>
      <c r="N675" s="841" t="s">
        <v>2346</v>
      </c>
      <c r="O675" s="847" t="s">
        <v>1565</v>
      </c>
      <c r="P675" s="843" t="s">
        <v>1535</v>
      </c>
      <c r="Q675" s="1154">
        <v>21</v>
      </c>
      <c r="R675" s="1145">
        <v>0</v>
      </c>
      <c r="S675" s="1151"/>
      <c r="T675" s="1151"/>
      <c r="U675" s="794">
        <v>254000</v>
      </c>
      <c r="V675" s="845">
        <v>38600</v>
      </c>
      <c r="W675" s="795">
        <f t="shared" si="53"/>
        <v>292600</v>
      </c>
      <c r="X675" s="795">
        <f t="shared" si="54"/>
        <v>6144600</v>
      </c>
      <c r="Y675" s="795">
        <f t="shared" si="55"/>
        <v>0</v>
      </c>
      <c r="Z675" s="795">
        <f t="shared" si="56"/>
        <v>0</v>
      </c>
      <c r="AA675" s="795">
        <f t="shared" si="57"/>
        <v>0</v>
      </c>
      <c r="AB675" s="834">
        <f>IFERROR(VLOOKUP(N675,'[40]KL TT ĐỢT 2'!$B$18:$K$2023,10,0),0)</f>
        <v>0</v>
      </c>
    </row>
    <row r="676" spans="1:28" s="823" customFormat="1" hidden="1" outlineLevel="1">
      <c r="A676" s="835"/>
      <c r="B676" s="835" t="s">
        <v>2347</v>
      </c>
      <c r="C676" s="825" t="s">
        <v>2348</v>
      </c>
      <c r="D676" s="837"/>
      <c r="E676" s="838"/>
      <c r="F676" s="839"/>
      <c r="G676" s="839"/>
      <c r="H676" s="812">
        <v>0</v>
      </c>
      <c r="I676" s="840"/>
      <c r="J676" s="840"/>
      <c r="K676" s="839"/>
      <c r="M676" s="841"/>
      <c r="N676" s="852" t="s">
        <v>2347</v>
      </c>
      <c r="O676" s="830" t="s">
        <v>2348</v>
      </c>
      <c r="P676" s="843"/>
      <c r="Q676" s="1154"/>
      <c r="R676" s="1145">
        <v>0</v>
      </c>
      <c r="S676" s="1151"/>
      <c r="T676" s="1151"/>
      <c r="U676" s="781"/>
      <c r="V676" s="860"/>
      <c r="W676" s="795">
        <f t="shared" si="53"/>
        <v>0</v>
      </c>
      <c r="X676" s="795">
        <f t="shared" si="54"/>
        <v>0</v>
      </c>
      <c r="Y676" s="795">
        <f t="shared" si="55"/>
        <v>0</v>
      </c>
      <c r="Z676" s="795">
        <f t="shared" si="56"/>
        <v>0</v>
      </c>
      <c r="AA676" s="795">
        <f t="shared" si="57"/>
        <v>0</v>
      </c>
      <c r="AB676" s="834">
        <f>IFERROR(VLOOKUP(N676,'[40]KL TT ĐỢT 2'!$B$18:$K$2023,10,0),0)</f>
        <v>0</v>
      </c>
    </row>
    <row r="677" spans="1:28" s="823" customFormat="1" hidden="1" outlineLevel="1">
      <c r="A677" s="835"/>
      <c r="B677" s="835" t="s">
        <v>2349</v>
      </c>
      <c r="C677" s="836" t="s">
        <v>2321</v>
      </c>
      <c r="D677" s="837" t="s">
        <v>1535</v>
      </c>
      <c r="E677" s="838">
        <v>3</v>
      </c>
      <c r="F677" s="839"/>
      <c r="G677" s="839"/>
      <c r="H677" s="812">
        <v>0</v>
      </c>
      <c r="I677" s="840"/>
      <c r="J677" s="840"/>
      <c r="K677" s="839"/>
      <c r="M677" s="841"/>
      <c r="N677" s="841" t="s">
        <v>2349</v>
      </c>
      <c r="O677" s="842" t="s">
        <v>2321</v>
      </c>
      <c r="P677" s="843" t="s">
        <v>1535</v>
      </c>
      <c r="Q677" s="1154">
        <v>3</v>
      </c>
      <c r="R677" s="1145">
        <v>0</v>
      </c>
      <c r="S677" s="1151"/>
      <c r="T677" s="1151"/>
      <c r="U677" s="794">
        <v>495200</v>
      </c>
      <c r="V677" s="845">
        <v>192900</v>
      </c>
      <c r="W677" s="795">
        <f t="shared" si="53"/>
        <v>688100</v>
      </c>
      <c r="X677" s="795">
        <f t="shared" si="54"/>
        <v>2064300</v>
      </c>
      <c r="Y677" s="795">
        <f t="shared" si="55"/>
        <v>0</v>
      </c>
      <c r="Z677" s="795">
        <f t="shared" si="56"/>
        <v>0</v>
      </c>
      <c r="AA677" s="795">
        <f t="shared" si="57"/>
        <v>0</v>
      </c>
      <c r="AB677" s="834">
        <f>IFERROR(VLOOKUP(N677,'[40]KL TT ĐỢT 2'!$B$18:$K$2023,10,0),0)</f>
        <v>0</v>
      </c>
    </row>
    <row r="678" spans="1:28" s="823" customFormat="1" hidden="1" outlineLevel="1">
      <c r="A678" s="835"/>
      <c r="B678" s="835" t="s">
        <v>2350</v>
      </c>
      <c r="C678" s="836" t="s">
        <v>2321</v>
      </c>
      <c r="D678" s="837" t="s">
        <v>1535</v>
      </c>
      <c r="E678" s="838">
        <v>5.5</v>
      </c>
      <c r="F678" s="839"/>
      <c r="G678" s="839"/>
      <c r="H678" s="812">
        <v>0</v>
      </c>
      <c r="I678" s="840"/>
      <c r="J678" s="840"/>
      <c r="K678" s="839"/>
      <c r="M678" s="841"/>
      <c r="N678" s="841" t="s">
        <v>2350</v>
      </c>
      <c r="O678" s="842" t="s">
        <v>2321</v>
      </c>
      <c r="P678" s="843" t="s">
        <v>1535</v>
      </c>
      <c r="Q678" s="1154">
        <v>5.5</v>
      </c>
      <c r="R678" s="1145">
        <v>0</v>
      </c>
      <c r="S678" s="1151"/>
      <c r="T678" s="1151"/>
      <c r="U678" s="794">
        <v>495200</v>
      </c>
      <c r="V678" s="845">
        <v>192900</v>
      </c>
      <c r="W678" s="795">
        <f t="shared" si="53"/>
        <v>688100</v>
      </c>
      <c r="X678" s="795">
        <f t="shared" si="54"/>
        <v>3784550</v>
      </c>
      <c r="Y678" s="795">
        <f t="shared" si="55"/>
        <v>0</v>
      </c>
      <c r="Z678" s="795">
        <f t="shared" si="56"/>
        <v>0</v>
      </c>
      <c r="AA678" s="795">
        <f t="shared" si="57"/>
        <v>0</v>
      </c>
      <c r="AB678" s="834">
        <f>IFERROR(VLOOKUP(N678,'[40]KL TT ĐỢT 2'!$B$18:$K$2023,10,0),0)</f>
        <v>0</v>
      </c>
    </row>
    <row r="679" spans="1:28" s="823" customFormat="1" hidden="1" outlineLevel="1">
      <c r="A679" s="835"/>
      <c r="B679" s="835" t="s">
        <v>2351</v>
      </c>
      <c r="C679" s="836" t="s">
        <v>2321</v>
      </c>
      <c r="D679" s="837" t="s">
        <v>1535</v>
      </c>
      <c r="E679" s="838">
        <v>27</v>
      </c>
      <c r="F679" s="839"/>
      <c r="G679" s="839"/>
      <c r="H679" s="812">
        <v>0</v>
      </c>
      <c r="I679" s="840"/>
      <c r="J679" s="840"/>
      <c r="K679" s="839"/>
      <c r="M679" s="841"/>
      <c r="N679" s="841" t="s">
        <v>2351</v>
      </c>
      <c r="O679" s="842" t="s">
        <v>2321</v>
      </c>
      <c r="P679" s="843" t="s">
        <v>1535</v>
      </c>
      <c r="Q679" s="1154">
        <v>27</v>
      </c>
      <c r="R679" s="1145">
        <v>0</v>
      </c>
      <c r="S679" s="1151"/>
      <c r="T679" s="1151"/>
      <c r="U679" s="794">
        <v>495200</v>
      </c>
      <c r="V679" s="845">
        <v>192900</v>
      </c>
      <c r="W679" s="795">
        <f t="shared" si="53"/>
        <v>688100</v>
      </c>
      <c r="X679" s="795">
        <f t="shared" si="54"/>
        <v>18578700</v>
      </c>
      <c r="Y679" s="795">
        <f t="shared" si="55"/>
        <v>0</v>
      </c>
      <c r="Z679" s="795">
        <f t="shared" si="56"/>
        <v>0</v>
      </c>
      <c r="AA679" s="795">
        <f t="shared" si="57"/>
        <v>0</v>
      </c>
      <c r="AB679" s="834">
        <f>IFERROR(VLOOKUP(N679,'[40]KL TT ĐỢT 2'!$B$18:$K$2023,10,0),0)</f>
        <v>0</v>
      </c>
    </row>
    <row r="680" spans="1:28" s="823" customFormat="1" hidden="1" outlineLevel="1">
      <c r="A680" s="835"/>
      <c r="B680" s="835" t="s">
        <v>2352</v>
      </c>
      <c r="C680" s="836" t="s">
        <v>2325</v>
      </c>
      <c r="D680" s="837" t="s">
        <v>1535</v>
      </c>
      <c r="E680" s="838">
        <v>2</v>
      </c>
      <c r="F680" s="839"/>
      <c r="G680" s="839"/>
      <c r="H680" s="812">
        <v>0</v>
      </c>
      <c r="I680" s="840"/>
      <c r="J680" s="840"/>
      <c r="K680" s="839"/>
      <c r="M680" s="841"/>
      <c r="N680" s="841" t="s">
        <v>2352</v>
      </c>
      <c r="O680" s="842" t="s">
        <v>2325</v>
      </c>
      <c r="P680" s="843" t="s">
        <v>1535</v>
      </c>
      <c r="Q680" s="1154">
        <v>2</v>
      </c>
      <c r="R680" s="1145">
        <v>0</v>
      </c>
      <c r="S680" s="1151"/>
      <c r="T680" s="1151"/>
      <c r="U680" s="794">
        <v>544700</v>
      </c>
      <c r="V680" s="845">
        <v>192900</v>
      </c>
      <c r="W680" s="795">
        <f t="shared" si="53"/>
        <v>737600</v>
      </c>
      <c r="X680" s="795">
        <f t="shared" si="54"/>
        <v>1475200</v>
      </c>
      <c r="Y680" s="795">
        <f t="shared" si="55"/>
        <v>0</v>
      </c>
      <c r="Z680" s="795">
        <f t="shared" si="56"/>
        <v>0</v>
      </c>
      <c r="AA680" s="795">
        <f t="shared" si="57"/>
        <v>0</v>
      </c>
      <c r="AB680" s="834">
        <f>IFERROR(VLOOKUP(N680,'[40]KL TT ĐỢT 2'!$B$18:$K$2023,10,0),0)</f>
        <v>0</v>
      </c>
    </row>
    <row r="681" spans="1:28" s="823" customFormat="1" hidden="1" outlineLevel="1">
      <c r="A681" s="835"/>
      <c r="B681" s="835" t="s">
        <v>2353</v>
      </c>
      <c r="C681" s="836" t="s">
        <v>2327</v>
      </c>
      <c r="D681" s="837" t="s">
        <v>1535</v>
      </c>
      <c r="E681" s="838">
        <v>2</v>
      </c>
      <c r="F681" s="839"/>
      <c r="G681" s="839"/>
      <c r="H681" s="812">
        <v>0</v>
      </c>
      <c r="I681" s="840"/>
      <c r="J681" s="840"/>
      <c r="K681" s="839"/>
      <c r="M681" s="841"/>
      <c r="N681" s="841" t="s">
        <v>2353</v>
      </c>
      <c r="O681" s="842" t="s">
        <v>2327</v>
      </c>
      <c r="P681" s="843" t="s">
        <v>1535</v>
      </c>
      <c r="Q681" s="1154">
        <v>2</v>
      </c>
      <c r="R681" s="1145">
        <v>0</v>
      </c>
      <c r="S681" s="1151"/>
      <c r="T681" s="1151"/>
      <c r="U681" s="794">
        <v>544700</v>
      </c>
      <c r="V681" s="845">
        <v>192900</v>
      </c>
      <c r="W681" s="795">
        <f t="shared" si="53"/>
        <v>737600</v>
      </c>
      <c r="X681" s="795">
        <f t="shared" si="54"/>
        <v>1475200</v>
      </c>
      <c r="Y681" s="795">
        <f t="shared" si="55"/>
        <v>0</v>
      </c>
      <c r="Z681" s="795">
        <f t="shared" si="56"/>
        <v>0</v>
      </c>
      <c r="AA681" s="795">
        <f t="shared" si="57"/>
        <v>0</v>
      </c>
      <c r="AB681" s="834">
        <f>IFERROR(VLOOKUP(N681,'[40]KL TT ĐỢT 2'!$B$18:$K$2023,10,0),0)</f>
        <v>0</v>
      </c>
    </row>
    <row r="682" spans="1:28" s="823" customFormat="1" hidden="1" outlineLevel="1">
      <c r="A682" s="835"/>
      <c r="B682" s="835" t="s">
        <v>2354</v>
      </c>
      <c r="C682" s="836" t="s">
        <v>2329</v>
      </c>
      <c r="D682" s="837" t="s">
        <v>1535</v>
      </c>
      <c r="E682" s="838">
        <v>2</v>
      </c>
      <c r="F682" s="839"/>
      <c r="G682" s="839"/>
      <c r="H682" s="812">
        <v>0</v>
      </c>
      <c r="I682" s="840"/>
      <c r="J682" s="840"/>
      <c r="K682" s="839"/>
      <c r="M682" s="841"/>
      <c r="N682" s="841" t="s">
        <v>2354</v>
      </c>
      <c r="O682" s="842" t="s">
        <v>2329</v>
      </c>
      <c r="P682" s="843" t="s">
        <v>1535</v>
      </c>
      <c r="Q682" s="1154">
        <v>2</v>
      </c>
      <c r="R682" s="1145">
        <v>0</v>
      </c>
      <c r="S682" s="1151"/>
      <c r="T682" s="1151"/>
      <c r="U682" s="794">
        <v>544700</v>
      </c>
      <c r="V682" s="845">
        <v>192900</v>
      </c>
      <c r="W682" s="795">
        <f t="shared" si="53"/>
        <v>737600</v>
      </c>
      <c r="X682" s="795">
        <f t="shared" si="54"/>
        <v>1475200</v>
      </c>
      <c r="Y682" s="795">
        <f t="shared" si="55"/>
        <v>0</v>
      </c>
      <c r="Z682" s="795">
        <f t="shared" si="56"/>
        <v>0</v>
      </c>
      <c r="AA682" s="795">
        <f t="shared" si="57"/>
        <v>0</v>
      </c>
      <c r="AB682" s="834">
        <f>IFERROR(VLOOKUP(N682,'[40]KL TT ĐỢT 2'!$B$18:$K$2023,10,0),0)</f>
        <v>0</v>
      </c>
    </row>
    <row r="683" spans="1:28" s="823" customFormat="1" hidden="1" outlineLevel="1">
      <c r="A683" s="835"/>
      <c r="B683" s="835" t="s">
        <v>2355</v>
      </c>
      <c r="C683" s="836" t="s">
        <v>2315</v>
      </c>
      <c r="D683" s="837" t="s">
        <v>1535</v>
      </c>
      <c r="E683" s="838">
        <v>1</v>
      </c>
      <c r="F683" s="839"/>
      <c r="G683" s="839"/>
      <c r="H683" s="812">
        <v>0</v>
      </c>
      <c r="I683" s="840"/>
      <c r="J683" s="840"/>
      <c r="K683" s="839"/>
      <c r="M683" s="841"/>
      <c r="N683" s="841" t="s">
        <v>2355</v>
      </c>
      <c r="O683" s="842" t="s">
        <v>2315</v>
      </c>
      <c r="P683" s="843" t="s">
        <v>1535</v>
      </c>
      <c r="Q683" s="1154">
        <v>1</v>
      </c>
      <c r="R683" s="1145">
        <v>0</v>
      </c>
      <c r="S683" s="1151"/>
      <c r="T683" s="1151"/>
      <c r="U683" s="794">
        <v>544700</v>
      </c>
      <c r="V683" s="845">
        <v>192900</v>
      </c>
      <c r="W683" s="795">
        <f t="shared" si="53"/>
        <v>737600</v>
      </c>
      <c r="X683" s="795">
        <f t="shared" si="54"/>
        <v>737600</v>
      </c>
      <c r="Y683" s="795">
        <f t="shared" si="55"/>
        <v>0</v>
      </c>
      <c r="Z683" s="795">
        <f t="shared" si="56"/>
        <v>0</v>
      </c>
      <c r="AA683" s="795">
        <f t="shared" si="57"/>
        <v>0</v>
      </c>
      <c r="AB683" s="834">
        <f>IFERROR(VLOOKUP(N683,'[40]KL TT ĐỢT 2'!$B$18:$K$2023,10,0),0)</f>
        <v>0</v>
      </c>
    </row>
    <row r="684" spans="1:28" s="823" customFormat="1" ht="28" hidden="1" outlineLevel="1">
      <c r="A684" s="835"/>
      <c r="B684" s="835" t="s">
        <v>2356</v>
      </c>
      <c r="C684" s="846" t="s">
        <v>1563</v>
      </c>
      <c r="D684" s="837" t="s">
        <v>1535</v>
      </c>
      <c r="E684" s="838">
        <v>7</v>
      </c>
      <c r="F684" s="839"/>
      <c r="G684" s="839"/>
      <c r="H684" s="812">
        <v>0</v>
      </c>
      <c r="I684" s="840"/>
      <c r="J684" s="840"/>
      <c r="K684" s="839"/>
      <c r="M684" s="841"/>
      <c r="N684" s="841" t="s">
        <v>2356</v>
      </c>
      <c r="O684" s="847" t="s">
        <v>1563</v>
      </c>
      <c r="P684" s="843" t="s">
        <v>1535</v>
      </c>
      <c r="Q684" s="1154">
        <v>7</v>
      </c>
      <c r="R684" s="1145">
        <v>0</v>
      </c>
      <c r="S684" s="1151"/>
      <c r="T684" s="1151"/>
      <c r="U684" s="794">
        <v>476400</v>
      </c>
      <c r="V684" s="845">
        <v>38600</v>
      </c>
      <c r="W684" s="795">
        <f t="shared" si="53"/>
        <v>515000</v>
      </c>
      <c r="X684" s="795">
        <f t="shared" si="54"/>
        <v>3605000</v>
      </c>
      <c r="Y684" s="795">
        <f t="shared" si="55"/>
        <v>0</v>
      </c>
      <c r="Z684" s="795">
        <f t="shared" si="56"/>
        <v>0</v>
      </c>
      <c r="AA684" s="795">
        <f t="shared" si="57"/>
        <v>0</v>
      </c>
      <c r="AB684" s="834">
        <f>IFERROR(VLOOKUP(N684,'[40]KL TT ĐỢT 2'!$B$18:$K$2023,10,0),0)</f>
        <v>0</v>
      </c>
    </row>
    <row r="685" spans="1:28" s="823" customFormat="1" hidden="1" outlineLevel="1">
      <c r="A685" s="835"/>
      <c r="B685" s="835" t="s">
        <v>2357</v>
      </c>
      <c r="C685" s="846" t="s">
        <v>1565</v>
      </c>
      <c r="D685" s="837" t="s">
        <v>1535</v>
      </c>
      <c r="E685" s="838">
        <v>7</v>
      </c>
      <c r="F685" s="839"/>
      <c r="G685" s="839"/>
      <c r="H685" s="812">
        <v>0</v>
      </c>
      <c r="I685" s="840"/>
      <c r="J685" s="840"/>
      <c r="K685" s="839"/>
      <c r="M685" s="841"/>
      <c r="N685" s="841" t="s">
        <v>2357</v>
      </c>
      <c r="O685" s="847" t="s">
        <v>1565</v>
      </c>
      <c r="P685" s="843" t="s">
        <v>1535</v>
      </c>
      <c r="Q685" s="1154">
        <v>7</v>
      </c>
      <c r="R685" s="1145">
        <v>0</v>
      </c>
      <c r="S685" s="1151"/>
      <c r="T685" s="1151"/>
      <c r="U685" s="794">
        <v>254000</v>
      </c>
      <c r="V685" s="845">
        <v>38600</v>
      </c>
      <c r="W685" s="795">
        <f t="shared" si="53"/>
        <v>292600</v>
      </c>
      <c r="X685" s="795">
        <f t="shared" si="54"/>
        <v>2048200</v>
      </c>
      <c r="Y685" s="795">
        <f t="shared" si="55"/>
        <v>0</v>
      </c>
      <c r="Z685" s="795">
        <f t="shared" si="56"/>
        <v>0</v>
      </c>
      <c r="AA685" s="795">
        <f t="shared" si="57"/>
        <v>0</v>
      </c>
      <c r="AB685" s="834">
        <f>IFERROR(VLOOKUP(N685,'[40]KL TT ĐỢT 2'!$B$18:$K$2023,10,0),0)</f>
        <v>0</v>
      </c>
    </row>
    <row r="686" spans="1:28" s="827" customFormat="1" hidden="1" outlineLevel="1">
      <c r="A686" s="817"/>
      <c r="B686" s="835" t="s">
        <v>2358</v>
      </c>
      <c r="C686" s="853" t="s">
        <v>1667</v>
      </c>
      <c r="D686" s="826" t="s">
        <v>1668</v>
      </c>
      <c r="E686" s="820">
        <v>1</v>
      </c>
      <c r="F686" s="821"/>
      <c r="G686" s="821"/>
      <c r="H686" s="812">
        <v>0</v>
      </c>
      <c r="I686" s="822"/>
      <c r="J686" s="822"/>
      <c r="K686" s="821"/>
      <c r="M686" s="828"/>
      <c r="N686" s="828" t="s">
        <v>2358</v>
      </c>
      <c r="O686" s="856" t="s">
        <v>1667</v>
      </c>
      <c r="P686" s="831" t="s">
        <v>1668</v>
      </c>
      <c r="Q686" s="1153">
        <v>1</v>
      </c>
      <c r="R686" s="1145">
        <v>0</v>
      </c>
      <c r="S686" s="1149"/>
      <c r="T686" s="1149"/>
      <c r="U686" s="794">
        <v>8361000</v>
      </c>
      <c r="V686" s="845">
        <v>2603000</v>
      </c>
      <c r="W686" s="795">
        <f t="shared" si="53"/>
        <v>10964000</v>
      </c>
      <c r="X686" s="795">
        <f t="shared" si="54"/>
        <v>10964000</v>
      </c>
      <c r="Y686" s="795">
        <f t="shared" si="55"/>
        <v>0</v>
      </c>
      <c r="Z686" s="795">
        <f t="shared" si="56"/>
        <v>0</v>
      </c>
      <c r="AA686" s="795">
        <f t="shared" si="57"/>
        <v>0</v>
      </c>
      <c r="AB686" s="857">
        <f>IFERROR(VLOOKUP(N686,'[40]KL TT ĐỢT 2'!$B$18:$K$2023,10,0),0)</f>
        <v>0</v>
      </c>
    </row>
    <row r="687" spans="1:28" s="814" customFormat="1" collapsed="1">
      <c r="A687" s="809" t="s">
        <v>122</v>
      </c>
      <c r="B687" s="809"/>
      <c r="C687" s="810" t="s">
        <v>2359</v>
      </c>
      <c r="D687" s="809"/>
      <c r="E687" s="811"/>
      <c r="F687" s="809"/>
      <c r="G687" s="809"/>
      <c r="H687" s="812">
        <v>0</v>
      </c>
      <c r="I687" s="813"/>
      <c r="J687" s="809"/>
      <c r="K687" s="809"/>
      <c r="M687" s="759" t="s">
        <v>122</v>
      </c>
      <c r="N687" s="759"/>
      <c r="O687" s="760" t="s">
        <v>2359</v>
      </c>
      <c r="P687" s="759"/>
      <c r="Q687" s="815"/>
      <c r="R687" s="1145">
        <v>0</v>
      </c>
      <c r="S687" s="1146"/>
      <c r="T687" s="1147"/>
      <c r="U687" s="759"/>
      <c r="V687" s="759"/>
      <c r="W687" s="759"/>
      <c r="X687" s="761">
        <f>SUBTOTAL(9,X690:X762)</f>
        <v>190346380</v>
      </c>
      <c r="Y687" s="761">
        <f t="shared" ref="Y687:AA687" si="58">SUBTOTAL(9,Y690:Y762)</f>
        <v>0</v>
      </c>
      <c r="Z687" s="761">
        <f t="shared" si="58"/>
        <v>0</v>
      </c>
      <c r="AA687" s="761">
        <f t="shared" si="58"/>
        <v>0</v>
      </c>
      <c r="AB687" s="816">
        <f>IFERROR(VLOOKUP(N687,'[40]KL TT ĐỢT 2'!$B$18:$K$2023,10,0),0)</f>
        <v>0</v>
      </c>
    </row>
    <row r="688" spans="1:28" s="767" customFormat="1" hidden="1" outlineLevel="1">
      <c r="A688" s="762"/>
      <c r="B688" s="762"/>
      <c r="C688" s="763" t="s">
        <v>2360</v>
      </c>
      <c r="D688" s="764"/>
      <c r="E688" s="797"/>
      <c r="F688" s="766"/>
      <c r="G688" s="766"/>
      <c r="H688" s="758">
        <v>0</v>
      </c>
      <c r="I688" s="765"/>
      <c r="J688" s="765"/>
      <c r="K688" s="766"/>
      <c r="M688" s="828"/>
      <c r="N688" s="828"/>
      <c r="O688" s="861" t="s">
        <v>2360</v>
      </c>
      <c r="P688" s="862"/>
      <c r="Q688" s="1153"/>
      <c r="R688" s="1145">
        <v>0</v>
      </c>
      <c r="S688" s="1149"/>
      <c r="T688" s="1149"/>
      <c r="U688" s="772"/>
      <c r="V688" s="833"/>
      <c r="W688" s="795">
        <f t="shared" si="53"/>
        <v>0</v>
      </c>
      <c r="X688" s="795">
        <f t="shared" si="54"/>
        <v>0</v>
      </c>
      <c r="Y688" s="795">
        <f t="shared" si="55"/>
        <v>0</v>
      </c>
      <c r="Z688" s="795">
        <f t="shared" si="56"/>
        <v>0</v>
      </c>
      <c r="AA688" s="795">
        <f t="shared" si="57"/>
        <v>0</v>
      </c>
      <c r="AB688" s="824">
        <f>IFERROR(VLOOKUP(N688,'[40]KL TT ĐỢT 2'!$B$18:$K$2023,10,0),0)</f>
        <v>0</v>
      </c>
    </row>
    <row r="689" spans="1:28" s="767" customFormat="1" hidden="1" outlineLevel="1">
      <c r="A689" s="762"/>
      <c r="B689" s="762"/>
      <c r="C689" s="863" t="s">
        <v>2361</v>
      </c>
      <c r="D689" s="864"/>
      <c r="E689" s="787"/>
      <c r="F689" s="788"/>
      <c r="G689" s="788"/>
      <c r="H689" s="758">
        <v>0</v>
      </c>
      <c r="I689" s="789"/>
      <c r="J689" s="789"/>
      <c r="K689" s="788"/>
      <c r="M689" s="828"/>
      <c r="N689" s="828"/>
      <c r="O689" s="865" t="s">
        <v>2361</v>
      </c>
      <c r="P689" s="866"/>
      <c r="Q689" s="1154"/>
      <c r="R689" s="1145">
        <v>0</v>
      </c>
      <c r="S689" s="1151"/>
      <c r="T689" s="1151"/>
      <c r="U689" s="781"/>
      <c r="V689" s="860"/>
      <c r="W689" s="795">
        <f t="shared" si="53"/>
        <v>0</v>
      </c>
      <c r="X689" s="795">
        <f t="shared" si="54"/>
        <v>0</v>
      </c>
      <c r="Y689" s="795">
        <f t="shared" si="55"/>
        <v>0</v>
      </c>
      <c r="Z689" s="795">
        <f t="shared" si="56"/>
        <v>0</v>
      </c>
      <c r="AA689" s="795">
        <f t="shared" si="57"/>
        <v>0</v>
      </c>
      <c r="AB689" s="834">
        <f>IFERROR(VLOOKUP(N689,'[40]KL TT ĐỢT 2'!$B$18:$K$2023,10,0),0)</f>
        <v>0</v>
      </c>
    </row>
    <row r="690" spans="1:28" s="767" customFormat="1" hidden="1" outlineLevel="1">
      <c r="A690" s="762"/>
      <c r="B690" s="762"/>
      <c r="C690" s="763" t="s">
        <v>2362</v>
      </c>
      <c r="D690" s="764"/>
      <c r="E690" s="797"/>
      <c r="F690" s="766"/>
      <c r="G690" s="766"/>
      <c r="H690" s="758">
        <v>0</v>
      </c>
      <c r="I690" s="765"/>
      <c r="J690" s="765"/>
      <c r="K690" s="766"/>
      <c r="M690" s="828"/>
      <c r="N690" s="828"/>
      <c r="O690" s="861" t="s">
        <v>2362</v>
      </c>
      <c r="P690" s="862"/>
      <c r="Q690" s="1153"/>
      <c r="R690" s="1145">
        <v>0</v>
      </c>
      <c r="S690" s="1149"/>
      <c r="T690" s="1149"/>
      <c r="U690" s="772"/>
      <c r="V690" s="833"/>
      <c r="W690" s="795">
        <f t="shared" si="53"/>
        <v>0</v>
      </c>
      <c r="X690" s="795">
        <f t="shared" si="54"/>
        <v>0</v>
      </c>
      <c r="Y690" s="795">
        <f t="shared" si="55"/>
        <v>0</v>
      </c>
      <c r="Z690" s="795">
        <f t="shared" si="56"/>
        <v>0</v>
      </c>
      <c r="AA690" s="795">
        <f t="shared" si="57"/>
        <v>0</v>
      </c>
      <c r="AB690" s="834">
        <f>IFERROR(VLOOKUP(N690,'[40]KL TT ĐỢT 2'!$B$18:$K$2023,10,0),0)</f>
        <v>0</v>
      </c>
    </row>
    <row r="691" spans="1:28" s="731" customFormat="1" hidden="1" outlineLevel="1">
      <c r="A691" s="762"/>
      <c r="B691" s="762"/>
      <c r="C691" s="801" t="s">
        <v>2363</v>
      </c>
      <c r="D691" s="776"/>
      <c r="E691" s="797"/>
      <c r="F691" s="766"/>
      <c r="G691" s="766"/>
      <c r="H691" s="758">
        <v>0</v>
      </c>
      <c r="I691" s="765"/>
      <c r="J691" s="765"/>
      <c r="K691" s="766"/>
      <c r="M691" s="828"/>
      <c r="N691" s="829"/>
      <c r="O691" s="830" t="s">
        <v>2363</v>
      </c>
      <c r="P691" s="831"/>
      <c r="Q691" s="1153"/>
      <c r="R691" s="1145">
        <v>0</v>
      </c>
      <c r="S691" s="1149"/>
      <c r="T691" s="1149"/>
      <c r="U691" s="772"/>
      <c r="V691" s="833"/>
      <c r="W691" s="795">
        <f t="shared" si="53"/>
        <v>0</v>
      </c>
      <c r="X691" s="795">
        <f t="shared" si="54"/>
        <v>0</v>
      </c>
      <c r="Y691" s="795">
        <f t="shared" si="55"/>
        <v>0</v>
      </c>
      <c r="Z691" s="795">
        <f t="shared" si="56"/>
        <v>0</v>
      </c>
      <c r="AA691" s="795">
        <f t="shared" si="57"/>
        <v>0</v>
      </c>
      <c r="AB691" s="834">
        <f>IFERROR(VLOOKUP(N691,'[40]KL TT ĐỢT 2'!$B$18:$K$2023,10,0),0)</f>
        <v>0</v>
      </c>
    </row>
    <row r="692" spans="1:28" s="731" customFormat="1" hidden="1" outlineLevel="1">
      <c r="A692" s="762"/>
      <c r="B692" s="784" t="s">
        <v>2364</v>
      </c>
      <c r="C692" s="804" t="s">
        <v>2365</v>
      </c>
      <c r="D692" s="786" t="s">
        <v>1535</v>
      </c>
      <c r="E692" s="787">
        <v>13</v>
      </c>
      <c r="F692" s="788"/>
      <c r="G692" s="788"/>
      <c r="H692" s="758">
        <v>0</v>
      </c>
      <c r="I692" s="789"/>
      <c r="J692" s="789"/>
      <c r="K692" s="788"/>
      <c r="M692" s="828"/>
      <c r="N692" s="841" t="s">
        <v>2364</v>
      </c>
      <c r="O692" s="842" t="s">
        <v>2365</v>
      </c>
      <c r="P692" s="843" t="s">
        <v>1535</v>
      </c>
      <c r="Q692" s="1154">
        <v>13</v>
      </c>
      <c r="R692" s="1145">
        <v>0</v>
      </c>
      <c r="S692" s="1151"/>
      <c r="T692" s="1151"/>
      <c r="U692" s="794">
        <v>495200</v>
      </c>
      <c r="V692" s="845">
        <v>192900</v>
      </c>
      <c r="W692" s="795">
        <f t="shared" si="53"/>
        <v>688100</v>
      </c>
      <c r="X692" s="795">
        <f t="shared" si="54"/>
        <v>8945300</v>
      </c>
      <c r="Y692" s="795">
        <f t="shared" si="55"/>
        <v>0</v>
      </c>
      <c r="Z692" s="795">
        <f t="shared" si="56"/>
        <v>0</v>
      </c>
      <c r="AA692" s="795">
        <f t="shared" si="57"/>
        <v>0</v>
      </c>
      <c r="AB692" s="834">
        <f>IFERROR(VLOOKUP(N692,'[40]KL TT ĐỢT 2'!$B$18:$K$2023,10,0),0)</f>
        <v>0</v>
      </c>
    </row>
    <row r="693" spans="1:28" s="731" customFormat="1" hidden="1" outlineLevel="1">
      <c r="A693" s="762"/>
      <c r="B693" s="784" t="s">
        <v>2366</v>
      </c>
      <c r="C693" s="804" t="s">
        <v>2365</v>
      </c>
      <c r="D693" s="786" t="s">
        <v>1535</v>
      </c>
      <c r="E693" s="787">
        <v>16</v>
      </c>
      <c r="F693" s="788"/>
      <c r="G693" s="788"/>
      <c r="H693" s="758">
        <v>0</v>
      </c>
      <c r="I693" s="789"/>
      <c r="J693" s="789"/>
      <c r="K693" s="788"/>
      <c r="M693" s="828"/>
      <c r="N693" s="841" t="s">
        <v>2366</v>
      </c>
      <c r="O693" s="842" t="s">
        <v>2365</v>
      </c>
      <c r="P693" s="843" t="s">
        <v>1535</v>
      </c>
      <c r="Q693" s="1154">
        <v>16</v>
      </c>
      <c r="R693" s="1145">
        <v>0</v>
      </c>
      <c r="S693" s="1151"/>
      <c r="T693" s="1151"/>
      <c r="U693" s="794">
        <v>495200</v>
      </c>
      <c r="V693" s="845">
        <v>192900</v>
      </c>
      <c r="W693" s="795">
        <f t="shared" si="53"/>
        <v>688100</v>
      </c>
      <c r="X693" s="795">
        <f t="shared" si="54"/>
        <v>11009600</v>
      </c>
      <c r="Y693" s="795">
        <f t="shared" si="55"/>
        <v>0</v>
      </c>
      <c r="Z693" s="795">
        <f t="shared" si="56"/>
        <v>0</v>
      </c>
      <c r="AA693" s="795">
        <f t="shared" si="57"/>
        <v>0</v>
      </c>
      <c r="AB693" s="834">
        <f>IFERROR(VLOOKUP(N693,'[40]KL TT ĐỢT 2'!$B$18:$K$2023,10,0),0)</f>
        <v>0</v>
      </c>
    </row>
    <row r="694" spans="1:28" s="731" customFormat="1" hidden="1" outlineLevel="1">
      <c r="A694" s="762"/>
      <c r="B694" s="784" t="s">
        <v>2367</v>
      </c>
      <c r="C694" s="804" t="s">
        <v>2368</v>
      </c>
      <c r="D694" s="786" t="s">
        <v>1535</v>
      </c>
      <c r="E694" s="787">
        <v>3</v>
      </c>
      <c r="F694" s="788"/>
      <c r="G694" s="788"/>
      <c r="H694" s="758">
        <v>0</v>
      </c>
      <c r="I694" s="789"/>
      <c r="J694" s="789"/>
      <c r="K694" s="788"/>
      <c r="M694" s="828"/>
      <c r="N694" s="841" t="s">
        <v>2367</v>
      </c>
      <c r="O694" s="842" t="s">
        <v>2368</v>
      </c>
      <c r="P694" s="843" t="s">
        <v>1535</v>
      </c>
      <c r="Q694" s="1154">
        <v>3</v>
      </c>
      <c r="R694" s="1145">
        <v>0</v>
      </c>
      <c r="S694" s="1151"/>
      <c r="T694" s="1151"/>
      <c r="U694" s="794">
        <v>544700</v>
      </c>
      <c r="V694" s="845">
        <v>192900</v>
      </c>
      <c r="W694" s="795">
        <f t="shared" si="53"/>
        <v>737600</v>
      </c>
      <c r="X694" s="795">
        <f t="shared" si="54"/>
        <v>2212800</v>
      </c>
      <c r="Y694" s="795">
        <f t="shared" si="55"/>
        <v>0</v>
      </c>
      <c r="Z694" s="795">
        <f t="shared" si="56"/>
        <v>0</v>
      </c>
      <c r="AA694" s="795">
        <f t="shared" si="57"/>
        <v>0</v>
      </c>
      <c r="AB694" s="834">
        <f>IFERROR(VLOOKUP(N694,'[40]KL TT ĐỢT 2'!$B$18:$K$2023,10,0),0)</f>
        <v>0</v>
      </c>
    </row>
    <row r="695" spans="1:28" s="731" customFormat="1" hidden="1" outlineLevel="1">
      <c r="A695" s="762"/>
      <c r="B695" s="784" t="s">
        <v>2369</v>
      </c>
      <c r="C695" s="804" t="s">
        <v>2368</v>
      </c>
      <c r="D695" s="786" t="s">
        <v>1535</v>
      </c>
      <c r="E695" s="787">
        <v>3</v>
      </c>
      <c r="F695" s="788"/>
      <c r="G695" s="788"/>
      <c r="H695" s="758">
        <v>0</v>
      </c>
      <c r="I695" s="789"/>
      <c r="J695" s="789"/>
      <c r="K695" s="788"/>
      <c r="M695" s="828"/>
      <c r="N695" s="841" t="s">
        <v>2369</v>
      </c>
      <c r="O695" s="842" t="s">
        <v>2368</v>
      </c>
      <c r="P695" s="843" t="s">
        <v>1535</v>
      </c>
      <c r="Q695" s="1154">
        <v>3</v>
      </c>
      <c r="R695" s="1145">
        <v>0</v>
      </c>
      <c r="S695" s="1151"/>
      <c r="T695" s="1151"/>
      <c r="U695" s="794">
        <v>544700</v>
      </c>
      <c r="V695" s="845">
        <v>192900</v>
      </c>
      <c r="W695" s="795">
        <f t="shared" si="53"/>
        <v>737600</v>
      </c>
      <c r="X695" s="795">
        <f t="shared" si="54"/>
        <v>2212800</v>
      </c>
      <c r="Y695" s="795">
        <f t="shared" si="55"/>
        <v>0</v>
      </c>
      <c r="Z695" s="795">
        <f t="shared" si="56"/>
        <v>0</v>
      </c>
      <c r="AA695" s="795">
        <f t="shared" si="57"/>
        <v>0</v>
      </c>
      <c r="AB695" s="834">
        <f>IFERROR(VLOOKUP(N695,'[40]KL TT ĐỢT 2'!$B$18:$K$2023,10,0),0)</f>
        <v>0</v>
      </c>
    </row>
    <row r="696" spans="1:28" s="731" customFormat="1" hidden="1" outlineLevel="1">
      <c r="A696" s="762"/>
      <c r="B696" s="784" t="s">
        <v>2370</v>
      </c>
      <c r="C696" s="804" t="s">
        <v>2371</v>
      </c>
      <c r="D696" s="786" t="s">
        <v>1535</v>
      </c>
      <c r="E696" s="787">
        <v>2</v>
      </c>
      <c r="F696" s="788"/>
      <c r="G696" s="788"/>
      <c r="H696" s="758">
        <v>0</v>
      </c>
      <c r="I696" s="789"/>
      <c r="J696" s="789"/>
      <c r="K696" s="788"/>
      <c r="M696" s="828"/>
      <c r="N696" s="841" t="s">
        <v>2370</v>
      </c>
      <c r="O696" s="842" t="s">
        <v>2371</v>
      </c>
      <c r="P696" s="843" t="s">
        <v>1535</v>
      </c>
      <c r="Q696" s="1154">
        <v>2</v>
      </c>
      <c r="R696" s="1145">
        <v>0</v>
      </c>
      <c r="S696" s="1151"/>
      <c r="T696" s="1151"/>
      <c r="U696" s="794">
        <v>544700</v>
      </c>
      <c r="V696" s="845">
        <v>192900</v>
      </c>
      <c r="W696" s="795">
        <f t="shared" si="53"/>
        <v>737600</v>
      </c>
      <c r="X696" s="795">
        <f t="shared" si="54"/>
        <v>1475200</v>
      </c>
      <c r="Y696" s="795">
        <f t="shared" si="55"/>
        <v>0</v>
      </c>
      <c r="Z696" s="795">
        <f t="shared" si="56"/>
        <v>0</v>
      </c>
      <c r="AA696" s="795">
        <f t="shared" si="57"/>
        <v>0</v>
      </c>
      <c r="AB696" s="834">
        <f>IFERROR(VLOOKUP(N696,'[40]KL TT ĐỢT 2'!$B$18:$K$2023,10,0),0)</f>
        <v>0</v>
      </c>
    </row>
    <row r="697" spans="1:28" s="731" customFormat="1" hidden="1" outlineLevel="1">
      <c r="A697" s="762"/>
      <c r="B697" s="784" t="s">
        <v>2372</v>
      </c>
      <c r="C697" s="804" t="s">
        <v>2373</v>
      </c>
      <c r="D697" s="786" t="s">
        <v>1535</v>
      </c>
      <c r="E697" s="787">
        <v>2</v>
      </c>
      <c r="F697" s="788"/>
      <c r="G697" s="788"/>
      <c r="H697" s="758">
        <v>0</v>
      </c>
      <c r="I697" s="789"/>
      <c r="J697" s="789"/>
      <c r="K697" s="788"/>
      <c r="M697" s="828"/>
      <c r="N697" s="841" t="s">
        <v>2372</v>
      </c>
      <c r="O697" s="842" t="s">
        <v>2373</v>
      </c>
      <c r="P697" s="843" t="s">
        <v>1535</v>
      </c>
      <c r="Q697" s="1154">
        <v>2</v>
      </c>
      <c r="R697" s="1145">
        <v>0</v>
      </c>
      <c r="S697" s="1151"/>
      <c r="T697" s="1151"/>
      <c r="U697" s="794">
        <v>544700</v>
      </c>
      <c r="V697" s="845">
        <v>192900</v>
      </c>
      <c r="W697" s="795">
        <f t="shared" si="53"/>
        <v>737600</v>
      </c>
      <c r="X697" s="795">
        <f t="shared" si="54"/>
        <v>1475200</v>
      </c>
      <c r="Y697" s="795">
        <f t="shared" si="55"/>
        <v>0</v>
      </c>
      <c r="Z697" s="795">
        <f t="shared" si="56"/>
        <v>0</v>
      </c>
      <c r="AA697" s="795">
        <f t="shared" si="57"/>
        <v>0</v>
      </c>
      <c r="AB697" s="834">
        <f>IFERROR(VLOOKUP(N697,'[40]KL TT ĐỢT 2'!$B$18:$K$2023,10,0),0)</f>
        <v>0</v>
      </c>
    </row>
    <row r="698" spans="1:28" s="731" customFormat="1" hidden="1" outlineLevel="1">
      <c r="A698" s="762"/>
      <c r="B698" s="784" t="s">
        <v>2374</v>
      </c>
      <c r="C698" s="804" t="s">
        <v>2315</v>
      </c>
      <c r="D698" s="786" t="s">
        <v>1535</v>
      </c>
      <c r="E698" s="787">
        <v>1</v>
      </c>
      <c r="F698" s="788"/>
      <c r="G698" s="788"/>
      <c r="H698" s="758">
        <v>0</v>
      </c>
      <c r="I698" s="789"/>
      <c r="J698" s="789"/>
      <c r="K698" s="788"/>
      <c r="M698" s="828"/>
      <c r="N698" s="841" t="s">
        <v>2374</v>
      </c>
      <c r="O698" s="842" t="s">
        <v>2315</v>
      </c>
      <c r="P698" s="843" t="s">
        <v>1535</v>
      </c>
      <c r="Q698" s="1154">
        <v>1</v>
      </c>
      <c r="R698" s="1145">
        <v>0</v>
      </c>
      <c r="S698" s="1151"/>
      <c r="T698" s="1151"/>
      <c r="U698" s="794">
        <v>544700</v>
      </c>
      <c r="V698" s="845">
        <v>192900</v>
      </c>
      <c r="W698" s="795">
        <f t="shared" si="53"/>
        <v>737600</v>
      </c>
      <c r="X698" s="795">
        <f t="shared" si="54"/>
        <v>737600</v>
      </c>
      <c r="Y698" s="795">
        <f t="shared" si="55"/>
        <v>0</v>
      </c>
      <c r="Z698" s="795">
        <f t="shared" si="56"/>
        <v>0</v>
      </c>
      <c r="AA698" s="795">
        <f t="shared" si="57"/>
        <v>0</v>
      </c>
      <c r="AB698" s="834">
        <f>IFERROR(VLOOKUP(N698,'[40]KL TT ĐỢT 2'!$B$18:$K$2023,10,0),0)</f>
        <v>0</v>
      </c>
    </row>
    <row r="699" spans="1:28" s="731" customFormat="1" hidden="1" outlineLevel="1">
      <c r="A699" s="762"/>
      <c r="B699" s="784" t="s">
        <v>2375</v>
      </c>
      <c r="C699" s="804" t="s">
        <v>2376</v>
      </c>
      <c r="D699" s="786" t="s">
        <v>1535</v>
      </c>
      <c r="E699" s="787">
        <v>1</v>
      </c>
      <c r="F699" s="788"/>
      <c r="G699" s="788"/>
      <c r="H699" s="758">
        <v>0</v>
      </c>
      <c r="I699" s="789"/>
      <c r="J699" s="789"/>
      <c r="K699" s="788"/>
      <c r="M699" s="828"/>
      <c r="N699" s="841" t="s">
        <v>2375</v>
      </c>
      <c r="O699" s="842" t="s">
        <v>2376</v>
      </c>
      <c r="P699" s="843" t="s">
        <v>1535</v>
      </c>
      <c r="Q699" s="1154">
        <v>1</v>
      </c>
      <c r="R699" s="1145">
        <v>0</v>
      </c>
      <c r="S699" s="1151"/>
      <c r="T699" s="1151"/>
      <c r="U699" s="794">
        <v>706600</v>
      </c>
      <c r="V699" s="845">
        <v>199300</v>
      </c>
      <c r="W699" s="795">
        <f t="shared" si="53"/>
        <v>905900</v>
      </c>
      <c r="X699" s="795">
        <f t="shared" si="54"/>
        <v>905900</v>
      </c>
      <c r="Y699" s="795">
        <f t="shared" si="55"/>
        <v>0</v>
      </c>
      <c r="Z699" s="795">
        <f t="shared" si="56"/>
        <v>0</v>
      </c>
      <c r="AA699" s="795">
        <f t="shared" si="57"/>
        <v>0</v>
      </c>
      <c r="AB699" s="834">
        <f>IFERROR(VLOOKUP(N699,'[40]KL TT ĐỢT 2'!$B$18:$K$2023,10,0),0)</f>
        <v>0</v>
      </c>
    </row>
    <row r="700" spans="1:28" s="767" customFormat="1" ht="28" hidden="1" outlineLevel="1">
      <c r="A700" s="784"/>
      <c r="B700" s="784" t="s">
        <v>2377</v>
      </c>
      <c r="C700" s="785" t="s">
        <v>1563</v>
      </c>
      <c r="D700" s="786" t="s">
        <v>1535</v>
      </c>
      <c r="E700" s="787">
        <v>21</v>
      </c>
      <c r="F700" s="788"/>
      <c r="G700" s="788"/>
      <c r="H700" s="758">
        <v>0</v>
      </c>
      <c r="I700" s="789"/>
      <c r="J700" s="789"/>
      <c r="K700" s="788"/>
      <c r="M700" s="841"/>
      <c r="N700" s="841" t="s">
        <v>2377</v>
      </c>
      <c r="O700" s="847" t="s">
        <v>1563</v>
      </c>
      <c r="P700" s="843" t="s">
        <v>1535</v>
      </c>
      <c r="Q700" s="1154">
        <v>21</v>
      </c>
      <c r="R700" s="1145">
        <v>0</v>
      </c>
      <c r="S700" s="1151"/>
      <c r="T700" s="1151"/>
      <c r="U700" s="794">
        <v>476400</v>
      </c>
      <c r="V700" s="845">
        <v>38600</v>
      </c>
      <c r="W700" s="795">
        <f t="shared" si="53"/>
        <v>515000</v>
      </c>
      <c r="X700" s="795">
        <f t="shared" si="54"/>
        <v>10815000</v>
      </c>
      <c r="Y700" s="795">
        <f t="shared" si="55"/>
        <v>0</v>
      </c>
      <c r="Z700" s="795">
        <f t="shared" si="56"/>
        <v>0</v>
      </c>
      <c r="AA700" s="795">
        <f t="shared" si="57"/>
        <v>0</v>
      </c>
      <c r="AB700" s="834">
        <f>IFERROR(VLOOKUP(N700,'[40]KL TT ĐỢT 2'!$B$18:$K$2023,10,0),0)</f>
        <v>0</v>
      </c>
    </row>
    <row r="701" spans="1:28" s="767" customFormat="1" hidden="1" outlineLevel="1">
      <c r="A701" s="784"/>
      <c r="B701" s="784" t="s">
        <v>2378</v>
      </c>
      <c r="C701" s="785" t="s">
        <v>1565</v>
      </c>
      <c r="D701" s="786" t="s">
        <v>1535</v>
      </c>
      <c r="E701" s="787">
        <v>21</v>
      </c>
      <c r="F701" s="788"/>
      <c r="G701" s="788"/>
      <c r="H701" s="758">
        <v>0</v>
      </c>
      <c r="I701" s="789"/>
      <c r="J701" s="789"/>
      <c r="K701" s="788"/>
      <c r="M701" s="841"/>
      <c r="N701" s="841" t="s">
        <v>2378</v>
      </c>
      <c r="O701" s="847" t="s">
        <v>1565</v>
      </c>
      <c r="P701" s="843" t="s">
        <v>1535</v>
      </c>
      <c r="Q701" s="1154">
        <v>21</v>
      </c>
      <c r="R701" s="1145">
        <v>0</v>
      </c>
      <c r="S701" s="1151"/>
      <c r="T701" s="1151"/>
      <c r="U701" s="794">
        <v>254000</v>
      </c>
      <c r="V701" s="845">
        <v>12900</v>
      </c>
      <c r="W701" s="795">
        <f t="shared" si="53"/>
        <v>266900</v>
      </c>
      <c r="X701" s="795">
        <f t="shared" si="54"/>
        <v>5604900</v>
      </c>
      <c r="Y701" s="795">
        <f t="shared" si="55"/>
        <v>0</v>
      </c>
      <c r="Z701" s="795">
        <f t="shared" si="56"/>
        <v>0</v>
      </c>
      <c r="AA701" s="795">
        <f t="shared" si="57"/>
        <v>0</v>
      </c>
      <c r="AB701" s="834">
        <f>IFERROR(VLOOKUP(N701,'[40]KL TT ĐỢT 2'!$B$18:$K$2023,10,0),0)</f>
        <v>0</v>
      </c>
    </row>
    <row r="702" spans="1:28" s="731" customFormat="1" hidden="1" outlineLevel="1">
      <c r="A702" s="762"/>
      <c r="B702" s="784" t="s">
        <v>2379</v>
      </c>
      <c r="C702" s="801" t="s">
        <v>2380</v>
      </c>
      <c r="D702" s="786"/>
      <c r="E702" s="797"/>
      <c r="F702" s="766"/>
      <c r="G702" s="766"/>
      <c r="H702" s="758">
        <v>0</v>
      </c>
      <c r="I702" s="765"/>
      <c r="J702" s="765"/>
      <c r="K702" s="766"/>
      <c r="M702" s="828"/>
      <c r="N702" s="852" t="s">
        <v>2379</v>
      </c>
      <c r="O702" s="830" t="s">
        <v>2380</v>
      </c>
      <c r="P702" s="843"/>
      <c r="Q702" s="1153"/>
      <c r="R702" s="1145">
        <v>0</v>
      </c>
      <c r="S702" s="1149"/>
      <c r="T702" s="1149"/>
      <c r="U702" s="772"/>
      <c r="V702" s="833"/>
      <c r="W702" s="795">
        <f t="shared" si="53"/>
        <v>0</v>
      </c>
      <c r="X702" s="795">
        <f t="shared" si="54"/>
        <v>0</v>
      </c>
      <c r="Y702" s="795">
        <f t="shared" si="55"/>
        <v>0</v>
      </c>
      <c r="Z702" s="795">
        <f t="shared" si="56"/>
        <v>0</v>
      </c>
      <c r="AA702" s="795">
        <f t="shared" si="57"/>
        <v>0</v>
      </c>
      <c r="AB702" s="834">
        <f>IFERROR(VLOOKUP(N702,'[40]KL TT ĐỢT 2'!$B$18:$K$2023,10,0),0)</f>
        <v>0</v>
      </c>
    </row>
    <row r="703" spans="1:28" s="731" customFormat="1" hidden="1" outlineLevel="1">
      <c r="A703" s="762"/>
      <c r="B703" s="784" t="s">
        <v>2381</v>
      </c>
      <c r="C703" s="804" t="s">
        <v>2382</v>
      </c>
      <c r="D703" s="786" t="s">
        <v>1535</v>
      </c>
      <c r="E703" s="787">
        <v>8</v>
      </c>
      <c r="F703" s="788"/>
      <c r="G703" s="788"/>
      <c r="H703" s="758">
        <v>0</v>
      </c>
      <c r="I703" s="789"/>
      <c r="J703" s="789"/>
      <c r="K703" s="788"/>
      <c r="M703" s="828"/>
      <c r="N703" s="841" t="s">
        <v>2381</v>
      </c>
      <c r="O703" s="842" t="s">
        <v>2382</v>
      </c>
      <c r="P703" s="843" t="s">
        <v>1535</v>
      </c>
      <c r="Q703" s="1154">
        <v>8</v>
      </c>
      <c r="R703" s="1145">
        <v>0</v>
      </c>
      <c r="S703" s="1151"/>
      <c r="T703" s="1151"/>
      <c r="U703" s="794">
        <v>440400</v>
      </c>
      <c r="V703" s="845">
        <v>186400</v>
      </c>
      <c r="W703" s="795">
        <f t="shared" si="53"/>
        <v>626800</v>
      </c>
      <c r="X703" s="795">
        <f t="shared" si="54"/>
        <v>5014400</v>
      </c>
      <c r="Y703" s="795">
        <f t="shared" si="55"/>
        <v>0</v>
      </c>
      <c r="Z703" s="795">
        <f t="shared" si="56"/>
        <v>0</v>
      </c>
      <c r="AA703" s="795">
        <f t="shared" si="57"/>
        <v>0</v>
      </c>
      <c r="AB703" s="834">
        <f>IFERROR(VLOOKUP(N703,'[40]KL TT ĐỢT 2'!$B$18:$K$2023,10,0),0)</f>
        <v>0</v>
      </c>
    </row>
    <row r="704" spans="1:28" s="731" customFormat="1" hidden="1" outlineLevel="1">
      <c r="A704" s="762"/>
      <c r="B704" s="784" t="s">
        <v>2383</v>
      </c>
      <c r="C704" s="804" t="s">
        <v>2384</v>
      </c>
      <c r="D704" s="786" t="s">
        <v>1535</v>
      </c>
      <c r="E704" s="787">
        <v>0.5</v>
      </c>
      <c r="F704" s="788"/>
      <c r="G704" s="788"/>
      <c r="H704" s="758">
        <v>0</v>
      </c>
      <c r="I704" s="789"/>
      <c r="J704" s="789"/>
      <c r="K704" s="788"/>
      <c r="M704" s="828"/>
      <c r="N704" s="841" t="s">
        <v>2383</v>
      </c>
      <c r="O704" s="842" t="s">
        <v>2384</v>
      </c>
      <c r="P704" s="843" t="s">
        <v>1535</v>
      </c>
      <c r="Q704" s="1154">
        <v>0.5</v>
      </c>
      <c r="R704" s="1145">
        <v>0</v>
      </c>
      <c r="S704" s="1151"/>
      <c r="T704" s="1151"/>
      <c r="U704" s="794">
        <v>484400</v>
      </c>
      <c r="V704" s="845">
        <v>186400</v>
      </c>
      <c r="W704" s="795">
        <f t="shared" si="53"/>
        <v>670800</v>
      </c>
      <c r="X704" s="795">
        <f t="shared" si="54"/>
        <v>335400</v>
      </c>
      <c r="Y704" s="795">
        <f t="shared" si="55"/>
        <v>0</v>
      </c>
      <c r="Z704" s="795">
        <f t="shared" si="56"/>
        <v>0</v>
      </c>
      <c r="AA704" s="795">
        <f t="shared" si="57"/>
        <v>0</v>
      </c>
      <c r="AB704" s="834">
        <f>IFERROR(VLOOKUP(N704,'[40]KL TT ĐỢT 2'!$B$18:$K$2023,10,0),0)</f>
        <v>0</v>
      </c>
    </row>
    <row r="705" spans="1:28" s="731" customFormat="1" hidden="1" outlineLevel="1">
      <c r="A705" s="762"/>
      <c r="B705" s="784" t="s">
        <v>2385</v>
      </c>
      <c r="C705" s="804" t="s">
        <v>2376</v>
      </c>
      <c r="D705" s="786" t="s">
        <v>1535</v>
      </c>
      <c r="E705" s="787">
        <v>1</v>
      </c>
      <c r="F705" s="788"/>
      <c r="G705" s="788"/>
      <c r="H705" s="758">
        <v>0</v>
      </c>
      <c r="I705" s="789"/>
      <c r="J705" s="789"/>
      <c r="K705" s="788"/>
      <c r="M705" s="828"/>
      <c r="N705" s="841" t="s">
        <v>2385</v>
      </c>
      <c r="O705" s="842" t="s">
        <v>2376</v>
      </c>
      <c r="P705" s="843" t="s">
        <v>1535</v>
      </c>
      <c r="Q705" s="1154">
        <v>1</v>
      </c>
      <c r="R705" s="1145">
        <v>0</v>
      </c>
      <c r="S705" s="1151"/>
      <c r="T705" s="1151"/>
      <c r="U705" s="794">
        <v>484400</v>
      </c>
      <c r="V705" s="845">
        <v>186400</v>
      </c>
      <c r="W705" s="795">
        <f t="shared" si="53"/>
        <v>670800</v>
      </c>
      <c r="X705" s="795">
        <f t="shared" si="54"/>
        <v>670800</v>
      </c>
      <c r="Y705" s="795">
        <f t="shared" si="55"/>
        <v>0</v>
      </c>
      <c r="Z705" s="795">
        <f t="shared" si="56"/>
        <v>0</v>
      </c>
      <c r="AA705" s="795">
        <f t="shared" si="57"/>
        <v>0</v>
      </c>
      <c r="AB705" s="834">
        <f>IFERROR(VLOOKUP(N705,'[40]KL TT ĐỢT 2'!$B$18:$K$2023,10,0),0)</f>
        <v>0</v>
      </c>
    </row>
    <row r="706" spans="1:28" s="731" customFormat="1" hidden="1" outlineLevel="1">
      <c r="A706" s="762"/>
      <c r="B706" s="784" t="s">
        <v>2386</v>
      </c>
      <c r="C706" s="804" t="s">
        <v>2315</v>
      </c>
      <c r="D706" s="786" t="s">
        <v>1535</v>
      </c>
      <c r="E706" s="787">
        <v>0.5</v>
      </c>
      <c r="F706" s="788"/>
      <c r="G706" s="788"/>
      <c r="H706" s="758">
        <v>0</v>
      </c>
      <c r="I706" s="789"/>
      <c r="J706" s="789"/>
      <c r="K706" s="788"/>
      <c r="M706" s="828"/>
      <c r="N706" s="841" t="s">
        <v>2386</v>
      </c>
      <c r="O706" s="842" t="s">
        <v>2315</v>
      </c>
      <c r="P706" s="843" t="s">
        <v>1535</v>
      </c>
      <c r="Q706" s="1154">
        <v>0.5</v>
      </c>
      <c r="R706" s="1145">
        <v>0</v>
      </c>
      <c r="S706" s="1151"/>
      <c r="T706" s="1151"/>
      <c r="U706" s="794">
        <v>544700</v>
      </c>
      <c r="V706" s="845">
        <v>192900</v>
      </c>
      <c r="W706" s="795">
        <f t="shared" si="53"/>
        <v>737600</v>
      </c>
      <c r="X706" s="795">
        <f t="shared" si="54"/>
        <v>368800</v>
      </c>
      <c r="Y706" s="795">
        <f t="shared" si="55"/>
        <v>0</v>
      </c>
      <c r="Z706" s="795">
        <f t="shared" si="56"/>
        <v>0</v>
      </c>
      <c r="AA706" s="795">
        <f t="shared" si="57"/>
        <v>0</v>
      </c>
      <c r="AB706" s="834">
        <f>IFERROR(VLOOKUP(N706,'[40]KL TT ĐỢT 2'!$B$18:$K$2023,10,0),0)</f>
        <v>0</v>
      </c>
    </row>
    <row r="707" spans="1:28" s="767" customFormat="1" ht="28" hidden="1" outlineLevel="1">
      <c r="A707" s="784"/>
      <c r="B707" s="784" t="s">
        <v>2387</v>
      </c>
      <c r="C707" s="785" t="s">
        <v>1563</v>
      </c>
      <c r="D707" s="786" t="s">
        <v>1535</v>
      </c>
      <c r="E707" s="787">
        <v>9</v>
      </c>
      <c r="F707" s="788"/>
      <c r="G707" s="788"/>
      <c r="H707" s="758">
        <v>0</v>
      </c>
      <c r="I707" s="789"/>
      <c r="J707" s="789"/>
      <c r="K707" s="788"/>
      <c r="M707" s="841"/>
      <c r="N707" s="841" t="s">
        <v>2387</v>
      </c>
      <c r="O707" s="847" t="s">
        <v>1563</v>
      </c>
      <c r="P707" s="843" t="s">
        <v>1535</v>
      </c>
      <c r="Q707" s="1154">
        <v>9</v>
      </c>
      <c r="R707" s="1145">
        <v>0</v>
      </c>
      <c r="S707" s="1151"/>
      <c r="T707" s="1151"/>
      <c r="U707" s="794">
        <v>476400</v>
      </c>
      <c r="V707" s="845">
        <v>38600</v>
      </c>
      <c r="W707" s="795">
        <f t="shared" si="53"/>
        <v>515000</v>
      </c>
      <c r="X707" s="795">
        <f t="shared" si="54"/>
        <v>4635000</v>
      </c>
      <c r="Y707" s="795">
        <f t="shared" si="55"/>
        <v>0</v>
      </c>
      <c r="Z707" s="795">
        <f t="shared" si="56"/>
        <v>0</v>
      </c>
      <c r="AA707" s="795">
        <f t="shared" si="57"/>
        <v>0</v>
      </c>
      <c r="AB707" s="834">
        <f>IFERROR(VLOOKUP(N707,'[40]KL TT ĐỢT 2'!$B$18:$K$2023,10,0),0)</f>
        <v>0</v>
      </c>
    </row>
    <row r="708" spans="1:28" s="767" customFormat="1" hidden="1" outlineLevel="1">
      <c r="A708" s="784"/>
      <c r="B708" s="784" t="s">
        <v>2388</v>
      </c>
      <c r="C708" s="785" t="s">
        <v>1565</v>
      </c>
      <c r="D708" s="786" t="s">
        <v>1535</v>
      </c>
      <c r="E708" s="787">
        <v>9</v>
      </c>
      <c r="F708" s="788"/>
      <c r="G708" s="788"/>
      <c r="H708" s="758">
        <v>0</v>
      </c>
      <c r="I708" s="789"/>
      <c r="J708" s="789"/>
      <c r="K708" s="788"/>
      <c r="M708" s="841"/>
      <c r="N708" s="841" t="s">
        <v>2388</v>
      </c>
      <c r="O708" s="847" t="s">
        <v>1565</v>
      </c>
      <c r="P708" s="843" t="s">
        <v>1535</v>
      </c>
      <c r="Q708" s="1154">
        <v>9</v>
      </c>
      <c r="R708" s="1145">
        <v>0</v>
      </c>
      <c r="S708" s="1151"/>
      <c r="T708" s="1151"/>
      <c r="U708" s="794">
        <v>254000</v>
      </c>
      <c r="V708" s="845">
        <v>12900</v>
      </c>
      <c r="W708" s="795">
        <f t="shared" si="53"/>
        <v>266900</v>
      </c>
      <c r="X708" s="795">
        <f t="shared" si="54"/>
        <v>2402100</v>
      </c>
      <c r="Y708" s="795">
        <f t="shared" si="55"/>
        <v>0</v>
      </c>
      <c r="Z708" s="795">
        <f t="shared" si="56"/>
        <v>0</v>
      </c>
      <c r="AA708" s="795">
        <f t="shared" si="57"/>
        <v>0</v>
      </c>
      <c r="AB708" s="834">
        <f>IFERROR(VLOOKUP(N708,'[40]KL TT ĐỢT 2'!$B$18:$K$2023,10,0),0)</f>
        <v>0</v>
      </c>
    </row>
    <row r="709" spans="1:28" s="731" customFormat="1" hidden="1" outlineLevel="1">
      <c r="A709" s="762"/>
      <c r="B709" s="784" t="s">
        <v>2389</v>
      </c>
      <c r="C709" s="801" t="s">
        <v>2390</v>
      </c>
      <c r="D709" s="786"/>
      <c r="E709" s="797"/>
      <c r="F709" s="766"/>
      <c r="G709" s="766"/>
      <c r="H709" s="758">
        <v>0</v>
      </c>
      <c r="I709" s="765"/>
      <c r="J709" s="765"/>
      <c r="K709" s="766"/>
      <c r="M709" s="828"/>
      <c r="N709" s="852" t="s">
        <v>2389</v>
      </c>
      <c r="O709" s="830" t="s">
        <v>2390</v>
      </c>
      <c r="P709" s="843"/>
      <c r="Q709" s="1153"/>
      <c r="R709" s="1145">
        <v>0</v>
      </c>
      <c r="S709" s="1149"/>
      <c r="T709" s="1149"/>
      <c r="U709" s="772"/>
      <c r="V709" s="833"/>
      <c r="W709" s="795">
        <f t="shared" si="53"/>
        <v>0</v>
      </c>
      <c r="X709" s="795">
        <f t="shared" si="54"/>
        <v>0</v>
      </c>
      <c r="Y709" s="795">
        <f t="shared" si="55"/>
        <v>0</v>
      </c>
      <c r="Z709" s="795">
        <f t="shared" si="56"/>
        <v>0</v>
      </c>
      <c r="AA709" s="795">
        <f t="shared" si="57"/>
        <v>0</v>
      </c>
      <c r="AB709" s="834">
        <f>IFERROR(VLOOKUP(N709,'[40]KL TT ĐỢT 2'!$B$18:$K$2023,10,0),0)</f>
        <v>0</v>
      </c>
    </row>
    <row r="710" spans="1:28" s="731" customFormat="1" hidden="1" outlineLevel="1">
      <c r="A710" s="762"/>
      <c r="B710" s="784" t="s">
        <v>2391</v>
      </c>
      <c r="C710" s="804" t="s">
        <v>2382</v>
      </c>
      <c r="D710" s="786" t="s">
        <v>1535</v>
      </c>
      <c r="E710" s="787">
        <v>8</v>
      </c>
      <c r="F710" s="788"/>
      <c r="G710" s="788"/>
      <c r="H710" s="758">
        <v>0</v>
      </c>
      <c r="I710" s="789"/>
      <c r="J710" s="789"/>
      <c r="K710" s="788"/>
      <c r="M710" s="828"/>
      <c r="N710" s="841" t="s">
        <v>2391</v>
      </c>
      <c r="O710" s="842" t="s">
        <v>2382</v>
      </c>
      <c r="P710" s="843" t="s">
        <v>1535</v>
      </c>
      <c r="Q710" s="1154">
        <v>8</v>
      </c>
      <c r="R710" s="1145">
        <v>0</v>
      </c>
      <c r="S710" s="1151"/>
      <c r="T710" s="1151"/>
      <c r="U710" s="794">
        <v>440400</v>
      </c>
      <c r="V710" s="845">
        <v>186400</v>
      </c>
      <c r="W710" s="795">
        <f t="shared" si="53"/>
        <v>626800</v>
      </c>
      <c r="X710" s="795">
        <f t="shared" si="54"/>
        <v>5014400</v>
      </c>
      <c r="Y710" s="795">
        <f t="shared" si="55"/>
        <v>0</v>
      </c>
      <c r="Z710" s="795">
        <f t="shared" si="56"/>
        <v>0</v>
      </c>
      <c r="AA710" s="795">
        <f t="shared" si="57"/>
        <v>0</v>
      </c>
      <c r="AB710" s="834">
        <f>IFERROR(VLOOKUP(N710,'[40]KL TT ĐỢT 2'!$B$18:$K$2023,10,0),0)</f>
        <v>0</v>
      </c>
    </row>
    <row r="711" spans="1:28" s="731" customFormat="1" hidden="1" outlineLevel="1">
      <c r="A711" s="762"/>
      <c r="B711" s="784" t="s">
        <v>2392</v>
      </c>
      <c r="C711" s="804" t="s">
        <v>2384</v>
      </c>
      <c r="D711" s="786" t="s">
        <v>1535</v>
      </c>
      <c r="E711" s="787">
        <v>0.5</v>
      </c>
      <c r="F711" s="788"/>
      <c r="G711" s="788"/>
      <c r="H711" s="758">
        <v>0</v>
      </c>
      <c r="I711" s="789"/>
      <c r="J711" s="789"/>
      <c r="K711" s="788"/>
      <c r="M711" s="828"/>
      <c r="N711" s="841" t="s">
        <v>2392</v>
      </c>
      <c r="O711" s="842" t="s">
        <v>2384</v>
      </c>
      <c r="P711" s="843" t="s">
        <v>1535</v>
      </c>
      <c r="Q711" s="1154">
        <v>0.5</v>
      </c>
      <c r="R711" s="1145">
        <v>0</v>
      </c>
      <c r="S711" s="1151"/>
      <c r="T711" s="1151"/>
      <c r="U711" s="794">
        <v>484400</v>
      </c>
      <c r="V711" s="845">
        <v>186400</v>
      </c>
      <c r="W711" s="795">
        <f t="shared" si="53"/>
        <v>670800</v>
      </c>
      <c r="X711" s="795">
        <f t="shared" si="54"/>
        <v>335400</v>
      </c>
      <c r="Y711" s="795">
        <f t="shared" si="55"/>
        <v>0</v>
      </c>
      <c r="Z711" s="795">
        <f t="shared" si="56"/>
        <v>0</v>
      </c>
      <c r="AA711" s="795">
        <f t="shared" si="57"/>
        <v>0</v>
      </c>
      <c r="AB711" s="834">
        <f>IFERROR(VLOOKUP(N711,'[40]KL TT ĐỢT 2'!$B$18:$K$2023,10,0),0)</f>
        <v>0</v>
      </c>
    </row>
    <row r="712" spans="1:28" s="731" customFormat="1" hidden="1" outlineLevel="1">
      <c r="A712" s="762"/>
      <c r="B712" s="784" t="s">
        <v>2393</v>
      </c>
      <c r="C712" s="804" t="s">
        <v>2394</v>
      </c>
      <c r="D712" s="786" t="s">
        <v>1535</v>
      </c>
      <c r="E712" s="787">
        <v>0.6</v>
      </c>
      <c r="F712" s="788"/>
      <c r="G712" s="788"/>
      <c r="H712" s="758">
        <v>0</v>
      </c>
      <c r="I712" s="789"/>
      <c r="J712" s="789"/>
      <c r="K712" s="788"/>
      <c r="M712" s="828"/>
      <c r="N712" s="841" t="s">
        <v>2393</v>
      </c>
      <c r="O712" s="842" t="s">
        <v>2394</v>
      </c>
      <c r="P712" s="843" t="s">
        <v>1535</v>
      </c>
      <c r="Q712" s="1154">
        <v>0.6</v>
      </c>
      <c r="R712" s="1145">
        <v>0</v>
      </c>
      <c r="S712" s="1151"/>
      <c r="T712" s="1151"/>
      <c r="U712" s="794">
        <v>484400</v>
      </c>
      <c r="V712" s="845">
        <v>186400</v>
      </c>
      <c r="W712" s="795">
        <f t="shared" si="53"/>
        <v>670800</v>
      </c>
      <c r="X712" s="795">
        <f t="shared" si="54"/>
        <v>402480</v>
      </c>
      <c r="Y712" s="795">
        <f t="shared" si="55"/>
        <v>0</v>
      </c>
      <c r="Z712" s="795">
        <f t="shared" si="56"/>
        <v>0</v>
      </c>
      <c r="AA712" s="795">
        <f t="shared" si="57"/>
        <v>0</v>
      </c>
      <c r="AB712" s="834">
        <f>IFERROR(VLOOKUP(N712,'[40]KL TT ĐỢT 2'!$B$18:$K$2023,10,0),0)</f>
        <v>0</v>
      </c>
    </row>
    <row r="713" spans="1:28" s="731" customFormat="1" hidden="1" outlineLevel="1">
      <c r="A713" s="762"/>
      <c r="B713" s="784" t="s">
        <v>2395</v>
      </c>
      <c r="C713" s="804" t="s">
        <v>2315</v>
      </c>
      <c r="D713" s="786" t="s">
        <v>1535</v>
      </c>
      <c r="E713" s="787">
        <v>0.5</v>
      </c>
      <c r="F713" s="788"/>
      <c r="G713" s="788"/>
      <c r="H713" s="758">
        <v>0</v>
      </c>
      <c r="I713" s="789"/>
      <c r="J713" s="789"/>
      <c r="K713" s="788"/>
      <c r="M713" s="828"/>
      <c r="N713" s="841" t="s">
        <v>2395</v>
      </c>
      <c r="O713" s="842" t="s">
        <v>2315</v>
      </c>
      <c r="P713" s="843" t="s">
        <v>1535</v>
      </c>
      <c r="Q713" s="1154">
        <v>0.5</v>
      </c>
      <c r="R713" s="1145">
        <v>0</v>
      </c>
      <c r="S713" s="1151"/>
      <c r="T713" s="1151"/>
      <c r="U713" s="794">
        <v>544700</v>
      </c>
      <c r="V713" s="845">
        <v>192900</v>
      </c>
      <c r="W713" s="795">
        <f t="shared" si="53"/>
        <v>737600</v>
      </c>
      <c r="X713" s="795">
        <f t="shared" si="54"/>
        <v>368800</v>
      </c>
      <c r="Y713" s="795">
        <f t="shared" si="55"/>
        <v>0</v>
      </c>
      <c r="Z713" s="795">
        <f t="shared" si="56"/>
        <v>0</v>
      </c>
      <c r="AA713" s="795">
        <f t="shared" si="57"/>
        <v>0</v>
      </c>
      <c r="AB713" s="834">
        <f>IFERROR(VLOOKUP(N713,'[40]KL TT ĐỢT 2'!$B$18:$K$2023,10,0),0)</f>
        <v>0</v>
      </c>
    </row>
    <row r="714" spans="1:28" s="767" customFormat="1" ht="28" hidden="1" outlineLevel="1">
      <c r="A714" s="784"/>
      <c r="B714" s="784" t="s">
        <v>2396</v>
      </c>
      <c r="C714" s="785" t="s">
        <v>1563</v>
      </c>
      <c r="D714" s="786" t="s">
        <v>1535</v>
      </c>
      <c r="E714" s="787">
        <v>8</v>
      </c>
      <c r="F714" s="788"/>
      <c r="G714" s="788"/>
      <c r="H714" s="758">
        <v>0</v>
      </c>
      <c r="I714" s="789"/>
      <c r="J714" s="789"/>
      <c r="K714" s="788"/>
      <c r="M714" s="841"/>
      <c r="N714" s="841" t="s">
        <v>2396</v>
      </c>
      <c r="O714" s="847" t="s">
        <v>1563</v>
      </c>
      <c r="P714" s="843" t="s">
        <v>1535</v>
      </c>
      <c r="Q714" s="1154">
        <v>8</v>
      </c>
      <c r="R714" s="1145">
        <v>0</v>
      </c>
      <c r="S714" s="1151"/>
      <c r="T714" s="1151"/>
      <c r="U714" s="794">
        <v>476400</v>
      </c>
      <c r="V714" s="845">
        <v>38600</v>
      </c>
      <c r="W714" s="795">
        <f t="shared" si="53"/>
        <v>515000</v>
      </c>
      <c r="X714" s="795">
        <f t="shared" si="54"/>
        <v>4120000</v>
      </c>
      <c r="Y714" s="795">
        <f t="shared" si="55"/>
        <v>0</v>
      </c>
      <c r="Z714" s="795">
        <f t="shared" si="56"/>
        <v>0</v>
      </c>
      <c r="AA714" s="795">
        <f t="shared" si="57"/>
        <v>0</v>
      </c>
      <c r="AB714" s="834">
        <f>IFERROR(VLOOKUP(N714,'[40]KL TT ĐỢT 2'!$B$18:$K$2023,10,0),0)</f>
        <v>0</v>
      </c>
    </row>
    <row r="715" spans="1:28" s="767" customFormat="1" hidden="1" outlineLevel="1">
      <c r="A715" s="784"/>
      <c r="B715" s="784" t="s">
        <v>2397</v>
      </c>
      <c r="C715" s="785" t="s">
        <v>1565</v>
      </c>
      <c r="D715" s="786" t="s">
        <v>1535</v>
      </c>
      <c r="E715" s="787">
        <v>8</v>
      </c>
      <c r="F715" s="788"/>
      <c r="G715" s="788"/>
      <c r="H715" s="758">
        <v>0</v>
      </c>
      <c r="I715" s="789"/>
      <c r="J715" s="789"/>
      <c r="K715" s="788"/>
      <c r="M715" s="841"/>
      <c r="N715" s="841" t="s">
        <v>2397</v>
      </c>
      <c r="O715" s="847" t="s">
        <v>1565</v>
      </c>
      <c r="P715" s="843" t="s">
        <v>1535</v>
      </c>
      <c r="Q715" s="1154">
        <v>8</v>
      </c>
      <c r="R715" s="1145">
        <v>0</v>
      </c>
      <c r="S715" s="1151"/>
      <c r="T715" s="1151"/>
      <c r="U715" s="794">
        <v>254000</v>
      </c>
      <c r="V715" s="845">
        <v>12900</v>
      </c>
      <c r="W715" s="795">
        <f t="shared" si="53"/>
        <v>266900</v>
      </c>
      <c r="X715" s="795">
        <f t="shared" si="54"/>
        <v>2135200</v>
      </c>
      <c r="Y715" s="795">
        <f t="shared" si="55"/>
        <v>0</v>
      </c>
      <c r="Z715" s="795">
        <f t="shared" si="56"/>
        <v>0</v>
      </c>
      <c r="AA715" s="795">
        <f t="shared" si="57"/>
        <v>0</v>
      </c>
      <c r="AB715" s="834">
        <f>IFERROR(VLOOKUP(N715,'[40]KL TT ĐỢT 2'!$B$18:$K$2023,10,0),0)</f>
        <v>0</v>
      </c>
    </row>
    <row r="716" spans="1:28" s="767" customFormat="1" hidden="1" outlineLevel="1">
      <c r="A716" s="784"/>
      <c r="B716" s="784" t="s">
        <v>2398</v>
      </c>
      <c r="C716" s="801" t="s">
        <v>2399</v>
      </c>
      <c r="D716" s="786"/>
      <c r="E716" s="787"/>
      <c r="F716" s="788"/>
      <c r="G716" s="788"/>
      <c r="H716" s="758">
        <v>0</v>
      </c>
      <c r="I716" s="789"/>
      <c r="J716" s="789"/>
      <c r="K716" s="788"/>
      <c r="M716" s="841"/>
      <c r="N716" s="852" t="s">
        <v>2398</v>
      </c>
      <c r="O716" s="830" t="s">
        <v>2399</v>
      </c>
      <c r="P716" s="843"/>
      <c r="Q716" s="1154"/>
      <c r="R716" s="1145">
        <v>0</v>
      </c>
      <c r="S716" s="1151"/>
      <c r="T716" s="1151"/>
      <c r="U716" s="781"/>
      <c r="V716" s="860"/>
      <c r="W716" s="795">
        <f t="shared" si="53"/>
        <v>0</v>
      </c>
      <c r="X716" s="795">
        <f t="shared" si="54"/>
        <v>0</v>
      </c>
      <c r="Y716" s="795">
        <f t="shared" si="55"/>
        <v>0</v>
      </c>
      <c r="Z716" s="795">
        <f t="shared" si="56"/>
        <v>0</v>
      </c>
      <c r="AA716" s="795">
        <f t="shared" si="57"/>
        <v>0</v>
      </c>
      <c r="AB716" s="834">
        <f>IFERROR(VLOOKUP(N716,'[40]KL TT ĐỢT 2'!$B$18:$K$2023,10,0),0)</f>
        <v>0</v>
      </c>
    </row>
    <row r="717" spans="1:28" s="767" customFormat="1" hidden="1" outlineLevel="1">
      <c r="A717" s="784"/>
      <c r="B717" s="784" t="s">
        <v>2400</v>
      </c>
      <c r="C717" s="804" t="s">
        <v>2401</v>
      </c>
      <c r="D717" s="786" t="s">
        <v>1535</v>
      </c>
      <c r="E717" s="787">
        <v>5</v>
      </c>
      <c r="F717" s="788"/>
      <c r="G717" s="788"/>
      <c r="H717" s="758">
        <v>0</v>
      </c>
      <c r="I717" s="789"/>
      <c r="J717" s="789"/>
      <c r="K717" s="788"/>
      <c r="M717" s="841"/>
      <c r="N717" s="841" t="s">
        <v>2400</v>
      </c>
      <c r="O717" s="842" t="s">
        <v>2401</v>
      </c>
      <c r="P717" s="843" t="s">
        <v>1535</v>
      </c>
      <c r="Q717" s="1154">
        <v>5</v>
      </c>
      <c r="R717" s="1145">
        <v>0</v>
      </c>
      <c r="S717" s="1151"/>
      <c r="T717" s="1151"/>
      <c r="U717" s="794">
        <v>440400</v>
      </c>
      <c r="V717" s="845">
        <v>186400</v>
      </c>
      <c r="W717" s="795">
        <f t="shared" si="53"/>
        <v>626800</v>
      </c>
      <c r="X717" s="795">
        <f t="shared" si="54"/>
        <v>3134000</v>
      </c>
      <c r="Y717" s="795">
        <f t="shared" si="55"/>
        <v>0</v>
      </c>
      <c r="Z717" s="795">
        <f t="shared" si="56"/>
        <v>0</v>
      </c>
      <c r="AA717" s="795">
        <f t="shared" si="57"/>
        <v>0</v>
      </c>
      <c r="AB717" s="834">
        <f>IFERROR(VLOOKUP(N717,'[40]KL TT ĐỢT 2'!$B$18:$K$2023,10,0),0)</f>
        <v>0</v>
      </c>
    </row>
    <row r="718" spans="1:28" s="731" customFormat="1" hidden="1" outlineLevel="1">
      <c r="A718" s="762"/>
      <c r="B718" s="784" t="s">
        <v>2402</v>
      </c>
      <c r="C718" s="804" t="s">
        <v>2403</v>
      </c>
      <c r="D718" s="786" t="s">
        <v>1535</v>
      </c>
      <c r="E718" s="787">
        <v>0.5</v>
      </c>
      <c r="F718" s="788"/>
      <c r="G718" s="788"/>
      <c r="H718" s="758">
        <v>0</v>
      </c>
      <c r="I718" s="789"/>
      <c r="J718" s="789"/>
      <c r="K718" s="788"/>
      <c r="M718" s="828"/>
      <c r="N718" s="841" t="s">
        <v>2402</v>
      </c>
      <c r="O718" s="842" t="s">
        <v>2403</v>
      </c>
      <c r="P718" s="843" t="s">
        <v>1535</v>
      </c>
      <c r="Q718" s="1154">
        <v>0.5</v>
      </c>
      <c r="R718" s="1145">
        <v>0</v>
      </c>
      <c r="S718" s="1151"/>
      <c r="T718" s="1151"/>
      <c r="U718" s="794">
        <v>484400</v>
      </c>
      <c r="V718" s="845">
        <v>186400</v>
      </c>
      <c r="W718" s="795">
        <f t="shared" si="53"/>
        <v>670800</v>
      </c>
      <c r="X718" s="795">
        <f t="shared" si="54"/>
        <v>335400</v>
      </c>
      <c r="Y718" s="795">
        <f t="shared" si="55"/>
        <v>0</v>
      </c>
      <c r="Z718" s="795">
        <f t="shared" si="56"/>
        <v>0</v>
      </c>
      <c r="AA718" s="795">
        <f t="shared" si="57"/>
        <v>0</v>
      </c>
      <c r="AB718" s="834">
        <f>IFERROR(VLOOKUP(N718,'[40]KL TT ĐỢT 2'!$B$18:$K$2023,10,0),0)</f>
        <v>0</v>
      </c>
    </row>
    <row r="719" spans="1:28" s="731" customFormat="1" hidden="1" outlineLevel="1">
      <c r="A719" s="762"/>
      <c r="B719" s="784" t="s">
        <v>2404</v>
      </c>
      <c r="C719" s="804" t="s">
        <v>2394</v>
      </c>
      <c r="D719" s="786" t="s">
        <v>1535</v>
      </c>
      <c r="E719" s="787">
        <v>1</v>
      </c>
      <c r="F719" s="788"/>
      <c r="G719" s="788"/>
      <c r="H719" s="758">
        <v>0</v>
      </c>
      <c r="I719" s="789"/>
      <c r="J719" s="789"/>
      <c r="K719" s="788"/>
      <c r="M719" s="828"/>
      <c r="N719" s="841" t="s">
        <v>2404</v>
      </c>
      <c r="O719" s="842" t="s">
        <v>2394</v>
      </c>
      <c r="P719" s="843" t="s">
        <v>1535</v>
      </c>
      <c r="Q719" s="1154">
        <v>1</v>
      </c>
      <c r="R719" s="1145">
        <v>0</v>
      </c>
      <c r="S719" s="1151"/>
      <c r="T719" s="1151"/>
      <c r="U719" s="794">
        <v>544700</v>
      </c>
      <c r="V719" s="845">
        <v>192900</v>
      </c>
      <c r="W719" s="795">
        <f t="shared" si="53"/>
        <v>737600</v>
      </c>
      <c r="X719" s="795">
        <f t="shared" si="54"/>
        <v>737600</v>
      </c>
      <c r="Y719" s="795">
        <f t="shared" si="55"/>
        <v>0</v>
      </c>
      <c r="Z719" s="795">
        <f t="shared" si="56"/>
        <v>0</v>
      </c>
      <c r="AA719" s="795">
        <f t="shared" si="57"/>
        <v>0</v>
      </c>
      <c r="AB719" s="834">
        <f>IFERROR(VLOOKUP(N719,'[40]KL TT ĐỢT 2'!$B$18:$K$2023,10,0),0)</f>
        <v>0</v>
      </c>
    </row>
    <row r="720" spans="1:28" s="767" customFormat="1" hidden="1" outlineLevel="1">
      <c r="A720" s="784"/>
      <c r="B720" s="784" t="s">
        <v>2405</v>
      </c>
      <c r="C720" s="804" t="s">
        <v>2315</v>
      </c>
      <c r="D720" s="786" t="s">
        <v>1535</v>
      </c>
      <c r="E720" s="787">
        <v>0.5</v>
      </c>
      <c r="F720" s="788"/>
      <c r="G720" s="788"/>
      <c r="H720" s="758">
        <v>0</v>
      </c>
      <c r="I720" s="789"/>
      <c r="J720" s="789"/>
      <c r="K720" s="788"/>
      <c r="M720" s="841"/>
      <c r="N720" s="841" t="s">
        <v>2405</v>
      </c>
      <c r="O720" s="842" t="s">
        <v>2315</v>
      </c>
      <c r="P720" s="843" t="s">
        <v>1535</v>
      </c>
      <c r="Q720" s="1154">
        <v>0.5</v>
      </c>
      <c r="R720" s="1145">
        <v>0</v>
      </c>
      <c r="S720" s="1151"/>
      <c r="T720" s="1151"/>
      <c r="U720" s="794">
        <v>544700</v>
      </c>
      <c r="V720" s="845">
        <v>192900</v>
      </c>
      <c r="W720" s="795">
        <f t="shared" si="53"/>
        <v>737600</v>
      </c>
      <c r="X720" s="795">
        <f t="shared" si="54"/>
        <v>368800</v>
      </c>
      <c r="Y720" s="795">
        <f t="shared" si="55"/>
        <v>0</v>
      </c>
      <c r="Z720" s="795">
        <f t="shared" si="56"/>
        <v>0</v>
      </c>
      <c r="AA720" s="795">
        <f t="shared" si="57"/>
        <v>0</v>
      </c>
      <c r="AB720" s="834">
        <f>IFERROR(VLOOKUP(N720,'[40]KL TT ĐỢT 2'!$B$18:$K$2023,10,0),0)</f>
        <v>0</v>
      </c>
    </row>
    <row r="721" spans="1:28" s="767" customFormat="1" ht="28" hidden="1" outlineLevel="1">
      <c r="A721" s="784"/>
      <c r="B721" s="784" t="s">
        <v>2406</v>
      </c>
      <c r="C721" s="785" t="s">
        <v>1563</v>
      </c>
      <c r="D721" s="786" t="s">
        <v>1535</v>
      </c>
      <c r="E721" s="787">
        <v>6</v>
      </c>
      <c r="F721" s="788"/>
      <c r="G721" s="788"/>
      <c r="H721" s="758">
        <v>0</v>
      </c>
      <c r="I721" s="789"/>
      <c r="J721" s="789"/>
      <c r="K721" s="788"/>
      <c r="M721" s="841"/>
      <c r="N721" s="841" t="s">
        <v>2406</v>
      </c>
      <c r="O721" s="847" t="s">
        <v>1563</v>
      </c>
      <c r="P721" s="843" t="s">
        <v>1535</v>
      </c>
      <c r="Q721" s="1154">
        <v>6</v>
      </c>
      <c r="R721" s="1145">
        <v>0</v>
      </c>
      <c r="S721" s="1151"/>
      <c r="T721" s="1151"/>
      <c r="U721" s="794">
        <v>476400</v>
      </c>
      <c r="V721" s="845">
        <v>38600</v>
      </c>
      <c r="W721" s="795">
        <f t="shared" si="53"/>
        <v>515000</v>
      </c>
      <c r="X721" s="795">
        <f t="shared" si="54"/>
        <v>3090000</v>
      </c>
      <c r="Y721" s="795">
        <f t="shared" si="55"/>
        <v>0</v>
      </c>
      <c r="Z721" s="795">
        <f t="shared" si="56"/>
        <v>0</v>
      </c>
      <c r="AA721" s="795">
        <f t="shared" si="57"/>
        <v>0</v>
      </c>
      <c r="AB721" s="834">
        <f>IFERROR(VLOOKUP(N721,'[40]KL TT ĐỢT 2'!$B$18:$K$2023,10,0),0)</f>
        <v>0</v>
      </c>
    </row>
    <row r="722" spans="1:28" s="767" customFormat="1" hidden="1" outlineLevel="1">
      <c r="A722" s="784"/>
      <c r="B722" s="784" t="s">
        <v>2407</v>
      </c>
      <c r="C722" s="785" t="s">
        <v>1565</v>
      </c>
      <c r="D722" s="786" t="s">
        <v>1535</v>
      </c>
      <c r="E722" s="787">
        <v>6</v>
      </c>
      <c r="F722" s="788"/>
      <c r="G722" s="788"/>
      <c r="H722" s="758">
        <v>0</v>
      </c>
      <c r="I722" s="789"/>
      <c r="J722" s="789"/>
      <c r="K722" s="788"/>
      <c r="M722" s="841"/>
      <c r="N722" s="841" t="s">
        <v>2407</v>
      </c>
      <c r="O722" s="847" t="s">
        <v>1565</v>
      </c>
      <c r="P722" s="843" t="s">
        <v>1535</v>
      </c>
      <c r="Q722" s="1154">
        <v>6</v>
      </c>
      <c r="R722" s="1145">
        <v>0</v>
      </c>
      <c r="S722" s="1151"/>
      <c r="T722" s="1151"/>
      <c r="U722" s="794">
        <v>254000</v>
      </c>
      <c r="V722" s="845">
        <v>12900</v>
      </c>
      <c r="W722" s="795">
        <f t="shared" si="53"/>
        <v>266900</v>
      </c>
      <c r="X722" s="795">
        <f t="shared" si="54"/>
        <v>1601400</v>
      </c>
      <c r="Y722" s="795">
        <f t="shared" si="55"/>
        <v>0</v>
      </c>
      <c r="Z722" s="795">
        <f t="shared" si="56"/>
        <v>0</v>
      </c>
      <c r="AA722" s="795">
        <f t="shared" si="57"/>
        <v>0</v>
      </c>
      <c r="AB722" s="834">
        <f>IFERROR(VLOOKUP(N722,'[40]KL TT ĐỢT 2'!$B$18:$K$2023,10,0),0)</f>
        <v>0</v>
      </c>
    </row>
    <row r="723" spans="1:28" s="767" customFormat="1" hidden="1" outlineLevel="1">
      <c r="A723" s="784"/>
      <c r="B723" s="784" t="s">
        <v>2408</v>
      </c>
      <c r="C723" s="801" t="s">
        <v>2409</v>
      </c>
      <c r="D723" s="786"/>
      <c r="E723" s="787"/>
      <c r="F723" s="788"/>
      <c r="G723" s="788"/>
      <c r="H723" s="758">
        <v>0</v>
      </c>
      <c r="I723" s="789"/>
      <c r="J723" s="789"/>
      <c r="K723" s="788"/>
      <c r="M723" s="841"/>
      <c r="N723" s="852" t="s">
        <v>2408</v>
      </c>
      <c r="O723" s="830" t="s">
        <v>2409</v>
      </c>
      <c r="P723" s="843"/>
      <c r="Q723" s="1154"/>
      <c r="R723" s="1145">
        <v>0</v>
      </c>
      <c r="S723" s="1151"/>
      <c r="T723" s="1151"/>
      <c r="U723" s="781"/>
      <c r="V723" s="860"/>
      <c r="W723" s="795">
        <f t="shared" ref="W723:W788" si="59">U723+V723</f>
        <v>0</v>
      </c>
      <c r="X723" s="795">
        <f t="shared" ref="X723:X788" si="60">Q723*W723</f>
        <v>0</v>
      </c>
      <c r="Y723" s="795">
        <f t="shared" ref="Y723:Y788" si="61">R723*W723</f>
        <v>0</v>
      </c>
      <c r="Z723" s="795">
        <f t="shared" ref="Z723:Z788" si="62">S723*W723</f>
        <v>0</v>
      </c>
      <c r="AA723" s="795">
        <f t="shared" ref="AA723:AA788" si="63">T723*W723</f>
        <v>0</v>
      </c>
      <c r="AB723" s="834">
        <f>IFERROR(VLOOKUP(N723,'[40]KL TT ĐỢT 2'!$B$18:$K$2023,10,0),0)</f>
        <v>0</v>
      </c>
    </row>
    <row r="724" spans="1:28" s="731" customFormat="1" hidden="1" outlineLevel="1">
      <c r="A724" s="762"/>
      <c r="B724" s="784" t="s">
        <v>2410</v>
      </c>
      <c r="C724" s="804" t="s">
        <v>2411</v>
      </c>
      <c r="D724" s="786" t="s">
        <v>1535</v>
      </c>
      <c r="E724" s="787">
        <v>11</v>
      </c>
      <c r="F724" s="788"/>
      <c r="G724" s="788"/>
      <c r="H724" s="758">
        <v>0</v>
      </c>
      <c r="I724" s="789"/>
      <c r="J724" s="789"/>
      <c r="K724" s="788"/>
      <c r="M724" s="828"/>
      <c r="N724" s="841" t="s">
        <v>2410</v>
      </c>
      <c r="O724" s="842" t="s">
        <v>2411</v>
      </c>
      <c r="P724" s="843" t="s">
        <v>1535</v>
      </c>
      <c r="Q724" s="1154">
        <v>11</v>
      </c>
      <c r="R724" s="1145">
        <v>0</v>
      </c>
      <c r="S724" s="1151"/>
      <c r="T724" s="1151"/>
      <c r="U724" s="794">
        <v>495200</v>
      </c>
      <c r="V724" s="845">
        <v>192900</v>
      </c>
      <c r="W724" s="795">
        <f t="shared" si="59"/>
        <v>688100</v>
      </c>
      <c r="X724" s="795">
        <f t="shared" si="60"/>
        <v>7569100</v>
      </c>
      <c r="Y724" s="795">
        <f t="shared" si="61"/>
        <v>0</v>
      </c>
      <c r="Z724" s="795">
        <f t="shared" si="62"/>
        <v>0</v>
      </c>
      <c r="AA724" s="795">
        <f t="shared" si="63"/>
        <v>0</v>
      </c>
      <c r="AB724" s="834">
        <f>IFERROR(VLOOKUP(N724,'[40]KL TT ĐỢT 2'!$B$18:$K$2023,10,0),0)</f>
        <v>0</v>
      </c>
    </row>
    <row r="725" spans="1:28" s="767" customFormat="1" hidden="1" outlineLevel="1">
      <c r="A725" s="784"/>
      <c r="B725" s="784" t="s">
        <v>2412</v>
      </c>
      <c r="C725" s="804" t="s">
        <v>2413</v>
      </c>
      <c r="D725" s="786" t="s">
        <v>1535</v>
      </c>
      <c r="E725" s="787">
        <v>1</v>
      </c>
      <c r="F725" s="788"/>
      <c r="G725" s="788"/>
      <c r="H725" s="758">
        <v>0</v>
      </c>
      <c r="I725" s="789"/>
      <c r="J725" s="789"/>
      <c r="K725" s="788"/>
      <c r="M725" s="841"/>
      <c r="N725" s="841" t="s">
        <v>2412</v>
      </c>
      <c r="O725" s="842" t="s">
        <v>2413</v>
      </c>
      <c r="P725" s="843" t="s">
        <v>1535</v>
      </c>
      <c r="Q725" s="1154">
        <v>1</v>
      </c>
      <c r="R725" s="1145">
        <v>0</v>
      </c>
      <c r="S725" s="1151"/>
      <c r="T725" s="1151"/>
      <c r="U725" s="794">
        <v>544700</v>
      </c>
      <c r="V725" s="845">
        <v>192900</v>
      </c>
      <c r="W725" s="795">
        <f t="shared" si="59"/>
        <v>737600</v>
      </c>
      <c r="X725" s="795">
        <f t="shared" si="60"/>
        <v>737600</v>
      </c>
      <c r="Y725" s="795">
        <f t="shared" si="61"/>
        <v>0</v>
      </c>
      <c r="Z725" s="795">
        <f t="shared" si="62"/>
        <v>0</v>
      </c>
      <c r="AA725" s="795">
        <f t="shared" si="63"/>
        <v>0</v>
      </c>
      <c r="AB725" s="834">
        <f>IFERROR(VLOOKUP(N725,'[40]KL TT ĐỢT 2'!$B$18:$K$2023,10,0),0)</f>
        <v>0</v>
      </c>
    </row>
    <row r="726" spans="1:28" s="767" customFormat="1" hidden="1" outlineLevel="1">
      <c r="A726" s="784"/>
      <c r="B726" s="784" t="s">
        <v>2414</v>
      </c>
      <c r="C726" s="804" t="s">
        <v>2415</v>
      </c>
      <c r="D726" s="786" t="s">
        <v>1535</v>
      </c>
      <c r="E726" s="787">
        <v>2</v>
      </c>
      <c r="F726" s="788"/>
      <c r="G726" s="788"/>
      <c r="H726" s="758">
        <v>0</v>
      </c>
      <c r="I726" s="789"/>
      <c r="J726" s="789"/>
      <c r="K726" s="788"/>
      <c r="M726" s="841"/>
      <c r="N726" s="841" t="s">
        <v>2414</v>
      </c>
      <c r="O726" s="842" t="s">
        <v>2415</v>
      </c>
      <c r="P726" s="843" t="s">
        <v>1535</v>
      </c>
      <c r="Q726" s="1154">
        <v>2</v>
      </c>
      <c r="R726" s="1145">
        <v>0</v>
      </c>
      <c r="S726" s="1151"/>
      <c r="T726" s="1151"/>
      <c r="U726" s="794">
        <v>544700</v>
      </c>
      <c r="V726" s="845">
        <v>192900</v>
      </c>
      <c r="W726" s="795">
        <f t="shared" si="59"/>
        <v>737600</v>
      </c>
      <c r="X726" s="795">
        <f t="shared" si="60"/>
        <v>1475200</v>
      </c>
      <c r="Y726" s="795">
        <f t="shared" si="61"/>
        <v>0</v>
      </c>
      <c r="Z726" s="795">
        <f t="shared" si="62"/>
        <v>0</v>
      </c>
      <c r="AA726" s="795">
        <f t="shared" si="63"/>
        <v>0</v>
      </c>
      <c r="AB726" s="834">
        <f>IFERROR(VLOOKUP(N726,'[40]KL TT ĐỢT 2'!$B$18:$K$2023,10,0),0)</f>
        <v>0</v>
      </c>
    </row>
    <row r="727" spans="1:28" s="767" customFormat="1" hidden="1" outlineLevel="1">
      <c r="A727" s="784"/>
      <c r="B727" s="784" t="s">
        <v>2416</v>
      </c>
      <c r="C727" s="804" t="s">
        <v>2315</v>
      </c>
      <c r="D727" s="786" t="s">
        <v>1535</v>
      </c>
      <c r="E727" s="787">
        <v>1</v>
      </c>
      <c r="F727" s="788"/>
      <c r="G727" s="788"/>
      <c r="H727" s="758">
        <v>0</v>
      </c>
      <c r="I727" s="789"/>
      <c r="J727" s="789"/>
      <c r="K727" s="788"/>
      <c r="M727" s="841"/>
      <c r="N727" s="841" t="s">
        <v>2416</v>
      </c>
      <c r="O727" s="842" t="s">
        <v>2315</v>
      </c>
      <c r="P727" s="843" t="s">
        <v>1535</v>
      </c>
      <c r="Q727" s="1154">
        <v>1</v>
      </c>
      <c r="R727" s="1145">
        <v>0</v>
      </c>
      <c r="S727" s="1151"/>
      <c r="T727" s="1151"/>
      <c r="U727" s="794">
        <v>544700</v>
      </c>
      <c r="V727" s="845">
        <v>192900</v>
      </c>
      <c r="W727" s="795">
        <f t="shared" si="59"/>
        <v>737600</v>
      </c>
      <c r="X727" s="795">
        <f t="shared" si="60"/>
        <v>737600</v>
      </c>
      <c r="Y727" s="795">
        <f t="shared" si="61"/>
        <v>0</v>
      </c>
      <c r="Z727" s="795">
        <f t="shared" si="62"/>
        <v>0</v>
      </c>
      <c r="AA727" s="795">
        <f t="shared" si="63"/>
        <v>0</v>
      </c>
      <c r="AB727" s="834">
        <f>IFERROR(VLOOKUP(N727,'[40]KL TT ĐỢT 2'!$B$18:$K$2023,10,0),0)</f>
        <v>0</v>
      </c>
    </row>
    <row r="728" spans="1:28" s="767" customFormat="1" ht="28" hidden="1" outlineLevel="1">
      <c r="A728" s="784"/>
      <c r="B728" s="784" t="s">
        <v>2417</v>
      </c>
      <c r="C728" s="785" t="s">
        <v>1563</v>
      </c>
      <c r="D728" s="786" t="s">
        <v>1535</v>
      </c>
      <c r="E728" s="787">
        <v>14</v>
      </c>
      <c r="F728" s="788"/>
      <c r="G728" s="788"/>
      <c r="H728" s="758">
        <v>0</v>
      </c>
      <c r="I728" s="789"/>
      <c r="J728" s="789"/>
      <c r="K728" s="788"/>
      <c r="M728" s="841"/>
      <c r="N728" s="841" t="s">
        <v>2417</v>
      </c>
      <c r="O728" s="847" t="s">
        <v>1563</v>
      </c>
      <c r="P728" s="843" t="s">
        <v>1535</v>
      </c>
      <c r="Q728" s="1154">
        <v>14</v>
      </c>
      <c r="R728" s="1145">
        <v>0</v>
      </c>
      <c r="S728" s="1151"/>
      <c r="T728" s="1151"/>
      <c r="U728" s="794">
        <v>476400</v>
      </c>
      <c r="V728" s="845">
        <v>38600</v>
      </c>
      <c r="W728" s="795">
        <f t="shared" si="59"/>
        <v>515000</v>
      </c>
      <c r="X728" s="795">
        <f t="shared" si="60"/>
        <v>7210000</v>
      </c>
      <c r="Y728" s="795">
        <f t="shared" si="61"/>
        <v>0</v>
      </c>
      <c r="Z728" s="795">
        <f t="shared" si="62"/>
        <v>0</v>
      </c>
      <c r="AA728" s="795">
        <f t="shared" si="63"/>
        <v>0</v>
      </c>
      <c r="AB728" s="834">
        <f>IFERROR(VLOOKUP(N728,'[40]KL TT ĐỢT 2'!$B$18:$K$2023,10,0),0)</f>
        <v>0</v>
      </c>
    </row>
    <row r="729" spans="1:28" s="767" customFormat="1" hidden="1" outlineLevel="1">
      <c r="A729" s="784"/>
      <c r="B729" s="784" t="s">
        <v>2418</v>
      </c>
      <c r="C729" s="785" t="s">
        <v>1565</v>
      </c>
      <c r="D729" s="786" t="s">
        <v>1535</v>
      </c>
      <c r="E729" s="787">
        <v>14</v>
      </c>
      <c r="F729" s="788"/>
      <c r="G729" s="788"/>
      <c r="H729" s="758">
        <v>0</v>
      </c>
      <c r="I729" s="789"/>
      <c r="J729" s="789"/>
      <c r="K729" s="788"/>
      <c r="M729" s="841"/>
      <c r="N729" s="841" t="s">
        <v>2418</v>
      </c>
      <c r="O729" s="847" t="s">
        <v>1565</v>
      </c>
      <c r="P729" s="843" t="s">
        <v>1535</v>
      </c>
      <c r="Q729" s="1154">
        <v>14</v>
      </c>
      <c r="R729" s="1145">
        <v>0</v>
      </c>
      <c r="S729" s="1151"/>
      <c r="T729" s="1151"/>
      <c r="U729" s="794">
        <v>254000</v>
      </c>
      <c r="V729" s="845">
        <v>12900</v>
      </c>
      <c r="W729" s="795">
        <f t="shared" si="59"/>
        <v>266900</v>
      </c>
      <c r="X729" s="795">
        <f t="shared" si="60"/>
        <v>3736600</v>
      </c>
      <c r="Y729" s="795">
        <f t="shared" si="61"/>
        <v>0</v>
      </c>
      <c r="Z729" s="795">
        <f t="shared" si="62"/>
        <v>0</v>
      </c>
      <c r="AA729" s="795">
        <f t="shared" si="63"/>
        <v>0</v>
      </c>
      <c r="AB729" s="834">
        <f>IFERROR(VLOOKUP(N729,'[40]KL TT ĐỢT 2'!$B$18:$K$2023,10,0),0)</f>
        <v>0</v>
      </c>
    </row>
    <row r="730" spans="1:28" s="767" customFormat="1" hidden="1" outlineLevel="1">
      <c r="A730" s="784"/>
      <c r="B730" s="784" t="s">
        <v>2419</v>
      </c>
      <c r="C730" s="801" t="s">
        <v>2420</v>
      </c>
      <c r="D730" s="786"/>
      <c r="E730" s="787"/>
      <c r="F730" s="788"/>
      <c r="G730" s="788"/>
      <c r="H730" s="758">
        <v>0</v>
      </c>
      <c r="I730" s="789"/>
      <c r="J730" s="789"/>
      <c r="K730" s="788"/>
      <c r="M730" s="841"/>
      <c r="N730" s="852" t="s">
        <v>2419</v>
      </c>
      <c r="O730" s="830" t="s">
        <v>2420</v>
      </c>
      <c r="P730" s="843"/>
      <c r="Q730" s="1154"/>
      <c r="R730" s="1145">
        <v>0</v>
      </c>
      <c r="S730" s="1151"/>
      <c r="T730" s="1151"/>
      <c r="U730" s="781"/>
      <c r="V730" s="860"/>
      <c r="W730" s="795">
        <f t="shared" si="59"/>
        <v>0</v>
      </c>
      <c r="X730" s="795">
        <f t="shared" si="60"/>
        <v>0</v>
      </c>
      <c r="Y730" s="795">
        <f t="shared" si="61"/>
        <v>0</v>
      </c>
      <c r="Z730" s="795">
        <f t="shared" si="62"/>
        <v>0</v>
      </c>
      <c r="AA730" s="795">
        <f t="shared" si="63"/>
        <v>0</v>
      </c>
      <c r="AB730" s="834">
        <f>IFERROR(VLOOKUP(N730,'[40]KL TT ĐỢT 2'!$B$18:$K$2023,10,0),0)</f>
        <v>0</v>
      </c>
    </row>
    <row r="731" spans="1:28" s="767" customFormat="1" hidden="1" outlineLevel="1">
      <c r="A731" s="784"/>
      <c r="B731" s="784" t="s">
        <v>2421</v>
      </c>
      <c r="C731" s="804" t="s">
        <v>2365</v>
      </c>
      <c r="D731" s="786" t="s">
        <v>1535</v>
      </c>
      <c r="E731" s="787">
        <v>9</v>
      </c>
      <c r="F731" s="788"/>
      <c r="G731" s="788"/>
      <c r="H731" s="758">
        <v>0</v>
      </c>
      <c r="I731" s="789"/>
      <c r="J731" s="789"/>
      <c r="K731" s="788"/>
      <c r="M731" s="841"/>
      <c r="N731" s="841" t="s">
        <v>2421</v>
      </c>
      <c r="O731" s="842" t="s">
        <v>2365</v>
      </c>
      <c r="P731" s="843" t="s">
        <v>1535</v>
      </c>
      <c r="Q731" s="1154">
        <v>9</v>
      </c>
      <c r="R731" s="1145">
        <v>0</v>
      </c>
      <c r="S731" s="1151"/>
      <c r="T731" s="1151"/>
      <c r="U731" s="794">
        <v>495200</v>
      </c>
      <c r="V731" s="845">
        <v>192900</v>
      </c>
      <c r="W731" s="795">
        <f t="shared" si="59"/>
        <v>688100</v>
      </c>
      <c r="X731" s="795">
        <f t="shared" si="60"/>
        <v>6192900</v>
      </c>
      <c r="Y731" s="795">
        <f t="shared" si="61"/>
        <v>0</v>
      </c>
      <c r="Z731" s="795">
        <f t="shared" si="62"/>
        <v>0</v>
      </c>
      <c r="AA731" s="795">
        <f t="shared" si="63"/>
        <v>0</v>
      </c>
      <c r="AB731" s="834">
        <f>IFERROR(VLOOKUP(N731,'[40]KL TT ĐỢT 2'!$B$18:$K$2023,10,0),0)</f>
        <v>0</v>
      </c>
    </row>
    <row r="732" spans="1:28" s="767" customFormat="1" hidden="1" outlineLevel="1">
      <c r="A732" s="784"/>
      <c r="B732" s="784" t="s">
        <v>2422</v>
      </c>
      <c r="C732" s="804" t="s">
        <v>2365</v>
      </c>
      <c r="D732" s="786" t="s">
        <v>1535</v>
      </c>
      <c r="E732" s="787">
        <v>18</v>
      </c>
      <c r="F732" s="788"/>
      <c r="G732" s="788"/>
      <c r="H732" s="758">
        <v>0</v>
      </c>
      <c r="I732" s="789"/>
      <c r="J732" s="789"/>
      <c r="K732" s="788"/>
      <c r="M732" s="841"/>
      <c r="N732" s="841" t="s">
        <v>2422</v>
      </c>
      <c r="O732" s="842" t="s">
        <v>2365</v>
      </c>
      <c r="P732" s="843" t="s">
        <v>1535</v>
      </c>
      <c r="Q732" s="1154">
        <v>18</v>
      </c>
      <c r="R732" s="1145">
        <v>0</v>
      </c>
      <c r="S732" s="1151"/>
      <c r="T732" s="1151"/>
      <c r="U732" s="794">
        <v>495200</v>
      </c>
      <c r="V732" s="845">
        <v>192900</v>
      </c>
      <c r="W732" s="795">
        <f t="shared" si="59"/>
        <v>688100</v>
      </c>
      <c r="X732" s="795">
        <f t="shared" si="60"/>
        <v>12385800</v>
      </c>
      <c r="Y732" s="795">
        <f t="shared" si="61"/>
        <v>0</v>
      </c>
      <c r="Z732" s="795">
        <f t="shared" si="62"/>
        <v>0</v>
      </c>
      <c r="AA732" s="795">
        <f t="shared" si="63"/>
        <v>0</v>
      </c>
      <c r="AB732" s="834">
        <f>IFERROR(VLOOKUP(N732,'[40]KL TT ĐỢT 2'!$B$18:$K$2023,10,0),0)</f>
        <v>0</v>
      </c>
    </row>
    <row r="733" spans="1:28" s="767" customFormat="1" hidden="1" outlineLevel="1">
      <c r="A733" s="784"/>
      <c r="B733" s="784" t="s">
        <v>2423</v>
      </c>
      <c r="C733" s="804" t="s">
        <v>2371</v>
      </c>
      <c r="D733" s="786" t="s">
        <v>1535</v>
      </c>
      <c r="E733" s="787">
        <v>2</v>
      </c>
      <c r="F733" s="788"/>
      <c r="G733" s="788"/>
      <c r="H733" s="758">
        <v>0</v>
      </c>
      <c r="I733" s="789"/>
      <c r="J733" s="789"/>
      <c r="K733" s="788"/>
      <c r="M733" s="841"/>
      <c r="N733" s="841" t="s">
        <v>2423</v>
      </c>
      <c r="O733" s="842" t="s">
        <v>2371</v>
      </c>
      <c r="P733" s="843" t="s">
        <v>1535</v>
      </c>
      <c r="Q733" s="1154">
        <v>2</v>
      </c>
      <c r="R733" s="1145">
        <v>0</v>
      </c>
      <c r="S733" s="1151"/>
      <c r="T733" s="1151"/>
      <c r="U733" s="794">
        <v>544700</v>
      </c>
      <c r="V733" s="845">
        <v>192900</v>
      </c>
      <c r="W733" s="795">
        <f t="shared" si="59"/>
        <v>737600</v>
      </c>
      <c r="X733" s="795">
        <f t="shared" si="60"/>
        <v>1475200</v>
      </c>
      <c r="Y733" s="795">
        <f t="shared" si="61"/>
        <v>0</v>
      </c>
      <c r="Z733" s="795">
        <f t="shared" si="62"/>
        <v>0</v>
      </c>
      <c r="AA733" s="795">
        <f t="shared" si="63"/>
        <v>0</v>
      </c>
      <c r="AB733" s="834">
        <f>IFERROR(VLOOKUP(N733,'[40]KL TT ĐỢT 2'!$B$18:$K$2023,10,0),0)</f>
        <v>0</v>
      </c>
    </row>
    <row r="734" spans="1:28" s="731" customFormat="1" hidden="1" outlineLevel="1">
      <c r="A734" s="762"/>
      <c r="B734" s="784" t="s">
        <v>2424</v>
      </c>
      <c r="C734" s="804" t="s">
        <v>2373</v>
      </c>
      <c r="D734" s="786" t="s">
        <v>1535</v>
      </c>
      <c r="E734" s="787">
        <v>1.5</v>
      </c>
      <c r="F734" s="788"/>
      <c r="G734" s="788"/>
      <c r="H734" s="758">
        <v>0</v>
      </c>
      <c r="I734" s="789"/>
      <c r="J734" s="789"/>
      <c r="K734" s="788"/>
      <c r="M734" s="828"/>
      <c r="N734" s="841" t="s">
        <v>2424</v>
      </c>
      <c r="O734" s="842" t="s">
        <v>2373</v>
      </c>
      <c r="P734" s="843" t="s">
        <v>1535</v>
      </c>
      <c r="Q734" s="1154">
        <v>1.5</v>
      </c>
      <c r="R734" s="1145">
        <v>0</v>
      </c>
      <c r="S734" s="1151"/>
      <c r="T734" s="1151"/>
      <c r="U734" s="794">
        <v>544700</v>
      </c>
      <c r="V734" s="845">
        <v>192900</v>
      </c>
      <c r="W734" s="795">
        <f t="shared" si="59"/>
        <v>737600</v>
      </c>
      <c r="X734" s="795">
        <f t="shared" si="60"/>
        <v>1106400</v>
      </c>
      <c r="Y734" s="795">
        <f t="shared" si="61"/>
        <v>0</v>
      </c>
      <c r="Z734" s="795">
        <f t="shared" si="62"/>
        <v>0</v>
      </c>
      <c r="AA734" s="795">
        <f t="shared" si="63"/>
        <v>0</v>
      </c>
      <c r="AB734" s="834">
        <f>IFERROR(VLOOKUP(N734,'[40]KL TT ĐỢT 2'!$B$18:$K$2023,10,0),0)</f>
        <v>0</v>
      </c>
    </row>
    <row r="735" spans="1:28" s="767" customFormat="1" hidden="1" outlineLevel="1">
      <c r="A735" s="784"/>
      <c r="B735" s="784" t="s">
        <v>2425</v>
      </c>
      <c r="C735" s="804" t="s">
        <v>2315</v>
      </c>
      <c r="D735" s="786" t="s">
        <v>1535</v>
      </c>
      <c r="E735" s="787">
        <v>1</v>
      </c>
      <c r="F735" s="788"/>
      <c r="G735" s="788"/>
      <c r="H735" s="758">
        <v>0</v>
      </c>
      <c r="I735" s="789"/>
      <c r="J735" s="789"/>
      <c r="K735" s="788"/>
      <c r="M735" s="841"/>
      <c r="N735" s="841" t="s">
        <v>2425</v>
      </c>
      <c r="O735" s="842" t="s">
        <v>2315</v>
      </c>
      <c r="P735" s="843" t="s">
        <v>1535</v>
      </c>
      <c r="Q735" s="1154">
        <v>1</v>
      </c>
      <c r="R735" s="1145">
        <v>0</v>
      </c>
      <c r="S735" s="1151"/>
      <c r="T735" s="1151"/>
      <c r="U735" s="794">
        <v>544700</v>
      </c>
      <c r="V735" s="845">
        <v>192900</v>
      </c>
      <c r="W735" s="795">
        <f t="shared" si="59"/>
        <v>737600</v>
      </c>
      <c r="X735" s="795">
        <f t="shared" si="60"/>
        <v>737600</v>
      </c>
      <c r="Y735" s="795">
        <f t="shared" si="61"/>
        <v>0</v>
      </c>
      <c r="Z735" s="795">
        <f t="shared" si="62"/>
        <v>0</v>
      </c>
      <c r="AA735" s="795">
        <f t="shared" si="63"/>
        <v>0</v>
      </c>
      <c r="AB735" s="834">
        <f>IFERROR(VLOOKUP(N735,'[40]KL TT ĐỢT 2'!$B$18:$K$2023,10,0),0)</f>
        <v>0</v>
      </c>
    </row>
    <row r="736" spans="1:28" s="731" customFormat="1" hidden="1" outlineLevel="1">
      <c r="A736" s="762"/>
      <c r="B736" s="784" t="s">
        <v>2426</v>
      </c>
      <c r="C736" s="804" t="s">
        <v>2376</v>
      </c>
      <c r="D736" s="786" t="s">
        <v>1535</v>
      </c>
      <c r="E736" s="787">
        <v>1</v>
      </c>
      <c r="F736" s="788"/>
      <c r="G736" s="788"/>
      <c r="H736" s="758">
        <v>0</v>
      </c>
      <c r="I736" s="789"/>
      <c r="J736" s="789"/>
      <c r="K736" s="788"/>
      <c r="M736" s="828"/>
      <c r="N736" s="841" t="s">
        <v>2426</v>
      </c>
      <c r="O736" s="842" t="s">
        <v>2376</v>
      </c>
      <c r="P736" s="843" t="s">
        <v>1535</v>
      </c>
      <c r="Q736" s="1154">
        <v>1</v>
      </c>
      <c r="R736" s="1145">
        <v>0</v>
      </c>
      <c r="S736" s="1151"/>
      <c r="T736" s="1151"/>
      <c r="U736" s="794">
        <v>706600</v>
      </c>
      <c r="V736" s="845">
        <v>199300</v>
      </c>
      <c r="W736" s="795">
        <f t="shared" si="59"/>
        <v>905900</v>
      </c>
      <c r="X736" s="795">
        <f t="shared" si="60"/>
        <v>905900</v>
      </c>
      <c r="Y736" s="795">
        <f t="shared" si="61"/>
        <v>0</v>
      </c>
      <c r="Z736" s="795">
        <f t="shared" si="62"/>
        <v>0</v>
      </c>
      <c r="AA736" s="795">
        <f t="shared" si="63"/>
        <v>0</v>
      </c>
      <c r="AB736" s="834">
        <f>IFERROR(VLOOKUP(N736,'[40]KL TT ĐỢT 2'!$B$18:$K$2023,10,0),0)</f>
        <v>0</v>
      </c>
    </row>
    <row r="737" spans="1:28" s="767" customFormat="1" ht="28" hidden="1" outlineLevel="1">
      <c r="A737" s="784"/>
      <c r="B737" s="784" t="s">
        <v>2427</v>
      </c>
      <c r="C737" s="785" t="s">
        <v>1563</v>
      </c>
      <c r="D737" s="786" t="s">
        <v>1535</v>
      </c>
      <c r="E737" s="787">
        <v>13</v>
      </c>
      <c r="F737" s="788"/>
      <c r="G737" s="788"/>
      <c r="H737" s="758">
        <v>0</v>
      </c>
      <c r="I737" s="789"/>
      <c r="J737" s="789"/>
      <c r="K737" s="788"/>
      <c r="M737" s="841"/>
      <c r="N737" s="841" t="s">
        <v>2427</v>
      </c>
      <c r="O737" s="847" t="s">
        <v>1563</v>
      </c>
      <c r="P737" s="843" t="s">
        <v>1535</v>
      </c>
      <c r="Q737" s="1154">
        <v>13</v>
      </c>
      <c r="R737" s="1145">
        <v>0</v>
      </c>
      <c r="S737" s="1151"/>
      <c r="T737" s="1151"/>
      <c r="U737" s="794">
        <v>476400</v>
      </c>
      <c r="V737" s="845">
        <v>38600</v>
      </c>
      <c r="W737" s="795">
        <f t="shared" si="59"/>
        <v>515000</v>
      </c>
      <c r="X737" s="795">
        <f t="shared" si="60"/>
        <v>6695000</v>
      </c>
      <c r="Y737" s="795">
        <f t="shared" si="61"/>
        <v>0</v>
      </c>
      <c r="Z737" s="795">
        <f t="shared" si="62"/>
        <v>0</v>
      </c>
      <c r="AA737" s="795">
        <f t="shared" si="63"/>
        <v>0</v>
      </c>
      <c r="AB737" s="834">
        <f>IFERROR(VLOOKUP(N737,'[40]KL TT ĐỢT 2'!$B$18:$K$2023,10,0),0)</f>
        <v>0</v>
      </c>
    </row>
    <row r="738" spans="1:28" s="767" customFormat="1" hidden="1" outlineLevel="1">
      <c r="A738" s="784"/>
      <c r="B738" s="784" t="s">
        <v>2428</v>
      </c>
      <c r="C738" s="785" t="s">
        <v>1565</v>
      </c>
      <c r="D738" s="786" t="s">
        <v>1535</v>
      </c>
      <c r="E738" s="787">
        <v>13</v>
      </c>
      <c r="F738" s="788"/>
      <c r="G738" s="788"/>
      <c r="H738" s="758">
        <v>0</v>
      </c>
      <c r="I738" s="789"/>
      <c r="J738" s="789"/>
      <c r="K738" s="788"/>
      <c r="M738" s="841"/>
      <c r="N738" s="841" t="s">
        <v>2428</v>
      </c>
      <c r="O738" s="847" t="s">
        <v>1565</v>
      </c>
      <c r="P738" s="843" t="s">
        <v>1535</v>
      </c>
      <c r="Q738" s="1154">
        <v>13</v>
      </c>
      <c r="R738" s="1145">
        <v>0</v>
      </c>
      <c r="S738" s="1151"/>
      <c r="T738" s="1151"/>
      <c r="U738" s="794">
        <v>254000</v>
      </c>
      <c r="V738" s="845">
        <v>12900</v>
      </c>
      <c r="W738" s="795">
        <f t="shared" si="59"/>
        <v>266900</v>
      </c>
      <c r="X738" s="795">
        <f t="shared" si="60"/>
        <v>3469700</v>
      </c>
      <c r="Y738" s="795">
        <f t="shared" si="61"/>
        <v>0</v>
      </c>
      <c r="Z738" s="795">
        <f t="shared" si="62"/>
        <v>0</v>
      </c>
      <c r="AA738" s="795">
        <f t="shared" si="63"/>
        <v>0</v>
      </c>
      <c r="AB738" s="834">
        <f>IFERROR(VLOOKUP(N738,'[40]KL TT ĐỢT 2'!$B$18:$K$2023,10,0),0)</f>
        <v>0</v>
      </c>
    </row>
    <row r="739" spans="1:28" s="767" customFormat="1" hidden="1" outlineLevel="1">
      <c r="A739" s="784"/>
      <c r="B739" s="784" t="s">
        <v>2429</v>
      </c>
      <c r="C739" s="801" t="s">
        <v>2430</v>
      </c>
      <c r="D739" s="786"/>
      <c r="E739" s="787"/>
      <c r="F739" s="788"/>
      <c r="G739" s="788"/>
      <c r="H739" s="758">
        <v>0</v>
      </c>
      <c r="I739" s="789"/>
      <c r="J739" s="789"/>
      <c r="K739" s="788"/>
      <c r="M739" s="841"/>
      <c r="N739" s="852" t="s">
        <v>2429</v>
      </c>
      <c r="O739" s="830" t="s">
        <v>2430</v>
      </c>
      <c r="P739" s="843"/>
      <c r="Q739" s="1154"/>
      <c r="R739" s="1145">
        <v>0</v>
      </c>
      <c r="S739" s="1151"/>
      <c r="T739" s="1151"/>
      <c r="U739" s="781"/>
      <c r="V739" s="860"/>
      <c r="W739" s="795">
        <f t="shared" si="59"/>
        <v>0</v>
      </c>
      <c r="X739" s="795">
        <f t="shared" si="60"/>
        <v>0</v>
      </c>
      <c r="Y739" s="795">
        <f t="shared" si="61"/>
        <v>0</v>
      </c>
      <c r="Z739" s="795">
        <f t="shared" si="62"/>
        <v>0</v>
      </c>
      <c r="AA739" s="795">
        <f t="shared" si="63"/>
        <v>0</v>
      </c>
      <c r="AB739" s="834">
        <f>IFERROR(VLOOKUP(N739,'[40]KL TT ĐỢT 2'!$B$18:$K$2023,10,0),0)</f>
        <v>0</v>
      </c>
    </row>
    <row r="740" spans="1:28" s="767" customFormat="1" hidden="1" outlineLevel="1">
      <c r="A740" s="784"/>
      <c r="B740" s="784" t="s">
        <v>2431</v>
      </c>
      <c r="C740" s="804" t="s">
        <v>2382</v>
      </c>
      <c r="D740" s="786" t="s">
        <v>1535</v>
      </c>
      <c r="E740" s="787">
        <v>2.5</v>
      </c>
      <c r="F740" s="788"/>
      <c r="G740" s="788"/>
      <c r="H740" s="758">
        <v>0</v>
      </c>
      <c r="I740" s="789"/>
      <c r="J740" s="789"/>
      <c r="K740" s="788"/>
      <c r="M740" s="841"/>
      <c r="N740" s="841" t="s">
        <v>2431</v>
      </c>
      <c r="O740" s="842" t="s">
        <v>2382</v>
      </c>
      <c r="P740" s="843" t="s">
        <v>1535</v>
      </c>
      <c r="Q740" s="1154">
        <v>2.5</v>
      </c>
      <c r="R740" s="1145">
        <v>0</v>
      </c>
      <c r="S740" s="1151"/>
      <c r="T740" s="1151"/>
      <c r="U740" s="794">
        <v>440400</v>
      </c>
      <c r="V740" s="845">
        <v>186400</v>
      </c>
      <c r="W740" s="795">
        <f t="shared" si="59"/>
        <v>626800</v>
      </c>
      <c r="X740" s="795">
        <f t="shared" si="60"/>
        <v>1567000</v>
      </c>
      <c r="Y740" s="795">
        <f t="shared" si="61"/>
        <v>0</v>
      </c>
      <c r="Z740" s="795">
        <f t="shared" si="62"/>
        <v>0</v>
      </c>
      <c r="AA740" s="795">
        <f t="shared" si="63"/>
        <v>0</v>
      </c>
      <c r="AB740" s="834">
        <f>IFERROR(VLOOKUP(N740,'[40]KL TT ĐỢT 2'!$B$18:$K$2023,10,0),0)</f>
        <v>0</v>
      </c>
    </row>
    <row r="741" spans="1:28" s="767" customFormat="1" hidden="1" outlineLevel="1">
      <c r="A741" s="784"/>
      <c r="B741" s="784" t="s">
        <v>2432</v>
      </c>
      <c r="C741" s="804" t="s">
        <v>2384</v>
      </c>
      <c r="D741" s="786" t="s">
        <v>1535</v>
      </c>
      <c r="E741" s="787">
        <v>0.5</v>
      </c>
      <c r="F741" s="788"/>
      <c r="G741" s="788"/>
      <c r="H741" s="758">
        <v>0</v>
      </c>
      <c r="I741" s="789"/>
      <c r="J741" s="789"/>
      <c r="K741" s="788"/>
      <c r="M741" s="841"/>
      <c r="N741" s="841" t="s">
        <v>2432</v>
      </c>
      <c r="O741" s="842" t="s">
        <v>2384</v>
      </c>
      <c r="P741" s="843" t="s">
        <v>1535</v>
      </c>
      <c r="Q741" s="1154">
        <v>0.5</v>
      </c>
      <c r="R741" s="1145">
        <v>0</v>
      </c>
      <c r="S741" s="1151"/>
      <c r="T741" s="1151"/>
      <c r="U741" s="794">
        <v>484400</v>
      </c>
      <c r="V741" s="845">
        <v>186400</v>
      </c>
      <c r="W741" s="795">
        <f t="shared" si="59"/>
        <v>670800</v>
      </c>
      <c r="X741" s="795">
        <f t="shared" si="60"/>
        <v>335400</v>
      </c>
      <c r="Y741" s="795">
        <f t="shared" si="61"/>
        <v>0</v>
      </c>
      <c r="Z741" s="795">
        <f t="shared" si="62"/>
        <v>0</v>
      </c>
      <c r="AA741" s="795">
        <f t="shared" si="63"/>
        <v>0</v>
      </c>
      <c r="AB741" s="834">
        <f>IFERROR(VLOOKUP(N741,'[40]KL TT ĐỢT 2'!$B$18:$K$2023,10,0),0)</f>
        <v>0</v>
      </c>
    </row>
    <row r="742" spans="1:28" s="731" customFormat="1" hidden="1" outlineLevel="1">
      <c r="A742" s="762"/>
      <c r="B742" s="784" t="s">
        <v>2433</v>
      </c>
      <c r="C742" s="804" t="s">
        <v>2434</v>
      </c>
      <c r="D742" s="786" t="s">
        <v>1535</v>
      </c>
      <c r="E742" s="787">
        <v>0.5</v>
      </c>
      <c r="F742" s="788"/>
      <c r="G742" s="788"/>
      <c r="H742" s="758">
        <v>0</v>
      </c>
      <c r="I742" s="789"/>
      <c r="J742" s="789"/>
      <c r="K742" s="788"/>
      <c r="M742" s="828"/>
      <c r="N742" s="841" t="s">
        <v>2433</v>
      </c>
      <c r="O742" s="842" t="s">
        <v>2434</v>
      </c>
      <c r="P742" s="843" t="s">
        <v>1535</v>
      </c>
      <c r="Q742" s="1154">
        <v>0.5</v>
      </c>
      <c r="R742" s="1145">
        <v>0</v>
      </c>
      <c r="S742" s="1151"/>
      <c r="T742" s="1151"/>
      <c r="U742" s="794">
        <v>484400</v>
      </c>
      <c r="V742" s="845">
        <v>186400</v>
      </c>
      <c r="W742" s="795">
        <f t="shared" si="59"/>
        <v>670800</v>
      </c>
      <c r="X742" s="795">
        <f t="shared" si="60"/>
        <v>335400</v>
      </c>
      <c r="Y742" s="795">
        <f t="shared" si="61"/>
        <v>0</v>
      </c>
      <c r="Z742" s="795">
        <f t="shared" si="62"/>
        <v>0</v>
      </c>
      <c r="AA742" s="795">
        <f t="shared" si="63"/>
        <v>0</v>
      </c>
      <c r="AB742" s="834">
        <f>IFERROR(VLOOKUP(N742,'[40]KL TT ĐỢT 2'!$B$18:$K$2023,10,0),0)</f>
        <v>0</v>
      </c>
    </row>
    <row r="743" spans="1:28" s="767" customFormat="1" hidden="1" outlineLevel="1">
      <c r="A743" s="784"/>
      <c r="B743" s="784" t="s">
        <v>2435</v>
      </c>
      <c r="C743" s="804" t="s">
        <v>2315</v>
      </c>
      <c r="D743" s="786" t="s">
        <v>1535</v>
      </c>
      <c r="E743" s="787">
        <v>0.5</v>
      </c>
      <c r="F743" s="788"/>
      <c r="G743" s="788"/>
      <c r="H743" s="758">
        <v>0</v>
      </c>
      <c r="I743" s="789"/>
      <c r="J743" s="789"/>
      <c r="K743" s="788"/>
      <c r="M743" s="841"/>
      <c r="N743" s="841" t="s">
        <v>2435</v>
      </c>
      <c r="O743" s="842" t="s">
        <v>2315</v>
      </c>
      <c r="P743" s="843" t="s">
        <v>1535</v>
      </c>
      <c r="Q743" s="1154">
        <v>0.5</v>
      </c>
      <c r="R743" s="1145">
        <v>0</v>
      </c>
      <c r="S743" s="1151"/>
      <c r="T743" s="1151"/>
      <c r="U743" s="794">
        <v>544700</v>
      </c>
      <c r="V743" s="845">
        <v>192900</v>
      </c>
      <c r="W743" s="795">
        <f t="shared" si="59"/>
        <v>737600</v>
      </c>
      <c r="X743" s="795">
        <f t="shared" si="60"/>
        <v>368800</v>
      </c>
      <c r="Y743" s="795">
        <f t="shared" si="61"/>
        <v>0</v>
      </c>
      <c r="Z743" s="795">
        <f t="shared" si="62"/>
        <v>0</v>
      </c>
      <c r="AA743" s="795">
        <f t="shared" si="63"/>
        <v>0</v>
      </c>
      <c r="AB743" s="834">
        <f>IFERROR(VLOOKUP(N743,'[40]KL TT ĐỢT 2'!$B$18:$K$2023,10,0),0)</f>
        <v>0</v>
      </c>
    </row>
    <row r="744" spans="1:28" s="767" customFormat="1" ht="28" hidden="1" outlineLevel="1">
      <c r="A744" s="784"/>
      <c r="B744" s="784" t="s">
        <v>2436</v>
      </c>
      <c r="C744" s="785" t="s">
        <v>1563</v>
      </c>
      <c r="D744" s="786" t="s">
        <v>1535</v>
      </c>
      <c r="E744" s="787">
        <v>4</v>
      </c>
      <c r="F744" s="788"/>
      <c r="G744" s="788"/>
      <c r="H744" s="758">
        <v>0</v>
      </c>
      <c r="I744" s="789"/>
      <c r="J744" s="789"/>
      <c r="K744" s="788"/>
      <c r="M744" s="841"/>
      <c r="N744" s="841" t="s">
        <v>2436</v>
      </c>
      <c r="O744" s="847" t="s">
        <v>1563</v>
      </c>
      <c r="P744" s="843" t="s">
        <v>1535</v>
      </c>
      <c r="Q744" s="1154">
        <v>4</v>
      </c>
      <c r="R744" s="1145">
        <v>0</v>
      </c>
      <c r="S744" s="1151"/>
      <c r="T744" s="1151"/>
      <c r="U744" s="794">
        <v>476400</v>
      </c>
      <c r="V744" s="845">
        <v>38600</v>
      </c>
      <c r="W744" s="795">
        <f t="shared" si="59"/>
        <v>515000</v>
      </c>
      <c r="X744" s="795">
        <f t="shared" si="60"/>
        <v>2060000</v>
      </c>
      <c r="Y744" s="795">
        <f t="shared" si="61"/>
        <v>0</v>
      </c>
      <c r="Z744" s="795">
        <f t="shared" si="62"/>
        <v>0</v>
      </c>
      <c r="AA744" s="795">
        <f t="shared" si="63"/>
        <v>0</v>
      </c>
      <c r="AB744" s="834">
        <f>IFERROR(VLOOKUP(N744,'[40]KL TT ĐỢT 2'!$B$18:$K$2023,10,0),0)</f>
        <v>0</v>
      </c>
    </row>
    <row r="745" spans="1:28" s="767" customFormat="1" hidden="1" outlineLevel="1">
      <c r="A745" s="784"/>
      <c r="B745" s="784" t="s">
        <v>2437</v>
      </c>
      <c r="C745" s="785" t="s">
        <v>1565</v>
      </c>
      <c r="D745" s="786" t="s">
        <v>1535</v>
      </c>
      <c r="E745" s="787">
        <v>4</v>
      </c>
      <c r="F745" s="788"/>
      <c r="G745" s="788"/>
      <c r="H745" s="758">
        <v>0</v>
      </c>
      <c r="I745" s="789"/>
      <c r="J745" s="789"/>
      <c r="K745" s="788"/>
      <c r="M745" s="841"/>
      <c r="N745" s="841" t="s">
        <v>2437</v>
      </c>
      <c r="O745" s="847" t="s">
        <v>1565</v>
      </c>
      <c r="P745" s="843" t="s">
        <v>1535</v>
      </c>
      <c r="Q745" s="1154">
        <v>4</v>
      </c>
      <c r="R745" s="1145">
        <v>0</v>
      </c>
      <c r="S745" s="1151"/>
      <c r="T745" s="1151"/>
      <c r="U745" s="794">
        <v>254000</v>
      </c>
      <c r="V745" s="845">
        <v>12900</v>
      </c>
      <c r="W745" s="795">
        <f t="shared" si="59"/>
        <v>266900</v>
      </c>
      <c r="X745" s="795">
        <f t="shared" si="60"/>
        <v>1067600</v>
      </c>
      <c r="Y745" s="795">
        <f t="shared" si="61"/>
        <v>0</v>
      </c>
      <c r="Z745" s="795">
        <f t="shared" si="62"/>
        <v>0</v>
      </c>
      <c r="AA745" s="795">
        <f t="shared" si="63"/>
        <v>0</v>
      </c>
      <c r="AB745" s="834">
        <f>IFERROR(VLOOKUP(N745,'[40]KL TT ĐỢT 2'!$B$18:$K$2023,10,0),0)</f>
        <v>0</v>
      </c>
    </row>
    <row r="746" spans="1:28" s="767" customFormat="1" hidden="1" outlineLevel="1">
      <c r="A746" s="784"/>
      <c r="B746" s="784" t="s">
        <v>2438</v>
      </c>
      <c r="C746" s="801" t="s">
        <v>2439</v>
      </c>
      <c r="D746" s="786"/>
      <c r="E746" s="787"/>
      <c r="F746" s="788"/>
      <c r="G746" s="788"/>
      <c r="H746" s="758">
        <v>0</v>
      </c>
      <c r="I746" s="789"/>
      <c r="J746" s="789"/>
      <c r="K746" s="788"/>
      <c r="M746" s="841"/>
      <c r="N746" s="852" t="s">
        <v>2438</v>
      </c>
      <c r="O746" s="830" t="s">
        <v>2439</v>
      </c>
      <c r="P746" s="843"/>
      <c r="Q746" s="1154"/>
      <c r="R746" s="1145">
        <v>0</v>
      </c>
      <c r="S746" s="1151"/>
      <c r="T746" s="1151"/>
      <c r="U746" s="781"/>
      <c r="V746" s="860"/>
      <c r="W746" s="795">
        <f t="shared" si="59"/>
        <v>0</v>
      </c>
      <c r="X746" s="795">
        <f t="shared" si="60"/>
        <v>0</v>
      </c>
      <c r="Y746" s="795">
        <f t="shared" si="61"/>
        <v>0</v>
      </c>
      <c r="Z746" s="795">
        <f t="shared" si="62"/>
        <v>0</v>
      </c>
      <c r="AA746" s="795">
        <f t="shared" si="63"/>
        <v>0</v>
      </c>
      <c r="AB746" s="834">
        <f>IFERROR(VLOOKUP(N746,'[40]KL TT ĐỢT 2'!$B$18:$K$2023,10,0),0)</f>
        <v>0</v>
      </c>
    </row>
    <row r="747" spans="1:28" s="767" customFormat="1" hidden="1" outlineLevel="1">
      <c r="A747" s="784"/>
      <c r="B747" s="784" t="s">
        <v>2440</v>
      </c>
      <c r="C747" s="804" t="s">
        <v>2441</v>
      </c>
      <c r="D747" s="786" t="s">
        <v>1535</v>
      </c>
      <c r="E747" s="787">
        <v>6</v>
      </c>
      <c r="F747" s="788"/>
      <c r="G747" s="788"/>
      <c r="H747" s="758">
        <v>0</v>
      </c>
      <c r="I747" s="789"/>
      <c r="J747" s="789"/>
      <c r="K747" s="788"/>
      <c r="M747" s="841"/>
      <c r="N747" s="841" t="s">
        <v>2440</v>
      </c>
      <c r="O747" s="842" t="s">
        <v>2441</v>
      </c>
      <c r="P747" s="843" t="s">
        <v>1535</v>
      </c>
      <c r="Q747" s="1154">
        <v>6</v>
      </c>
      <c r="R747" s="1145">
        <v>0</v>
      </c>
      <c r="S747" s="1151"/>
      <c r="T747" s="1151"/>
      <c r="U747" s="794">
        <v>495200</v>
      </c>
      <c r="V747" s="845">
        <v>192900</v>
      </c>
      <c r="W747" s="795">
        <f t="shared" si="59"/>
        <v>688100</v>
      </c>
      <c r="X747" s="795">
        <f t="shared" si="60"/>
        <v>4128600</v>
      </c>
      <c r="Y747" s="795">
        <f t="shared" si="61"/>
        <v>0</v>
      </c>
      <c r="Z747" s="795">
        <f t="shared" si="62"/>
        <v>0</v>
      </c>
      <c r="AA747" s="795">
        <f t="shared" si="63"/>
        <v>0</v>
      </c>
      <c r="AB747" s="834">
        <f>IFERROR(VLOOKUP(N747,'[40]KL TT ĐỢT 2'!$B$18:$K$2023,10,0),0)</f>
        <v>0</v>
      </c>
    </row>
    <row r="748" spans="1:28" s="767" customFormat="1" hidden="1" outlineLevel="1">
      <c r="A748" s="784"/>
      <c r="B748" s="784" t="s">
        <v>2442</v>
      </c>
      <c r="C748" s="804" t="s">
        <v>2441</v>
      </c>
      <c r="D748" s="786" t="s">
        <v>1535</v>
      </c>
      <c r="E748" s="787">
        <v>14</v>
      </c>
      <c r="F748" s="788"/>
      <c r="G748" s="788"/>
      <c r="H748" s="758">
        <v>0</v>
      </c>
      <c r="I748" s="789"/>
      <c r="J748" s="789"/>
      <c r="K748" s="788"/>
      <c r="M748" s="841"/>
      <c r="N748" s="841" t="s">
        <v>2442</v>
      </c>
      <c r="O748" s="842" t="s">
        <v>2441</v>
      </c>
      <c r="P748" s="843" t="s">
        <v>1535</v>
      </c>
      <c r="Q748" s="1154">
        <v>14</v>
      </c>
      <c r="R748" s="1145">
        <v>0</v>
      </c>
      <c r="S748" s="1151"/>
      <c r="T748" s="1151"/>
      <c r="U748" s="794">
        <v>495200</v>
      </c>
      <c r="V748" s="845">
        <v>192900</v>
      </c>
      <c r="W748" s="795">
        <f t="shared" si="59"/>
        <v>688100</v>
      </c>
      <c r="X748" s="795">
        <f t="shared" si="60"/>
        <v>9633400</v>
      </c>
      <c r="Y748" s="795">
        <f t="shared" si="61"/>
        <v>0</v>
      </c>
      <c r="Z748" s="795">
        <f t="shared" si="62"/>
        <v>0</v>
      </c>
      <c r="AA748" s="795">
        <f t="shared" si="63"/>
        <v>0</v>
      </c>
      <c r="AB748" s="834">
        <f>IFERROR(VLOOKUP(N748,'[40]KL TT ĐỢT 2'!$B$18:$K$2023,10,0),0)</f>
        <v>0</v>
      </c>
    </row>
    <row r="749" spans="1:28" s="767" customFormat="1" hidden="1" outlineLevel="1">
      <c r="A749" s="784"/>
      <c r="B749" s="784" t="s">
        <v>2443</v>
      </c>
      <c r="C749" s="804" t="s">
        <v>2444</v>
      </c>
      <c r="D749" s="786" t="s">
        <v>1535</v>
      </c>
      <c r="E749" s="787">
        <v>2</v>
      </c>
      <c r="F749" s="788"/>
      <c r="G749" s="788"/>
      <c r="H749" s="758">
        <v>0</v>
      </c>
      <c r="I749" s="789"/>
      <c r="J749" s="789"/>
      <c r="K749" s="788"/>
      <c r="M749" s="841"/>
      <c r="N749" s="841" t="s">
        <v>2443</v>
      </c>
      <c r="O749" s="842" t="s">
        <v>2444</v>
      </c>
      <c r="P749" s="843" t="s">
        <v>1535</v>
      </c>
      <c r="Q749" s="1154">
        <v>2</v>
      </c>
      <c r="R749" s="1145">
        <v>0</v>
      </c>
      <c r="S749" s="1151"/>
      <c r="T749" s="1151"/>
      <c r="U749" s="794">
        <v>544700</v>
      </c>
      <c r="V749" s="845">
        <v>192900</v>
      </c>
      <c r="W749" s="795">
        <f t="shared" si="59"/>
        <v>737600</v>
      </c>
      <c r="X749" s="795">
        <f t="shared" si="60"/>
        <v>1475200</v>
      </c>
      <c r="Y749" s="795">
        <f t="shared" si="61"/>
        <v>0</v>
      </c>
      <c r="Z749" s="795">
        <f t="shared" si="62"/>
        <v>0</v>
      </c>
      <c r="AA749" s="795">
        <f t="shared" si="63"/>
        <v>0</v>
      </c>
      <c r="AB749" s="834">
        <f>IFERROR(VLOOKUP(N749,'[40]KL TT ĐỢT 2'!$B$18:$K$2023,10,0),0)</f>
        <v>0</v>
      </c>
    </row>
    <row r="750" spans="1:28" s="767" customFormat="1" hidden="1" outlineLevel="1">
      <c r="A750" s="784"/>
      <c r="B750" s="784" t="s">
        <v>2445</v>
      </c>
      <c r="C750" s="804" t="s">
        <v>2315</v>
      </c>
      <c r="D750" s="786" t="s">
        <v>1535</v>
      </c>
      <c r="E750" s="787">
        <v>1</v>
      </c>
      <c r="F750" s="788"/>
      <c r="G750" s="788"/>
      <c r="H750" s="758">
        <v>0</v>
      </c>
      <c r="I750" s="789"/>
      <c r="J750" s="789"/>
      <c r="K750" s="788"/>
      <c r="M750" s="841"/>
      <c r="N750" s="841" t="s">
        <v>2445</v>
      </c>
      <c r="O750" s="842" t="s">
        <v>2315</v>
      </c>
      <c r="P750" s="843" t="s">
        <v>1535</v>
      </c>
      <c r="Q750" s="1154">
        <v>1</v>
      </c>
      <c r="R750" s="1145">
        <v>0</v>
      </c>
      <c r="S750" s="1151"/>
      <c r="T750" s="1151"/>
      <c r="U750" s="794">
        <v>544700</v>
      </c>
      <c r="V750" s="845">
        <v>192900</v>
      </c>
      <c r="W750" s="795">
        <f t="shared" si="59"/>
        <v>737600</v>
      </c>
      <c r="X750" s="795">
        <f t="shared" si="60"/>
        <v>737600</v>
      </c>
      <c r="Y750" s="795">
        <f t="shared" si="61"/>
        <v>0</v>
      </c>
      <c r="Z750" s="795">
        <f t="shared" si="62"/>
        <v>0</v>
      </c>
      <c r="AA750" s="795">
        <f t="shared" si="63"/>
        <v>0</v>
      </c>
      <c r="AB750" s="834">
        <f>IFERROR(VLOOKUP(N750,'[40]KL TT ĐỢT 2'!$B$18:$K$2023,10,0),0)</f>
        <v>0</v>
      </c>
    </row>
    <row r="751" spans="1:28" s="767" customFormat="1" ht="28" hidden="1" outlineLevel="1">
      <c r="A751" s="784"/>
      <c r="B751" s="784" t="s">
        <v>2446</v>
      </c>
      <c r="C751" s="785" t="s">
        <v>1563</v>
      </c>
      <c r="D751" s="786" t="s">
        <v>1535</v>
      </c>
      <c r="E751" s="787">
        <v>8</v>
      </c>
      <c r="F751" s="788"/>
      <c r="G751" s="788"/>
      <c r="H751" s="758">
        <v>0</v>
      </c>
      <c r="I751" s="789"/>
      <c r="J751" s="789"/>
      <c r="K751" s="788"/>
      <c r="M751" s="841"/>
      <c r="N751" s="841" t="s">
        <v>2446</v>
      </c>
      <c r="O751" s="847" t="s">
        <v>1563</v>
      </c>
      <c r="P751" s="843" t="s">
        <v>1535</v>
      </c>
      <c r="Q751" s="1154">
        <v>8</v>
      </c>
      <c r="R751" s="1145">
        <v>0</v>
      </c>
      <c r="S751" s="1151"/>
      <c r="T751" s="1151"/>
      <c r="U751" s="794">
        <v>476400</v>
      </c>
      <c r="V751" s="845">
        <v>38600</v>
      </c>
      <c r="W751" s="795">
        <f t="shared" si="59"/>
        <v>515000</v>
      </c>
      <c r="X751" s="795">
        <f t="shared" si="60"/>
        <v>4120000</v>
      </c>
      <c r="Y751" s="795">
        <f t="shared" si="61"/>
        <v>0</v>
      </c>
      <c r="Z751" s="795">
        <f t="shared" si="62"/>
        <v>0</v>
      </c>
      <c r="AA751" s="795">
        <f t="shared" si="63"/>
        <v>0</v>
      </c>
      <c r="AB751" s="834">
        <f>IFERROR(VLOOKUP(N751,'[40]KL TT ĐỢT 2'!$B$18:$K$2023,10,0),0)</f>
        <v>0</v>
      </c>
    </row>
    <row r="752" spans="1:28" s="767" customFormat="1" hidden="1" outlineLevel="1">
      <c r="A752" s="784"/>
      <c r="B752" s="784" t="s">
        <v>2447</v>
      </c>
      <c r="C752" s="785" t="s">
        <v>1565</v>
      </c>
      <c r="D752" s="786" t="s">
        <v>1535</v>
      </c>
      <c r="E752" s="787">
        <v>8</v>
      </c>
      <c r="F752" s="788"/>
      <c r="G752" s="788"/>
      <c r="H752" s="758">
        <v>0</v>
      </c>
      <c r="I752" s="789"/>
      <c r="J752" s="789"/>
      <c r="K752" s="788"/>
      <c r="M752" s="841"/>
      <c r="N752" s="841" t="s">
        <v>2447</v>
      </c>
      <c r="O752" s="847" t="s">
        <v>1565</v>
      </c>
      <c r="P752" s="843" t="s">
        <v>1535</v>
      </c>
      <c r="Q752" s="1154">
        <v>8</v>
      </c>
      <c r="R752" s="1145">
        <v>0</v>
      </c>
      <c r="S752" s="1151"/>
      <c r="T752" s="1151"/>
      <c r="U752" s="794">
        <v>254000</v>
      </c>
      <c r="V752" s="845">
        <v>12900</v>
      </c>
      <c r="W752" s="795">
        <f t="shared" si="59"/>
        <v>266900</v>
      </c>
      <c r="X752" s="795">
        <f t="shared" si="60"/>
        <v>2135200</v>
      </c>
      <c r="Y752" s="795">
        <f t="shared" si="61"/>
        <v>0</v>
      </c>
      <c r="Z752" s="795">
        <f t="shared" si="62"/>
        <v>0</v>
      </c>
      <c r="AA752" s="795">
        <f t="shared" si="63"/>
        <v>0</v>
      </c>
      <c r="AB752" s="834">
        <f>IFERROR(VLOOKUP(N752,'[40]KL TT ĐỢT 2'!$B$18:$K$2023,10,0),0)</f>
        <v>0</v>
      </c>
    </row>
    <row r="753" spans="1:28" s="731" customFormat="1" hidden="1" outlineLevel="1">
      <c r="A753" s="762"/>
      <c r="B753" s="784" t="s">
        <v>2448</v>
      </c>
      <c r="C753" s="801" t="s">
        <v>2449</v>
      </c>
      <c r="D753" s="776"/>
      <c r="E753" s="797"/>
      <c r="F753" s="766"/>
      <c r="G753" s="766"/>
      <c r="H753" s="758">
        <v>0</v>
      </c>
      <c r="I753" s="765"/>
      <c r="J753" s="765"/>
      <c r="K753" s="766"/>
      <c r="M753" s="828"/>
      <c r="N753" s="852" t="s">
        <v>2448</v>
      </c>
      <c r="O753" s="830" t="s">
        <v>2449</v>
      </c>
      <c r="P753" s="831"/>
      <c r="Q753" s="1153"/>
      <c r="R753" s="1145">
        <v>0</v>
      </c>
      <c r="S753" s="1149"/>
      <c r="T753" s="1149"/>
      <c r="U753" s="772"/>
      <c r="V753" s="833"/>
      <c r="W753" s="795">
        <f t="shared" si="59"/>
        <v>0</v>
      </c>
      <c r="X753" s="795">
        <f t="shared" si="60"/>
        <v>0</v>
      </c>
      <c r="Y753" s="795">
        <f t="shared" si="61"/>
        <v>0</v>
      </c>
      <c r="Z753" s="795">
        <f t="shared" si="62"/>
        <v>0</v>
      </c>
      <c r="AA753" s="795">
        <f t="shared" si="63"/>
        <v>0</v>
      </c>
      <c r="AB753" s="834">
        <f>IFERROR(VLOOKUP(N753,'[40]KL TT ĐỢT 2'!$B$18:$K$2023,10,0),0)</f>
        <v>0</v>
      </c>
    </row>
    <row r="754" spans="1:28" s="767" customFormat="1" hidden="1" outlineLevel="1">
      <c r="A754" s="784"/>
      <c r="B754" s="784" t="s">
        <v>2450</v>
      </c>
      <c r="C754" s="804" t="s">
        <v>2441</v>
      </c>
      <c r="D754" s="786" t="s">
        <v>1535</v>
      </c>
      <c r="E754" s="787">
        <v>6</v>
      </c>
      <c r="F754" s="788"/>
      <c r="G754" s="788"/>
      <c r="H754" s="758">
        <v>0</v>
      </c>
      <c r="I754" s="789"/>
      <c r="J754" s="789"/>
      <c r="K754" s="788"/>
      <c r="M754" s="841"/>
      <c r="N754" s="841" t="s">
        <v>2450</v>
      </c>
      <c r="O754" s="842" t="s">
        <v>2441</v>
      </c>
      <c r="P754" s="843" t="s">
        <v>1535</v>
      </c>
      <c r="Q754" s="1154">
        <v>6</v>
      </c>
      <c r="R754" s="1145">
        <v>0</v>
      </c>
      <c r="S754" s="1151"/>
      <c r="T754" s="1151"/>
      <c r="U754" s="794">
        <v>495200</v>
      </c>
      <c r="V754" s="845">
        <v>192900</v>
      </c>
      <c r="W754" s="795">
        <f t="shared" si="59"/>
        <v>688100</v>
      </c>
      <c r="X754" s="795">
        <f t="shared" si="60"/>
        <v>4128600</v>
      </c>
      <c r="Y754" s="795">
        <f t="shared" si="61"/>
        <v>0</v>
      </c>
      <c r="Z754" s="795">
        <f t="shared" si="62"/>
        <v>0</v>
      </c>
      <c r="AA754" s="795">
        <f t="shared" si="63"/>
        <v>0</v>
      </c>
      <c r="AB754" s="834">
        <f>IFERROR(VLOOKUP(N754,'[40]KL TT ĐỢT 2'!$B$18:$K$2023,10,0),0)</f>
        <v>0</v>
      </c>
    </row>
    <row r="755" spans="1:28" s="767" customFormat="1" hidden="1" outlineLevel="1">
      <c r="A755" s="784"/>
      <c r="B755" s="784" t="s">
        <v>2451</v>
      </c>
      <c r="C755" s="804" t="s">
        <v>2441</v>
      </c>
      <c r="D755" s="786" t="s">
        <v>1535</v>
      </c>
      <c r="E755" s="787">
        <v>6</v>
      </c>
      <c r="F755" s="788"/>
      <c r="G755" s="788"/>
      <c r="H755" s="758">
        <v>0</v>
      </c>
      <c r="I755" s="789"/>
      <c r="J755" s="789"/>
      <c r="K755" s="788"/>
      <c r="M755" s="841"/>
      <c r="N755" s="841" t="s">
        <v>2451</v>
      </c>
      <c r="O755" s="842" t="s">
        <v>2441</v>
      </c>
      <c r="P755" s="843" t="s">
        <v>1535</v>
      </c>
      <c r="Q755" s="1154">
        <v>6</v>
      </c>
      <c r="R755" s="1145">
        <v>0</v>
      </c>
      <c r="S755" s="1151"/>
      <c r="T755" s="1151"/>
      <c r="U755" s="794">
        <v>495200</v>
      </c>
      <c r="V755" s="845">
        <v>192900</v>
      </c>
      <c r="W755" s="795">
        <f t="shared" si="59"/>
        <v>688100</v>
      </c>
      <c r="X755" s="795">
        <f t="shared" si="60"/>
        <v>4128600</v>
      </c>
      <c r="Y755" s="795">
        <f t="shared" si="61"/>
        <v>0</v>
      </c>
      <c r="Z755" s="795">
        <f t="shared" si="62"/>
        <v>0</v>
      </c>
      <c r="AA755" s="795">
        <f t="shared" si="63"/>
        <v>0</v>
      </c>
      <c r="AB755" s="834">
        <f>IFERROR(VLOOKUP(N755,'[40]KL TT ĐỢT 2'!$B$18:$K$2023,10,0),0)</f>
        <v>0</v>
      </c>
    </row>
    <row r="756" spans="1:28" s="767" customFormat="1" hidden="1" outlineLevel="1">
      <c r="A756" s="784"/>
      <c r="B756" s="784" t="s">
        <v>2452</v>
      </c>
      <c r="C756" s="804" t="s">
        <v>2444</v>
      </c>
      <c r="D756" s="786" t="s">
        <v>1535</v>
      </c>
      <c r="E756" s="787">
        <v>2</v>
      </c>
      <c r="F756" s="788"/>
      <c r="G756" s="788"/>
      <c r="H756" s="758">
        <v>0</v>
      </c>
      <c r="I756" s="789"/>
      <c r="J756" s="789"/>
      <c r="K756" s="788"/>
      <c r="M756" s="841"/>
      <c r="N756" s="841" t="s">
        <v>2452</v>
      </c>
      <c r="O756" s="842" t="s">
        <v>2444</v>
      </c>
      <c r="P756" s="843" t="s">
        <v>1535</v>
      </c>
      <c r="Q756" s="1154">
        <v>2</v>
      </c>
      <c r="R756" s="1145">
        <v>0</v>
      </c>
      <c r="S756" s="1151"/>
      <c r="T756" s="1151"/>
      <c r="U756" s="794">
        <v>544700</v>
      </c>
      <c r="V756" s="845">
        <v>192900</v>
      </c>
      <c r="W756" s="795">
        <f t="shared" si="59"/>
        <v>737600</v>
      </c>
      <c r="X756" s="795">
        <f t="shared" si="60"/>
        <v>1475200</v>
      </c>
      <c r="Y756" s="795">
        <f t="shared" si="61"/>
        <v>0</v>
      </c>
      <c r="Z756" s="795">
        <f t="shared" si="62"/>
        <v>0</v>
      </c>
      <c r="AA756" s="795">
        <f t="shared" si="63"/>
        <v>0</v>
      </c>
      <c r="AB756" s="834">
        <f>IFERROR(VLOOKUP(N756,'[40]KL TT ĐỢT 2'!$B$18:$K$2023,10,0),0)</f>
        <v>0</v>
      </c>
    </row>
    <row r="757" spans="1:28" s="767" customFormat="1" hidden="1" outlineLevel="1">
      <c r="A757" s="784"/>
      <c r="B757" s="784" t="s">
        <v>2453</v>
      </c>
      <c r="C757" s="804" t="s">
        <v>2454</v>
      </c>
      <c r="D757" s="786" t="s">
        <v>1535</v>
      </c>
      <c r="E757" s="787">
        <v>2</v>
      </c>
      <c r="F757" s="788"/>
      <c r="G757" s="788"/>
      <c r="H757" s="758">
        <v>0</v>
      </c>
      <c r="I757" s="789"/>
      <c r="J757" s="789"/>
      <c r="K757" s="788"/>
      <c r="M757" s="841"/>
      <c r="N757" s="841" t="s">
        <v>2453</v>
      </c>
      <c r="O757" s="842" t="s">
        <v>2454</v>
      </c>
      <c r="P757" s="843" t="s">
        <v>1535</v>
      </c>
      <c r="Q757" s="1154">
        <v>2</v>
      </c>
      <c r="R757" s="1145">
        <v>0</v>
      </c>
      <c r="S757" s="1151"/>
      <c r="T757" s="1151"/>
      <c r="U757" s="794">
        <v>544700</v>
      </c>
      <c r="V757" s="845">
        <v>192900</v>
      </c>
      <c r="W757" s="795">
        <f t="shared" si="59"/>
        <v>737600</v>
      </c>
      <c r="X757" s="795">
        <f t="shared" si="60"/>
        <v>1475200</v>
      </c>
      <c r="Y757" s="795">
        <f t="shared" si="61"/>
        <v>0</v>
      </c>
      <c r="Z757" s="795">
        <f t="shared" si="62"/>
        <v>0</v>
      </c>
      <c r="AA757" s="795">
        <f t="shared" si="63"/>
        <v>0</v>
      </c>
      <c r="AB757" s="834">
        <f>IFERROR(VLOOKUP(N757,'[40]KL TT ĐỢT 2'!$B$18:$K$2023,10,0),0)</f>
        <v>0</v>
      </c>
    </row>
    <row r="758" spans="1:28" s="767" customFormat="1" hidden="1" outlineLevel="1">
      <c r="A758" s="784"/>
      <c r="B758" s="784" t="s">
        <v>2455</v>
      </c>
      <c r="C758" s="804" t="s">
        <v>2456</v>
      </c>
      <c r="D758" s="786" t="s">
        <v>1535</v>
      </c>
      <c r="E758" s="787">
        <v>2</v>
      </c>
      <c r="F758" s="788"/>
      <c r="G758" s="788"/>
      <c r="H758" s="758">
        <v>0</v>
      </c>
      <c r="I758" s="789"/>
      <c r="J758" s="789"/>
      <c r="K758" s="788"/>
      <c r="M758" s="841"/>
      <c r="N758" s="841" t="s">
        <v>2455</v>
      </c>
      <c r="O758" s="842" t="s">
        <v>2456</v>
      </c>
      <c r="P758" s="843" t="s">
        <v>1535</v>
      </c>
      <c r="Q758" s="1154">
        <v>2</v>
      </c>
      <c r="R758" s="1145">
        <v>0</v>
      </c>
      <c r="S758" s="1151"/>
      <c r="T758" s="1151"/>
      <c r="U758" s="794">
        <v>615000</v>
      </c>
      <c r="V758" s="845">
        <v>192900</v>
      </c>
      <c r="W758" s="795">
        <f t="shared" si="59"/>
        <v>807900</v>
      </c>
      <c r="X758" s="795">
        <f t="shared" si="60"/>
        <v>1615800</v>
      </c>
      <c r="Y758" s="795">
        <f t="shared" si="61"/>
        <v>0</v>
      </c>
      <c r="Z758" s="795">
        <f t="shared" si="62"/>
        <v>0</v>
      </c>
      <c r="AA758" s="795">
        <f t="shared" si="63"/>
        <v>0</v>
      </c>
      <c r="AB758" s="834">
        <f>IFERROR(VLOOKUP(N758,'[40]KL TT ĐỢT 2'!$B$18:$K$2023,10,0),0)</f>
        <v>0</v>
      </c>
    </row>
    <row r="759" spans="1:28" s="767" customFormat="1" hidden="1" outlineLevel="1">
      <c r="A759" s="784"/>
      <c r="B759" s="784" t="s">
        <v>2457</v>
      </c>
      <c r="C759" s="804" t="s">
        <v>2315</v>
      </c>
      <c r="D759" s="786" t="s">
        <v>1535</v>
      </c>
      <c r="E759" s="787">
        <v>1</v>
      </c>
      <c r="F759" s="788"/>
      <c r="G759" s="788"/>
      <c r="H759" s="758">
        <v>0</v>
      </c>
      <c r="I759" s="789"/>
      <c r="J759" s="789"/>
      <c r="K759" s="788"/>
      <c r="M759" s="841"/>
      <c r="N759" s="841" t="s">
        <v>2457</v>
      </c>
      <c r="O759" s="842" t="s">
        <v>2315</v>
      </c>
      <c r="P759" s="843" t="s">
        <v>1535</v>
      </c>
      <c r="Q759" s="1154">
        <v>1</v>
      </c>
      <c r="R759" s="1145">
        <v>0</v>
      </c>
      <c r="S759" s="1151"/>
      <c r="T759" s="1151"/>
      <c r="U759" s="794">
        <v>544700</v>
      </c>
      <c r="V759" s="845">
        <v>192900</v>
      </c>
      <c r="W759" s="795">
        <f t="shared" si="59"/>
        <v>737600</v>
      </c>
      <c r="X759" s="795">
        <f t="shared" si="60"/>
        <v>737600</v>
      </c>
      <c r="Y759" s="795">
        <f t="shared" si="61"/>
        <v>0</v>
      </c>
      <c r="Z759" s="795">
        <f t="shared" si="62"/>
        <v>0</v>
      </c>
      <c r="AA759" s="795">
        <f t="shared" si="63"/>
        <v>0</v>
      </c>
      <c r="AB759" s="834">
        <f>IFERROR(VLOOKUP(N759,'[40]KL TT ĐỢT 2'!$B$18:$K$2023,10,0),0)</f>
        <v>0</v>
      </c>
    </row>
    <row r="760" spans="1:28" s="767" customFormat="1" ht="28" hidden="1" outlineLevel="1">
      <c r="A760" s="784"/>
      <c r="B760" s="784" t="s">
        <v>2458</v>
      </c>
      <c r="C760" s="785" t="s">
        <v>1563</v>
      </c>
      <c r="D760" s="786" t="s">
        <v>1535</v>
      </c>
      <c r="E760" s="787">
        <v>11</v>
      </c>
      <c r="F760" s="788"/>
      <c r="G760" s="788"/>
      <c r="H760" s="758">
        <v>0</v>
      </c>
      <c r="I760" s="789"/>
      <c r="J760" s="789"/>
      <c r="K760" s="788"/>
      <c r="M760" s="841"/>
      <c r="N760" s="841" t="s">
        <v>2458</v>
      </c>
      <c r="O760" s="847" t="s">
        <v>1563</v>
      </c>
      <c r="P760" s="843" t="s">
        <v>1535</v>
      </c>
      <c r="Q760" s="1154">
        <v>11</v>
      </c>
      <c r="R760" s="1145">
        <v>0</v>
      </c>
      <c r="S760" s="1151"/>
      <c r="T760" s="1151"/>
      <c r="U760" s="794">
        <v>476400</v>
      </c>
      <c r="V760" s="845">
        <v>38600</v>
      </c>
      <c r="W760" s="795">
        <f t="shared" si="59"/>
        <v>515000</v>
      </c>
      <c r="X760" s="795">
        <f t="shared" si="60"/>
        <v>5665000</v>
      </c>
      <c r="Y760" s="795">
        <f t="shared" si="61"/>
        <v>0</v>
      </c>
      <c r="Z760" s="795">
        <f t="shared" si="62"/>
        <v>0</v>
      </c>
      <c r="AA760" s="795">
        <f t="shared" si="63"/>
        <v>0</v>
      </c>
      <c r="AB760" s="834">
        <f>IFERROR(VLOOKUP(N760,'[40]KL TT ĐỢT 2'!$B$18:$K$2023,10,0),0)</f>
        <v>0</v>
      </c>
    </row>
    <row r="761" spans="1:28" s="767" customFormat="1" hidden="1" outlineLevel="1">
      <c r="A761" s="784"/>
      <c r="B761" s="784" t="s">
        <v>2459</v>
      </c>
      <c r="C761" s="785" t="s">
        <v>1565</v>
      </c>
      <c r="D761" s="786" t="s">
        <v>1535</v>
      </c>
      <c r="E761" s="787">
        <v>11</v>
      </c>
      <c r="F761" s="788"/>
      <c r="G761" s="788"/>
      <c r="H761" s="758">
        <v>0</v>
      </c>
      <c r="I761" s="789"/>
      <c r="J761" s="789"/>
      <c r="K761" s="788"/>
      <c r="M761" s="841"/>
      <c r="N761" s="841" t="s">
        <v>2459</v>
      </c>
      <c r="O761" s="847" t="s">
        <v>1565</v>
      </c>
      <c r="P761" s="843" t="s">
        <v>1535</v>
      </c>
      <c r="Q761" s="1154">
        <v>11</v>
      </c>
      <c r="R761" s="1145">
        <v>0</v>
      </c>
      <c r="S761" s="1151"/>
      <c r="T761" s="1151"/>
      <c r="U761" s="794">
        <v>254000</v>
      </c>
      <c r="V761" s="845">
        <v>12900</v>
      </c>
      <c r="W761" s="795">
        <f t="shared" si="59"/>
        <v>266900</v>
      </c>
      <c r="X761" s="795">
        <f t="shared" si="60"/>
        <v>2935900</v>
      </c>
      <c r="Y761" s="795">
        <f t="shared" si="61"/>
        <v>0</v>
      </c>
      <c r="Z761" s="795">
        <f t="shared" si="62"/>
        <v>0</v>
      </c>
      <c r="AA761" s="795">
        <f t="shared" si="63"/>
        <v>0</v>
      </c>
      <c r="AB761" s="834">
        <f>IFERROR(VLOOKUP(N761,'[40]KL TT ĐỢT 2'!$B$18:$K$2023,10,0),0)</f>
        <v>0</v>
      </c>
    </row>
    <row r="762" spans="1:28" s="731" customFormat="1" hidden="1" outlineLevel="1">
      <c r="A762" s="762"/>
      <c r="B762" s="784" t="s">
        <v>2460</v>
      </c>
      <c r="C762" s="806" t="s">
        <v>1667</v>
      </c>
      <c r="D762" s="776" t="s">
        <v>1668</v>
      </c>
      <c r="E762" s="797">
        <v>1</v>
      </c>
      <c r="F762" s="766"/>
      <c r="G762" s="766"/>
      <c r="H762" s="758">
        <v>0</v>
      </c>
      <c r="I762" s="765"/>
      <c r="J762" s="765"/>
      <c r="K762" s="766"/>
      <c r="M762" s="828"/>
      <c r="N762" s="841" t="s">
        <v>2460</v>
      </c>
      <c r="O762" s="856" t="s">
        <v>1667</v>
      </c>
      <c r="P762" s="831" t="s">
        <v>1668</v>
      </c>
      <c r="Q762" s="1153">
        <v>1</v>
      </c>
      <c r="R762" s="1145">
        <v>0</v>
      </c>
      <c r="S762" s="1149"/>
      <c r="T762" s="1149"/>
      <c r="U762" s="794">
        <v>4058000</v>
      </c>
      <c r="V762" s="845">
        <v>1263400</v>
      </c>
      <c r="W762" s="795">
        <f t="shared" si="59"/>
        <v>5321400</v>
      </c>
      <c r="X762" s="795">
        <f t="shared" si="60"/>
        <v>5321400</v>
      </c>
      <c r="Y762" s="795">
        <f t="shared" si="61"/>
        <v>0</v>
      </c>
      <c r="Z762" s="795">
        <f t="shared" si="62"/>
        <v>0</v>
      </c>
      <c r="AA762" s="795">
        <f t="shared" si="63"/>
        <v>0</v>
      </c>
      <c r="AB762" s="857">
        <f>IFERROR(VLOOKUP(N762,'[40]KL TT ĐỢT 2'!$B$18:$K$2023,10,0),0)</f>
        <v>0</v>
      </c>
    </row>
    <row r="763" spans="1:28" s="736" customFormat="1">
      <c r="A763" s="746" t="s">
        <v>124</v>
      </c>
      <c r="B763" s="746"/>
      <c r="C763" s="747" t="s">
        <v>2461</v>
      </c>
      <c r="D763" s="746"/>
      <c r="E763" s="867"/>
      <c r="F763" s="746"/>
      <c r="G763" s="746"/>
      <c r="H763" s="758">
        <v>0</v>
      </c>
      <c r="I763" s="748"/>
      <c r="J763" s="746"/>
      <c r="K763" s="746"/>
      <c r="M763" s="759" t="s">
        <v>124</v>
      </c>
      <c r="N763" s="759"/>
      <c r="O763" s="760" t="s">
        <v>2461</v>
      </c>
      <c r="P763" s="759"/>
      <c r="Q763" s="815"/>
      <c r="R763" s="1145">
        <v>0</v>
      </c>
      <c r="S763" s="1146"/>
      <c r="T763" s="1147"/>
      <c r="U763" s="759"/>
      <c r="V763" s="759"/>
      <c r="W763" s="759"/>
      <c r="X763" s="761">
        <f>SUBTOTAL(9,X767:X797)</f>
        <v>3343450400</v>
      </c>
      <c r="Y763" s="761">
        <f>SUBTOTAL(9,Y767:Y797)</f>
        <v>1072526036.3636367</v>
      </c>
      <c r="Z763" s="761">
        <f>SUBTOTAL(9,Z767:Z797)</f>
        <v>670328772.72727346</v>
      </c>
      <c r="AA763" s="761">
        <f>SUBTOTAL(9,AA767:AA797)</f>
        <v>1742854809.09091</v>
      </c>
      <c r="AB763" s="816">
        <f>IFERROR(VLOOKUP(N763,'[40]KL TT ĐỢT 2'!$B$18:$K$2023,10,0),0)</f>
        <v>0</v>
      </c>
    </row>
    <row r="764" spans="1:28" s="767" customFormat="1">
      <c r="A764" s="868"/>
      <c r="B764" s="868"/>
      <c r="C764" s="861" t="s">
        <v>2462</v>
      </c>
      <c r="D764" s="862"/>
      <c r="E764" s="869"/>
      <c r="F764" s="870"/>
      <c r="G764" s="870"/>
      <c r="H764" s="758">
        <v>0</v>
      </c>
      <c r="I764" s="833"/>
      <c r="J764" s="833"/>
      <c r="K764" s="870"/>
      <c r="M764" s="871"/>
      <c r="N764" s="871"/>
      <c r="O764" s="872" t="s">
        <v>2462</v>
      </c>
      <c r="P764" s="873"/>
      <c r="Q764" s="1140"/>
      <c r="R764" s="1141">
        <v>0</v>
      </c>
      <c r="S764" s="1142"/>
      <c r="T764" s="1142"/>
      <c r="U764" s="874"/>
      <c r="V764" s="874"/>
      <c r="W764" s="875"/>
      <c r="X764" s="875"/>
      <c r="Y764" s="875"/>
      <c r="Z764" s="875"/>
      <c r="AA764" s="875"/>
      <c r="AB764" s="876">
        <f>IFERROR(VLOOKUP(N764,'[40]KL TT ĐỢT 2'!$B$18:$K$2023,10,0),0)</f>
        <v>0</v>
      </c>
    </row>
    <row r="765" spans="1:28" s="731" customFormat="1" collapsed="1">
      <c r="A765" s="868"/>
      <c r="B765" s="868"/>
      <c r="C765" s="877" t="s">
        <v>2463</v>
      </c>
      <c r="D765" s="831"/>
      <c r="E765" s="869"/>
      <c r="F765" s="870"/>
      <c r="G765" s="870"/>
      <c r="H765" s="758">
        <v>0</v>
      </c>
      <c r="I765" s="833"/>
      <c r="J765" s="833"/>
      <c r="K765" s="870"/>
      <c r="M765" s="777"/>
      <c r="N765" s="777"/>
      <c r="O765" s="855" t="s">
        <v>2463</v>
      </c>
      <c r="P765" s="779"/>
      <c r="Q765" s="798"/>
      <c r="R765" s="758">
        <v>0</v>
      </c>
      <c r="S765" s="833"/>
      <c r="T765" s="833"/>
      <c r="U765" s="780"/>
      <c r="V765" s="780"/>
      <c r="W765" s="795"/>
      <c r="X765" s="795"/>
      <c r="Y765" s="795"/>
      <c r="Z765" s="795"/>
      <c r="AA765" s="795"/>
      <c r="AB765" s="796">
        <f>IFERROR(VLOOKUP(N765,'[40]KL TT ĐỢT 2'!$B$18:$K$2023,10,0),0)</f>
        <v>0</v>
      </c>
    </row>
    <row r="766" spans="1:28" s="731" customFormat="1" ht="56" hidden="1" outlineLevel="1">
      <c r="A766" s="868"/>
      <c r="B766" s="878"/>
      <c r="C766" s="879" t="s">
        <v>2464</v>
      </c>
      <c r="D766" s="831"/>
      <c r="E766" s="869"/>
      <c r="F766" s="870"/>
      <c r="G766" s="870"/>
      <c r="H766" s="758">
        <v>0</v>
      </c>
      <c r="I766" s="833"/>
      <c r="J766" s="833"/>
      <c r="K766" s="880"/>
      <c r="M766" s="777"/>
      <c r="N766" s="777"/>
      <c r="O766" s="855"/>
      <c r="P766" s="779"/>
      <c r="Q766" s="798"/>
      <c r="R766" s="758">
        <v>0</v>
      </c>
      <c r="S766" s="833"/>
      <c r="T766" s="833"/>
      <c r="U766" s="780"/>
      <c r="V766" s="780"/>
      <c r="W766" s="795"/>
      <c r="X766" s="795"/>
      <c r="Y766" s="795"/>
      <c r="Z766" s="795"/>
      <c r="AA766" s="795"/>
      <c r="AB766" s="796"/>
    </row>
    <row r="767" spans="1:28" s="731" customFormat="1">
      <c r="A767" s="868"/>
      <c r="B767" s="878" t="s">
        <v>2465</v>
      </c>
      <c r="C767" s="842" t="s">
        <v>2466</v>
      </c>
      <c r="D767" s="843" t="s">
        <v>1535</v>
      </c>
      <c r="E767" s="881">
        <v>176</v>
      </c>
      <c r="F767" s="882">
        <v>0.45454545454545453</v>
      </c>
      <c r="G767" s="882">
        <f>+F767+K767</f>
        <v>0.72727272727272751</v>
      </c>
      <c r="H767" s="758">
        <v>128.00000000000006</v>
      </c>
      <c r="I767" s="844">
        <f>+E767*K767</f>
        <v>48.000000000000043</v>
      </c>
      <c r="J767" s="883">
        <f>+H767+I767</f>
        <v>176.00000000000011</v>
      </c>
      <c r="K767" s="880">
        <f>+(0.272727272727273)*100%</f>
        <v>0.27272727272727298</v>
      </c>
      <c r="M767" s="777"/>
      <c r="N767" s="790" t="s">
        <v>2465</v>
      </c>
      <c r="O767" s="805" t="s">
        <v>2466</v>
      </c>
      <c r="P767" s="792" t="s">
        <v>1535</v>
      </c>
      <c r="Q767" s="793">
        <v>176</v>
      </c>
      <c r="R767" s="758">
        <f t="shared" ref="R767:T797" si="64">+H767</f>
        <v>128.00000000000006</v>
      </c>
      <c r="S767" s="844">
        <f t="shared" si="64"/>
        <v>48.000000000000043</v>
      </c>
      <c r="T767" s="883">
        <f t="shared" si="64"/>
        <v>176.00000000000011</v>
      </c>
      <c r="U767" s="884">
        <v>642300</v>
      </c>
      <c r="V767" s="884">
        <v>199300</v>
      </c>
      <c r="W767" s="884">
        <f t="shared" si="59"/>
        <v>841600</v>
      </c>
      <c r="X767" s="795">
        <f t="shared" si="60"/>
        <v>148121600</v>
      </c>
      <c r="Y767" s="795">
        <f t="shared" si="61"/>
        <v>107724800.00000004</v>
      </c>
      <c r="Z767" s="795">
        <f t="shared" si="62"/>
        <v>40396800.000000037</v>
      </c>
      <c r="AA767" s="795">
        <f t="shared" si="63"/>
        <v>148121600.00000009</v>
      </c>
      <c r="AB767" s="796">
        <f>IFERROR(VLOOKUP(N767,'[40]KL TT ĐỢT 2'!$B$18:$K$2023,10,0),0)</f>
        <v>0.27272727272727271</v>
      </c>
    </row>
    <row r="768" spans="1:28" s="731" customFormat="1">
      <c r="A768" s="868"/>
      <c r="B768" s="878" t="s">
        <v>2467</v>
      </c>
      <c r="C768" s="842" t="s">
        <v>2468</v>
      </c>
      <c r="D768" s="843" t="s">
        <v>1535</v>
      </c>
      <c r="E768" s="881">
        <v>1530</v>
      </c>
      <c r="F768" s="882">
        <v>0.45454545454545453</v>
      </c>
      <c r="G768" s="882">
        <f t="shared" ref="G768:G770" si="65">+F768+K768</f>
        <v>0.72727272727272751</v>
      </c>
      <c r="H768" s="758">
        <v>1112.727272727273</v>
      </c>
      <c r="I768" s="844">
        <f t="shared" ref="I768:I797" si="66">+E768*K768</f>
        <v>417.27272727272765</v>
      </c>
      <c r="J768" s="883">
        <f t="shared" ref="J768:J797" si="67">+H768+I768</f>
        <v>1530.0000000000007</v>
      </c>
      <c r="K768" s="880">
        <f t="shared" ref="K768:K770" si="68">+(0.272727272727273)*100%</f>
        <v>0.27272727272727298</v>
      </c>
      <c r="M768" s="777"/>
      <c r="N768" s="790" t="s">
        <v>2467</v>
      </c>
      <c r="O768" s="805" t="s">
        <v>2468</v>
      </c>
      <c r="P768" s="792" t="s">
        <v>1535</v>
      </c>
      <c r="Q768" s="793">
        <v>1530</v>
      </c>
      <c r="R768" s="758">
        <f t="shared" si="64"/>
        <v>1112.727272727273</v>
      </c>
      <c r="S768" s="844">
        <f t="shared" si="64"/>
        <v>417.27272727272765</v>
      </c>
      <c r="T768" s="883">
        <f t="shared" si="64"/>
        <v>1530.0000000000007</v>
      </c>
      <c r="U768" s="884">
        <v>642300</v>
      </c>
      <c r="V768" s="884">
        <v>199300</v>
      </c>
      <c r="W768" s="884">
        <f t="shared" si="59"/>
        <v>841600</v>
      </c>
      <c r="X768" s="795">
        <f t="shared" si="60"/>
        <v>1287648000</v>
      </c>
      <c r="Y768" s="795">
        <f t="shared" si="61"/>
        <v>936471272.72727299</v>
      </c>
      <c r="Z768" s="795">
        <f t="shared" si="62"/>
        <v>351176727.27272761</v>
      </c>
      <c r="AA768" s="795">
        <f t="shared" si="63"/>
        <v>1287648000.0000005</v>
      </c>
      <c r="AB768" s="796">
        <f>IFERROR(VLOOKUP(N768,'[40]KL TT ĐỢT 2'!$B$18:$K$2023,10,0),0)</f>
        <v>0.27272727272727271</v>
      </c>
    </row>
    <row r="769" spans="1:28" s="731" customFormat="1">
      <c r="A769" s="868"/>
      <c r="B769" s="878" t="s">
        <v>2469</v>
      </c>
      <c r="C769" s="842" t="s">
        <v>2470</v>
      </c>
      <c r="D769" s="843" t="s">
        <v>1535</v>
      </c>
      <c r="E769" s="881">
        <v>27</v>
      </c>
      <c r="F769" s="882">
        <v>0.45454545454545453</v>
      </c>
      <c r="G769" s="882">
        <f t="shared" si="65"/>
        <v>0.72727272727272751</v>
      </c>
      <c r="H769" s="758">
        <v>19.63636363636364</v>
      </c>
      <c r="I769" s="844">
        <f t="shared" si="66"/>
        <v>7.3636363636363704</v>
      </c>
      <c r="J769" s="883">
        <f t="shared" si="67"/>
        <v>27.000000000000011</v>
      </c>
      <c r="K769" s="880">
        <f t="shared" si="68"/>
        <v>0.27272727272727298</v>
      </c>
      <c r="M769" s="777"/>
      <c r="N769" s="790" t="s">
        <v>2469</v>
      </c>
      <c r="O769" s="805" t="s">
        <v>2470</v>
      </c>
      <c r="P769" s="792" t="s">
        <v>1535</v>
      </c>
      <c r="Q769" s="793">
        <v>27</v>
      </c>
      <c r="R769" s="758">
        <f t="shared" si="64"/>
        <v>19.63636363636364</v>
      </c>
      <c r="S769" s="844">
        <f t="shared" si="64"/>
        <v>7.3636363636363704</v>
      </c>
      <c r="T769" s="883">
        <f t="shared" si="64"/>
        <v>27.000000000000011</v>
      </c>
      <c r="U769" s="884">
        <v>706600</v>
      </c>
      <c r="V769" s="884">
        <v>199300</v>
      </c>
      <c r="W769" s="884">
        <f t="shared" si="59"/>
        <v>905900</v>
      </c>
      <c r="X769" s="795">
        <f t="shared" si="60"/>
        <v>24459300</v>
      </c>
      <c r="Y769" s="795">
        <f t="shared" si="61"/>
        <v>17788581.81818182</v>
      </c>
      <c r="Z769" s="795">
        <f t="shared" si="62"/>
        <v>6670718.1818181882</v>
      </c>
      <c r="AA769" s="795">
        <f t="shared" si="63"/>
        <v>24459300.000000011</v>
      </c>
      <c r="AB769" s="796">
        <f>IFERROR(VLOOKUP(N769,'[40]KL TT ĐỢT 2'!$B$18:$K$2023,10,0),0)</f>
        <v>0.27272727272727271</v>
      </c>
    </row>
    <row r="770" spans="1:28" s="731" customFormat="1">
      <c r="A770" s="868"/>
      <c r="B770" s="878" t="s">
        <v>2471</v>
      </c>
      <c r="C770" s="842" t="s">
        <v>2472</v>
      </c>
      <c r="D770" s="843" t="s">
        <v>1535</v>
      </c>
      <c r="E770" s="881">
        <v>16</v>
      </c>
      <c r="F770" s="882">
        <v>0.45454545454545453</v>
      </c>
      <c r="G770" s="882">
        <f t="shared" si="65"/>
        <v>0.72727272727272751</v>
      </c>
      <c r="H770" s="758">
        <v>11.63636363636364</v>
      </c>
      <c r="I770" s="844">
        <f t="shared" si="66"/>
        <v>4.3636363636363678</v>
      </c>
      <c r="J770" s="883">
        <f t="shared" si="67"/>
        <v>16.000000000000007</v>
      </c>
      <c r="K770" s="880">
        <f t="shared" si="68"/>
        <v>0.27272727272727298</v>
      </c>
      <c r="M770" s="777"/>
      <c r="N770" s="790" t="s">
        <v>2471</v>
      </c>
      <c r="O770" s="805" t="s">
        <v>2472</v>
      </c>
      <c r="P770" s="792" t="s">
        <v>1535</v>
      </c>
      <c r="Q770" s="793">
        <v>16</v>
      </c>
      <c r="R770" s="758">
        <f t="shared" si="64"/>
        <v>11.63636363636364</v>
      </c>
      <c r="S770" s="844">
        <f t="shared" si="64"/>
        <v>4.3636363636363678</v>
      </c>
      <c r="T770" s="883">
        <f t="shared" si="64"/>
        <v>16.000000000000007</v>
      </c>
      <c r="U770" s="884">
        <v>706600</v>
      </c>
      <c r="V770" s="884">
        <v>199300</v>
      </c>
      <c r="W770" s="884">
        <f t="shared" si="59"/>
        <v>905900</v>
      </c>
      <c r="X770" s="795">
        <f t="shared" si="60"/>
        <v>14494400</v>
      </c>
      <c r="Y770" s="795">
        <f t="shared" si="61"/>
        <v>10541381.818181822</v>
      </c>
      <c r="Z770" s="795">
        <f t="shared" si="62"/>
        <v>3953018.1818181854</v>
      </c>
      <c r="AA770" s="795">
        <f t="shared" si="63"/>
        <v>14494400.000000006</v>
      </c>
      <c r="AB770" s="796">
        <f>IFERROR(VLOOKUP(N770,'[40]KL TT ĐỢT 2'!$B$18:$K$2023,10,0),0)</f>
        <v>0.27272727272727271</v>
      </c>
    </row>
    <row r="771" spans="1:28" s="731" customFormat="1">
      <c r="A771" s="868"/>
      <c r="B771" s="878" t="s">
        <v>2473</v>
      </c>
      <c r="C771" s="842" t="s">
        <v>2315</v>
      </c>
      <c r="D771" s="843" t="s">
        <v>1535</v>
      </c>
      <c r="E771" s="881">
        <v>15</v>
      </c>
      <c r="F771" s="885">
        <v>0</v>
      </c>
      <c r="G771" s="885"/>
      <c r="H771" s="758">
        <v>0</v>
      </c>
      <c r="I771" s="844">
        <f t="shared" si="66"/>
        <v>0</v>
      </c>
      <c r="J771" s="883">
        <f t="shared" si="67"/>
        <v>0</v>
      </c>
      <c r="K771" s="885"/>
      <c r="M771" s="777"/>
      <c r="N771" s="790" t="s">
        <v>2473</v>
      </c>
      <c r="O771" s="805" t="s">
        <v>2315</v>
      </c>
      <c r="P771" s="792" t="s">
        <v>1535</v>
      </c>
      <c r="Q771" s="793">
        <v>15</v>
      </c>
      <c r="R771" s="758">
        <f t="shared" si="64"/>
        <v>0</v>
      </c>
      <c r="S771" s="844">
        <f t="shared" si="64"/>
        <v>0</v>
      </c>
      <c r="T771" s="883">
        <f t="shared" si="64"/>
        <v>0</v>
      </c>
      <c r="U771" s="884">
        <v>706600</v>
      </c>
      <c r="V771" s="884">
        <v>199300</v>
      </c>
      <c r="W771" s="884">
        <f t="shared" si="59"/>
        <v>905900</v>
      </c>
      <c r="X771" s="795">
        <f t="shared" si="60"/>
        <v>13588500</v>
      </c>
      <c r="Y771" s="795">
        <f t="shared" si="61"/>
        <v>0</v>
      </c>
      <c r="Z771" s="795">
        <f t="shared" si="62"/>
        <v>0</v>
      </c>
      <c r="AA771" s="795">
        <f t="shared" si="63"/>
        <v>0</v>
      </c>
      <c r="AB771" s="796">
        <f>IFERROR(VLOOKUP(N771,'[40]KL TT ĐỢT 2'!$B$18:$K$2023,10,0),0)</f>
        <v>0</v>
      </c>
    </row>
    <row r="772" spans="1:28" s="731" customFormat="1" collapsed="1">
      <c r="A772" s="868"/>
      <c r="B772" s="878" t="s">
        <v>2474</v>
      </c>
      <c r="C772" s="856" t="s">
        <v>2475</v>
      </c>
      <c r="D772" s="843"/>
      <c r="E772" s="881"/>
      <c r="F772" s="885"/>
      <c r="G772" s="885"/>
      <c r="H772" s="758">
        <v>0</v>
      </c>
      <c r="I772" s="844">
        <f t="shared" si="66"/>
        <v>0</v>
      </c>
      <c r="J772" s="883">
        <f t="shared" si="67"/>
        <v>0</v>
      </c>
      <c r="K772" s="885"/>
      <c r="M772" s="777"/>
      <c r="N772" s="790" t="s">
        <v>2474</v>
      </c>
      <c r="O772" s="807" t="s">
        <v>2475</v>
      </c>
      <c r="P772" s="792"/>
      <c r="Q772" s="793"/>
      <c r="R772" s="758">
        <f t="shared" si="64"/>
        <v>0</v>
      </c>
      <c r="S772" s="844">
        <f t="shared" si="64"/>
        <v>0</v>
      </c>
      <c r="T772" s="883">
        <f t="shared" si="64"/>
        <v>0</v>
      </c>
      <c r="U772" s="886"/>
      <c r="V772" s="886"/>
      <c r="W772" s="884"/>
      <c r="X772" s="795"/>
      <c r="Y772" s="795"/>
      <c r="Z772" s="795"/>
      <c r="AA772" s="795"/>
      <c r="AB772" s="796">
        <f>IFERROR(VLOOKUP(N772,'[40]KL TT ĐỢT 2'!$B$18:$K$2023,10,0),0)</f>
        <v>0</v>
      </c>
    </row>
    <row r="773" spans="1:28" s="767" customFormat="1" hidden="1" outlineLevel="1">
      <c r="A773" s="878"/>
      <c r="B773" s="878" t="s">
        <v>2476</v>
      </c>
      <c r="C773" s="842" t="s">
        <v>2477</v>
      </c>
      <c r="D773" s="843" t="s">
        <v>1535</v>
      </c>
      <c r="E773" s="881">
        <v>19</v>
      </c>
      <c r="F773" s="885">
        <v>0</v>
      </c>
      <c r="G773" s="885"/>
      <c r="H773" s="758">
        <v>0</v>
      </c>
      <c r="I773" s="844">
        <f t="shared" si="66"/>
        <v>0</v>
      </c>
      <c r="J773" s="883">
        <f t="shared" si="67"/>
        <v>0</v>
      </c>
      <c r="K773" s="885"/>
      <c r="M773" s="790"/>
      <c r="N773" s="790" t="s">
        <v>2476</v>
      </c>
      <c r="O773" s="805" t="s">
        <v>2477</v>
      </c>
      <c r="P773" s="792" t="s">
        <v>1535</v>
      </c>
      <c r="Q773" s="793">
        <v>19</v>
      </c>
      <c r="R773" s="758">
        <f t="shared" si="64"/>
        <v>0</v>
      </c>
      <c r="S773" s="844">
        <f t="shared" si="64"/>
        <v>0</v>
      </c>
      <c r="T773" s="883">
        <f t="shared" si="64"/>
        <v>0</v>
      </c>
      <c r="U773" s="884">
        <v>642300</v>
      </c>
      <c r="V773" s="884">
        <v>199300</v>
      </c>
      <c r="W773" s="884">
        <f t="shared" si="59"/>
        <v>841600</v>
      </c>
      <c r="X773" s="795">
        <f t="shared" si="60"/>
        <v>15990400</v>
      </c>
      <c r="Y773" s="795">
        <f t="shared" si="61"/>
        <v>0</v>
      </c>
      <c r="Z773" s="795">
        <f t="shared" si="62"/>
        <v>0</v>
      </c>
      <c r="AA773" s="795">
        <f t="shared" si="63"/>
        <v>0</v>
      </c>
      <c r="AB773" s="796">
        <f>IFERROR(VLOOKUP(N773,'[40]KL TT ĐỢT 2'!$B$18:$K$2023,10,0),0)</f>
        <v>0</v>
      </c>
    </row>
    <row r="774" spans="1:28" s="767" customFormat="1" hidden="1" outlineLevel="1">
      <c r="A774" s="878"/>
      <c r="B774" s="878" t="s">
        <v>2478</v>
      </c>
      <c r="C774" s="842" t="s">
        <v>2479</v>
      </c>
      <c r="D774" s="843" t="s">
        <v>1535</v>
      </c>
      <c r="E774" s="881">
        <v>20</v>
      </c>
      <c r="F774" s="885">
        <v>0</v>
      </c>
      <c r="G774" s="885"/>
      <c r="H774" s="758">
        <v>0</v>
      </c>
      <c r="I774" s="844">
        <f t="shared" si="66"/>
        <v>0</v>
      </c>
      <c r="J774" s="883">
        <f t="shared" si="67"/>
        <v>0</v>
      </c>
      <c r="K774" s="885"/>
      <c r="M774" s="790"/>
      <c r="N774" s="790" t="s">
        <v>2478</v>
      </c>
      <c r="O774" s="805" t="s">
        <v>2479</v>
      </c>
      <c r="P774" s="792" t="s">
        <v>1535</v>
      </c>
      <c r="Q774" s="793">
        <v>20</v>
      </c>
      <c r="R774" s="758">
        <f t="shared" si="64"/>
        <v>0</v>
      </c>
      <c r="S774" s="844">
        <f t="shared" si="64"/>
        <v>0</v>
      </c>
      <c r="T774" s="883">
        <f t="shared" si="64"/>
        <v>0</v>
      </c>
      <c r="U774" s="884">
        <v>706600</v>
      </c>
      <c r="V774" s="884">
        <v>199300</v>
      </c>
      <c r="W774" s="884">
        <f t="shared" si="59"/>
        <v>905900</v>
      </c>
      <c r="X774" s="795">
        <f t="shared" si="60"/>
        <v>18118000</v>
      </c>
      <c r="Y774" s="795">
        <f t="shared" si="61"/>
        <v>0</v>
      </c>
      <c r="Z774" s="795">
        <f t="shared" si="62"/>
        <v>0</v>
      </c>
      <c r="AA774" s="795">
        <f t="shared" si="63"/>
        <v>0</v>
      </c>
      <c r="AB774" s="796">
        <f>IFERROR(VLOOKUP(N774,'[40]KL TT ĐỢT 2'!$B$18:$K$2023,10,0),0)</f>
        <v>0</v>
      </c>
    </row>
    <row r="775" spans="1:28" s="731" customFormat="1" hidden="1" outlineLevel="1">
      <c r="A775" s="868"/>
      <c r="B775" s="878" t="s">
        <v>2480</v>
      </c>
      <c r="C775" s="842" t="s">
        <v>2481</v>
      </c>
      <c r="D775" s="843" t="s">
        <v>1535</v>
      </c>
      <c r="E775" s="881">
        <v>15</v>
      </c>
      <c r="F775" s="885">
        <v>0</v>
      </c>
      <c r="G775" s="885"/>
      <c r="H775" s="758">
        <v>0</v>
      </c>
      <c r="I775" s="844">
        <f t="shared" si="66"/>
        <v>0</v>
      </c>
      <c r="J775" s="883">
        <f t="shared" si="67"/>
        <v>0</v>
      </c>
      <c r="K775" s="885"/>
      <c r="M775" s="777"/>
      <c r="N775" s="790" t="s">
        <v>2480</v>
      </c>
      <c r="O775" s="805" t="s">
        <v>2481</v>
      </c>
      <c r="P775" s="792" t="s">
        <v>1535</v>
      </c>
      <c r="Q775" s="793">
        <v>15</v>
      </c>
      <c r="R775" s="758">
        <f t="shared" si="64"/>
        <v>0</v>
      </c>
      <c r="S775" s="844">
        <f t="shared" si="64"/>
        <v>0</v>
      </c>
      <c r="T775" s="883">
        <f t="shared" si="64"/>
        <v>0</v>
      </c>
      <c r="U775" s="884">
        <v>706600</v>
      </c>
      <c r="V775" s="884">
        <v>199300</v>
      </c>
      <c r="W775" s="884">
        <f t="shared" si="59"/>
        <v>905900</v>
      </c>
      <c r="X775" s="795">
        <f t="shared" si="60"/>
        <v>13588500</v>
      </c>
      <c r="Y775" s="795">
        <f t="shared" si="61"/>
        <v>0</v>
      </c>
      <c r="Z775" s="795">
        <f t="shared" si="62"/>
        <v>0</v>
      </c>
      <c r="AA775" s="795">
        <f t="shared" si="63"/>
        <v>0</v>
      </c>
      <c r="AB775" s="796">
        <f>IFERROR(VLOOKUP(N775,'[40]KL TT ĐỢT 2'!$B$18:$K$2023,10,0),0)</f>
        <v>0</v>
      </c>
    </row>
    <row r="776" spans="1:28" s="731" customFormat="1" collapsed="1">
      <c r="A776" s="868"/>
      <c r="B776" s="878" t="s">
        <v>2482</v>
      </c>
      <c r="C776" s="856" t="s">
        <v>2483</v>
      </c>
      <c r="D776" s="843"/>
      <c r="E776" s="881"/>
      <c r="F776" s="885"/>
      <c r="G776" s="885"/>
      <c r="H776" s="758">
        <v>0</v>
      </c>
      <c r="I776" s="844">
        <f t="shared" si="66"/>
        <v>0</v>
      </c>
      <c r="J776" s="883">
        <f t="shared" si="67"/>
        <v>0</v>
      </c>
      <c r="K776" s="885"/>
      <c r="M776" s="777"/>
      <c r="N776" s="790" t="s">
        <v>2482</v>
      </c>
      <c r="O776" s="807" t="s">
        <v>2483</v>
      </c>
      <c r="P776" s="792"/>
      <c r="Q776" s="793"/>
      <c r="R776" s="758">
        <f t="shared" si="64"/>
        <v>0</v>
      </c>
      <c r="S776" s="844">
        <f t="shared" si="64"/>
        <v>0</v>
      </c>
      <c r="T776" s="883">
        <f t="shared" si="64"/>
        <v>0</v>
      </c>
      <c r="U776" s="886"/>
      <c r="V776" s="886"/>
      <c r="W776" s="884"/>
      <c r="X776" s="795"/>
      <c r="Y776" s="795"/>
      <c r="Z776" s="795"/>
      <c r="AA776" s="795"/>
      <c r="AB776" s="796">
        <f>IFERROR(VLOOKUP(N776,'[40]KL TT ĐỢT 2'!$B$18:$K$2023,10,0),0)</f>
        <v>0</v>
      </c>
    </row>
    <row r="777" spans="1:28" s="731" customFormat="1" hidden="1" outlineLevel="1">
      <c r="A777" s="868"/>
      <c r="B777" s="878" t="s">
        <v>2484</v>
      </c>
      <c r="C777" s="842" t="s">
        <v>2477</v>
      </c>
      <c r="D777" s="843" t="s">
        <v>1535</v>
      </c>
      <c r="E777" s="881">
        <v>90</v>
      </c>
      <c r="F777" s="885">
        <v>0</v>
      </c>
      <c r="G777" s="885"/>
      <c r="H777" s="758">
        <v>0</v>
      </c>
      <c r="I777" s="844">
        <f t="shared" si="66"/>
        <v>0</v>
      </c>
      <c r="J777" s="883">
        <f t="shared" si="67"/>
        <v>0</v>
      </c>
      <c r="K777" s="885"/>
      <c r="M777" s="777"/>
      <c r="N777" s="790" t="s">
        <v>2484</v>
      </c>
      <c r="O777" s="805" t="s">
        <v>2477</v>
      </c>
      <c r="P777" s="792" t="s">
        <v>1535</v>
      </c>
      <c r="Q777" s="793">
        <v>90</v>
      </c>
      <c r="R777" s="758">
        <f t="shared" si="64"/>
        <v>0</v>
      </c>
      <c r="S777" s="844">
        <f t="shared" si="64"/>
        <v>0</v>
      </c>
      <c r="T777" s="883">
        <f t="shared" si="64"/>
        <v>0</v>
      </c>
      <c r="U777" s="884">
        <v>440400</v>
      </c>
      <c r="V777" s="884">
        <v>12900</v>
      </c>
      <c r="W777" s="884">
        <f t="shared" si="59"/>
        <v>453300</v>
      </c>
      <c r="X777" s="795">
        <f t="shared" si="60"/>
        <v>40797000</v>
      </c>
      <c r="Y777" s="795">
        <f t="shared" si="61"/>
        <v>0</v>
      </c>
      <c r="Z777" s="795">
        <f t="shared" si="62"/>
        <v>0</v>
      </c>
      <c r="AA777" s="795">
        <f t="shared" si="63"/>
        <v>0</v>
      </c>
      <c r="AB777" s="796">
        <f>IFERROR(VLOOKUP(N777,'[40]KL TT ĐỢT 2'!$B$18:$K$2023,10,0),0)</f>
        <v>0</v>
      </c>
    </row>
    <row r="778" spans="1:28" s="767" customFormat="1" ht="28" hidden="1" outlineLevel="1">
      <c r="A778" s="878"/>
      <c r="B778" s="878" t="s">
        <v>2485</v>
      </c>
      <c r="C778" s="847" t="s">
        <v>1563</v>
      </c>
      <c r="D778" s="843" t="s">
        <v>1535</v>
      </c>
      <c r="E778" s="881">
        <v>34</v>
      </c>
      <c r="F778" s="885">
        <v>0</v>
      </c>
      <c r="G778" s="885"/>
      <c r="H778" s="758">
        <v>0</v>
      </c>
      <c r="I778" s="844">
        <f t="shared" si="66"/>
        <v>0</v>
      </c>
      <c r="J778" s="883">
        <f t="shared" si="67"/>
        <v>0</v>
      </c>
      <c r="K778" s="885"/>
      <c r="M778" s="790"/>
      <c r="N778" s="790" t="s">
        <v>2485</v>
      </c>
      <c r="O778" s="791" t="s">
        <v>1563</v>
      </c>
      <c r="P778" s="792" t="s">
        <v>1535</v>
      </c>
      <c r="Q778" s="793">
        <v>34</v>
      </c>
      <c r="R778" s="758">
        <f t="shared" si="64"/>
        <v>0</v>
      </c>
      <c r="S778" s="844">
        <f t="shared" si="64"/>
        <v>0</v>
      </c>
      <c r="T778" s="883">
        <f t="shared" si="64"/>
        <v>0</v>
      </c>
      <c r="U778" s="884">
        <v>476400</v>
      </c>
      <c r="V778" s="884">
        <v>38600</v>
      </c>
      <c r="W778" s="884">
        <f t="shared" si="59"/>
        <v>515000</v>
      </c>
      <c r="X778" s="795">
        <f t="shared" si="60"/>
        <v>17510000</v>
      </c>
      <c r="Y778" s="795">
        <f t="shared" si="61"/>
        <v>0</v>
      </c>
      <c r="Z778" s="795">
        <f t="shared" si="62"/>
        <v>0</v>
      </c>
      <c r="AA778" s="795">
        <f t="shared" si="63"/>
        <v>0</v>
      </c>
      <c r="AB778" s="796">
        <f>IFERROR(VLOOKUP(N778,'[40]KL TT ĐỢT 2'!$B$18:$K$2023,10,0),0)</f>
        <v>0</v>
      </c>
    </row>
    <row r="779" spans="1:28" s="767" customFormat="1" hidden="1" outlineLevel="1">
      <c r="A779" s="878"/>
      <c r="B779" s="878" t="s">
        <v>2486</v>
      </c>
      <c r="C779" s="847" t="s">
        <v>1565</v>
      </c>
      <c r="D779" s="843" t="s">
        <v>1535</v>
      </c>
      <c r="E779" s="881">
        <v>34</v>
      </c>
      <c r="F779" s="885">
        <v>0</v>
      </c>
      <c r="G779" s="885"/>
      <c r="H779" s="758">
        <v>0</v>
      </c>
      <c r="I779" s="844">
        <f t="shared" si="66"/>
        <v>0</v>
      </c>
      <c r="J779" s="883">
        <f t="shared" si="67"/>
        <v>0</v>
      </c>
      <c r="K779" s="885"/>
      <c r="M779" s="790"/>
      <c r="N779" s="790" t="s">
        <v>2486</v>
      </c>
      <c r="O779" s="791" t="s">
        <v>1565</v>
      </c>
      <c r="P779" s="792" t="s">
        <v>1535</v>
      </c>
      <c r="Q779" s="793">
        <v>34</v>
      </c>
      <c r="R779" s="758">
        <f t="shared" si="64"/>
        <v>0</v>
      </c>
      <c r="S779" s="844">
        <f t="shared" si="64"/>
        <v>0</v>
      </c>
      <c r="T779" s="883">
        <f t="shared" si="64"/>
        <v>0</v>
      </c>
      <c r="U779" s="884">
        <v>254000</v>
      </c>
      <c r="V779" s="884">
        <v>12900</v>
      </c>
      <c r="W779" s="884">
        <f t="shared" si="59"/>
        <v>266900</v>
      </c>
      <c r="X779" s="795">
        <f t="shared" si="60"/>
        <v>9074600</v>
      </c>
      <c r="Y779" s="795">
        <f t="shared" si="61"/>
        <v>0</v>
      </c>
      <c r="Z779" s="795">
        <f t="shared" si="62"/>
        <v>0</v>
      </c>
      <c r="AA779" s="795">
        <f t="shared" si="63"/>
        <v>0</v>
      </c>
      <c r="AB779" s="796">
        <f>IFERROR(VLOOKUP(N779,'[40]KL TT ĐỢT 2'!$B$18:$K$2023,10,0),0)</f>
        <v>0</v>
      </c>
    </row>
    <row r="780" spans="1:28" s="767" customFormat="1" hidden="1" outlineLevel="1">
      <c r="A780" s="878"/>
      <c r="B780" s="878" t="s">
        <v>2487</v>
      </c>
      <c r="C780" s="842" t="s">
        <v>1667</v>
      </c>
      <c r="D780" s="843" t="s">
        <v>1668</v>
      </c>
      <c r="E780" s="881">
        <v>1</v>
      </c>
      <c r="F780" s="885">
        <v>0</v>
      </c>
      <c r="G780" s="885"/>
      <c r="H780" s="758">
        <v>0</v>
      </c>
      <c r="I780" s="844">
        <f t="shared" si="66"/>
        <v>0</v>
      </c>
      <c r="J780" s="883">
        <f t="shared" si="67"/>
        <v>0</v>
      </c>
      <c r="K780" s="885"/>
      <c r="M780" s="777"/>
      <c r="N780" s="790" t="s">
        <v>2487</v>
      </c>
      <c r="O780" s="807" t="s">
        <v>1667</v>
      </c>
      <c r="P780" s="792" t="s">
        <v>1668</v>
      </c>
      <c r="Q780" s="798">
        <v>1</v>
      </c>
      <c r="R780" s="758">
        <f t="shared" si="64"/>
        <v>0</v>
      </c>
      <c r="S780" s="844">
        <f t="shared" si="64"/>
        <v>0</v>
      </c>
      <c r="T780" s="883">
        <f t="shared" si="64"/>
        <v>0</v>
      </c>
      <c r="U780" s="884">
        <v>52111500</v>
      </c>
      <c r="V780" s="884">
        <v>16223400</v>
      </c>
      <c r="W780" s="884">
        <f t="shared" si="59"/>
        <v>68334900</v>
      </c>
      <c r="X780" s="795">
        <f t="shared" si="60"/>
        <v>68334900</v>
      </c>
      <c r="Y780" s="795">
        <f t="shared" si="61"/>
        <v>0</v>
      </c>
      <c r="Z780" s="795">
        <f t="shared" si="62"/>
        <v>0</v>
      </c>
      <c r="AA780" s="795">
        <f t="shared" si="63"/>
        <v>0</v>
      </c>
      <c r="AB780" s="796">
        <f>IFERROR(VLOOKUP(N780,'[40]KL TT ĐỢT 2'!$B$18:$K$2023,10,0),0)</f>
        <v>0</v>
      </c>
    </row>
    <row r="781" spans="1:28" s="767" customFormat="1">
      <c r="A781" s="868"/>
      <c r="B781" s="878" t="s">
        <v>2488</v>
      </c>
      <c r="C781" s="861" t="s">
        <v>2489</v>
      </c>
      <c r="D781" s="862"/>
      <c r="E781" s="869"/>
      <c r="F781" s="885"/>
      <c r="G781" s="885"/>
      <c r="H781" s="758">
        <v>0</v>
      </c>
      <c r="I781" s="844">
        <f t="shared" si="66"/>
        <v>0</v>
      </c>
      <c r="J781" s="883">
        <f t="shared" si="67"/>
        <v>0</v>
      </c>
      <c r="K781" s="885"/>
      <c r="M781" s="828"/>
      <c r="N781" s="841" t="s">
        <v>2488</v>
      </c>
      <c r="O781" s="861" t="s">
        <v>2489</v>
      </c>
      <c r="P781" s="862"/>
      <c r="Q781" s="832"/>
      <c r="R781" s="758">
        <f t="shared" si="64"/>
        <v>0</v>
      </c>
      <c r="S781" s="844">
        <f t="shared" si="64"/>
        <v>0</v>
      </c>
      <c r="T781" s="883">
        <f t="shared" si="64"/>
        <v>0</v>
      </c>
      <c r="U781" s="887"/>
      <c r="V781" s="887"/>
      <c r="W781" s="887"/>
      <c r="X781" s="833"/>
      <c r="Y781" s="833"/>
      <c r="Z781" s="833"/>
      <c r="AA781" s="833"/>
      <c r="AB781" s="888">
        <f>IFERROR(VLOOKUP(N781,'[40]KL TT ĐỢT 2'!$B$18:$K$2023,10,0),0)</f>
        <v>0</v>
      </c>
    </row>
    <row r="782" spans="1:28" s="731" customFormat="1" collapsed="1">
      <c r="A782" s="868"/>
      <c r="B782" s="878" t="s">
        <v>2490</v>
      </c>
      <c r="C782" s="877" t="s">
        <v>2463</v>
      </c>
      <c r="D782" s="831"/>
      <c r="E782" s="869"/>
      <c r="F782" s="885">
        <v>0</v>
      </c>
      <c r="G782" s="885"/>
      <c r="H782" s="758">
        <v>0</v>
      </c>
      <c r="I782" s="844">
        <f t="shared" si="66"/>
        <v>0</v>
      </c>
      <c r="J782" s="883">
        <f t="shared" si="67"/>
        <v>0</v>
      </c>
      <c r="K782" s="885"/>
      <c r="M782" s="777"/>
      <c r="N782" s="790" t="s">
        <v>2490</v>
      </c>
      <c r="O782" s="855" t="s">
        <v>2463</v>
      </c>
      <c r="P782" s="779"/>
      <c r="Q782" s="798"/>
      <c r="R782" s="758">
        <f t="shared" si="64"/>
        <v>0</v>
      </c>
      <c r="S782" s="844">
        <f t="shared" si="64"/>
        <v>0</v>
      </c>
      <c r="T782" s="883">
        <f t="shared" si="64"/>
        <v>0</v>
      </c>
      <c r="U782" s="886"/>
      <c r="V782" s="886"/>
      <c r="W782" s="884"/>
      <c r="X782" s="795"/>
      <c r="Y782" s="795"/>
      <c r="Z782" s="795"/>
      <c r="AA782" s="795"/>
      <c r="AB782" s="796">
        <f>IFERROR(VLOOKUP(N782,'[40]KL TT ĐỢT 2'!$B$18:$K$2023,10,0),0)</f>
        <v>0</v>
      </c>
    </row>
    <row r="783" spans="1:28" s="731" customFormat="1" ht="56" hidden="1" outlineLevel="1">
      <c r="A783" s="868"/>
      <c r="B783" s="878"/>
      <c r="C783" s="889" t="s">
        <v>2491</v>
      </c>
      <c r="D783" s="831"/>
      <c r="E783" s="869"/>
      <c r="F783" s="885"/>
      <c r="G783" s="885"/>
      <c r="H783" s="758"/>
      <c r="I783" s="844"/>
      <c r="J783" s="883"/>
      <c r="K783" s="885"/>
      <c r="M783" s="777"/>
      <c r="N783" s="790"/>
      <c r="O783" s="855"/>
      <c r="P783" s="779"/>
      <c r="Q783" s="798"/>
      <c r="R783" s="758">
        <f t="shared" si="64"/>
        <v>0</v>
      </c>
      <c r="S783" s="844">
        <f t="shared" si="64"/>
        <v>0</v>
      </c>
      <c r="T783" s="883">
        <f t="shared" si="64"/>
        <v>0</v>
      </c>
      <c r="U783" s="886"/>
      <c r="V783" s="886"/>
      <c r="W783" s="884"/>
      <c r="X783" s="795"/>
      <c r="Y783" s="795"/>
      <c r="Z783" s="795"/>
      <c r="AA783" s="795"/>
      <c r="AB783" s="796"/>
    </row>
    <row r="784" spans="1:28" s="731" customFormat="1">
      <c r="A784" s="868"/>
      <c r="B784" s="878" t="s">
        <v>2492</v>
      </c>
      <c r="C784" s="842" t="s">
        <v>2466</v>
      </c>
      <c r="D784" s="843" t="s">
        <v>1535</v>
      </c>
      <c r="E784" s="881">
        <v>176</v>
      </c>
      <c r="F784" s="885">
        <v>0</v>
      </c>
      <c r="G784" s="885"/>
      <c r="H784" s="758">
        <v>0</v>
      </c>
      <c r="I784" s="844">
        <f t="shared" si="66"/>
        <v>32.000000000000028</v>
      </c>
      <c r="J784" s="883">
        <f t="shared" si="67"/>
        <v>32.000000000000028</v>
      </c>
      <c r="K784" s="880">
        <v>0.18181818181818199</v>
      </c>
      <c r="M784" s="777"/>
      <c r="N784" s="790" t="s">
        <v>2492</v>
      </c>
      <c r="O784" s="805" t="s">
        <v>2466</v>
      </c>
      <c r="P784" s="792" t="s">
        <v>1535</v>
      </c>
      <c r="Q784" s="793">
        <v>176</v>
      </c>
      <c r="R784" s="758">
        <f t="shared" si="64"/>
        <v>0</v>
      </c>
      <c r="S784" s="844">
        <f t="shared" si="64"/>
        <v>32.000000000000028</v>
      </c>
      <c r="T784" s="883">
        <f t="shared" si="64"/>
        <v>32.000000000000028</v>
      </c>
      <c r="U784" s="884">
        <v>642300</v>
      </c>
      <c r="V784" s="884">
        <v>199300</v>
      </c>
      <c r="W784" s="884">
        <f t="shared" si="59"/>
        <v>841600</v>
      </c>
      <c r="X784" s="795">
        <f t="shared" si="60"/>
        <v>148121600</v>
      </c>
      <c r="Y784" s="795">
        <f t="shared" si="61"/>
        <v>0</v>
      </c>
      <c r="Z784" s="795">
        <f t="shared" si="62"/>
        <v>26931200.000000022</v>
      </c>
      <c r="AA784" s="795">
        <f t="shared" si="63"/>
        <v>26931200.000000022</v>
      </c>
      <c r="AB784" s="796">
        <f>IFERROR(VLOOKUP(N784,'[40]KL TT ĐỢT 2'!$B$18:$K$2023,10,0),0)</f>
        <v>0</v>
      </c>
    </row>
    <row r="785" spans="1:28" s="731" customFormat="1">
      <c r="A785" s="868"/>
      <c r="B785" s="878" t="s">
        <v>2493</v>
      </c>
      <c r="C785" s="842" t="s">
        <v>2468</v>
      </c>
      <c r="D785" s="843" t="s">
        <v>1535</v>
      </c>
      <c r="E785" s="881">
        <v>1530</v>
      </c>
      <c r="F785" s="885">
        <v>0</v>
      </c>
      <c r="G785" s="885"/>
      <c r="H785" s="758">
        <v>0</v>
      </c>
      <c r="I785" s="844">
        <f t="shared" si="66"/>
        <v>278.18181818181847</v>
      </c>
      <c r="J785" s="883">
        <f t="shared" si="67"/>
        <v>278.18181818181847</v>
      </c>
      <c r="K785" s="880">
        <v>0.18181818181818199</v>
      </c>
      <c r="M785" s="777"/>
      <c r="N785" s="790" t="s">
        <v>2493</v>
      </c>
      <c r="O785" s="805" t="s">
        <v>2468</v>
      </c>
      <c r="P785" s="792" t="s">
        <v>1535</v>
      </c>
      <c r="Q785" s="793">
        <v>1530</v>
      </c>
      <c r="R785" s="758">
        <f t="shared" si="64"/>
        <v>0</v>
      </c>
      <c r="S785" s="844">
        <f t="shared" si="64"/>
        <v>278.18181818181847</v>
      </c>
      <c r="T785" s="883">
        <f t="shared" si="64"/>
        <v>278.18181818181847</v>
      </c>
      <c r="U785" s="795">
        <v>642300</v>
      </c>
      <c r="V785" s="795">
        <v>199300</v>
      </c>
      <c r="W785" s="795">
        <f t="shared" si="59"/>
        <v>841600</v>
      </c>
      <c r="X785" s="795">
        <f t="shared" si="60"/>
        <v>1287648000</v>
      </c>
      <c r="Y785" s="795">
        <f t="shared" si="61"/>
        <v>0</v>
      </c>
      <c r="Z785" s="795">
        <f t="shared" si="62"/>
        <v>234117818.18181843</v>
      </c>
      <c r="AA785" s="795">
        <f t="shared" si="63"/>
        <v>234117818.18181843</v>
      </c>
      <c r="AB785" s="796">
        <f>IFERROR(VLOOKUP(N785,'[40]KL TT ĐỢT 2'!$B$18:$K$2023,10,0),0)</f>
        <v>0</v>
      </c>
    </row>
    <row r="786" spans="1:28" s="731" customFormat="1">
      <c r="A786" s="868"/>
      <c r="B786" s="878" t="s">
        <v>2494</v>
      </c>
      <c r="C786" s="842" t="s">
        <v>2470</v>
      </c>
      <c r="D786" s="843" t="s">
        <v>1535</v>
      </c>
      <c r="E786" s="881">
        <v>27</v>
      </c>
      <c r="F786" s="885">
        <v>0</v>
      </c>
      <c r="G786" s="885"/>
      <c r="H786" s="758">
        <v>0</v>
      </c>
      <c r="I786" s="844">
        <f t="shared" si="66"/>
        <v>4.9090909090909136</v>
      </c>
      <c r="J786" s="883">
        <f t="shared" si="67"/>
        <v>4.9090909090909136</v>
      </c>
      <c r="K786" s="880">
        <v>0.18181818181818199</v>
      </c>
      <c r="M786" s="777"/>
      <c r="N786" s="790" t="s">
        <v>2494</v>
      </c>
      <c r="O786" s="805" t="s">
        <v>2470</v>
      </c>
      <c r="P786" s="792" t="s">
        <v>1535</v>
      </c>
      <c r="Q786" s="793">
        <v>27</v>
      </c>
      <c r="R786" s="758">
        <f t="shared" si="64"/>
        <v>0</v>
      </c>
      <c r="S786" s="844">
        <f t="shared" si="64"/>
        <v>4.9090909090909136</v>
      </c>
      <c r="T786" s="883">
        <f t="shared" si="64"/>
        <v>4.9090909090909136</v>
      </c>
      <c r="U786" s="795">
        <v>706600</v>
      </c>
      <c r="V786" s="795">
        <v>199300</v>
      </c>
      <c r="W786" s="795">
        <f t="shared" si="59"/>
        <v>905900</v>
      </c>
      <c r="X786" s="795">
        <f t="shared" si="60"/>
        <v>24459300</v>
      </c>
      <c r="Y786" s="795">
        <f t="shared" si="61"/>
        <v>0</v>
      </c>
      <c r="Z786" s="795">
        <f t="shared" si="62"/>
        <v>4447145.4545454588</v>
      </c>
      <c r="AA786" s="795">
        <f t="shared" si="63"/>
        <v>4447145.4545454588</v>
      </c>
      <c r="AB786" s="796">
        <f>IFERROR(VLOOKUP(N786,'[40]KL TT ĐỢT 2'!$B$18:$K$2023,10,0),0)</f>
        <v>0</v>
      </c>
    </row>
    <row r="787" spans="1:28" s="731" customFormat="1">
      <c r="A787" s="868"/>
      <c r="B787" s="878" t="s">
        <v>2495</v>
      </c>
      <c r="C787" s="842" t="s">
        <v>2472</v>
      </c>
      <c r="D787" s="843" t="s">
        <v>1535</v>
      </c>
      <c r="E787" s="881">
        <v>16</v>
      </c>
      <c r="F787" s="885">
        <v>0</v>
      </c>
      <c r="G787" s="885"/>
      <c r="H787" s="758">
        <v>0</v>
      </c>
      <c r="I787" s="844">
        <f t="shared" si="66"/>
        <v>2.9090909090909118</v>
      </c>
      <c r="J787" s="883">
        <f t="shared" si="67"/>
        <v>2.9090909090909118</v>
      </c>
      <c r="K787" s="880">
        <v>0.18181818181818199</v>
      </c>
      <c r="M787" s="777"/>
      <c r="N787" s="790" t="s">
        <v>2495</v>
      </c>
      <c r="O787" s="805" t="s">
        <v>2472</v>
      </c>
      <c r="P787" s="792" t="s">
        <v>1535</v>
      </c>
      <c r="Q787" s="793">
        <v>16</v>
      </c>
      <c r="R787" s="758">
        <f t="shared" si="64"/>
        <v>0</v>
      </c>
      <c r="S787" s="844">
        <f t="shared" si="64"/>
        <v>2.9090909090909118</v>
      </c>
      <c r="T787" s="883">
        <f t="shared" si="64"/>
        <v>2.9090909090909118</v>
      </c>
      <c r="U787" s="795">
        <v>706600</v>
      </c>
      <c r="V787" s="795">
        <v>199300</v>
      </c>
      <c r="W787" s="795">
        <f t="shared" si="59"/>
        <v>905900</v>
      </c>
      <c r="X787" s="795">
        <f t="shared" si="60"/>
        <v>14494400</v>
      </c>
      <c r="Y787" s="795">
        <f t="shared" si="61"/>
        <v>0</v>
      </c>
      <c r="Z787" s="795">
        <f t="shared" si="62"/>
        <v>2635345.4545454569</v>
      </c>
      <c r="AA787" s="795">
        <f t="shared" si="63"/>
        <v>2635345.4545454569</v>
      </c>
      <c r="AB787" s="796">
        <f>IFERROR(VLOOKUP(N787,'[40]KL TT ĐỢT 2'!$B$18:$K$2023,10,0),0)</f>
        <v>0</v>
      </c>
    </row>
    <row r="788" spans="1:28" s="731" customFormat="1">
      <c r="A788" s="868"/>
      <c r="B788" s="878" t="s">
        <v>2496</v>
      </c>
      <c r="C788" s="842" t="s">
        <v>2315</v>
      </c>
      <c r="D788" s="843" t="s">
        <v>1535</v>
      </c>
      <c r="E788" s="881">
        <v>15</v>
      </c>
      <c r="F788" s="885">
        <v>0</v>
      </c>
      <c r="G788" s="885"/>
      <c r="H788" s="758">
        <v>0</v>
      </c>
      <c r="I788" s="844">
        <f t="shared" si="66"/>
        <v>0</v>
      </c>
      <c r="J788" s="883">
        <f t="shared" si="67"/>
        <v>0</v>
      </c>
      <c r="K788" s="885"/>
      <c r="M788" s="777"/>
      <c r="N788" s="790" t="s">
        <v>2496</v>
      </c>
      <c r="O788" s="805" t="s">
        <v>2315</v>
      </c>
      <c r="P788" s="792" t="s">
        <v>1535</v>
      </c>
      <c r="Q788" s="793">
        <v>15</v>
      </c>
      <c r="R788" s="758">
        <f t="shared" si="64"/>
        <v>0</v>
      </c>
      <c r="S788" s="844">
        <f t="shared" si="64"/>
        <v>0</v>
      </c>
      <c r="T788" s="883">
        <f t="shared" si="64"/>
        <v>0</v>
      </c>
      <c r="U788" s="795">
        <v>706600</v>
      </c>
      <c r="V788" s="795">
        <v>199300</v>
      </c>
      <c r="W788" s="795">
        <f t="shared" si="59"/>
        <v>905900</v>
      </c>
      <c r="X788" s="795">
        <f t="shared" si="60"/>
        <v>13588500</v>
      </c>
      <c r="Y788" s="795">
        <f t="shared" si="61"/>
        <v>0</v>
      </c>
      <c r="Z788" s="795">
        <f t="shared" si="62"/>
        <v>0</v>
      </c>
      <c r="AA788" s="795">
        <f t="shared" si="63"/>
        <v>0</v>
      </c>
      <c r="AB788" s="796">
        <f>IFERROR(VLOOKUP(N788,'[40]KL TT ĐỢT 2'!$B$18:$K$2023,10,0),0)</f>
        <v>0</v>
      </c>
    </row>
    <row r="789" spans="1:28" s="827" customFormat="1" collapsed="1">
      <c r="A789" s="817"/>
      <c r="B789" s="835" t="s">
        <v>2497</v>
      </c>
      <c r="C789" s="853" t="s">
        <v>2475</v>
      </c>
      <c r="D789" s="837"/>
      <c r="E789" s="838"/>
      <c r="F789" s="890"/>
      <c r="G789" s="890"/>
      <c r="H789" s="812">
        <v>0</v>
      </c>
      <c r="I789" s="891">
        <f t="shared" si="66"/>
        <v>0</v>
      </c>
      <c r="J789" s="892">
        <f t="shared" si="67"/>
        <v>0</v>
      </c>
      <c r="K789" s="890"/>
      <c r="M789" s="777"/>
      <c r="N789" s="790" t="s">
        <v>2497</v>
      </c>
      <c r="O789" s="807" t="s">
        <v>2475</v>
      </c>
      <c r="P789" s="792"/>
      <c r="Q789" s="793"/>
      <c r="R789" s="758">
        <f t="shared" si="64"/>
        <v>0</v>
      </c>
      <c r="S789" s="844">
        <f t="shared" si="64"/>
        <v>0</v>
      </c>
      <c r="T789" s="883">
        <f t="shared" si="64"/>
        <v>0</v>
      </c>
      <c r="U789" s="780"/>
      <c r="V789" s="780"/>
      <c r="W789" s="795">
        <f t="shared" ref="W789:W852" si="69">U789+V789</f>
        <v>0</v>
      </c>
      <c r="X789" s="795">
        <f t="shared" ref="X789:X852" si="70">Q789*W789</f>
        <v>0</v>
      </c>
      <c r="Y789" s="795">
        <f t="shared" ref="Y789:Y852" si="71">R789*W789</f>
        <v>0</v>
      </c>
      <c r="Z789" s="795">
        <f t="shared" ref="Z789:Z852" si="72">S789*W789</f>
        <v>0</v>
      </c>
      <c r="AA789" s="795">
        <f t="shared" ref="AA789:AA852" si="73">T789*W789</f>
        <v>0</v>
      </c>
      <c r="AB789" s="796">
        <f>IFERROR(VLOOKUP(N789,'[40]KL TT ĐỢT 2'!$B$18:$K$2023,10,0),0)</f>
        <v>0</v>
      </c>
    </row>
    <row r="790" spans="1:28" s="823" customFormat="1" hidden="1" outlineLevel="1">
      <c r="A790" s="835"/>
      <c r="B790" s="835" t="s">
        <v>2498</v>
      </c>
      <c r="C790" s="836" t="s">
        <v>2477</v>
      </c>
      <c r="D790" s="837" t="s">
        <v>1535</v>
      </c>
      <c r="E790" s="838">
        <v>19</v>
      </c>
      <c r="F790" s="890">
        <v>0</v>
      </c>
      <c r="G790" s="890"/>
      <c r="H790" s="812">
        <v>0</v>
      </c>
      <c r="I790" s="891">
        <f t="shared" si="66"/>
        <v>0</v>
      </c>
      <c r="J790" s="892">
        <f t="shared" si="67"/>
        <v>0</v>
      </c>
      <c r="K790" s="890"/>
      <c r="M790" s="790"/>
      <c r="N790" s="790" t="s">
        <v>2498</v>
      </c>
      <c r="O790" s="805" t="s">
        <v>2477</v>
      </c>
      <c r="P790" s="792" t="s">
        <v>1535</v>
      </c>
      <c r="Q790" s="793">
        <v>19</v>
      </c>
      <c r="R790" s="758">
        <f t="shared" si="64"/>
        <v>0</v>
      </c>
      <c r="S790" s="844">
        <f t="shared" si="64"/>
        <v>0</v>
      </c>
      <c r="T790" s="883">
        <f t="shared" si="64"/>
        <v>0</v>
      </c>
      <c r="U790" s="795">
        <v>642300</v>
      </c>
      <c r="V790" s="795">
        <v>199300</v>
      </c>
      <c r="W790" s="795">
        <f t="shared" si="69"/>
        <v>841600</v>
      </c>
      <c r="X790" s="795">
        <f t="shared" si="70"/>
        <v>15990400</v>
      </c>
      <c r="Y790" s="795">
        <f t="shared" si="71"/>
        <v>0</v>
      </c>
      <c r="Z790" s="795">
        <f t="shared" si="72"/>
        <v>0</v>
      </c>
      <c r="AA790" s="795">
        <f t="shared" si="73"/>
        <v>0</v>
      </c>
      <c r="AB790" s="796">
        <f>IFERROR(VLOOKUP(N790,'[40]KL TT ĐỢT 2'!$B$18:$K$2023,10,0),0)</f>
        <v>0</v>
      </c>
    </row>
    <row r="791" spans="1:28" s="823" customFormat="1" hidden="1" outlineLevel="1">
      <c r="A791" s="835"/>
      <c r="B791" s="835" t="s">
        <v>2499</v>
      </c>
      <c r="C791" s="836" t="s">
        <v>2479</v>
      </c>
      <c r="D791" s="837" t="s">
        <v>1535</v>
      </c>
      <c r="E791" s="838">
        <v>20</v>
      </c>
      <c r="F791" s="890">
        <v>0</v>
      </c>
      <c r="G791" s="890"/>
      <c r="H791" s="812">
        <v>0</v>
      </c>
      <c r="I791" s="891">
        <f t="shared" si="66"/>
        <v>0</v>
      </c>
      <c r="J791" s="892">
        <f t="shared" si="67"/>
        <v>0</v>
      </c>
      <c r="K791" s="890"/>
      <c r="M791" s="790"/>
      <c r="N791" s="790" t="s">
        <v>2499</v>
      </c>
      <c r="O791" s="805" t="s">
        <v>2479</v>
      </c>
      <c r="P791" s="792" t="s">
        <v>1535</v>
      </c>
      <c r="Q791" s="793">
        <v>20</v>
      </c>
      <c r="R791" s="758">
        <f t="shared" si="64"/>
        <v>0</v>
      </c>
      <c r="S791" s="844">
        <f t="shared" si="64"/>
        <v>0</v>
      </c>
      <c r="T791" s="883">
        <f t="shared" si="64"/>
        <v>0</v>
      </c>
      <c r="U791" s="795">
        <v>706600</v>
      </c>
      <c r="V791" s="795">
        <v>199300</v>
      </c>
      <c r="W791" s="795">
        <f t="shared" si="69"/>
        <v>905900</v>
      </c>
      <c r="X791" s="795">
        <f t="shared" si="70"/>
        <v>18118000</v>
      </c>
      <c r="Y791" s="795">
        <f t="shared" si="71"/>
        <v>0</v>
      </c>
      <c r="Z791" s="795">
        <f t="shared" si="72"/>
        <v>0</v>
      </c>
      <c r="AA791" s="795">
        <f t="shared" si="73"/>
        <v>0</v>
      </c>
      <c r="AB791" s="796">
        <f>IFERROR(VLOOKUP(N791,'[40]KL TT ĐỢT 2'!$B$18:$K$2023,10,0),0)</f>
        <v>0</v>
      </c>
    </row>
    <row r="792" spans="1:28" s="827" customFormat="1" hidden="1" outlineLevel="1">
      <c r="A792" s="817"/>
      <c r="B792" s="835" t="s">
        <v>2500</v>
      </c>
      <c r="C792" s="836" t="s">
        <v>2481</v>
      </c>
      <c r="D792" s="837" t="s">
        <v>1535</v>
      </c>
      <c r="E792" s="838">
        <v>15</v>
      </c>
      <c r="F792" s="890">
        <v>0</v>
      </c>
      <c r="G792" s="890"/>
      <c r="H792" s="812">
        <v>0</v>
      </c>
      <c r="I792" s="891">
        <f t="shared" si="66"/>
        <v>0</v>
      </c>
      <c r="J792" s="892">
        <f t="shared" si="67"/>
        <v>0</v>
      </c>
      <c r="K792" s="890"/>
      <c r="M792" s="777"/>
      <c r="N792" s="790" t="s">
        <v>2500</v>
      </c>
      <c r="O792" s="805" t="s">
        <v>2481</v>
      </c>
      <c r="P792" s="792" t="s">
        <v>1535</v>
      </c>
      <c r="Q792" s="793">
        <v>15</v>
      </c>
      <c r="R792" s="758">
        <f t="shared" si="64"/>
        <v>0</v>
      </c>
      <c r="S792" s="844">
        <f t="shared" si="64"/>
        <v>0</v>
      </c>
      <c r="T792" s="883">
        <f t="shared" si="64"/>
        <v>0</v>
      </c>
      <c r="U792" s="795">
        <v>706600</v>
      </c>
      <c r="V792" s="795">
        <v>199300</v>
      </c>
      <c r="W792" s="795">
        <f t="shared" si="69"/>
        <v>905900</v>
      </c>
      <c r="X792" s="795">
        <f t="shared" si="70"/>
        <v>13588500</v>
      </c>
      <c r="Y792" s="795">
        <f t="shared" si="71"/>
        <v>0</v>
      </c>
      <c r="Z792" s="795">
        <f t="shared" si="72"/>
        <v>0</v>
      </c>
      <c r="AA792" s="795">
        <f t="shared" si="73"/>
        <v>0</v>
      </c>
      <c r="AB792" s="796">
        <f>IFERROR(VLOOKUP(N792,'[40]KL TT ĐỢT 2'!$B$18:$K$2023,10,0),0)</f>
        <v>0</v>
      </c>
    </row>
    <row r="793" spans="1:28" s="827" customFormat="1" collapsed="1">
      <c r="A793" s="817"/>
      <c r="B793" s="835" t="s">
        <v>2501</v>
      </c>
      <c r="C793" s="853" t="s">
        <v>2483</v>
      </c>
      <c r="D793" s="837"/>
      <c r="E793" s="838"/>
      <c r="F793" s="890"/>
      <c r="G793" s="890"/>
      <c r="H793" s="812">
        <v>0</v>
      </c>
      <c r="I793" s="891"/>
      <c r="J793" s="892"/>
      <c r="K793" s="890"/>
      <c r="M793" s="777"/>
      <c r="N793" s="790" t="s">
        <v>2501</v>
      </c>
      <c r="O793" s="807" t="s">
        <v>2483</v>
      </c>
      <c r="P793" s="792"/>
      <c r="Q793" s="793"/>
      <c r="R793" s="758">
        <f t="shared" si="64"/>
        <v>0</v>
      </c>
      <c r="S793" s="844">
        <f t="shared" si="64"/>
        <v>0</v>
      </c>
      <c r="T793" s="883">
        <f t="shared" si="64"/>
        <v>0</v>
      </c>
      <c r="U793" s="780"/>
      <c r="V793" s="780"/>
      <c r="W793" s="795">
        <f t="shared" si="69"/>
        <v>0</v>
      </c>
      <c r="X793" s="795">
        <f t="shared" si="70"/>
        <v>0</v>
      </c>
      <c r="Y793" s="795">
        <f t="shared" si="71"/>
        <v>0</v>
      </c>
      <c r="Z793" s="795">
        <f t="shared" si="72"/>
        <v>0</v>
      </c>
      <c r="AA793" s="795">
        <f t="shared" si="73"/>
        <v>0</v>
      </c>
      <c r="AB793" s="796">
        <f>IFERROR(VLOOKUP(N793,'[40]KL TT ĐỢT 2'!$B$18:$K$2023,10,0),0)</f>
        <v>0</v>
      </c>
    </row>
    <row r="794" spans="1:28" s="827" customFormat="1" hidden="1" outlineLevel="1">
      <c r="A794" s="817"/>
      <c r="B794" s="835" t="s">
        <v>2502</v>
      </c>
      <c r="C794" s="836" t="s">
        <v>2477</v>
      </c>
      <c r="D794" s="837" t="s">
        <v>1535</v>
      </c>
      <c r="E794" s="838">
        <v>90</v>
      </c>
      <c r="F794" s="890">
        <v>0</v>
      </c>
      <c r="G794" s="890"/>
      <c r="H794" s="812">
        <v>0</v>
      </c>
      <c r="I794" s="891">
        <f t="shared" si="66"/>
        <v>0</v>
      </c>
      <c r="J794" s="892">
        <f t="shared" si="67"/>
        <v>0</v>
      </c>
      <c r="K794" s="890"/>
      <c r="M794" s="777"/>
      <c r="N794" s="790" t="s">
        <v>2502</v>
      </c>
      <c r="O794" s="805" t="s">
        <v>2477</v>
      </c>
      <c r="P794" s="792" t="s">
        <v>1535</v>
      </c>
      <c r="Q794" s="793">
        <v>90</v>
      </c>
      <c r="R794" s="758">
        <f t="shared" si="64"/>
        <v>0</v>
      </c>
      <c r="S794" s="844">
        <f t="shared" si="64"/>
        <v>0</v>
      </c>
      <c r="T794" s="883">
        <f t="shared" si="64"/>
        <v>0</v>
      </c>
      <c r="U794" s="795">
        <v>440400</v>
      </c>
      <c r="V794" s="795">
        <v>12900</v>
      </c>
      <c r="W794" s="795">
        <f t="shared" si="69"/>
        <v>453300</v>
      </c>
      <c r="X794" s="795">
        <f t="shared" si="70"/>
        <v>40797000</v>
      </c>
      <c r="Y794" s="795">
        <f t="shared" si="71"/>
        <v>0</v>
      </c>
      <c r="Z794" s="795">
        <f t="shared" si="72"/>
        <v>0</v>
      </c>
      <c r="AA794" s="795">
        <f t="shared" si="73"/>
        <v>0</v>
      </c>
      <c r="AB794" s="796">
        <f>IFERROR(VLOOKUP(N794,'[40]KL TT ĐỢT 2'!$B$18:$K$2023,10,0),0)</f>
        <v>0</v>
      </c>
    </row>
    <row r="795" spans="1:28" s="823" customFormat="1" ht="28" hidden="1" outlineLevel="1">
      <c r="A795" s="835"/>
      <c r="B795" s="835" t="s">
        <v>2503</v>
      </c>
      <c r="C795" s="846" t="s">
        <v>1563</v>
      </c>
      <c r="D795" s="837" t="s">
        <v>1535</v>
      </c>
      <c r="E795" s="838">
        <v>34</v>
      </c>
      <c r="F795" s="890">
        <v>0</v>
      </c>
      <c r="G795" s="890"/>
      <c r="H795" s="812">
        <v>0</v>
      </c>
      <c r="I795" s="891">
        <f t="shared" si="66"/>
        <v>0</v>
      </c>
      <c r="J795" s="892">
        <f t="shared" si="67"/>
        <v>0</v>
      </c>
      <c r="K795" s="890"/>
      <c r="M795" s="790"/>
      <c r="N795" s="790" t="s">
        <v>2503</v>
      </c>
      <c r="O795" s="791" t="s">
        <v>1563</v>
      </c>
      <c r="P795" s="792" t="s">
        <v>1535</v>
      </c>
      <c r="Q795" s="793">
        <v>34</v>
      </c>
      <c r="R795" s="758">
        <f t="shared" si="64"/>
        <v>0</v>
      </c>
      <c r="S795" s="844">
        <f t="shared" si="64"/>
        <v>0</v>
      </c>
      <c r="T795" s="883">
        <f t="shared" si="64"/>
        <v>0</v>
      </c>
      <c r="U795" s="795">
        <v>476400</v>
      </c>
      <c r="V795" s="795">
        <v>38600</v>
      </c>
      <c r="W795" s="795">
        <f t="shared" si="69"/>
        <v>515000</v>
      </c>
      <c r="X795" s="795">
        <f t="shared" si="70"/>
        <v>17510000</v>
      </c>
      <c r="Y795" s="795">
        <f t="shared" si="71"/>
        <v>0</v>
      </c>
      <c r="Z795" s="795">
        <f t="shared" si="72"/>
        <v>0</v>
      </c>
      <c r="AA795" s="795">
        <f t="shared" si="73"/>
        <v>0</v>
      </c>
      <c r="AB795" s="796">
        <f>IFERROR(VLOOKUP(N795,'[40]KL TT ĐỢT 2'!$B$18:$K$2023,10,0),0)</f>
        <v>0</v>
      </c>
    </row>
    <row r="796" spans="1:28" s="823" customFormat="1" hidden="1" outlineLevel="1">
      <c r="A796" s="835"/>
      <c r="B796" s="835" t="s">
        <v>2504</v>
      </c>
      <c r="C796" s="846" t="s">
        <v>1565</v>
      </c>
      <c r="D796" s="837" t="s">
        <v>1535</v>
      </c>
      <c r="E796" s="838">
        <v>34</v>
      </c>
      <c r="F796" s="890">
        <v>0</v>
      </c>
      <c r="G796" s="890"/>
      <c r="H796" s="812">
        <v>0</v>
      </c>
      <c r="I796" s="891">
        <f t="shared" si="66"/>
        <v>0</v>
      </c>
      <c r="J796" s="892">
        <f t="shared" si="67"/>
        <v>0</v>
      </c>
      <c r="K796" s="890"/>
      <c r="M796" s="790"/>
      <c r="N796" s="790" t="s">
        <v>2504</v>
      </c>
      <c r="O796" s="791" t="s">
        <v>1565</v>
      </c>
      <c r="P796" s="792" t="s">
        <v>1535</v>
      </c>
      <c r="Q796" s="793">
        <v>34</v>
      </c>
      <c r="R796" s="758">
        <f t="shared" si="64"/>
        <v>0</v>
      </c>
      <c r="S796" s="844">
        <f t="shared" si="64"/>
        <v>0</v>
      </c>
      <c r="T796" s="883">
        <f t="shared" si="64"/>
        <v>0</v>
      </c>
      <c r="U796" s="795">
        <v>254000</v>
      </c>
      <c r="V796" s="795">
        <v>12900</v>
      </c>
      <c r="W796" s="795">
        <f t="shared" si="69"/>
        <v>266900</v>
      </c>
      <c r="X796" s="795">
        <f t="shared" si="70"/>
        <v>9074600</v>
      </c>
      <c r="Y796" s="795">
        <f t="shared" si="71"/>
        <v>0</v>
      </c>
      <c r="Z796" s="795">
        <f t="shared" si="72"/>
        <v>0</v>
      </c>
      <c r="AA796" s="795">
        <f t="shared" si="73"/>
        <v>0</v>
      </c>
      <c r="AB796" s="796">
        <f>IFERROR(VLOOKUP(N796,'[40]KL TT ĐỢT 2'!$B$18:$K$2023,10,0),0)</f>
        <v>0</v>
      </c>
    </row>
    <row r="797" spans="1:28" s="823" customFormat="1" hidden="1" outlineLevel="1">
      <c r="A797" s="835"/>
      <c r="B797" s="835" t="s">
        <v>2505</v>
      </c>
      <c r="C797" s="836" t="s">
        <v>1667</v>
      </c>
      <c r="D797" s="837" t="s">
        <v>1668</v>
      </c>
      <c r="E797" s="838">
        <v>1</v>
      </c>
      <c r="F797" s="890">
        <v>0</v>
      </c>
      <c r="G797" s="890"/>
      <c r="H797" s="812">
        <v>0</v>
      </c>
      <c r="I797" s="891">
        <f t="shared" si="66"/>
        <v>0</v>
      </c>
      <c r="J797" s="892">
        <f t="shared" si="67"/>
        <v>0</v>
      </c>
      <c r="K797" s="890"/>
      <c r="M797" s="893"/>
      <c r="N797" s="894" t="s">
        <v>2505</v>
      </c>
      <c r="O797" s="895" t="s">
        <v>1667</v>
      </c>
      <c r="P797" s="896" t="s">
        <v>1668</v>
      </c>
      <c r="Q797" s="897">
        <v>1</v>
      </c>
      <c r="R797" s="758">
        <f t="shared" si="64"/>
        <v>0</v>
      </c>
      <c r="S797" s="844">
        <f t="shared" si="64"/>
        <v>0</v>
      </c>
      <c r="T797" s="883">
        <f t="shared" si="64"/>
        <v>0</v>
      </c>
      <c r="U797" s="898">
        <v>52111500</v>
      </c>
      <c r="V797" s="898">
        <v>16223400</v>
      </c>
      <c r="W797" s="898">
        <f t="shared" si="69"/>
        <v>68334900</v>
      </c>
      <c r="X797" s="898">
        <f t="shared" si="70"/>
        <v>68334900</v>
      </c>
      <c r="Y797" s="898">
        <f t="shared" si="71"/>
        <v>0</v>
      </c>
      <c r="Z797" s="898">
        <f t="shared" si="72"/>
        <v>0</v>
      </c>
      <c r="AA797" s="898">
        <f t="shared" si="73"/>
        <v>0</v>
      </c>
      <c r="AB797" s="808">
        <f>IFERROR(VLOOKUP(N797,'[40]KL TT ĐỢT 2'!$B$18:$K$2023,10,0),0)</f>
        <v>0</v>
      </c>
    </row>
    <row r="798" spans="1:28" s="736" customFormat="1" collapsed="1">
      <c r="A798" s="755" t="s">
        <v>126</v>
      </c>
      <c r="B798" s="755"/>
      <c r="C798" s="756" t="s">
        <v>2506</v>
      </c>
      <c r="D798" s="755"/>
      <c r="E798" s="899"/>
      <c r="F798" s="755"/>
      <c r="G798" s="755"/>
      <c r="H798" s="758">
        <v>0</v>
      </c>
      <c r="I798" s="900"/>
      <c r="J798" s="901"/>
      <c r="K798" s="755"/>
      <c r="M798" s="759" t="s">
        <v>126</v>
      </c>
      <c r="N798" s="759"/>
      <c r="O798" s="760" t="s">
        <v>2506</v>
      </c>
      <c r="P798" s="759"/>
      <c r="Q798" s="815"/>
      <c r="R798" s="815"/>
      <c r="S798" s="815"/>
      <c r="T798" s="815"/>
      <c r="U798" s="759"/>
      <c r="V798" s="759"/>
      <c r="W798" s="759"/>
      <c r="X798" s="761">
        <f>SUBTOTAL(9,X801:X838)</f>
        <v>190606400</v>
      </c>
      <c r="Y798" s="761">
        <f t="shared" ref="Y798:AA798" si="74">SUBTOTAL(9,Y801:Y838)</f>
        <v>0</v>
      </c>
      <c r="Z798" s="761">
        <f t="shared" si="74"/>
        <v>0</v>
      </c>
      <c r="AA798" s="761">
        <f t="shared" si="74"/>
        <v>0</v>
      </c>
      <c r="AB798" s="816">
        <f>IFERROR(VLOOKUP(N798,'[40]KL TT ĐỢT 2'!$B$18:$K$2023,10,0),0)</f>
        <v>0</v>
      </c>
    </row>
    <row r="799" spans="1:28" s="767" customFormat="1" hidden="1" outlineLevel="1">
      <c r="A799" s="762"/>
      <c r="B799" s="762"/>
      <c r="C799" s="863" t="s">
        <v>2507</v>
      </c>
      <c r="D799" s="864"/>
      <c r="E799" s="787"/>
      <c r="F799" s="788"/>
      <c r="G799" s="788"/>
      <c r="H799" s="758">
        <v>0</v>
      </c>
      <c r="I799" s="900"/>
      <c r="J799" s="901"/>
      <c r="K799" s="788"/>
      <c r="M799" s="828"/>
      <c r="N799" s="828"/>
      <c r="O799" s="865" t="s">
        <v>2507</v>
      </c>
      <c r="P799" s="866"/>
      <c r="Q799" s="844"/>
      <c r="R799" s="758">
        <f t="shared" ref="R799:T838" si="75">+H799</f>
        <v>0</v>
      </c>
      <c r="S799" s="844">
        <f t="shared" si="75"/>
        <v>0</v>
      </c>
      <c r="T799" s="883">
        <f t="shared" si="75"/>
        <v>0</v>
      </c>
      <c r="U799" s="860"/>
      <c r="V799" s="860"/>
      <c r="W799" s="795">
        <f t="shared" si="69"/>
        <v>0</v>
      </c>
      <c r="X799" s="795">
        <f t="shared" si="70"/>
        <v>0</v>
      </c>
      <c r="Y799" s="795">
        <f t="shared" si="71"/>
        <v>0</v>
      </c>
      <c r="Z799" s="795">
        <f t="shared" si="72"/>
        <v>0</v>
      </c>
      <c r="AA799" s="795">
        <f t="shared" si="73"/>
        <v>0</v>
      </c>
      <c r="AB799" s="902">
        <f>IFERROR(VLOOKUP(N799,'[40]KL TT ĐỢT 2'!$B$18:$K$2023,10,0),0)</f>
        <v>0</v>
      </c>
    </row>
    <row r="800" spans="1:28" s="731" customFormat="1" hidden="1" outlineLevel="1">
      <c r="A800" s="762"/>
      <c r="B800" s="762"/>
      <c r="C800" s="801" t="s">
        <v>2508</v>
      </c>
      <c r="D800" s="776"/>
      <c r="E800" s="797"/>
      <c r="F800" s="766"/>
      <c r="G800" s="766"/>
      <c r="H800" s="758">
        <v>0</v>
      </c>
      <c r="I800" s="900"/>
      <c r="J800" s="901"/>
      <c r="K800" s="766"/>
      <c r="M800" s="828"/>
      <c r="N800" s="829"/>
      <c r="O800" s="830" t="s">
        <v>2508</v>
      </c>
      <c r="P800" s="831"/>
      <c r="Q800" s="832"/>
      <c r="R800" s="758">
        <f t="shared" si="75"/>
        <v>0</v>
      </c>
      <c r="S800" s="844">
        <f t="shared" si="75"/>
        <v>0</v>
      </c>
      <c r="T800" s="883">
        <f t="shared" si="75"/>
        <v>0</v>
      </c>
      <c r="U800" s="833"/>
      <c r="V800" s="833"/>
      <c r="W800" s="795">
        <f t="shared" si="69"/>
        <v>0</v>
      </c>
      <c r="X800" s="795">
        <f t="shared" si="70"/>
        <v>0</v>
      </c>
      <c r="Y800" s="795">
        <f t="shared" si="71"/>
        <v>0</v>
      </c>
      <c r="Z800" s="795">
        <f t="shared" si="72"/>
        <v>0</v>
      </c>
      <c r="AA800" s="795">
        <f t="shared" si="73"/>
        <v>0</v>
      </c>
      <c r="AB800" s="796">
        <f>IFERROR(VLOOKUP(N800,'[40]KL TT ĐỢT 2'!$B$18:$K$2023,10,0),0)</f>
        <v>0</v>
      </c>
    </row>
    <row r="801" spans="1:28" s="731" customFormat="1" hidden="1" outlineLevel="1">
      <c r="A801" s="762"/>
      <c r="B801" s="784" t="s">
        <v>2509</v>
      </c>
      <c r="C801" s="804" t="s">
        <v>2315</v>
      </c>
      <c r="D801" s="786"/>
      <c r="E801" s="787"/>
      <c r="F801" s="788"/>
      <c r="G801" s="788"/>
      <c r="H801" s="758">
        <v>0</v>
      </c>
      <c r="I801" s="900"/>
      <c r="J801" s="901"/>
      <c r="K801" s="788"/>
      <c r="M801" s="828"/>
      <c r="N801" s="841" t="s">
        <v>2509</v>
      </c>
      <c r="O801" s="842" t="s">
        <v>2315</v>
      </c>
      <c r="P801" s="843" t="s">
        <v>1535</v>
      </c>
      <c r="Q801" s="844">
        <v>1.5</v>
      </c>
      <c r="R801" s="758">
        <f t="shared" si="75"/>
        <v>0</v>
      </c>
      <c r="S801" s="844">
        <f t="shared" si="75"/>
        <v>0</v>
      </c>
      <c r="T801" s="883">
        <f t="shared" si="75"/>
        <v>0</v>
      </c>
      <c r="U801" s="845">
        <v>544700</v>
      </c>
      <c r="V801" s="845">
        <v>192900</v>
      </c>
      <c r="W801" s="795">
        <f t="shared" si="69"/>
        <v>737600</v>
      </c>
      <c r="X801" s="795">
        <f t="shared" si="70"/>
        <v>1106400</v>
      </c>
      <c r="Y801" s="795">
        <f t="shared" si="71"/>
        <v>0</v>
      </c>
      <c r="Z801" s="795">
        <f t="shared" si="72"/>
        <v>0</v>
      </c>
      <c r="AA801" s="795">
        <f t="shared" si="73"/>
        <v>0</v>
      </c>
      <c r="AB801" s="796">
        <f>IFERROR(VLOOKUP(N801,'[40]KL TT ĐỢT 2'!$B$18:$K$2023,10,0),0)</f>
        <v>0</v>
      </c>
    </row>
    <row r="802" spans="1:28" s="731" customFormat="1" hidden="1" outlineLevel="1">
      <c r="A802" s="762"/>
      <c r="B802" s="784" t="s">
        <v>2510</v>
      </c>
      <c r="C802" s="806" t="s">
        <v>2511</v>
      </c>
      <c r="D802" s="786"/>
      <c r="E802" s="787"/>
      <c r="F802" s="788"/>
      <c r="G802" s="788"/>
      <c r="H802" s="758">
        <v>0</v>
      </c>
      <c r="I802" s="900"/>
      <c r="J802" s="901"/>
      <c r="K802" s="788"/>
      <c r="M802" s="828"/>
      <c r="N802" s="841" t="s">
        <v>2510</v>
      </c>
      <c r="O802" s="856" t="s">
        <v>2511</v>
      </c>
      <c r="P802" s="843"/>
      <c r="Q802" s="844"/>
      <c r="R802" s="758">
        <f t="shared" si="75"/>
        <v>0</v>
      </c>
      <c r="S802" s="844">
        <f t="shared" si="75"/>
        <v>0</v>
      </c>
      <c r="T802" s="883">
        <f t="shared" si="75"/>
        <v>0</v>
      </c>
      <c r="U802" s="845"/>
      <c r="V802" s="845"/>
      <c r="W802" s="795">
        <f t="shared" si="69"/>
        <v>0</v>
      </c>
      <c r="X802" s="795">
        <f t="shared" si="70"/>
        <v>0</v>
      </c>
      <c r="Y802" s="795">
        <f t="shared" si="71"/>
        <v>0</v>
      </c>
      <c r="Z802" s="795">
        <f t="shared" si="72"/>
        <v>0</v>
      </c>
      <c r="AA802" s="795">
        <f t="shared" si="73"/>
        <v>0</v>
      </c>
      <c r="AB802" s="796">
        <f>IFERROR(VLOOKUP(N802,'[40]KL TT ĐỢT 2'!$B$18:$K$2023,10,0),0)</f>
        <v>0</v>
      </c>
    </row>
    <row r="803" spans="1:28" s="731" customFormat="1" hidden="1" outlineLevel="1">
      <c r="A803" s="762"/>
      <c r="B803" s="784" t="s">
        <v>2512</v>
      </c>
      <c r="C803" s="804" t="s">
        <v>2315</v>
      </c>
      <c r="D803" s="786"/>
      <c r="E803" s="787"/>
      <c r="F803" s="788"/>
      <c r="G803" s="788"/>
      <c r="H803" s="758">
        <v>0</v>
      </c>
      <c r="I803" s="900"/>
      <c r="J803" s="901"/>
      <c r="K803" s="788"/>
      <c r="M803" s="828"/>
      <c r="N803" s="841" t="s">
        <v>2512</v>
      </c>
      <c r="O803" s="842" t="s">
        <v>2315</v>
      </c>
      <c r="P803" s="843" t="s">
        <v>1535</v>
      </c>
      <c r="Q803" s="844">
        <v>1.5</v>
      </c>
      <c r="R803" s="758">
        <f t="shared" si="75"/>
        <v>0</v>
      </c>
      <c r="S803" s="844">
        <f t="shared" si="75"/>
        <v>0</v>
      </c>
      <c r="T803" s="883">
        <f t="shared" si="75"/>
        <v>0</v>
      </c>
      <c r="U803" s="845">
        <v>544700</v>
      </c>
      <c r="V803" s="845">
        <v>192900</v>
      </c>
      <c r="W803" s="795">
        <f t="shared" si="69"/>
        <v>737600</v>
      </c>
      <c r="X803" s="795">
        <f t="shared" si="70"/>
        <v>1106400</v>
      </c>
      <c r="Y803" s="795">
        <f t="shared" si="71"/>
        <v>0</v>
      </c>
      <c r="Z803" s="795">
        <f t="shared" si="72"/>
        <v>0</v>
      </c>
      <c r="AA803" s="795">
        <f t="shared" si="73"/>
        <v>0</v>
      </c>
      <c r="AB803" s="796">
        <f>IFERROR(VLOOKUP(N803,'[40]KL TT ĐỢT 2'!$B$18:$K$2023,10,0),0)</f>
        <v>0</v>
      </c>
    </row>
    <row r="804" spans="1:28" s="731" customFormat="1" hidden="1" outlineLevel="1">
      <c r="A804" s="762"/>
      <c r="B804" s="784" t="s">
        <v>2513</v>
      </c>
      <c r="C804" s="806" t="s">
        <v>2514</v>
      </c>
      <c r="D804" s="786"/>
      <c r="E804" s="787"/>
      <c r="F804" s="788"/>
      <c r="G804" s="788"/>
      <c r="H804" s="758">
        <v>0</v>
      </c>
      <c r="I804" s="900"/>
      <c r="J804" s="901"/>
      <c r="K804" s="788"/>
      <c r="M804" s="828"/>
      <c r="N804" s="841" t="s">
        <v>2513</v>
      </c>
      <c r="O804" s="856" t="s">
        <v>2514</v>
      </c>
      <c r="P804" s="843"/>
      <c r="Q804" s="844"/>
      <c r="R804" s="758">
        <f t="shared" si="75"/>
        <v>0</v>
      </c>
      <c r="S804" s="844">
        <f t="shared" si="75"/>
        <v>0</v>
      </c>
      <c r="T804" s="883">
        <f t="shared" si="75"/>
        <v>0</v>
      </c>
      <c r="U804" s="845"/>
      <c r="V804" s="845"/>
      <c r="W804" s="795">
        <f t="shared" si="69"/>
        <v>0</v>
      </c>
      <c r="X804" s="795">
        <f t="shared" si="70"/>
        <v>0</v>
      </c>
      <c r="Y804" s="795">
        <f t="shared" si="71"/>
        <v>0</v>
      </c>
      <c r="Z804" s="795">
        <f t="shared" si="72"/>
        <v>0</v>
      </c>
      <c r="AA804" s="795">
        <f t="shared" si="73"/>
        <v>0</v>
      </c>
      <c r="AB804" s="796">
        <f>IFERROR(VLOOKUP(N804,'[40]KL TT ĐỢT 2'!$B$18:$K$2023,10,0),0)</f>
        <v>0</v>
      </c>
    </row>
    <row r="805" spans="1:28" s="731" customFormat="1" hidden="1" outlineLevel="1">
      <c r="A805" s="762"/>
      <c r="B805" s="784" t="s">
        <v>2515</v>
      </c>
      <c r="C805" s="804" t="s">
        <v>2315</v>
      </c>
      <c r="D805" s="786"/>
      <c r="E805" s="787"/>
      <c r="F805" s="788"/>
      <c r="G805" s="788"/>
      <c r="H805" s="758">
        <v>0</v>
      </c>
      <c r="I805" s="900"/>
      <c r="J805" s="901"/>
      <c r="K805" s="788"/>
      <c r="M805" s="828"/>
      <c r="N805" s="841" t="s">
        <v>2515</v>
      </c>
      <c r="O805" s="842" t="s">
        <v>2315</v>
      </c>
      <c r="P805" s="843" t="s">
        <v>1535</v>
      </c>
      <c r="Q805" s="844">
        <v>1.5</v>
      </c>
      <c r="R805" s="758">
        <f t="shared" si="75"/>
        <v>0</v>
      </c>
      <c r="S805" s="844">
        <f t="shared" si="75"/>
        <v>0</v>
      </c>
      <c r="T805" s="883">
        <f t="shared" si="75"/>
        <v>0</v>
      </c>
      <c r="U805" s="845">
        <v>544700</v>
      </c>
      <c r="V805" s="845">
        <v>192900</v>
      </c>
      <c r="W805" s="795">
        <f t="shared" si="69"/>
        <v>737600</v>
      </c>
      <c r="X805" s="795">
        <f t="shared" si="70"/>
        <v>1106400</v>
      </c>
      <c r="Y805" s="795">
        <f t="shared" si="71"/>
        <v>0</v>
      </c>
      <c r="Z805" s="795">
        <f t="shared" si="72"/>
        <v>0</v>
      </c>
      <c r="AA805" s="795">
        <f t="shared" si="73"/>
        <v>0</v>
      </c>
      <c r="AB805" s="796">
        <f>IFERROR(VLOOKUP(N805,'[40]KL TT ĐỢT 2'!$B$18:$K$2023,10,0),0)</f>
        <v>0</v>
      </c>
    </row>
    <row r="806" spans="1:28" s="731" customFormat="1" hidden="1" outlineLevel="1">
      <c r="A806" s="762"/>
      <c r="B806" s="784" t="s">
        <v>2516</v>
      </c>
      <c r="C806" s="806" t="s">
        <v>2517</v>
      </c>
      <c r="D806" s="786"/>
      <c r="E806" s="787"/>
      <c r="F806" s="788"/>
      <c r="G806" s="788"/>
      <c r="H806" s="758">
        <v>0</v>
      </c>
      <c r="I806" s="900"/>
      <c r="J806" s="901"/>
      <c r="K806" s="788"/>
      <c r="M806" s="828"/>
      <c r="N806" s="841" t="s">
        <v>2516</v>
      </c>
      <c r="O806" s="856" t="s">
        <v>2517</v>
      </c>
      <c r="P806" s="843"/>
      <c r="Q806" s="844"/>
      <c r="R806" s="758">
        <f t="shared" si="75"/>
        <v>0</v>
      </c>
      <c r="S806" s="844">
        <f t="shared" si="75"/>
        <v>0</v>
      </c>
      <c r="T806" s="883">
        <f t="shared" si="75"/>
        <v>0</v>
      </c>
      <c r="U806" s="845"/>
      <c r="V806" s="845"/>
      <c r="W806" s="795">
        <f t="shared" si="69"/>
        <v>0</v>
      </c>
      <c r="X806" s="795">
        <f t="shared" si="70"/>
        <v>0</v>
      </c>
      <c r="Y806" s="795">
        <f t="shared" si="71"/>
        <v>0</v>
      </c>
      <c r="Z806" s="795">
        <f t="shared" si="72"/>
        <v>0</v>
      </c>
      <c r="AA806" s="795">
        <f t="shared" si="73"/>
        <v>0</v>
      </c>
      <c r="AB806" s="796">
        <f>IFERROR(VLOOKUP(N806,'[40]KL TT ĐỢT 2'!$B$18:$K$2023,10,0),0)</f>
        <v>0</v>
      </c>
    </row>
    <row r="807" spans="1:28" s="767" customFormat="1" hidden="1" outlineLevel="1">
      <c r="A807" s="784"/>
      <c r="B807" s="784" t="s">
        <v>2518</v>
      </c>
      <c r="C807" s="804" t="s">
        <v>2315</v>
      </c>
      <c r="D807" s="786"/>
      <c r="E807" s="787"/>
      <c r="F807" s="788"/>
      <c r="G807" s="788"/>
      <c r="H807" s="758">
        <v>0</v>
      </c>
      <c r="I807" s="900"/>
      <c r="J807" s="901"/>
      <c r="K807" s="788"/>
      <c r="M807" s="841"/>
      <c r="N807" s="841" t="s">
        <v>2518</v>
      </c>
      <c r="O807" s="842" t="s">
        <v>2315</v>
      </c>
      <c r="P807" s="843" t="s">
        <v>1535</v>
      </c>
      <c r="Q807" s="844">
        <v>1.5</v>
      </c>
      <c r="R807" s="758">
        <f t="shared" si="75"/>
        <v>0</v>
      </c>
      <c r="S807" s="844">
        <f t="shared" si="75"/>
        <v>0</v>
      </c>
      <c r="T807" s="883">
        <f t="shared" si="75"/>
        <v>0</v>
      </c>
      <c r="U807" s="845">
        <v>544700</v>
      </c>
      <c r="V807" s="845">
        <v>192900</v>
      </c>
      <c r="W807" s="795">
        <f t="shared" si="69"/>
        <v>737600</v>
      </c>
      <c r="X807" s="795">
        <f t="shared" si="70"/>
        <v>1106400</v>
      </c>
      <c r="Y807" s="795">
        <f t="shared" si="71"/>
        <v>0</v>
      </c>
      <c r="Z807" s="795">
        <f t="shared" si="72"/>
        <v>0</v>
      </c>
      <c r="AA807" s="795">
        <f t="shared" si="73"/>
        <v>0</v>
      </c>
      <c r="AB807" s="796">
        <f>IFERROR(VLOOKUP(N807,'[40]KL TT ĐỢT 2'!$B$18:$K$2023,10,0),0)</f>
        <v>0</v>
      </c>
    </row>
    <row r="808" spans="1:28" s="767" customFormat="1" hidden="1" outlineLevel="1">
      <c r="A808" s="784"/>
      <c r="B808" s="784" t="s">
        <v>2519</v>
      </c>
      <c r="C808" s="806" t="s">
        <v>2520</v>
      </c>
      <c r="D808" s="786"/>
      <c r="E808" s="787"/>
      <c r="F808" s="788"/>
      <c r="G808" s="788"/>
      <c r="H808" s="758">
        <v>0</v>
      </c>
      <c r="I808" s="900"/>
      <c r="J808" s="901"/>
      <c r="K808" s="788"/>
      <c r="M808" s="841"/>
      <c r="N808" s="841" t="s">
        <v>2519</v>
      </c>
      <c r="O808" s="856" t="s">
        <v>2520</v>
      </c>
      <c r="P808" s="843"/>
      <c r="Q808" s="844"/>
      <c r="R808" s="758">
        <f t="shared" si="75"/>
        <v>0</v>
      </c>
      <c r="S808" s="844">
        <f t="shared" si="75"/>
        <v>0</v>
      </c>
      <c r="T808" s="883">
        <f t="shared" si="75"/>
        <v>0</v>
      </c>
      <c r="U808" s="845"/>
      <c r="V808" s="845"/>
      <c r="W808" s="795">
        <f t="shared" si="69"/>
        <v>0</v>
      </c>
      <c r="X808" s="795">
        <f t="shared" si="70"/>
        <v>0</v>
      </c>
      <c r="Y808" s="795">
        <f t="shared" si="71"/>
        <v>0</v>
      </c>
      <c r="Z808" s="795">
        <f t="shared" si="72"/>
        <v>0</v>
      </c>
      <c r="AA808" s="795">
        <f t="shared" si="73"/>
        <v>0</v>
      </c>
      <c r="AB808" s="796">
        <f>IFERROR(VLOOKUP(N808,'[40]KL TT ĐỢT 2'!$B$18:$K$2023,10,0),0)</f>
        <v>0</v>
      </c>
    </row>
    <row r="809" spans="1:28" s="731" customFormat="1" hidden="1" outlineLevel="1">
      <c r="A809" s="762"/>
      <c r="B809" s="784" t="s">
        <v>2521</v>
      </c>
      <c r="C809" s="804" t="s">
        <v>2522</v>
      </c>
      <c r="D809" s="786"/>
      <c r="E809" s="787"/>
      <c r="F809" s="788"/>
      <c r="G809" s="788"/>
      <c r="H809" s="758">
        <v>0</v>
      </c>
      <c r="I809" s="900"/>
      <c r="J809" s="901"/>
      <c r="K809" s="788"/>
      <c r="M809" s="828"/>
      <c r="N809" s="841" t="s">
        <v>2521</v>
      </c>
      <c r="O809" s="842" t="s">
        <v>2522</v>
      </c>
      <c r="P809" s="843" t="s">
        <v>1535</v>
      </c>
      <c r="Q809" s="844">
        <v>74</v>
      </c>
      <c r="R809" s="758">
        <f t="shared" si="75"/>
        <v>0</v>
      </c>
      <c r="S809" s="844">
        <f t="shared" si="75"/>
        <v>0</v>
      </c>
      <c r="T809" s="883">
        <f t="shared" si="75"/>
        <v>0</v>
      </c>
      <c r="U809" s="845">
        <v>495200</v>
      </c>
      <c r="V809" s="845">
        <v>192900</v>
      </c>
      <c r="W809" s="795">
        <f t="shared" si="69"/>
        <v>688100</v>
      </c>
      <c r="X809" s="795">
        <f t="shared" si="70"/>
        <v>50919400</v>
      </c>
      <c r="Y809" s="795">
        <f t="shared" si="71"/>
        <v>0</v>
      </c>
      <c r="Z809" s="795">
        <f t="shared" si="72"/>
        <v>0</v>
      </c>
      <c r="AA809" s="795">
        <f t="shared" si="73"/>
        <v>0</v>
      </c>
      <c r="AB809" s="796">
        <f>IFERROR(VLOOKUP(N809,'[40]KL TT ĐỢT 2'!$B$18:$K$2023,10,0),0)</f>
        <v>0</v>
      </c>
    </row>
    <row r="810" spans="1:28" s="731" customFormat="1" hidden="1" outlineLevel="1">
      <c r="A810" s="762"/>
      <c r="B810" s="784" t="s">
        <v>2523</v>
      </c>
      <c r="C810" s="804" t="s">
        <v>2524</v>
      </c>
      <c r="D810" s="786"/>
      <c r="E810" s="787"/>
      <c r="F810" s="788"/>
      <c r="G810" s="788"/>
      <c r="H810" s="758">
        <v>0</v>
      </c>
      <c r="I810" s="900"/>
      <c r="J810" s="901"/>
      <c r="K810" s="788"/>
      <c r="M810" s="828"/>
      <c r="N810" s="841" t="s">
        <v>2523</v>
      </c>
      <c r="O810" s="842" t="s">
        <v>2524</v>
      </c>
      <c r="P810" s="843" t="s">
        <v>1535</v>
      </c>
      <c r="Q810" s="844">
        <v>3</v>
      </c>
      <c r="R810" s="758">
        <f t="shared" si="75"/>
        <v>0</v>
      </c>
      <c r="S810" s="844">
        <f t="shared" si="75"/>
        <v>0</v>
      </c>
      <c r="T810" s="883">
        <f t="shared" si="75"/>
        <v>0</v>
      </c>
      <c r="U810" s="845">
        <v>544700</v>
      </c>
      <c r="V810" s="845">
        <v>192900</v>
      </c>
      <c r="W810" s="795">
        <f t="shared" si="69"/>
        <v>737600</v>
      </c>
      <c r="X810" s="795">
        <f t="shared" si="70"/>
        <v>2212800</v>
      </c>
      <c r="Y810" s="795">
        <f t="shared" si="71"/>
        <v>0</v>
      </c>
      <c r="Z810" s="795">
        <f t="shared" si="72"/>
        <v>0</v>
      </c>
      <c r="AA810" s="795">
        <f t="shared" si="73"/>
        <v>0</v>
      </c>
      <c r="AB810" s="796">
        <f>IFERROR(VLOOKUP(N810,'[40]KL TT ĐỢT 2'!$B$18:$K$2023,10,0),0)</f>
        <v>0</v>
      </c>
    </row>
    <row r="811" spans="1:28" s="731" customFormat="1" hidden="1" outlineLevel="1">
      <c r="A811" s="762"/>
      <c r="B811" s="784" t="s">
        <v>2525</v>
      </c>
      <c r="C811" s="804" t="s">
        <v>2526</v>
      </c>
      <c r="D811" s="786"/>
      <c r="E811" s="787"/>
      <c r="F811" s="788"/>
      <c r="G811" s="788"/>
      <c r="H811" s="758">
        <v>0</v>
      </c>
      <c r="I811" s="900"/>
      <c r="J811" s="901"/>
      <c r="K811" s="788"/>
      <c r="M811" s="828"/>
      <c r="N811" s="841" t="s">
        <v>2525</v>
      </c>
      <c r="O811" s="842" t="s">
        <v>2526</v>
      </c>
      <c r="P811" s="843" t="s">
        <v>1535</v>
      </c>
      <c r="Q811" s="844">
        <v>6.5</v>
      </c>
      <c r="R811" s="758">
        <f t="shared" si="75"/>
        <v>0</v>
      </c>
      <c r="S811" s="844">
        <f t="shared" si="75"/>
        <v>0</v>
      </c>
      <c r="T811" s="883">
        <f t="shared" si="75"/>
        <v>0</v>
      </c>
      <c r="U811" s="845">
        <v>544700</v>
      </c>
      <c r="V811" s="845">
        <v>192900</v>
      </c>
      <c r="W811" s="795">
        <f t="shared" si="69"/>
        <v>737600</v>
      </c>
      <c r="X811" s="795">
        <f t="shared" si="70"/>
        <v>4794400</v>
      </c>
      <c r="Y811" s="795">
        <f t="shared" si="71"/>
        <v>0</v>
      </c>
      <c r="Z811" s="795">
        <f t="shared" si="72"/>
        <v>0</v>
      </c>
      <c r="AA811" s="795">
        <f t="shared" si="73"/>
        <v>0</v>
      </c>
      <c r="AB811" s="796">
        <f>IFERROR(VLOOKUP(N811,'[40]KL TT ĐỢT 2'!$B$18:$K$2023,10,0),0)</f>
        <v>0</v>
      </c>
    </row>
    <row r="812" spans="1:28" s="767" customFormat="1" hidden="1" outlineLevel="1">
      <c r="A812" s="784"/>
      <c r="B812" s="784" t="s">
        <v>2527</v>
      </c>
      <c r="C812" s="804" t="s">
        <v>2528</v>
      </c>
      <c r="D812" s="786"/>
      <c r="E812" s="787"/>
      <c r="F812" s="788"/>
      <c r="G812" s="788"/>
      <c r="H812" s="758">
        <v>0</v>
      </c>
      <c r="I812" s="900"/>
      <c r="J812" s="901"/>
      <c r="K812" s="788"/>
      <c r="M812" s="841"/>
      <c r="N812" s="841" t="s">
        <v>2527</v>
      </c>
      <c r="O812" s="842" t="s">
        <v>2528</v>
      </c>
      <c r="P812" s="843" t="s">
        <v>1535</v>
      </c>
      <c r="Q812" s="844">
        <v>12</v>
      </c>
      <c r="R812" s="758">
        <f t="shared" si="75"/>
        <v>0</v>
      </c>
      <c r="S812" s="844">
        <f t="shared" si="75"/>
        <v>0</v>
      </c>
      <c r="T812" s="883">
        <f t="shared" si="75"/>
        <v>0</v>
      </c>
      <c r="U812" s="845">
        <v>544700</v>
      </c>
      <c r="V812" s="845">
        <v>192900</v>
      </c>
      <c r="W812" s="795">
        <f t="shared" si="69"/>
        <v>737600</v>
      </c>
      <c r="X812" s="795">
        <f t="shared" si="70"/>
        <v>8851200</v>
      </c>
      <c r="Y812" s="795">
        <f t="shared" si="71"/>
        <v>0</v>
      </c>
      <c r="Z812" s="795">
        <f t="shared" si="72"/>
        <v>0</v>
      </c>
      <c r="AA812" s="795">
        <f t="shared" si="73"/>
        <v>0</v>
      </c>
      <c r="AB812" s="796">
        <f>IFERROR(VLOOKUP(N812,'[40]KL TT ĐỢT 2'!$B$18:$K$2023,10,0),0)</f>
        <v>0</v>
      </c>
    </row>
    <row r="813" spans="1:28" s="767" customFormat="1" hidden="1" outlineLevel="1">
      <c r="A813" s="784"/>
      <c r="B813" s="784" t="s">
        <v>2529</v>
      </c>
      <c r="C813" s="804" t="s">
        <v>2530</v>
      </c>
      <c r="D813" s="786"/>
      <c r="E813" s="787"/>
      <c r="F813" s="788"/>
      <c r="G813" s="788"/>
      <c r="H813" s="758">
        <v>0</v>
      </c>
      <c r="I813" s="900"/>
      <c r="J813" s="901"/>
      <c r="K813" s="788"/>
      <c r="M813" s="841"/>
      <c r="N813" s="841" t="s">
        <v>2529</v>
      </c>
      <c r="O813" s="842" t="s">
        <v>2530</v>
      </c>
      <c r="P813" s="843" t="s">
        <v>1535</v>
      </c>
      <c r="Q813" s="844">
        <v>3</v>
      </c>
      <c r="R813" s="758">
        <f t="shared" si="75"/>
        <v>0</v>
      </c>
      <c r="S813" s="844">
        <f t="shared" si="75"/>
        <v>0</v>
      </c>
      <c r="T813" s="883">
        <f t="shared" si="75"/>
        <v>0</v>
      </c>
      <c r="U813" s="845">
        <v>615000</v>
      </c>
      <c r="V813" s="845">
        <v>192900</v>
      </c>
      <c r="W813" s="795">
        <f t="shared" si="69"/>
        <v>807900</v>
      </c>
      <c r="X813" s="795">
        <f t="shared" si="70"/>
        <v>2423700</v>
      </c>
      <c r="Y813" s="795">
        <f t="shared" si="71"/>
        <v>0</v>
      </c>
      <c r="Z813" s="795">
        <f t="shared" si="72"/>
        <v>0</v>
      </c>
      <c r="AA813" s="795">
        <f t="shared" si="73"/>
        <v>0</v>
      </c>
      <c r="AB813" s="796">
        <f>IFERROR(VLOOKUP(N813,'[40]KL TT ĐỢT 2'!$B$18:$K$2023,10,0),0)</f>
        <v>0</v>
      </c>
    </row>
    <row r="814" spans="1:28" s="731" customFormat="1" hidden="1" outlineLevel="1">
      <c r="A814" s="762"/>
      <c r="B814" s="784" t="s">
        <v>2531</v>
      </c>
      <c r="C814" s="804" t="s">
        <v>2532</v>
      </c>
      <c r="D814" s="786"/>
      <c r="E814" s="787"/>
      <c r="F814" s="788"/>
      <c r="G814" s="788"/>
      <c r="H814" s="758">
        <v>0</v>
      </c>
      <c r="I814" s="900"/>
      <c r="J814" s="901"/>
      <c r="K814" s="788"/>
      <c r="M814" s="828"/>
      <c r="N814" s="841" t="s">
        <v>2531</v>
      </c>
      <c r="O814" s="842" t="s">
        <v>2532</v>
      </c>
      <c r="P814" s="843" t="s">
        <v>1535</v>
      </c>
      <c r="Q814" s="844">
        <v>2</v>
      </c>
      <c r="R814" s="758">
        <f t="shared" si="75"/>
        <v>0</v>
      </c>
      <c r="S814" s="844">
        <f t="shared" si="75"/>
        <v>0</v>
      </c>
      <c r="T814" s="883">
        <f t="shared" si="75"/>
        <v>0</v>
      </c>
      <c r="U814" s="845">
        <v>615000</v>
      </c>
      <c r="V814" s="845">
        <v>192900</v>
      </c>
      <c r="W814" s="795">
        <f t="shared" si="69"/>
        <v>807900</v>
      </c>
      <c r="X814" s="795">
        <f t="shared" si="70"/>
        <v>1615800</v>
      </c>
      <c r="Y814" s="795">
        <f t="shared" si="71"/>
        <v>0</v>
      </c>
      <c r="Z814" s="795">
        <f t="shared" si="72"/>
        <v>0</v>
      </c>
      <c r="AA814" s="795">
        <f t="shared" si="73"/>
        <v>0</v>
      </c>
      <c r="AB814" s="796">
        <f>IFERROR(VLOOKUP(N814,'[40]KL TT ĐỢT 2'!$B$18:$K$2023,10,0),0)</f>
        <v>0</v>
      </c>
    </row>
    <row r="815" spans="1:28" s="731" customFormat="1" hidden="1" outlineLevel="1">
      <c r="A815" s="762"/>
      <c r="B815" s="784" t="s">
        <v>2533</v>
      </c>
      <c r="C815" s="804" t="s">
        <v>2315</v>
      </c>
      <c r="D815" s="786"/>
      <c r="E815" s="787"/>
      <c r="F815" s="788"/>
      <c r="G815" s="788"/>
      <c r="H815" s="758">
        <v>0</v>
      </c>
      <c r="I815" s="900"/>
      <c r="J815" s="901"/>
      <c r="K815" s="788"/>
      <c r="M815" s="828"/>
      <c r="N815" s="841" t="s">
        <v>2533</v>
      </c>
      <c r="O815" s="842" t="s">
        <v>2315</v>
      </c>
      <c r="P815" s="843" t="s">
        <v>1535</v>
      </c>
      <c r="Q815" s="844">
        <v>3</v>
      </c>
      <c r="R815" s="758">
        <f t="shared" si="75"/>
        <v>0</v>
      </c>
      <c r="S815" s="844">
        <f t="shared" si="75"/>
        <v>0</v>
      </c>
      <c r="T815" s="883">
        <f t="shared" si="75"/>
        <v>0</v>
      </c>
      <c r="U815" s="845">
        <v>544700</v>
      </c>
      <c r="V815" s="845">
        <v>192900</v>
      </c>
      <c r="W815" s="795">
        <f t="shared" si="69"/>
        <v>737600</v>
      </c>
      <c r="X815" s="795">
        <f t="shared" si="70"/>
        <v>2212800</v>
      </c>
      <c r="Y815" s="795">
        <f t="shared" si="71"/>
        <v>0</v>
      </c>
      <c r="Z815" s="795">
        <f t="shared" si="72"/>
        <v>0</v>
      </c>
      <c r="AA815" s="795">
        <f t="shared" si="73"/>
        <v>0</v>
      </c>
      <c r="AB815" s="796">
        <f>IFERROR(VLOOKUP(N815,'[40]KL TT ĐỢT 2'!$B$18:$K$2023,10,0),0)</f>
        <v>0</v>
      </c>
    </row>
    <row r="816" spans="1:28" s="731" customFormat="1" hidden="1" outlineLevel="1">
      <c r="A816" s="762"/>
      <c r="B816" s="784" t="s">
        <v>2534</v>
      </c>
      <c r="C816" s="806" t="s">
        <v>2535</v>
      </c>
      <c r="D816" s="786"/>
      <c r="E816" s="787"/>
      <c r="F816" s="788"/>
      <c r="G816" s="788"/>
      <c r="H816" s="758">
        <v>0</v>
      </c>
      <c r="I816" s="900"/>
      <c r="J816" s="901"/>
      <c r="K816" s="788"/>
      <c r="M816" s="828"/>
      <c r="N816" s="841" t="s">
        <v>2534</v>
      </c>
      <c r="O816" s="856" t="s">
        <v>2535</v>
      </c>
      <c r="P816" s="843"/>
      <c r="Q816" s="844"/>
      <c r="R816" s="758">
        <f t="shared" si="75"/>
        <v>0</v>
      </c>
      <c r="S816" s="844">
        <f t="shared" si="75"/>
        <v>0</v>
      </c>
      <c r="T816" s="883">
        <f t="shared" si="75"/>
        <v>0</v>
      </c>
      <c r="U816" s="845"/>
      <c r="V816" s="845"/>
      <c r="W816" s="795">
        <f t="shared" si="69"/>
        <v>0</v>
      </c>
      <c r="X816" s="795">
        <f t="shared" si="70"/>
        <v>0</v>
      </c>
      <c r="Y816" s="795">
        <f t="shared" si="71"/>
        <v>0</v>
      </c>
      <c r="Z816" s="795">
        <f t="shared" si="72"/>
        <v>0</v>
      </c>
      <c r="AA816" s="795">
        <f t="shared" si="73"/>
        <v>0</v>
      </c>
      <c r="AB816" s="796">
        <f>IFERROR(VLOOKUP(N816,'[40]KL TT ĐỢT 2'!$B$18:$K$2023,10,0),0)</f>
        <v>0</v>
      </c>
    </row>
    <row r="817" spans="1:28" s="731" customFormat="1" hidden="1" outlineLevel="1">
      <c r="A817" s="762"/>
      <c r="B817" s="784" t="s">
        <v>2536</v>
      </c>
      <c r="C817" s="804" t="s">
        <v>2522</v>
      </c>
      <c r="D817" s="786"/>
      <c r="E817" s="787"/>
      <c r="F817" s="788"/>
      <c r="G817" s="788"/>
      <c r="H817" s="758">
        <v>0</v>
      </c>
      <c r="I817" s="900"/>
      <c r="J817" s="901"/>
      <c r="K817" s="788"/>
      <c r="M817" s="828"/>
      <c r="N817" s="841" t="s">
        <v>2536</v>
      </c>
      <c r="O817" s="842" t="s">
        <v>2522</v>
      </c>
      <c r="P817" s="843" t="s">
        <v>1535</v>
      </c>
      <c r="Q817" s="844">
        <v>27</v>
      </c>
      <c r="R817" s="758">
        <f t="shared" si="75"/>
        <v>0</v>
      </c>
      <c r="S817" s="844">
        <f t="shared" si="75"/>
        <v>0</v>
      </c>
      <c r="T817" s="883">
        <f t="shared" si="75"/>
        <v>0</v>
      </c>
      <c r="U817" s="845">
        <v>440400</v>
      </c>
      <c r="V817" s="845">
        <v>12900</v>
      </c>
      <c r="W817" s="795">
        <f t="shared" si="69"/>
        <v>453300</v>
      </c>
      <c r="X817" s="795">
        <f t="shared" si="70"/>
        <v>12239100</v>
      </c>
      <c r="Y817" s="795">
        <f t="shared" si="71"/>
        <v>0</v>
      </c>
      <c r="Z817" s="795">
        <f t="shared" si="72"/>
        <v>0</v>
      </c>
      <c r="AA817" s="795">
        <f t="shared" si="73"/>
        <v>0</v>
      </c>
      <c r="AB817" s="796">
        <f>IFERROR(VLOOKUP(N817,'[40]KL TT ĐỢT 2'!$B$18:$K$2023,10,0),0)</f>
        <v>0</v>
      </c>
    </row>
    <row r="818" spans="1:28" s="731" customFormat="1" hidden="1" outlineLevel="1">
      <c r="A818" s="762"/>
      <c r="B818" s="784" t="s">
        <v>2537</v>
      </c>
      <c r="C818" s="806" t="s">
        <v>1667</v>
      </c>
      <c r="D818" s="786"/>
      <c r="E818" s="787"/>
      <c r="F818" s="788"/>
      <c r="G818" s="788"/>
      <c r="H818" s="758">
        <v>0</v>
      </c>
      <c r="I818" s="900"/>
      <c r="J818" s="901"/>
      <c r="K818" s="788"/>
      <c r="M818" s="828"/>
      <c r="N818" s="841" t="s">
        <v>2537</v>
      </c>
      <c r="O818" s="856" t="s">
        <v>1667</v>
      </c>
      <c r="P818" s="843" t="s">
        <v>1668</v>
      </c>
      <c r="Q818" s="844">
        <v>1</v>
      </c>
      <c r="R818" s="758">
        <f t="shared" si="75"/>
        <v>0</v>
      </c>
      <c r="S818" s="844">
        <f t="shared" si="75"/>
        <v>0</v>
      </c>
      <c r="T818" s="883">
        <f t="shared" si="75"/>
        <v>0</v>
      </c>
      <c r="U818" s="845">
        <v>4276900</v>
      </c>
      <c r="V818" s="845">
        <v>1331500</v>
      </c>
      <c r="W818" s="795">
        <f t="shared" si="69"/>
        <v>5608400</v>
      </c>
      <c r="X818" s="795">
        <f t="shared" si="70"/>
        <v>5608400</v>
      </c>
      <c r="Y818" s="795">
        <f t="shared" si="71"/>
        <v>0</v>
      </c>
      <c r="Z818" s="795">
        <f t="shared" si="72"/>
        <v>0</v>
      </c>
      <c r="AA818" s="795">
        <f t="shared" si="73"/>
        <v>0</v>
      </c>
      <c r="AB818" s="796">
        <f>IFERROR(VLOOKUP(N818,'[40]KL TT ĐỢT 2'!$B$18:$K$2023,10,0),0)</f>
        <v>0</v>
      </c>
    </row>
    <row r="819" spans="1:28" s="767" customFormat="1" hidden="1" outlineLevel="1">
      <c r="A819" s="762" t="s">
        <v>116</v>
      </c>
      <c r="B819" s="784" t="s">
        <v>2538</v>
      </c>
      <c r="C819" s="863" t="s">
        <v>2539</v>
      </c>
      <c r="D819" s="864"/>
      <c r="E819" s="787"/>
      <c r="F819" s="788"/>
      <c r="G819" s="788"/>
      <c r="H819" s="758">
        <v>0</v>
      </c>
      <c r="I819" s="900"/>
      <c r="J819" s="901"/>
      <c r="K819" s="788"/>
      <c r="M819" s="777" t="s">
        <v>116</v>
      </c>
      <c r="N819" s="790" t="s">
        <v>2538</v>
      </c>
      <c r="O819" s="903" t="s">
        <v>2539</v>
      </c>
      <c r="P819" s="904"/>
      <c r="Q819" s="793"/>
      <c r="R819" s="758">
        <f t="shared" si="75"/>
        <v>0</v>
      </c>
      <c r="S819" s="844">
        <f t="shared" si="75"/>
        <v>0</v>
      </c>
      <c r="T819" s="883">
        <f t="shared" si="75"/>
        <v>0</v>
      </c>
      <c r="U819" s="782"/>
      <c r="V819" s="782"/>
      <c r="W819" s="782"/>
      <c r="X819" s="782"/>
      <c r="Y819" s="782"/>
      <c r="Z819" s="782"/>
      <c r="AA819" s="782"/>
      <c r="AB819" s="796">
        <f>IFERROR(VLOOKUP(N819,'[40]KL TT ĐỢT 2'!$B$18:$K$2023,10,0),0)</f>
        <v>0</v>
      </c>
    </row>
    <row r="820" spans="1:28" s="731" customFormat="1" hidden="1" outlineLevel="1">
      <c r="A820" s="762"/>
      <c r="B820" s="784" t="s">
        <v>2540</v>
      </c>
      <c r="C820" s="801" t="s">
        <v>2508</v>
      </c>
      <c r="D820" s="776"/>
      <c r="E820" s="797"/>
      <c r="F820" s="766"/>
      <c r="G820" s="766"/>
      <c r="H820" s="758">
        <v>0</v>
      </c>
      <c r="I820" s="900"/>
      <c r="J820" s="901"/>
      <c r="K820" s="766"/>
      <c r="M820" s="828"/>
      <c r="N820" s="841" t="s">
        <v>2540</v>
      </c>
      <c r="O820" s="877" t="s">
        <v>2508</v>
      </c>
      <c r="P820" s="831"/>
      <c r="Q820" s="832"/>
      <c r="R820" s="758">
        <f t="shared" si="75"/>
        <v>0</v>
      </c>
      <c r="S820" s="844">
        <f t="shared" si="75"/>
        <v>0</v>
      </c>
      <c r="T820" s="883">
        <f t="shared" si="75"/>
        <v>0</v>
      </c>
      <c r="U820" s="833"/>
      <c r="V820" s="833"/>
      <c r="W820" s="795">
        <f t="shared" si="69"/>
        <v>0</v>
      </c>
      <c r="X820" s="795">
        <f t="shared" si="70"/>
        <v>0</v>
      </c>
      <c r="Y820" s="795">
        <f t="shared" si="71"/>
        <v>0</v>
      </c>
      <c r="Z820" s="795">
        <f t="shared" si="72"/>
        <v>0</v>
      </c>
      <c r="AA820" s="795">
        <f t="shared" si="73"/>
        <v>0</v>
      </c>
      <c r="AB820" s="796">
        <f>IFERROR(VLOOKUP(N820,'[40]KL TT ĐỢT 2'!$B$18:$K$2023,10,0),0)</f>
        <v>0</v>
      </c>
    </row>
    <row r="821" spans="1:28" s="731" customFormat="1" hidden="1" outlineLevel="1">
      <c r="A821" s="762"/>
      <c r="B821" s="784" t="s">
        <v>2541</v>
      </c>
      <c r="C821" s="804" t="s">
        <v>2315</v>
      </c>
      <c r="D821" s="786"/>
      <c r="E821" s="787"/>
      <c r="F821" s="788"/>
      <c r="G821" s="788"/>
      <c r="H821" s="758">
        <v>0</v>
      </c>
      <c r="I821" s="900"/>
      <c r="J821" s="901"/>
      <c r="K821" s="788"/>
      <c r="M821" s="828"/>
      <c r="N821" s="841" t="s">
        <v>2541</v>
      </c>
      <c r="O821" s="842" t="s">
        <v>2315</v>
      </c>
      <c r="P821" s="843" t="s">
        <v>1535</v>
      </c>
      <c r="Q821" s="844">
        <v>1.5</v>
      </c>
      <c r="R821" s="758">
        <f t="shared" si="75"/>
        <v>0</v>
      </c>
      <c r="S821" s="844">
        <f t="shared" si="75"/>
        <v>0</v>
      </c>
      <c r="T821" s="883">
        <f t="shared" si="75"/>
        <v>0</v>
      </c>
      <c r="U821" s="845">
        <v>544700</v>
      </c>
      <c r="V821" s="845">
        <v>192900</v>
      </c>
      <c r="W821" s="795">
        <f t="shared" si="69"/>
        <v>737600</v>
      </c>
      <c r="X821" s="795">
        <f t="shared" si="70"/>
        <v>1106400</v>
      </c>
      <c r="Y821" s="795">
        <f t="shared" si="71"/>
        <v>0</v>
      </c>
      <c r="Z821" s="795">
        <f t="shared" si="72"/>
        <v>0</v>
      </c>
      <c r="AA821" s="795">
        <f t="shared" si="73"/>
        <v>0</v>
      </c>
      <c r="AB821" s="796">
        <f>IFERROR(VLOOKUP(N821,'[40]KL TT ĐỢT 2'!$B$18:$K$2023,10,0),0)</f>
        <v>0</v>
      </c>
    </row>
    <row r="822" spans="1:28" s="731" customFormat="1" hidden="1" outlineLevel="1">
      <c r="A822" s="762"/>
      <c r="B822" s="784" t="s">
        <v>2542</v>
      </c>
      <c r="C822" s="806" t="s">
        <v>2511</v>
      </c>
      <c r="D822" s="786"/>
      <c r="E822" s="787"/>
      <c r="F822" s="788"/>
      <c r="G822" s="788"/>
      <c r="H822" s="758">
        <v>0</v>
      </c>
      <c r="I822" s="900"/>
      <c r="J822" s="901"/>
      <c r="K822" s="788"/>
      <c r="M822" s="828"/>
      <c r="N822" s="841" t="s">
        <v>2542</v>
      </c>
      <c r="O822" s="856" t="s">
        <v>2511</v>
      </c>
      <c r="P822" s="843"/>
      <c r="Q822" s="844"/>
      <c r="R822" s="758">
        <f t="shared" si="75"/>
        <v>0</v>
      </c>
      <c r="S822" s="844">
        <f t="shared" si="75"/>
        <v>0</v>
      </c>
      <c r="T822" s="883">
        <f t="shared" si="75"/>
        <v>0</v>
      </c>
      <c r="U822" s="845"/>
      <c r="V822" s="845"/>
      <c r="W822" s="795">
        <f t="shared" si="69"/>
        <v>0</v>
      </c>
      <c r="X822" s="795">
        <f t="shared" si="70"/>
        <v>0</v>
      </c>
      <c r="Y822" s="795">
        <f t="shared" si="71"/>
        <v>0</v>
      </c>
      <c r="Z822" s="795">
        <f t="shared" si="72"/>
        <v>0</v>
      </c>
      <c r="AA822" s="795">
        <f t="shared" si="73"/>
        <v>0</v>
      </c>
      <c r="AB822" s="796">
        <f>IFERROR(VLOOKUP(N822,'[40]KL TT ĐỢT 2'!$B$18:$K$2023,10,0),0)</f>
        <v>0</v>
      </c>
    </row>
    <row r="823" spans="1:28" s="731" customFormat="1" hidden="1" outlineLevel="1">
      <c r="A823" s="762"/>
      <c r="B823" s="784" t="s">
        <v>2543</v>
      </c>
      <c r="C823" s="804" t="s">
        <v>2315</v>
      </c>
      <c r="D823" s="786"/>
      <c r="E823" s="787"/>
      <c r="F823" s="788"/>
      <c r="G823" s="788"/>
      <c r="H823" s="758">
        <v>0</v>
      </c>
      <c r="I823" s="900"/>
      <c r="J823" s="901"/>
      <c r="K823" s="788"/>
      <c r="M823" s="828"/>
      <c r="N823" s="841" t="s">
        <v>2543</v>
      </c>
      <c r="O823" s="842" t="s">
        <v>2315</v>
      </c>
      <c r="P823" s="843" t="s">
        <v>1535</v>
      </c>
      <c r="Q823" s="844">
        <v>1.5</v>
      </c>
      <c r="R823" s="758">
        <f t="shared" si="75"/>
        <v>0</v>
      </c>
      <c r="S823" s="844">
        <f t="shared" si="75"/>
        <v>0</v>
      </c>
      <c r="T823" s="883">
        <f t="shared" si="75"/>
        <v>0</v>
      </c>
      <c r="U823" s="845">
        <v>544700</v>
      </c>
      <c r="V823" s="845">
        <v>192900</v>
      </c>
      <c r="W823" s="795">
        <f t="shared" si="69"/>
        <v>737600</v>
      </c>
      <c r="X823" s="795">
        <f t="shared" si="70"/>
        <v>1106400</v>
      </c>
      <c r="Y823" s="795">
        <f t="shared" si="71"/>
        <v>0</v>
      </c>
      <c r="Z823" s="795">
        <f t="shared" si="72"/>
        <v>0</v>
      </c>
      <c r="AA823" s="795">
        <f t="shared" si="73"/>
        <v>0</v>
      </c>
      <c r="AB823" s="796">
        <f>IFERROR(VLOOKUP(N823,'[40]KL TT ĐỢT 2'!$B$18:$K$2023,10,0),0)</f>
        <v>0</v>
      </c>
    </row>
    <row r="824" spans="1:28" s="731" customFormat="1" hidden="1" outlineLevel="1">
      <c r="A824" s="762"/>
      <c r="B824" s="784" t="s">
        <v>2544</v>
      </c>
      <c r="C824" s="806" t="s">
        <v>2514</v>
      </c>
      <c r="D824" s="786"/>
      <c r="E824" s="787"/>
      <c r="F824" s="788"/>
      <c r="G824" s="788"/>
      <c r="H824" s="758">
        <v>0</v>
      </c>
      <c r="I824" s="900"/>
      <c r="J824" s="901"/>
      <c r="K824" s="788"/>
      <c r="M824" s="828"/>
      <c r="N824" s="841" t="s">
        <v>2544</v>
      </c>
      <c r="O824" s="856" t="s">
        <v>2514</v>
      </c>
      <c r="P824" s="843"/>
      <c r="Q824" s="844"/>
      <c r="R824" s="758">
        <f t="shared" si="75"/>
        <v>0</v>
      </c>
      <c r="S824" s="844">
        <f t="shared" si="75"/>
        <v>0</v>
      </c>
      <c r="T824" s="883">
        <f t="shared" si="75"/>
        <v>0</v>
      </c>
      <c r="U824" s="845"/>
      <c r="V824" s="845"/>
      <c r="W824" s="795">
        <f t="shared" si="69"/>
        <v>0</v>
      </c>
      <c r="X824" s="795">
        <f t="shared" si="70"/>
        <v>0</v>
      </c>
      <c r="Y824" s="795">
        <f t="shared" si="71"/>
        <v>0</v>
      </c>
      <c r="Z824" s="795">
        <f t="shared" si="72"/>
        <v>0</v>
      </c>
      <c r="AA824" s="795">
        <f t="shared" si="73"/>
        <v>0</v>
      </c>
      <c r="AB824" s="796">
        <f>IFERROR(VLOOKUP(N824,'[40]KL TT ĐỢT 2'!$B$18:$K$2023,10,0),0)</f>
        <v>0</v>
      </c>
    </row>
    <row r="825" spans="1:28" s="731" customFormat="1" hidden="1" outlineLevel="1">
      <c r="A825" s="762"/>
      <c r="B825" s="784" t="s">
        <v>2545</v>
      </c>
      <c r="C825" s="804" t="s">
        <v>2315</v>
      </c>
      <c r="D825" s="786"/>
      <c r="E825" s="787"/>
      <c r="F825" s="788"/>
      <c r="G825" s="788"/>
      <c r="H825" s="758">
        <v>0</v>
      </c>
      <c r="I825" s="900"/>
      <c r="J825" s="901"/>
      <c r="K825" s="788"/>
      <c r="M825" s="828"/>
      <c r="N825" s="841" t="s">
        <v>2545</v>
      </c>
      <c r="O825" s="842" t="s">
        <v>2315</v>
      </c>
      <c r="P825" s="843" t="s">
        <v>1535</v>
      </c>
      <c r="Q825" s="844">
        <v>1.5</v>
      </c>
      <c r="R825" s="758">
        <f t="shared" si="75"/>
        <v>0</v>
      </c>
      <c r="S825" s="844">
        <f t="shared" si="75"/>
        <v>0</v>
      </c>
      <c r="T825" s="883">
        <f t="shared" si="75"/>
        <v>0</v>
      </c>
      <c r="U825" s="845">
        <v>544700</v>
      </c>
      <c r="V825" s="845">
        <v>192900</v>
      </c>
      <c r="W825" s="795">
        <f t="shared" si="69"/>
        <v>737600</v>
      </c>
      <c r="X825" s="795">
        <f t="shared" si="70"/>
        <v>1106400</v>
      </c>
      <c r="Y825" s="795">
        <f t="shared" si="71"/>
        <v>0</v>
      </c>
      <c r="Z825" s="795">
        <f t="shared" si="72"/>
        <v>0</v>
      </c>
      <c r="AA825" s="795">
        <f t="shared" si="73"/>
        <v>0</v>
      </c>
      <c r="AB825" s="796">
        <f>IFERROR(VLOOKUP(N825,'[40]KL TT ĐỢT 2'!$B$18:$K$2023,10,0),0)</f>
        <v>0</v>
      </c>
    </row>
    <row r="826" spans="1:28" s="731" customFormat="1" hidden="1" outlineLevel="1">
      <c r="A826" s="762"/>
      <c r="B826" s="784" t="s">
        <v>2546</v>
      </c>
      <c r="C826" s="806" t="s">
        <v>2517</v>
      </c>
      <c r="D826" s="786"/>
      <c r="E826" s="787"/>
      <c r="F826" s="788"/>
      <c r="G826" s="788"/>
      <c r="H826" s="758">
        <v>0</v>
      </c>
      <c r="I826" s="900"/>
      <c r="J826" s="901"/>
      <c r="K826" s="788"/>
      <c r="M826" s="828"/>
      <c r="N826" s="841" t="s">
        <v>2546</v>
      </c>
      <c r="O826" s="856" t="s">
        <v>2517</v>
      </c>
      <c r="P826" s="843"/>
      <c r="Q826" s="844"/>
      <c r="R826" s="758">
        <f t="shared" si="75"/>
        <v>0</v>
      </c>
      <c r="S826" s="844">
        <f t="shared" si="75"/>
        <v>0</v>
      </c>
      <c r="T826" s="883">
        <f t="shared" si="75"/>
        <v>0</v>
      </c>
      <c r="U826" s="845"/>
      <c r="V826" s="845"/>
      <c r="W826" s="795">
        <f t="shared" si="69"/>
        <v>0</v>
      </c>
      <c r="X826" s="795">
        <f t="shared" si="70"/>
        <v>0</v>
      </c>
      <c r="Y826" s="795">
        <f t="shared" si="71"/>
        <v>0</v>
      </c>
      <c r="Z826" s="795">
        <f t="shared" si="72"/>
        <v>0</v>
      </c>
      <c r="AA826" s="795">
        <f t="shared" si="73"/>
        <v>0</v>
      </c>
      <c r="AB826" s="796">
        <f>IFERROR(VLOOKUP(N826,'[40]KL TT ĐỢT 2'!$B$18:$K$2023,10,0),0)</f>
        <v>0</v>
      </c>
    </row>
    <row r="827" spans="1:28" s="767" customFormat="1" hidden="1" outlineLevel="1">
      <c r="A827" s="784"/>
      <c r="B827" s="784" t="s">
        <v>2547</v>
      </c>
      <c r="C827" s="804" t="s">
        <v>2315</v>
      </c>
      <c r="D827" s="786"/>
      <c r="E827" s="787"/>
      <c r="F827" s="788"/>
      <c r="G827" s="788"/>
      <c r="H827" s="758">
        <v>0</v>
      </c>
      <c r="I827" s="900"/>
      <c r="J827" s="901"/>
      <c r="K827" s="788"/>
      <c r="M827" s="841"/>
      <c r="N827" s="841" t="s">
        <v>2547</v>
      </c>
      <c r="O827" s="842" t="s">
        <v>2315</v>
      </c>
      <c r="P827" s="843" t="s">
        <v>1535</v>
      </c>
      <c r="Q827" s="844">
        <v>1.5</v>
      </c>
      <c r="R827" s="758">
        <f t="shared" si="75"/>
        <v>0</v>
      </c>
      <c r="S827" s="844">
        <f t="shared" si="75"/>
        <v>0</v>
      </c>
      <c r="T827" s="883">
        <f t="shared" si="75"/>
        <v>0</v>
      </c>
      <c r="U827" s="845">
        <v>544700</v>
      </c>
      <c r="V827" s="845">
        <v>192900</v>
      </c>
      <c r="W827" s="795">
        <f t="shared" si="69"/>
        <v>737600</v>
      </c>
      <c r="X827" s="795">
        <f t="shared" si="70"/>
        <v>1106400</v>
      </c>
      <c r="Y827" s="795">
        <f t="shared" si="71"/>
        <v>0</v>
      </c>
      <c r="Z827" s="795">
        <f t="shared" si="72"/>
        <v>0</v>
      </c>
      <c r="AA827" s="795">
        <f t="shared" si="73"/>
        <v>0</v>
      </c>
      <c r="AB827" s="796">
        <f>IFERROR(VLOOKUP(N827,'[40]KL TT ĐỢT 2'!$B$18:$K$2023,10,0),0)</f>
        <v>0</v>
      </c>
    </row>
    <row r="828" spans="1:28" s="767" customFormat="1" hidden="1" outlineLevel="1">
      <c r="A828" s="784"/>
      <c r="B828" s="784" t="s">
        <v>2548</v>
      </c>
      <c r="C828" s="806" t="s">
        <v>2520</v>
      </c>
      <c r="D828" s="786"/>
      <c r="E828" s="787"/>
      <c r="F828" s="788"/>
      <c r="G828" s="788"/>
      <c r="H828" s="758">
        <v>0</v>
      </c>
      <c r="I828" s="900"/>
      <c r="J828" s="901"/>
      <c r="K828" s="788"/>
      <c r="M828" s="841"/>
      <c r="N828" s="841" t="s">
        <v>2548</v>
      </c>
      <c r="O828" s="856" t="s">
        <v>2520</v>
      </c>
      <c r="P828" s="843"/>
      <c r="Q828" s="844"/>
      <c r="R828" s="758">
        <f t="shared" si="75"/>
        <v>0</v>
      </c>
      <c r="S828" s="844">
        <f t="shared" si="75"/>
        <v>0</v>
      </c>
      <c r="T828" s="883">
        <f t="shared" si="75"/>
        <v>0</v>
      </c>
      <c r="U828" s="845"/>
      <c r="V828" s="845"/>
      <c r="W828" s="795">
        <f t="shared" si="69"/>
        <v>0</v>
      </c>
      <c r="X828" s="795">
        <f t="shared" si="70"/>
        <v>0</v>
      </c>
      <c r="Y828" s="795">
        <f t="shared" si="71"/>
        <v>0</v>
      </c>
      <c r="Z828" s="795">
        <f t="shared" si="72"/>
        <v>0</v>
      </c>
      <c r="AA828" s="795">
        <f t="shared" si="73"/>
        <v>0</v>
      </c>
      <c r="AB828" s="796">
        <f>IFERROR(VLOOKUP(N828,'[40]KL TT ĐỢT 2'!$B$18:$K$2023,10,0),0)</f>
        <v>0</v>
      </c>
    </row>
    <row r="829" spans="1:28" s="731" customFormat="1" hidden="1" outlineLevel="1">
      <c r="A829" s="762"/>
      <c r="B829" s="784" t="s">
        <v>2549</v>
      </c>
      <c r="C829" s="804" t="s">
        <v>2522</v>
      </c>
      <c r="D829" s="786"/>
      <c r="E829" s="787"/>
      <c r="F829" s="788"/>
      <c r="G829" s="788"/>
      <c r="H829" s="758">
        <v>0</v>
      </c>
      <c r="I829" s="900"/>
      <c r="J829" s="901"/>
      <c r="K829" s="788"/>
      <c r="M829" s="828"/>
      <c r="N829" s="841" t="s">
        <v>2549</v>
      </c>
      <c r="O829" s="842" t="s">
        <v>2522</v>
      </c>
      <c r="P829" s="843" t="s">
        <v>1535</v>
      </c>
      <c r="Q829" s="844">
        <v>74</v>
      </c>
      <c r="R829" s="758">
        <f t="shared" si="75"/>
        <v>0</v>
      </c>
      <c r="S829" s="844">
        <f t="shared" si="75"/>
        <v>0</v>
      </c>
      <c r="T829" s="883">
        <f t="shared" si="75"/>
        <v>0</v>
      </c>
      <c r="U829" s="845">
        <v>495200</v>
      </c>
      <c r="V829" s="845">
        <v>192900</v>
      </c>
      <c r="W829" s="795">
        <f t="shared" si="69"/>
        <v>688100</v>
      </c>
      <c r="X829" s="795">
        <f t="shared" si="70"/>
        <v>50919400</v>
      </c>
      <c r="Y829" s="795">
        <f t="shared" si="71"/>
        <v>0</v>
      </c>
      <c r="Z829" s="795">
        <f t="shared" si="72"/>
        <v>0</v>
      </c>
      <c r="AA829" s="795">
        <f t="shared" si="73"/>
        <v>0</v>
      </c>
      <c r="AB829" s="796">
        <f>IFERROR(VLOOKUP(N829,'[40]KL TT ĐỢT 2'!$B$18:$K$2023,10,0),0)</f>
        <v>0</v>
      </c>
    </row>
    <row r="830" spans="1:28" s="731" customFormat="1" hidden="1" outlineLevel="1">
      <c r="A830" s="762"/>
      <c r="B830" s="784" t="s">
        <v>2550</v>
      </c>
      <c r="C830" s="804" t="s">
        <v>2524</v>
      </c>
      <c r="D830" s="786"/>
      <c r="E830" s="787"/>
      <c r="F830" s="788"/>
      <c r="G830" s="788"/>
      <c r="H830" s="758">
        <v>0</v>
      </c>
      <c r="I830" s="900"/>
      <c r="J830" s="901"/>
      <c r="K830" s="788"/>
      <c r="M830" s="828"/>
      <c r="N830" s="841" t="s">
        <v>2550</v>
      </c>
      <c r="O830" s="842" t="s">
        <v>2524</v>
      </c>
      <c r="P830" s="843" t="s">
        <v>1535</v>
      </c>
      <c r="Q830" s="844">
        <v>3</v>
      </c>
      <c r="R830" s="758">
        <f t="shared" si="75"/>
        <v>0</v>
      </c>
      <c r="S830" s="844">
        <f t="shared" si="75"/>
        <v>0</v>
      </c>
      <c r="T830" s="883">
        <f t="shared" si="75"/>
        <v>0</v>
      </c>
      <c r="U830" s="845">
        <v>544700</v>
      </c>
      <c r="V830" s="845">
        <v>192900</v>
      </c>
      <c r="W830" s="795">
        <f t="shared" si="69"/>
        <v>737600</v>
      </c>
      <c r="X830" s="795">
        <f t="shared" si="70"/>
        <v>2212800</v>
      </c>
      <c r="Y830" s="795">
        <f t="shared" si="71"/>
        <v>0</v>
      </c>
      <c r="Z830" s="795">
        <f t="shared" si="72"/>
        <v>0</v>
      </c>
      <c r="AA830" s="795">
        <f t="shared" si="73"/>
        <v>0</v>
      </c>
      <c r="AB830" s="796">
        <f>IFERROR(VLOOKUP(N830,'[40]KL TT ĐỢT 2'!$B$18:$K$2023,10,0),0)</f>
        <v>0</v>
      </c>
    </row>
    <row r="831" spans="1:28" s="731" customFormat="1" hidden="1" outlineLevel="1">
      <c r="A831" s="762"/>
      <c r="B831" s="784" t="s">
        <v>2551</v>
      </c>
      <c r="C831" s="804" t="s">
        <v>2526</v>
      </c>
      <c r="D831" s="786"/>
      <c r="E831" s="787"/>
      <c r="F831" s="788"/>
      <c r="G831" s="788"/>
      <c r="H831" s="758">
        <v>0</v>
      </c>
      <c r="I831" s="900"/>
      <c r="J831" s="901"/>
      <c r="K831" s="788"/>
      <c r="M831" s="828"/>
      <c r="N831" s="841" t="s">
        <v>2551</v>
      </c>
      <c r="O831" s="842" t="s">
        <v>2526</v>
      </c>
      <c r="P831" s="843" t="s">
        <v>1535</v>
      </c>
      <c r="Q831" s="844">
        <v>6.5</v>
      </c>
      <c r="R831" s="758">
        <f t="shared" si="75"/>
        <v>0</v>
      </c>
      <c r="S831" s="844">
        <f t="shared" si="75"/>
        <v>0</v>
      </c>
      <c r="T831" s="883">
        <f t="shared" si="75"/>
        <v>0</v>
      </c>
      <c r="U831" s="845">
        <v>544700</v>
      </c>
      <c r="V831" s="845">
        <v>192900</v>
      </c>
      <c r="W831" s="795">
        <f t="shared" si="69"/>
        <v>737600</v>
      </c>
      <c r="X831" s="795">
        <f t="shared" si="70"/>
        <v>4794400</v>
      </c>
      <c r="Y831" s="795">
        <f t="shared" si="71"/>
        <v>0</v>
      </c>
      <c r="Z831" s="795">
        <f t="shared" si="72"/>
        <v>0</v>
      </c>
      <c r="AA831" s="795">
        <f t="shared" si="73"/>
        <v>0</v>
      </c>
      <c r="AB831" s="796">
        <f>IFERROR(VLOOKUP(N831,'[40]KL TT ĐỢT 2'!$B$18:$K$2023,10,0),0)</f>
        <v>0</v>
      </c>
    </row>
    <row r="832" spans="1:28" s="767" customFormat="1" hidden="1" outlineLevel="1">
      <c r="A832" s="784"/>
      <c r="B832" s="784" t="s">
        <v>2552</v>
      </c>
      <c r="C832" s="804" t="s">
        <v>2528</v>
      </c>
      <c r="D832" s="786"/>
      <c r="E832" s="787"/>
      <c r="F832" s="788"/>
      <c r="G832" s="788"/>
      <c r="H832" s="758">
        <v>0</v>
      </c>
      <c r="I832" s="900"/>
      <c r="J832" s="901"/>
      <c r="K832" s="788"/>
      <c r="M832" s="841"/>
      <c r="N832" s="841" t="s">
        <v>2552</v>
      </c>
      <c r="O832" s="842" t="s">
        <v>2528</v>
      </c>
      <c r="P832" s="843" t="s">
        <v>1535</v>
      </c>
      <c r="Q832" s="844">
        <v>12</v>
      </c>
      <c r="R832" s="758">
        <f t="shared" si="75"/>
        <v>0</v>
      </c>
      <c r="S832" s="844">
        <f t="shared" si="75"/>
        <v>0</v>
      </c>
      <c r="T832" s="883">
        <f t="shared" si="75"/>
        <v>0</v>
      </c>
      <c r="U832" s="845">
        <v>544700</v>
      </c>
      <c r="V832" s="845">
        <v>192900</v>
      </c>
      <c r="W832" s="795">
        <f t="shared" si="69"/>
        <v>737600</v>
      </c>
      <c r="X832" s="795">
        <f t="shared" si="70"/>
        <v>8851200</v>
      </c>
      <c r="Y832" s="795">
        <f t="shared" si="71"/>
        <v>0</v>
      </c>
      <c r="Z832" s="795">
        <f t="shared" si="72"/>
        <v>0</v>
      </c>
      <c r="AA832" s="795">
        <f t="shared" si="73"/>
        <v>0</v>
      </c>
      <c r="AB832" s="796">
        <f>IFERROR(VLOOKUP(N832,'[40]KL TT ĐỢT 2'!$B$18:$K$2023,10,0),0)</f>
        <v>0</v>
      </c>
    </row>
    <row r="833" spans="1:28" s="767" customFormat="1" hidden="1" outlineLevel="1">
      <c r="A833" s="784"/>
      <c r="B833" s="784" t="s">
        <v>2553</v>
      </c>
      <c r="C833" s="804" t="s">
        <v>2530</v>
      </c>
      <c r="D833" s="786"/>
      <c r="E833" s="787"/>
      <c r="F833" s="788"/>
      <c r="G833" s="788"/>
      <c r="H833" s="758">
        <v>0</v>
      </c>
      <c r="I833" s="900"/>
      <c r="J833" s="901"/>
      <c r="K833" s="788"/>
      <c r="M833" s="841"/>
      <c r="N833" s="841" t="s">
        <v>2553</v>
      </c>
      <c r="O833" s="842" t="s">
        <v>2530</v>
      </c>
      <c r="P833" s="843" t="s">
        <v>1535</v>
      </c>
      <c r="Q833" s="844">
        <v>3</v>
      </c>
      <c r="R833" s="758">
        <f t="shared" si="75"/>
        <v>0</v>
      </c>
      <c r="S833" s="844">
        <f t="shared" si="75"/>
        <v>0</v>
      </c>
      <c r="T833" s="883">
        <f t="shared" si="75"/>
        <v>0</v>
      </c>
      <c r="U833" s="845">
        <v>615000</v>
      </c>
      <c r="V833" s="845">
        <v>192900</v>
      </c>
      <c r="W833" s="795">
        <f t="shared" si="69"/>
        <v>807900</v>
      </c>
      <c r="X833" s="795">
        <f t="shared" si="70"/>
        <v>2423700</v>
      </c>
      <c r="Y833" s="795">
        <f t="shared" si="71"/>
        <v>0</v>
      </c>
      <c r="Z833" s="795">
        <f t="shared" si="72"/>
        <v>0</v>
      </c>
      <c r="AA833" s="795">
        <f t="shared" si="73"/>
        <v>0</v>
      </c>
      <c r="AB833" s="796">
        <f>IFERROR(VLOOKUP(N833,'[40]KL TT ĐỢT 2'!$B$18:$K$2023,10,0),0)</f>
        <v>0</v>
      </c>
    </row>
    <row r="834" spans="1:28" s="731" customFormat="1" hidden="1" outlineLevel="1">
      <c r="A834" s="762"/>
      <c r="B834" s="784" t="s">
        <v>2554</v>
      </c>
      <c r="C834" s="804" t="s">
        <v>2532</v>
      </c>
      <c r="D834" s="786"/>
      <c r="E834" s="787"/>
      <c r="F834" s="788"/>
      <c r="G834" s="788"/>
      <c r="H834" s="758">
        <v>0</v>
      </c>
      <c r="I834" s="900"/>
      <c r="J834" s="901"/>
      <c r="K834" s="788"/>
      <c r="M834" s="828"/>
      <c r="N834" s="841" t="s">
        <v>2554</v>
      </c>
      <c r="O834" s="842" t="s">
        <v>2532</v>
      </c>
      <c r="P834" s="843" t="s">
        <v>1535</v>
      </c>
      <c r="Q834" s="844">
        <v>2</v>
      </c>
      <c r="R834" s="758">
        <f t="shared" si="75"/>
        <v>0</v>
      </c>
      <c r="S834" s="844">
        <f t="shared" si="75"/>
        <v>0</v>
      </c>
      <c r="T834" s="883">
        <f t="shared" si="75"/>
        <v>0</v>
      </c>
      <c r="U834" s="845">
        <v>615000</v>
      </c>
      <c r="V834" s="845">
        <v>192900</v>
      </c>
      <c r="W834" s="795">
        <f t="shared" si="69"/>
        <v>807900</v>
      </c>
      <c r="X834" s="795">
        <f t="shared" si="70"/>
        <v>1615800</v>
      </c>
      <c r="Y834" s="795">
        <f t="shared" si="71"/>
        <v>0</v>
      </c>
      <c r="Z834" s="795">
        <f t="shared" si="72"/>
        <v>0</v>
      </c>
      <c r="AA834" s="795">
        <f t="shared" si="73"/>
        <v>0</v>
      </c>
      <c r="AB834" s="796">
        <f>IFERROR(VLOOKUP(N834,'[40]KL TT ĐỢT 2'!$B$18:$K$2023,10,0),0)</f>
        <v>0</v>
      </c>
    </row>
    <row r="835" spans="1:28" s="731" customFormat="1" hidden="1" outlineLevel="1">
      <c r="A835" s="762"/>
      <c r="B835" s="784" t="s">
        <v>2555</v>
      </c>
      <c r="C835" s="804" t="s">
        <v>2315</v>
      </c>
      <c r="D835" s="786"/>
      <c r="E835" s="787"/>
      <c r="F835" s="788"/>
      <c r="G835" s="788"/>
      <c r="H835" s="758">
        <v>0</v>
      </c>
      <c r="I835" s="900"/>
      <c r="J835" s="901"/>
      <c r="K835" s="788"/>
      <c r="M835" s="828"/>
      <c r="N835" s="841" t="s">
        <v>2555</v>
      </c>
      <c r="O835" s="842" t="s">
        <v>2315</v>
      </c>
      <c r="P835" s="843" t="s">
        <v>1535</v>
      </c>
      <c r="Q835" s="844">
        <v>3</v>
      </c>
      <c r="R835" s="758">
        <f t="shared" si="75"/>
        <v>0</v>
      </c>
      <c r="S835" s="844">
        <f t="shared" si="75"/>
        <v>0</v>
      </c>
      <c r="T835" s="883">
        <f t="shared" si="75"/>
        <v>0</v>
      </c>
      <c r="U835" s="845">
        <v>544700</v>
      </c>
      <c r="V835" s="845">
        <v>192900</v>
      </c>
      <c r="W835" s="795">
        <f t="shared" si="69"/>
        <v>737600</v>
      </c>
      <c r="X835" s="795">
        <f t="shared" si="70"/>
        <v>2212800</v>
      </c>
      <c r="Y835" s="795">
        <f t="shared" si="71"/>
        <v>0</v>
      </c>
      <c r="Z835" s="795">
        <f t="shared" si="72"/>
        <v>0</v>
      </c>
      <c r="AA835" s="795">
        <f t="shared" si="73"/>
        <v>0</v>
      </c>
      <c r="AB835" s="796">
        <f>IFERROR(VLOOKUP(N835,'[40]KL TT ĐỢT 2'!$B$18:$K$2023,10,0),0)</f>
        <v>0</v>
      </c>
    </row>
    <row r="836" spans="1:28" s="731" customFormat="1" hidden="1" outlineLevel="1">
      <c r="A836" s="762"/>
      <c r="B836" s="784" t="s">
        <v>2556</v>
      </c>
      <c r="C836" s="806" t="s">
        <v>2535</v>
      </c>
      <c r="D836" s="786"/>
      <c r="E836" s="787"/>
      <c r="F836" s="788"/>
      <c r="G836" s="788"/>
      <c r="H836" s="758">
        <v>0</v>
      </c>
      <c r="I836" s="900"/>
      <c r="J836" s="901"/>
      <c r="K836" s="788"/>
      <c r="M836" s="828"/>
      <c r="N836" s="841" t="s">
        <v>2556</v>
      </c>
      <c r="O836" s="856" t="s">
        <v>2535</v>
      </c>
      <c r="P836" s="843"/>
      <c r="Q836" s="844"/>
      <c r="R836" s="758">
        <f t="shared" si="75"/>
        <v>0</v>
      </c>
      <c r="S836" s="844">
        <f t="shared" si="75"/>
        <v>0</v>
      </c>
      <c r="T836" s="883">
        <f t="shared" si="75"/>
        <v>0</v>
      </c>
      <c r="U836" s="845"/>
      <c r="V836" s="845"/>
      <c r="W836" s="795">
        <f t="shared" si="69"/>
        <v>0</v>
      </c>
      <c r="X836" s="795">
        <f t="shared" si="70"/>
        <v>0</v>
      </c>
      <c r="Y836" s="795">
        <f t="shared" si="71"/>
        <v>0</v>
      </c>
      <c r="Z836" s="795">
        <f t="shared" si="72"/>
        <v>0</v>
      </c>
      <c r="AA836" s="795">
        <f t="shared" si="73"/>
        <v>0</v>
      </c>
      <c r="AB836" s="796">
        <f>IFERROR(VLOOKUP(N836,'[40]KL TT ĐỢT 2'!$B$18:$K$2023,10,0),0)</f>
        <v>0</v>
      </c>
    </row>
    <row r="837" spans="1:28" s="731" customFormat="1" hidden="1" outlineLevel="1">
      <c r="A837" s="762"/>
      <c r="B837" s="784" t="s">
        <v>2557</v>
      </c>
      <c r="C837" s="804" t="s">
        <v>2522</v>
      </c>
      <c r="D837" s="786"/>
      <c r="E837" s="787"/>
      <c r="F837" s="788"/>
      <c r="G837" s="788"/>
      <c r="H837" s="758">
        <v>0</v>
      </c>
      <c r="I837" s="900"/>
      <c r="J837" s="901"/>
      <c r="K837" s="788"/>
      <c r="M837" s="828"/>
      <c r="N837" s="841" t="s">
        <v>2557</v>
      </c>
      <c r="O837" s="842" t="s">
        <v>2522</v>
      </c>
      <c r="P837" s="843" t="s">
        <v>1535</v>
      </c>
      <c r="Q837" s="844">
        <v>27</v>
      </c>
      <c r="R837" s="758">
        <f t="shared" si="75"/>
        <v>0</v>
      </c>
      <c r="S837" s="844">
        <f t="shared" si="75"/>
        <v>0</v>
      </c>
      <c r="T837" s="883">
        <f t="shared" si="75"/>
        <v>0</v>
      </c>
      <c r="U837" s="845">
        <v>440400</v>
      </c>
      <c r="V837" s="845">
        <v>12900</v>
      </c>
      <c r="W837" s="795">
        <f t="shared" si="69"/>
        <v>453300</v>
      </c>
      <c r="X837" s="795">
        <f t="shared" si="70"/>
        <v>12239100</v>
      </c>
      <c r="Y837" s="795">
        <f t="shared" si="71"/>
        <v>0</v>
      </c>
      <c r="Z837" s="795">
        <f t="shared" si="72"/>
        <v>0</v>
      </c>
      <c r="AA837" s="795">
        <f t="shared" si="73"/>
        <v>0</v>
      </c>
      <c r="AB837" s="796">
        <f>IFERROR(VLOOKUP(N837,'[40]KL TT ĐỢT 2'!$B$18:$K$2023,10,0),0)</f>
        <v>0</v>
      </c>
    </row>
    <row r="838" spans="1:28" s="731" customFormat="1" hidden="1" outlineLevel="1">
      <c r="A838" s="762"/>
      <c r="B838" s="784" t="s">
        <v>2558</v>
      </c>
      <c r="C838" s="806" t="s">
        <v>1667</v>
      </c>
      <c r="D838" s="786"/>
      <c r="E838" s="787"/>
      <c r="F838" s="788"/>
      <c r="G838" s="788"/>
      <c r="H838" s="758">
        <v>0</v>
      </c>
      <c r="I838" s="900"/>
      <c r="J838" s="901"/>
      <c r="K838" s="788"/>
      <c r="M838" s="828"/>
      <c r="N838" s="905" t="s">
        <v>2558</v>
      </c>
      <c r="O838" s="906" t="s">
        <v>1667</v>
      </c>
      <c r="P838" s="843" t="s">
        <v>1668</v>
      </c>
      <c r="Q838" s="907">
        <v>1</v>
      </c>
      <c r="R838" s="758">
        <f t="shared" si="75"/>
        <v>0</v>
      </c>
      <c r="S838" s="844">
        <f t="shared" si="75"/>
        <v>0</v>
      </c>
      <c r="T838" s="883">
        <f t="shared" si="75"/>
        <v>0</v>
      </c>
      <c r="U838" s="845">
        <v>4276900</v>
      </c>
      <c r="V838" s="845">
        <v>1331500</v>
      </c>
      <c r="W838" s="795">
        <f t="shared" si="69"/>
        <v>5608400</v>
      </c>
      <c r="X838" s="795">
        <f t="shared" si="70"/>
        <v>5608400</v>
      </c>
      <c r="Y838" s="795">
        <f t="shared" si="71"/>
        <v>0</v>
      </c>
      <c r="Z838" s="795">
        <f t="shared" si="72"/>
        <v>0</v>
      </c>
      <c r="AA838" s="795">
        <f t="shared" si="73"/>
        <v>0</v>
      </c>
      <c r="AB838" s="808">
        <f>IFERROR(VLOOKUP(N838,'[40]KL TT ĐỢT 2'!$B$18:$K$2023,10,0),0)</f>
        <v>0</v>
      </c>
    </row>
    <row r="839" spans="1:28" s="736" customFormat="1" collapsed="1">
      <c r="A839" s="755" t="s">
        <v>128</v>
      </c>
      <c r="B839" s="755"/>
      <c r="C839" s="756" t="s">
        <v>2559</v>
      </c>
      <c r="D839" s="755"/>
      <c r="E839" s="899"/>
      <c r="F839" s="755"/>
      <c r="G839" s="755"/>
      <c r="H839" s="758">
        <v>0</v>
      </c>
      <c r="I839" s="900"/>
      <c r="J839" s="901"/>
      <c r="K839" s="755"/>
      <c r="M839" s="759" t="s">
        <v>128</v>
      </c>
      <c r="N839" s="759"/>
      <c r="O839" s="760" t="s">
        <v>2559</v>
      </c>
      <c r="P839" s="759"/>
      <c r="Q839" s="815"/>
      <c r="R839" s="815"/>
      <c r="S839" s="815"/>
      <c r="T839" s="815"/>
      <c r="U839" s="759"/>
      <c r="V839" s="759"/>
      <c r="W839" s="759"/>
      <c r="X839" s="761">
        <f>SUBTOTAL(9,X842:X855)</f>
        <v>64697600</v>
      </c>
      <c r="Y839" s="761">
        <f t="shared" ref="Y839:AA839" si="76">SUBTOTAL(9,Y842:Y855)</f>
        <v>0</v>
      </c>
      <c r="Z839" s="761">
        <f t="shared" si="76"/>
        <v>0</v>
      </c>
      <c r="AA839" s="761">
        <f t="shared" si="76"/>
        <v>0</v>
      </c>
      <c r="AB839" s="816">
        <f>IFERROR(VLOOKUP(N839,'[40]KL TT ĐỢT 2'!$B$18:$K$2023,10,0),0)</f>
        <v>0</v>
      </c>
    </row>
    <row r="840" spans="1:28" s="767" customFormat="1" hidden="1" outlineLevel="1">
      <c r="A840" s="762" t="s">
        <v>114</v>
      </c>
      <c r="B840" s="762"/>
      <c r="C840" s="863" t="s">
        <v>2507</v>
      </c>
      <c r="D840" s="864"/>
      <c r="E840" s="787"/>
      <c r="F840" s="788"/>
      <c r="G840" s="788"/>
      <c r="H840" s="758">
        <v>0</v>
      </c>
      <c r="I840" s="900"/>
      <c r="J840" s="901"/>
      <c r="K840" s="788"/>
      <c r="M840" s="828" t="s">
        <v>114</v>
      </c>
      <c r="N840" s="828"/>
      <c r="O840" s="865" t="s">
        <v>2507</v>
      </c>
      <c r="P840" s="866"/>
      <c r="Q840" s="844"/>
      <c r="R840" s="758">
        <f t="shared" ref="R840:T855" si="77">+H840</f>
        <v>0</v>
      </c>
      <c r="S840" s="844">
        <f t="shared" si="77"/>
        <v>0</v>
      </c>
      <c r="T840" s="883">
        <f t="shared" si="77"/>
        <v>0</v>
      </c>
      <c r="U840" s="860"/>
      <c r="V840" s="860"/>
      <c r="W840" s="795">
        <f t="shared" si="69"/>
        <v>0</v>
      </c>
      <c r="X840" s="795">
        <f t="shared" si="70"/>
        <v>0</v>
      </c>
      <c r="Y840" s="795">
        <f t="shared" si="71"/>
        <v>0</v>
      </c>
      <c r="Z840" s="795">
        <f t="shared" si="72"/>
        <v>0</v>
      </c>
      <c r="AA840" s="795">
        <f t="shared" si="73"/>
        <v>0</v>
      </c>
      <c r="AB840" s="902">
        <f>IFERROR(VLOOKUP(N840,'[40]KL TT ĐỢT 2'!$B$18:$K$2023,10,0),0)</f>
        <v>0</v>
      </c>
    </row>
    <row r="841" spans="1:28" s="767" customFormat="1" hidden="1" outlineLevel="1">
      <c r="A841" s="784"/>
      <c r="B841" s="784"/>
      <c r="C841" s="806" t="s">
        <v>2520</v>
      </c>
      <c r="D841" s="786"/>
      <c r="E841" s="787"/>
      <c r="F841" s="788"/>
      <c r="G841" s="788"/>
      <c r="H841" s="758">
        <v>0</v>
      </c>
      <c r="I841" s="900"/>
      <c r="J841" s="901"/>
      <c r="K841" s="788"/>
      <c r="M841" s="841"/>
      <c r="N841" s="841"/>
      <c r="O841" s="856" t="s">
        <v>2520</v>
      </c>
      <c r="P841" s="843"/>
      <c r="Q841" s="844"/>
      <c r="R841" s="758">
        <f t="shared" si="77"/>
        <v>0</v>
      </c>
      <c r="S841" s="844">
        <f t="shared" si="77"/>
        <v>0</v>
      </c>
      <c r="T841" s="883">
        <f t="shared" si="77"/>
        <v>0</v>
      </c>
      <c r="U841" s="860"/>
      <c r="V841" s="860"/>
      <c r="W841" s="795">
        <f t="shared" si="69"/>
        <v>0</v>
      </c>
      <c r="X841" s="795">
        <f t="shared" si="70"/>
        <v>0</v>
      </c>
      <c r="Y841" s="795">
        <f t="shared" si="71"/>
        <v>0</v>
      </c>
      <c r="Z841" s="795">
        <f t="shared" si="72"/>
        <v>0</v>
      </c>
      <c r="AA841" s="795">
        <f t="shared" si="73"/>
        <v>0</v>
      </c>
      <c r="AB841" s="796">
        <f>IFERROR(VLOOKUP(N841,'[40]KL TT ĐỢT 2'!$B$18:$K$2023,10,0),0)</f>
        <v>0</v>
      </c>
    </row>
    <row r="842" spans="1:28" s="731" customFormat="1" hidden="1" outlineLevel="1">
      <c r="A842" s="762"/>
      <c r="B842" s="784" t="s">
        <v>2560</v>
      </c>
      <c r="C842" s="804" t="s">
        <v>2522</v>
      </c>
      <c r="D842" s="786"/>
      <c r="E842" s="787"/>
      <c r="F842" s="788"/>
      <c r="G842" s="788"/>
      <c r="H842" s="758">
        <v>0</v>
      </c>
      <c r="I842" s="900"/>
      <c r="J842" s="901"/>
      <c r="K842" s="788"/>
      <c r="M842" s="828"/>
      <c r="N842" s="841" t="s">
        <v>2560</v>
      </c>
      <c r="O842" s="842" t="s">
        <v>2522</v>
      </c>
      <c r="P842" s="843" t="s">
        <v>1535</v>
      </c>
      <c r="Q842" s="844">
        <v>35</v>
      </c>
      <c r="R842" s="758">
        <f t="shared" si="77"/>
        <v>0</v>
      </c>
      <c r="S842" s="844">
        <f t="shared" si="77"/>
        <v>0</v>
      </c>
      <c r="T842" s="883">
        <f t="shared" si="77"/>
        <v>0</v>
      </c>
      <c r="U842" s="845">
        <v>495200</v>
      </c>
      <c r="V842" s="845">
        <v>192900</v>
      </c>
      <c r="W842" s="795">
        <f t="shared" si="69"/>
        <v>688100</v>
      </c>
      <c r="X842" s="795">
        <f t="shared" si="70"/>
        <v>24083500</v>
      </c>
      <c r="Y842" s="795">
        <f t="shared" si="71"/>
        <v>0</v>
      </c>
      <c r="Z842" s="795">
        <f t="shared" si="72"/>
        <v>0</v>
      </c>
      <c r="AA842" s="795">
        <f t="shared" si="73"/>
        <v>0</v>
      </c>
      <c r="AB842" s="796">
        <f>IFERROR(VLOOKUP(N842,'[40]KL TT ĐỢT 2'!$B$18:$K$2023,10,0),0)</f>
        <v>0</v>
      </c>
    </row>
    <row r="843" spans="1:28" s="731" customFormat="1" hidden="1" outlineLevel="1">
      <c r="A843" s="762"/>
      <c r="B843" s="784" t="s">
        <v>2561</v>
      </c>
      <c r="C843" s="804" t="s">
        <v>2524</v>
      </c>
      <c r="D843" s="786"/>
      <c r="E843" s="787"/>
      <c r="F843" s="788"/>
      <c r="G843" s="788"/>
      <c r="H843" s="758">
        <v>0</v>
      </c>
      <c r="I843" s="900"/>
      <c r="J843" s="901"/>
      <c r="K843" s="788"/>
      <c r="M843" s="828"/>
      <c r="N843" s="841" t="s">
        <v>2561</v>
      </c>
      <c r="O843" s="842" t="s">
        <v>2524</v>
      </c>
      <c r="P843" s="843" t="s">
        <v>1535</v>
      </c>
      <c r="Q843" s="844">
        <v>3</v>
      </c>
      <c r="R843" s="758">
        <f t="shared" si="77"/>
        <v>0</v>
      </c>
      <c r="S843" s="844">
        <f t="shared" si="77"/>
        <v>0</v>
      </c>
      <c r="T843" s="883">
        <f t="shared" si="77"/>
        <v>0</v>
      </c>
      <c r="U843" s="845">
        <v>544700</v>
      </c>
      <c r="V843" s="845">
        <v>192900</v>
      </c>
      <c r="W843" s="795">
        <f t="shared" si="69"/>
        <v>737600</v>
      </c>
      <c r="X843" s="795">
        <f t="shared" si="70"/>
        <v>2212800</v>
      </c>
      <c r="Y843" s="795">
        <f t="shared" si="71"/>
        <v>0</v>
      </c>
      <c r="Z843" s="795">
        <f t="shared" si="72"/>
        <v>0</v>
      </c>
      <c r="AA843" s="795">
        <f t="shared" si="73"/>
        <v>0</v>
      </c>
      <c r="AB843" s="796">
        <f>IFERROR(VLOOKUP(N843,'[40]KL TT ĐỢT 2'!$B$18:$K$2023,10,0),0)</f>
        <v>0</v>
      </c>
    </row>
    <row r="844" spans="1:28" s="731" customFormat="1" hidden="1" outlineLevel="1">
      <c r="A844" s="762"/>
      <c r="B844" s="784" t="s">
        <v>2562</v>
      </c>
      <c r="C844" s="804" t="s">
        <v>2528</v>
      </c>
      <c r="D844" s="786"/>
      <c r="E844" s="787"/>
      <c r="F844" s="788"/>
      <c r="G844" s="788"/>
      <c r="H844" s="758">
        <v>0</v>
      </c>
      <c r="I844" s="900"/>
      <c r="J844" s="901"/>
      <c r="K844" s="788"/>
      <c r="M844" s="828"/>
      <c r="N844" s="841" t="s">
        <v>2562</v>
      </c>
      <c r="O844" s="842" t="s">
        <v>2528</v>
      </c>
      <c r="P844" s="843" t="s">
        <v>1535</v>
      </c>
      <c r="Q844" s="844">
        <v>3</v>
      </c>
      <c r="R844" s="758">
        <f t="shared" si="77"/>
        <v>0</v>
      </c>
      <c r="S844" s="844">
        <f t="shared" si="77"/>
        <v>0</v>
      </c>
      <c r="T844" s="883">
        <f t="shared" si="77"/>
        <v>0</v>
      </c>
      <c r="U844" s="845">
        <v>544700</v>
      </c>
      <c r="V844" s="845">
        <v>192900</v>
      </c>
      <c r="W844" s="795">
        <f t="shared" si="69"/>
        <v>737600</v>
      </c>
      <c r="X844" s="795">
        <f t="shared" si="70"/>
        <v>2212800</v>
      </c>
      <c r="Y844" s="795">
        <f t="shared" si="71"/>
        <v>0</v>
      </c>
      <c r="Z844" s="795">
        <f t="shared" si="72"/>
        <v>0</v>
      </c>
      <c r="AA844" s="795">
        <f t="shared" si="73"/>
        <v>0</v>
      </c>
      <c r="AB844" s="796">
        <f>IFERROR(VLOOKUP(N844,'[40]KL TT ĐỢT 2'!$B$18:$K$2023,10,0),0)</f>
        <v>0</v>
      </c>
    </row>
    <row r="845" spans="1:28" s="767" customFormat="1" hidden="1" outlineLevel="1">
      <c r="A845" s="784"/>
      <c r="B845" s="784" t="s">
        <v>2563</v>
      </c>
      <c r="C845" s="804" t="s">
        <v>2564</v>
      </c>
      <c r="D845" s="786"/>
      <c r="E845" s="787"/>
      <c r="F845" s="788"/>
      <c r="G845" s="788"/>
      <c r="H845" s="758">
        <v>0</v>
      </c>
      <c r="I845" s="900"/>
      <c r="J845" s="901"/>
      <c r="K845" s="788"/>
      <c r="M845" s="841"/>
      <c r="N845" s="841" t="s">
        <v>2563</v>
      </c>
      <c r="O845" s="842" t="s">
        <v>2564</v>
      </c>
      <c r="P845" s="843" t="s">
        <v>1535</v>
      </c>
      <c r="Q845" s="844">
        <v>2</v>
      </c>
      <c r="R845" s="758">
        <f t="shared" si="77"/>
        <v>0</v>
      </c>
      <c r="S845" s="844">
        <f t="shared" si="77"/>
        <v>0</v>
      </c>
      <c r="T845" s="883">
        <f t="shared" si="77"/>
        <v>0</v>
      </c>
      <c r="U845" s="845">
        <v>544700</v>
      </c>
      <c r="V845" s="845">
        <v>192900</v>
      </c>
      <c r="W845" s="795">
        <f t="shared" si="69"/>
        <v>737600</v>
      </c>
      <c r="X845" s="795">
        <f t="shared" si="70"/>
        <v>1475200</v>
      </c>
      <c r="Y845" s="795">
        <f t="shared" si="71"/>
        <v>0</v>
      </c>
      <c r="Z845" s="795">
        <f t="shared" si="72"/>
        <v>0</v>
      </c>
      <c r="AA845" s="795">
        <f t="shared" si="73"/>
        <v>0</v>
      </c>
      <c r="AB845" s="796">
        <f>IFERROR(VLOOKUP(N845,'[40]KL TT ĐỢT 2'!$B$18:$K$2023,10,0),0)</f>
        <v>0</v>
      </c>
    </row>
    <row r="846" spans="1:28" s="767" customFormat="1" hidden="1" outlineLevel="1">
      <c r="A846" s="784"/>
      <c r="B846" s="784" t="s">
        <v>2565</v>
      </c>
      <c r="C846" s="804" t="s">
        <v>2315</v>
      </c>
      <c r="D846" s="786"/>
      <c r="E846" s="787"/>
      <c r="F846" s="788"/>
      <c r="G846" s="788"/>
      <c r="H846" s="758">
        <v>0</v>
      </c>
      <c r="I846" s="900"/>
      <c r="J846" s="901"/>
      <c r="K846" s="788"/>
      <c r="M846" s="841"/>
      <c r="N846" s="841" t="s">
        <v>2565</v>
      </c>
      <c r="O846" s="842" t="s">
        <v>2315</v>
      </c>
      <c r="P846" s="843" t="s">
        <v>1535</v>
      </c>
      <c r="Q846" s="844">
        <v>2</v>
      </c>
      <c r="R846" s="758">
        <f t="shared" si="77"/>
        <v>0</v>
      </c>
      <c r="S846" s="844">
        <f t="shared" si="77"/>
        <v>0</v>
      </c>
      <c r="T846" s="883">
        <f t="shared" si="77"/>
        <v>0</v>
      </c>
      <c r="U846" s="845">
        <v>544700</v>
      </c>
      <c r="V846" s="845">
        <v>192900</v>
      </c>
      <c r="W846" s="795">
        <f t="shared" si="69"/>
        <v>737600</v>
      </c>
      <c r="X846" s="795">
        <f t="shared" si="70"/>
        <v>1475200</v>
      </c>
      <c r="Y846" s="795">
        <f t="shared" si="71"/>
        <v>0</v>
      </c>
      <c r="Z846" s="795">
        <f t="shared" si="72"/>
        <v>0</v>
      </c>
      <c r="AA846" s="795">
        <f t="shared" si="73"/>
        <v>0</v>
      </c>
      <c r="AB846" s="796">
        <f>IFERROR(VLOOKUP(N846,'[40]KL TT ĐỢT 2'!$B$18:$K$2023,10,0),0)</f>
        <v>0</v>
      </c>
    </row>
    <row r="847" spans="1:28" s="731" customFormat="1" hidden="1" outlineLevel="1">
      <c r="A847" s="762"/>
      <c r="B847" s="784" t="s">
        <v>2566</v>
      </c>
      <c r="C847" s="806" t="s">
        <v>1667</v>
      </c>
      <c r="D847" s="786"/>
      <c r="E847" s="787"/>
      <c r="F847" s="788"/>
      <c r="G847" s="788"/>
      <c r="H847" s="758">
        <v>0</v>
      </c>
      <c r="I847" s="900"/>
      <c r="J847" s="901"/>
      <c r="K847" s="788"/>
      <c r="M847" s="828"/>
      <c r="N847" s="841" t="s">
        <v>2566</v>
      </c>
      <c r="O847" s="856" t="s">
        <v>1667</v>
      </c>
      <c r="P847" s="843" t="s">
        <v>1668</v>
      </c>
      <c r="Q847" s="844">
        <v>1</v>
      </c>
      <c r="R847" s="758">
        <f t="shared" si="77"/>
        <v>0</v>
      </c>
      <c r="S847" s="844">
        <f t="shared" si="77"/>
        <v>0</v>
      </c>
      <c r="T847" s="883">
        <f t="shared" si="77"/>
        <v>0</v>
      </c>
      <c r="U847" s="845">
        <v>678100</v>
      </c>
      <c r="V847" s="845">
        <v>211200</v>
      </c>
      <c r="W847" s="795">
        <f t="shared" si="69"/>
        <v>889300</v>
      </c>
      <c r="X847" s="795">
        <f t="shared" si="70"/>
        <v>889300</v>
      </c>
      <c r="Y847" s="795">
        <f t="shared" si="71"/>
        <v>0</v>
      </c>
      <c r="Z847" s="795">
        <f t="shared" si="72"/>
        <v>0</v>
      </c>
      <c r="AA847" s="795">
        <f t="shared" si="73"/>
        <v>0</v>
      </c>
      <c r="AB847" s="796">
        <f>IFERROR(VLOOKUP(N847,'[40]KL TT ĐỢT 2'!$B$18:$K$2023,10,0),0)</f>
        <v>0</v>
      </c>
    </row>
    <row r="848" spans="1:28" s="767" customFormat="1" hidden="1" outlineLevel="1">
      <c r="A848" s="762" t="s">
        <v>116</v>
      </c>
      <c r="B848" s="784" t="s">
        <v>2567</v>
      </c>
      <c r="C848" s="863" t="s">
        <v>2539</v>
      </c>
      <c r="D848" s="864"/>
      <c r="E848" s="787"/>
      <c r="F848" s="788"/>
      <c r="G848" s="788"/>
      <c r="H848" s="758">
        <v>0</v>
      </c>
      <c r="I848" s="900"/>
      <c r="J848" s="901"/>
      <c r="K848" s="788"/>
      <c r="M848" s="828" t="s">
        <v>116</v>
      </c>
      <c r="N848" s="841" t="s">
        <v>2567</v>
      </c>
      <c r="O848" s="865" t="s">
        <v>2539</v>
      </c>
      <c r="P848" s="866"/>
      <c r="Q848" s="844"/>
      <c r="R848" s="758">
        <f t="shared" si="77"/>
        <v>0</v>
      </c>
      <c r="S848" s="844">
        <f t="shared" si="77"/>
        <v>0</v>
      </c>
      <c r="T848" s="883">
        <f t="shared" si="77"/>
        <v>0</v>
      </c>
      <c r="U848" s="860"/>
      <c r="V848" s="860"/>
      <c r="W848" s="795">
        <f t="shared" si="69"/>
        <v>0</v>
      </c>
      <c r="X848" s="795">
        <f t="shared" si="70"/>
        <v>0</v>
      </c>
      <c r="Y848" s="795">
        <f t="shared" si="71"/>
        <v>0</v>
      </c>
      <c r="Z848" s="795">
        <f t="shared" si="72"/>
        <v>0</v>
      </c>
      <c r="AA848" s="795">
        <f t="shared" si="73"/>
        <v>0</v>
      </c>
      <c r="AB848" s="796">
        <f>IFERROR(VLOOKUP(N848,'[40]KL TT ĐỢT 2'!$B$18:$K$2023,10,0),0)</f>
        <v>0</v>
      </c>
    </row>
    <row r="849" spans="1:28" s="767" customFormat="1" hidden="1" outlineLevel="1">
      <c r="A849" s="784"/>
      <c r="B849" s="784" t="s">
        <v>2568</v>
      </c>
      <c r="C849" s="806" t="s">
        <v>2520</v>
      </c>
      <c r="D849" s="786"/>
      <c r="E849" s="787"/>
      <c r="F849" s="788"/>
      <c r="G849" s="788"/>
      <c r="H849" s="758">
        <v>0</v>
      </c>
      <c r="I849" s="900"/>
      <c r="J849" s="901"/>
      <c r="K849" s="788"/>
      <c r="M849" s="841"/>
      <c r="N849" s="841" t="s">
        <v>2568</v>
      </c>
      <c r="O849" s="856" t="s">
        <v>2520</v>
      </c>
      <c r="P849" s="843"/>
      <c r="Q849" s="844"/>
      <c r="R849" s="758">
        <f t="shared" si="77"/>
        <v>0</v>
      </c>
      <c r="S849" s="844">
        <f t="shared" si="77"/>
        <v>0</v>
      </c>
      <c r="T849" s="883">
        <f t="shared" si="77"/>
        <v>0</v>
      </c>
      <c r="U849" s="860"/>
      <c r="V849" s="860"/>
      <c r="W849" s="795">
        <f t="shared" si="69"/>
        <v>0</v>
      </c>
      <c r="X849" s="795">
        <f t="shared" si="70"/>
        <v>0</v>
      </c>
      <c r="Y849" s="795">
        <f t="shared" si="71"/>
        <v>0</v>
      </c>
      <c r="Z849" s="795">
        <f t="shared" si="72"/>
        <v>0</v>
      </c>
      <c r="AA849" s="795">
        <f t="shared" si="73"/>
        <v>0</v>
      </c>
      <c r="AB849" s="796">
        <f>IFERROR(VLOOKUP(N849,'[40]KL TT ĐỢT 2'!$B$18:$K$2023,10,0),0)</f>
        <v>0</v>
      </c>
    </row>
    <row r="850" spans="1:28" s="731" customFormat="1" hidden="1" outlineLevel="1">
      <c r="A850" s="762"/>
      <c r="B850" s="784" t="s">
        <v>2569</v>
      </c>
      <c r="C850" s="804" t="s">
        <v>2522</v>
      </c>
      <c r="D850" s="786"/>
      <c r="E850" s="787"/>
      <c r="F850" s="788"/>
      <c r="G850" s="788"/>
      <c r="H850" s="758">
        <v>0</v>
      </c>
      <c r="I850" s="900"/>
      <c r="J850" s="901"/>
      <c r="K850" s="788"/>
      <c r="M850" s="828"/>
      <c r="N850" s="841" t="s">
        <v>2569</v>
      </c>
      <c r="O850" s="842" t="s">
        <v>2522</v>
      </c>
      <c r="P850" s="843" t="s">
        <v>1535</v>
      </c>
      <c r="Q850" s="844">
        <v>35</v>
      </c>
      <c r="R850" s="758">
        <f t="shared" si="77"/>
        <v>0</v>
      </c>
      <c r="S850" s="844">
        <f t="shared" si="77"/>
        <v>0</v>
      </c>
      <c r="T850" s="883">
        <f t="shared" si="77"/>
        <v>0</v>
      </c>
      <c r="U850" s="845">
        <v>495200</v>
      </c>
      <c r="V850" s="845">
        <v>192900</v>
      </c>
      <c r="W850" s="795">
        <f t="shared" si="69"/>
        <v>688100</v>
      </c>
      <c r="X850" s="795">
        <f t="shared" si="70"/>
        <v>24083500</v>
      </c>
      <c r="Y850" s="795">
        <f t="shared" si="71"/>
        <v>0</v>
      </c>
      <c r="Z850" s="795">
        <f t="shared" si="72"/>
        <v>0</v>
      </c>
      <c r="AA850" s="795">
        <f t="shared" si="73"/>
        <v>0</v>
      </c>
      <c r="AB850" s="796">
        <f>IFERROR(VLOOKUP(N850,'[40]KL TT ĐỢT 2'!$B$18:$K$2023,10,0),0)</f>
        <v>0</v>
      </c>
    </row>
    <row r="851" spans="1:28" s="731" customFormat="1" hidden="1" outlineLevel="1">
      <c r="A851" s="762"/>
      <c r="B851" s="784" t="s">
        <v>2570</v>
      </c>
      <c r="C851" s="804" t="s">
        <v>2524</v>
      </c>
      <c r="D851" s="786"/>
      <c r="E851" s="787"/>
      <c r="F851" s="788"/>
      <c r="G851" s="788"/>
      <c r="H851" s="758">
        <v>0</v>
      </c>
      <c r="I851" s="900"/>
      <c r="J851" s="901"/>
      <c r="K851" s="788"/>
      <c r="M851" s="828"/>
      <c r="N851" s="841" t="s">
        <v>2570</v>
      </c>
      <c r="O851" s="842" t="s">
        <v>2524</v>
      </c>
      <c r="P851" s="843" t="s">
        <v>1535</v>
      </c>
      <c r="Q851" s="844">
        <v>3</v>
      </c>
      <c r="R851" s="758">
        <f t="shared" si="77"/>
        <v>0</v>
      </c>
      <c r="S851" s="844">
        <f t="shared" si="77"/>
        <v>0</v>
      </c>
      <c r="T851" s="883">
        <f t="shared" si="77"/>
        <v>0</v>
      </c>
      <c r="U851" s="845">
        <v>544700</v>
      </c>
      <c r="V851" s="845">
        <v>192900</v>
      </c>
      <c r="W851" s="795">
        <f t="shared" si="69"/>
        <v>737600</v>
      </c>
      <c r="X851" s="795">
        <f t="shared" si="70"/>
        <v>2212800</v>
      </c>
      <c r="Y851" s="795">
        <f t="shared" si="71"/>
        <v>0</v>
      </c>
      <c r="Z851" s="795">
        <f t="shared" si="72"/>
        <v>0</v>
      </c>
      <c r="AA851" s="795">
        <f t="shared" si="73"/>
        <v>0</v>
      </c>
      <c r="AB851" s="796">
        <f>IFERROR(VLOOKUP(N851,'[40]KL TT ĐỢT 2'!$B$18:$K$2023,10,0),0)</f>
        <v>0</v>
      </c>
    </row>
    <row r="852" spans="1:28" s="731" customFormat="1" hidden="1" outlineLevel="1">
      <c r="A852" s="762"/>
      <c r="B852" s="784" t="s">
        <v>2571</v>
      </c>
      <c r="C852" s="804" t="s">
        <v>2528</v>
      </c>
      <c r="D852" s="786"/>
      <c r="E852" s="787"/>
      <c r="F852" s="788"/>
      <c r="G852" s="788"/>
      <c r="H852" s="758">
        <v>0</v>
      </c>
      <c r="I852" s="900"/>
      <c r="J852" s="901"/>
      <c r="K852" s="788"/>
      <c r="M852" s="828"/>
      <c r="N852" s="841" t="s">
        <v>2571</v>
      </c>
      <c r="O852" s="842" t="s">
        <v>2528</v>
      </c>
      <c r="P852" s="843" t="s">
        <v>1535</v>
      </c>
      <c r="Q852" s="844">
        <v>3</v>
      </c>
      <c r="R852" s="758">
        <f t="shared" si="77"/>
        <v>0</v>
      </c>
      <c r="S852" s="844">
        <f t="shared" si="77"/>
        <v>0</v>
      </c>
      <c r="T852" s="883">
        <f t="shared" si="77"/>
        <v>0</v>
      </c>
      <c r="U852" s="845">
        <v>544700</v>
      </c>
      <c r="V852" s="845">
        <v>192900</v>
      </c>
      <c r="W852" s="795">
        <f t="shared" si="69"/>
        <v>737600</v>
      </c>
      <c r="X852" s="795">
        <f t="shared" si="70"/>
        <v>2212800</v>
      </c>
      <c r="Y852" s="795">
        <f t="shared" si="71"/>
        <v>0</v>
      </c>
      <c r="Z852" s="795">
        <f t="shared" si="72"/>
        <v>0</v>
      </c>
      <c r="AA852" s="795">
        <f t="shared" si="73"/>
        <v>0</v>
      </c>
      <c r="AB852" s="796">
        <f>IFERROR(VLOOKUP(N852,'[40]KL TT ĐỢT 2'!$B$18:$K$2023,10,0),0)</f>
        <v>0</v>
      </c>
    </row>
    <row r="853" spans="1:28" s="767" customFormat="1" hidden="1" outlineLevel="1">
      <c r="A853" s="784"/>
      <c r="B853" s="784" t="s">
        <v>2572</v>
      </c>
      <c r="C853" s="804" t="s">
        <v>2564</v>
      </c>
      <c r="D853" s="786"/>
      <c r="E853" s="787"/>
      <c r="F853" s="788"/>
      <c r="G853" s="788"/>
      <c r="H853" s="758">
        <v>0</v>
      </c>
      <c r="I853" s="900"/>
      <c r="J853" s="901"/>
      <c r="K853" s="788"/>
      <c r="M853" s="841"/>
      <c r="N853" s="841" t="s">
        <v>2572</v>
      </c>
      <c r="O853" s="842" t="s">
        <v>2564</v>
      </c>
      <c r="P853" s="843" t="s">
        <v>1535</v>
      </c>
      <c r="Q853" s="844">
        <v>2</v>
      </c>
      <c r="R853" s="758">
        <f t="shared" si="77"/>
        <v>0</v>
      </c>
      <c r="S853" s="844">
        <f t="shared" si="77"/>
        <v>0</v>
      </c>
      <c r="T853" s="883">
        <f t="shared" si="77"/>
        <v>0</v>
      </c>
      <c r="U853" s="845">
        <v>544700</v>
      </c>
      <c r="V853" s="845">
        <v>192900</v>
      </c>
      <c r="W853" s="795">
        <f t="shared" ref="W853:W917" si="78">U853+V853</f>
        <v>737600</v>
      </c>
      <c r="X853" s="795">
        <f t="shared" ref="X853:X917" si="79">Q853*W853</f>
        <v>1475200</v>
      </c>
      <c r="Y853" s="795">
        <f t="shared" ref="Y853:Y917" si="80">R853*W853</f>
        <v>0</v>
      </c>
      <c r="Z853" s="795">
        <f t="shared" ref="Z853:Z917" si="81">S853*W853</f>
        <v>0</v>
      </c>
      <c r="AA853" s="795">
        <f t="shared" ref="AA853:AA917" si="82">T853*W853</f>
        <v>0</v>
      </c>
      <c r="AB853" s="796">
        <f>IFERROR(VLOOKUP(N853,'[40]KL TT ĐỢT 2'!$B$18:$K$2023,10,0),0)</f>
        <v>0</v>
      </c>
    </row>
    <row r="854" spans="1:28" s="767" customFormat="1" hidden="1" outlineLevel="1">
      <c r="A854" s="784"/>
      <c r="B854" s="784" t="s">
        <v>2573</v>
      </c>
      <c r="C854" s="804" t="s">
        <v>2315</v>
      </c>
      <c r="D854" s="786"/>
      <c r="E854" s="787"/>
      <c r="F854" s="788"/>
      <c r="G854" s="788"/>
      <c r="H854" s="758">
        <v>0</v>
      </c>
      <c r="I854" s="900"/>
      <c r="J854" s="901"/>
      <c r="K854" s="788"/>
      <c r="M854" s="841"/>
      <c r="N854" s="841" t="s">
        <v>2573</v>
      </c>
      <c r="O854" s="842" t="s">
        <v>2315</v>
      </c>
      <c r="P854" s="843" t="s">
        <v>1535</v>
      </c>
      <c r="Q854" s="844">
        <v>2</v>
      </c>
      <c r="R854" s="758">
        <f t="shared" si="77"/>
        <v>0</v>
      </c>
      <c r="S854" s="844">
        <f t="shared" si="77"/>
        <v>0</v>
      </c>
      <c r="T854" s="883">
        <f t="shared" si="77"/>
        <v>0</v>
      </c>
      <c r="U854" s="845">
        <v>544700</v>
      </c>
      <c r="V854" s="845">
        <v>192900</v>
      </c>
      <c r="W854" s="795">
        <f t="shared" si="78"/>
        <v>737600</v>
      </c>
      <c r="X854" s="795">
        <f t="shared" si="79"/>
        <v>1475200</v>
      </c>
      <c r="Y854" s="795">
        <f t="shared" si="80"/>
        <v>0</v>
      </c>
      <c r="Z854" s="795">
        <f t="shared" si="81"/>
        <v>0</v>
      </c>
      <c r="AA854" s="795">
        <f t="shared" si="82"/>
        <v>0</v>
      </c>
      <c r="AB854" s="796">
        <f>IFERROR(VLOOKUP(N854,'[40]KL TT ĐỢT 2'!$B$18:$K$2023,10,0),0)</f>
        <v>0</v>
      </c>
    </row>
    <row r="855" spans="1:28" s="731" customFormat="1" hidden="1" outlineLevel="1">
      <c r="A855" s="762"/>
      <c r="B855" s="784" t="s">
        <v>2574</v>
      </c>
      <c r="C855" s="806" t="s">
        <v>1667</v>
      </c>
      <c r="D855" s="786"/>
      <c r="E855" s="787"/>
      <c r="F855" s="788"/>
      <c r="G855" s="788"/>
      <c r="H855" s="758">
        <v>0</v>
      </c>
      <c r="I855" s="900"/>
      <c r="J855" s="901"/>
      <c r="K855" s="788"/>
      <c r="M855" s="908"/>
      <c r="N855" s="905" t="s">
        <v>2574</v>
      </c>
      <c r="O855" s="909" t="s">
        <v>1667</v>
      </c>
      <c r="P855" s="910" t="s">
        <v>1668</v>
      </c>
      <c r="Q855" s="907">
        <v>1</v>
      </c>
      <c r="R855" s="758">
        <f t="shared" si="77"/>
        <v>0</v>
      </c>
      <c r="S855" s="844">
        <f t="shared" si="77"/>
        <v>0</v>
      </c>
      <c r="T855" s="883">
        <f t="shared" si="77"/>
        <v>0</v>
      </c>
      <c r="U855" s="845">
        <v>678100</v>
      </c>
      <c r="V855" s="845">
        <v>211200</v>
      </c>
      <c r="W855" s="795">
        <f t="shared" si="78"/>
        <v>889300</v>
      </c>
      <c r="X855" s="795">
        <f t="shared" si="79"/>
        <v>889300</v>
      </c>
      <c r="Y855" s="795">
        <f t="shared" si="80"/>
        <v>0</v>
      </c>
      <c r="Z855" s="795">
        <f t="shared" si="81"/>
        <v>0</v>
      </c>
      <c r="AA855" s="795">
        <f t="shared" si="82"/>
        <v>0</v>
      </c>
      <c r="AB855" s="808">
        <f>IFERROR(VLOOKUP(N855,'[40]KL TT ĐỢT 2'!$B$18:$K$2023,10,0),0)</f>
        <v>0</v>
      </c>
    </row>
    <row r="856" spans="1:28" s="736" customFormat="1">
      <c r="A856" s="746" t="s">
        <v>130</v>
      </c>
      <c r="B856" s="746"/>
      <c r="C856" s="747" t="s">
        <v>2575</v>
      </c>
      <c r="D856" s="746"/>
      <c r="E856" s="867"/>
      <c r="F856" s="911"/>
      <c r="G856" s="911"/>
      <c r="H856" s="758">
        <v>0</v>
      </c>
      <c r="I856" s="912"/>
      <c r="J856" s="913"/>
      <c r="K856" s="914"/>
      <c r="M856" s="759" t="s">
        <v>130</v>
      </c>
      <c r="N856" s="759"/>
      <c r="O856" s="760" t="s">
        <v>2575</v>
      </c>
      <c r="P856" s="759"/>
      <c r="Q856" s="815"/>
      <c r="R856" s="815"/>
      <c r="S856" s="815"/>
      <c r="T856" s="815"/>
      <c r="U856" s="759"/>
      <c r="V856" s="759"/>
      <c r="W856" s="759"/>
      <c r="X856" s="761">
        <f>SUBTOTAL(9,X859:X897)</f>
        <v>466675520</v>
      </c>
      <c r="Y856" s="761">
        <f>SUBTOTAL(9,Y859:Y897)</f>
        <v>130191680</v>
      </c>
      <c r="Z856" s="761">
        <f>SUBTOTAL(9,Z859:Z897)</f>
        <v>48821880</v>
      </c>
      <c r="AA856" s="761">
        <f>SUBTOTAL(9,AA859:AA897)</f>
        <v>179013560</v>
      </c>
      <c r="AB856" s="816">
        <f>IFERROR(VLOOKUP(N856,'[40]KL TT ĐỢT 2'!$B$18:$K$2023,10,0),0)</f>
        <v>0</v>
      </c>
    </row>
    <row r="857" spans="1:28" s="767" customFormat="1">
      <c r="A857" s="868" t="s">
        <v>114</v>
      </c>
      <c r="B857" s="868"/>
      <c r="C857" s="865" t="s">
        <v>2507</v>
      </c>
      <c r="D857" s="866"/>
      <c r="E857" s="881"/>
      <c r="F857" s="915"/>
      <c r="G857" s="915"/>
      <c r="H857" s="758">
        <v>0</v>
      </c>
      <c r="I857" s="912"/>
      <c r="J857" s="913"/>
      <c r="K857" s="916"/>
      <c r="M857" s="871" t="s">
        <v>114</v>
      </c>
      <c r="N857" s="871"/>
      <c r="O857" s="917" t="s">
        <v>2507</v>
      </c>
      <c r="P857" s="918"/>
      <c r="Q857" s="919"/>
      <c r="R857" s="758">
        <f t="shared" ref="R857:T897" si="83">+H857</f>
        <v>0</v>
      </c>
      <c r="S857" s="844">
        <f t="shared" si="83"/>
        <v>0</v>
      </c>
      <c r="T857" s="883">
        <f t="shared" si="83"/>
        <v>0</v>
      </c>
      <c r="U857" s="920"/>
      <c r="V857" s="920"/>
      <c r="W857" s="921"/>
      <c r="X857" s="921"/>
      <c r="Y857" s="921"/>
      <c r="Z857" s="921"/>
      <c r="AA857" s="921"/>
      <c r="AB857" s="902">
        <f>IFERROR(VLOOKUP(N857,'[40]KL TT ĐỢT 2'!$B$18:$K$2023,10,0),0)</f>
        <v>0</v>
      </c>
    </row>
    <row r="858" spans="1:28" s="767" customFormat="1" collapsed="1">
      <c r="A858" s="878"/>
      <c r="B858" s="878"/>
      <c r="C858" s="877" t="s">
        <v>2576</v>
      </c>
      <c r="D858" s="843"/>
      <c r="E858" s="881"/>
      <c r="F858" s="916"/>
      <c r="G858" s="916"/>
      <c r="H858" s="758">
        <v>0</v>
      </c>
      <c r="I858" s="912"/>
      <c r="J858" s="913"/>
      <c r="K858" s="916"/>
      <c r="M858" s="841"/>
      <c r="N858" s="841"/>
      <c r="O858" s="877" t="s">
        <v>2576</v>
      </c>
      <c r="P858" s="843"/>
      <c r="Q858" s="844"/>
      <c r="R858" s="758">
        <f t="shared" si="83"/>
        <v>0</v>
      </c>
      <c r="S858" s="844">
        <f t="shared" si="83"/>
        <v>0</v>
      </c>
      <c r="T858" s="883">
        <f t="shared" si="83"/>
        <v>0</v>
      </c>
      <c r="U858" s="860"/>
      <c r="V858" s="860"/>
      <c r="W858" s="795"/>
      <c r="X858" s="795"/>
      <c r="Y858" s="795"/>
      <c r="Z858" s="795"/>
      <c r="AA858" s="795"/>
      <c r="AB858" s="796">
        <f>IFERROR(VLOOKUP(N858,'[40]KL TT ĐỢT 2'!$B$18:$K$2023,10,0),0)</f>
        <v>0</v>
      </c>
    </row>
    <row r="859" spans="1:28" s="731" customFormat="1" hidden="1" outlineLevel="1">
      <c r="A859" s="868"/>
      <c r="B859" s="878" t="s">
        <v>2577</v>
      </c>
      <c r="C859" s="842" t="s">
        <v>2578</v>
      </c>
      <c r="D859" s="843" t="s">
        <v>1535</v>
      </c>
      <c r="E859" s="881">
        <v>2</v>
      </c>
      <c r="F859" s="922">
        <v>0</v>
      </c>
      <c r="G859" s="922"/>
      <c r="H859" s="758">
        <v>0</v>
      </c>
      <c r="I859" s="912">
        <f t="shared" ref="I859:I922" si="84">+E859*K859</f>
        <v>0</v>
      </c>
      <c r="J859" s="913">
        <f t="shared" ref="J859:J922" si="85">+H859+I859</f>
        <v>0</v>
      </c>
      <c r="K859" s="912"/>
      <c r="M859" s="828"/>
      <c r="N859" s="841" t="s">
        <v>2577</v>
      </c>
      <c r="O859" s="842" t="s">
        <v>2578</v>
      </c>
      <c r="P859" s="843" t="s">
        <v>1535</v>
      </c>
      <c r="Q859" s="844">
        <v>2</v>
      </c>
      <c r="R859" s="758">
        <f t="shared" si="83"/>
        <v>0</v>
      </c>
      <c r="S859" s="844">
        <f t="shared" si="83"/>
        <v>0</v>
      </c>
      <c r="T859" s="883">
        <f t="shared" si="83"/>
        <v>0</v>
      </c>
      <c r="U859" s="845">
        <v>440400</v>
      </c>
      <c r="V859" s="845">
        <v>186400</v>
      </c>
      <c r="W859" s="795">
        <f t="shared" si="78"/>
        <v>626800</v>
      </c>
      <c r="X859" s="795">
        <f t="shared" si="79"/>
        <v>1253600</v>
      </c>
      <c r="Y859" s="795">
        <f t="shared" si="80"/>
        <v>0</v>
      </c>
      <c r="Z859" s="795">
        <f t="shared" si="81"/>
        <v>0</v>
      </c>
      <c r="AA859" s="795">
        <f t="shared" si="82"/>
        <v>0</v>
      </c>
      <c r="AB859" s="796">
        <f>IFERROR(VLOOKUP(N859,'[40]KL TT ĐỢT 2'!$B$18:$K$2023,10,0),0)</f>
        <v>0</v>
      </c>
    </row>
    <row r="860" spans="1:28" s="731" customFormat="1" hidden="1" outlineLevel="1">
      <c r="A860" s="868"/>
      <c r="B860" s="878" t="s">
        <v>2579</v>
      </c>
      <c r="C860" s="842" t="s">
        <v>2578</v>
      </c>
      <c r="D860" s="843" t="s">
        <v>1535</v>
      </c>
      <c r="E860" s="881">
        <v>5</v>
      </c>
      <c r="F860" s="922">
        <v>0</v>
      </c>
      <c r="G860" s="922"/>
      <c r="H860" s="758">
        <v>0</v>
      </c>
      <c r="I860" s="912">
        <f t="shared" si="84"/>
        <v>0</v>
      </c>
      <c r="J860" s="913">
        <f t="shared" si="85"/>
        <v>0</v>
      </c>
      <c r="K860" s="912"/>
      <c r="M860" s="828"/>
      <c r="N860" s="841" t="s">
        <v>2579</v>
      </c>
      <c r="O860" s="842" t="s">
        <v>2578</v>
      </c>
      <c r="P860" s="843" t="s">
        <v>1535</v>
      </c>
      <c r="Q860" s="844">
        <v>5</v>
      </c>
      <c r="R860" s="758">
        <f t="shared" si="83"/>
        <v>0</v>
      </c>
      <c r="S860" s="844">
        <f t="shared" si="83"/>
        <v>0</v>
      </c>
      <c r="T860" s="883">
        <f t="shared" si="83"/>
        <v>0</v>
      </c>
      <c r="U860" s="845">
        <v>440400</v>
      </c>
      <c r="V860" s="845">
        <v>186400</v>
      </c>
      <c r="W860" s="795">
        <f t="shared" si="78"/>
        <v>626800</v>
      </c>
      <c r="X860" s="795">
        <f t="shared" si="79"/>
        <v>3134000</v>
      </c>
      <c r="Y860" s="795">
        <f t="shared" si="80"/>
        <v>0</v>
      </c>
      <c r="Z860" s="795">
        <f t="shared" si="81"/>
        <v>0</v>
      </c>
      <c r="AA860" s="795">
        <f t="shared" si="82"/>
        <v>0</v>
      </c>
      <c r="AB860" s="796">
        <f>IFERROR(VLOOKUP(N860,'[40]KL TT ĐỢT 2'!$B$18:$K$2023,10,0),0)</f>
        <v>0</v>
      </c>
    </row>
    <row r="861" spans="1:28" s="731" customFormat="1" hidden="1" outlineLevel="1">
      <c r="A861" s="868"/>
      <c r="B861" s="878" t="s">
        <v>2580</v>
      </c>
      <c r="C861" s="842" t="s">
        <v>2581</v>
      </c>
      <c r="D861" s="843" t="s">
        <v>1535</v>
      </c>
      <c r="E861" s="881">
        <v>10</v>
      </c>
      <c r="F861" s="922">
        <v>0</v>
      </c>
      <c r="G861" s="922"/>
      <c r="H861" s="758">
        <v>0</v>
      </c>
      <c r="I861" s="912">
        <f t="shared" si="84"/>
        <v>0</v>
      </c>
      <c r="J861" s="913">
        <f t="shared" si="85"/>
        <v>0</v>
      </c>
      <c r="K861" s="912"/>
      <c r="M861" s="828"/>
      <c r="N861" s="841" t="s">
        <v>2580</v>
      </c>
      <c r="O861" s="842" t="s">
        <v>2581</v>
      </c>
      <c r="P861" s="843" t="s">
        <v>1535</v>
      </c>
      <c r="Q861" s="844">
        <v>10</v>
      </c>
      <c r="R861" s="758">
        <f t="shared" si="83"/>
        <v>0</v>
      </c>
      <c r="S861" s="844">
        <f t="shared" si="83"/>
        <v>0</v>
      </c>
      <c r="T861" s="883">
        <f t="shared" si="83"/>
        <v>0</v>
      </c>
      <c r="U861" s="845">
        <v>495200</v>
      </c>
      <c r="V861" s="845">
        <v>192900</v>
      </c>
      <c r="W861" s="795">
        <f t="shared" si="78"/>
        <v>688100</v>
      </c>
      <c r="X861" s="795">
        <f t="shared" si="79"/>
        <v>6881000</v>
      </c>
      <c r="Y861" s="795">
        <f t="shared" si="80"/>
        <v>0</v>
      </c>
      <c r="Z861" s="795">
        <f t="shared" si="81"/>
        <v>0</v>
      </c>
      <c r="AA861" s="795">
        <f t="shared" si="82"/>
        <v>0</v>
      </c>
      <c r="AB861" s="796">
        <f>IFERROR(VLOOKUP(N861,'[40]KL TT ĐỢT 2'!$B$18:$K$2023,10,0),0)</f>
        <v>0</v>
      </c>
    </row>
    <row r="862" spans="1:28" s="767" customFormat="1" hidden="1" outlineLevel="1">
      <c r="A862" s="878"/>
      <c r="B862" s="878" t="s">
        <v>2582</v>
      </c>
      <c r="C862" s="842" t="s">
        <v>2583</v>
      </c>
      <c r="D862" s="843" t="s">
        <v>1535</v>
      </c>
      <c r="E862" s="881">
        <v>0.5</v>
      </c>
      <c r="F862" s="922">
        <v>0</v>
      </c>
      <c r="G862" s="922"/>
      <c r="H862" s="758">
        <v>0</v>
      </c>
      <c r="I862" s="912">
        <f t="shared" si="84"/>
        <v>0</v>
      </c>
      <c r="J862" s="913">
        <f t="shared" si="85"/>
        <v>0</v>
      </c>
      <c r="K862" s="912"/>
      <c r="M862" s="841"/>
      <c r="N862" s="841" t="s">
        <v>2582</v>
      </c>
      <c r="O862" s="842" t="s">
        <v>2583</v>
      </c>
      <c r="P862" s="843" t="s">
        <v>1535</v>
      </c>
      <c r="Q862" s="844">
        <v>0.5</v>
      </c>
      <c r="R862" s="758">
        <f t="shared" si="83"/>
        <v>0</v>
      </c>
      <c r="S862" s="844">
        <f t="shared" si="83"/>
        <v>0</v>
      </c>
      <c r="T862" s="883">
        <f t="shared" si="83"/>
        <v>0</v>
      </c>
      <c r="U862" s="845">
        <v>484400</v>
      </c>
      <c r="V862" s="845">
        <v>186400</v>
      </c>
      <c r="W862" s="795">
        <f t="shared" si="78"/>
        <v>670800</v>
      </c>
      <c r="X862" s="795">
        <f t="shared" si="79"/>
        <v>335400</v>
      </c>
      <c r="Y862" s="795">
        <f t="shared" si="80"/>
        <v>0</v>
      </c>
      <c r="Z862" s="795">
        <f t="shared" si="81"/>
        <v>0</v>
      </c>
      <c r="AA862" s="795">
        <f t="shared" si="82"/>
        <v>0</v>
      </c>
      <c r="AB862" s="796">
        <f>IFERROR(VLOOKUP(N862,'[40]KL TT ĐỢT 2'!$B$18:$K$2023,10,0),0)</f>
        <v>0</v>
      </c>
    </row>
    <row r="863" spans="1:28" s="767" customFormat="1" hidden="1" outlineLevel="1">
      <c r="A863" s="878"/>
      <c r="B863" s="878" t="s">
        <v>2584</v>
      </c>
      <c r="C863" s="842" t="s">
        <v>2585</v>
      </c>
      <c r="D863" s="843" t="s">
        <v>1535</v>
      </c>
      <c r="E863" s="881">
        <v>0.5</v>
      </c>
      <c r="F863" s="922">
        <v>0</v>
      </c>
      <c r="G863" s="922"/>
      <c r="H863" s="758">
        <v>0</v>
      </c>
      <c r="I863" s="912">
        <f t="shared" si="84"/>
        <v>0</v>
      </c>
      <c r="J863" s="913">
        <f t="shared" si="85"/>
        <v>0</v>
      </c>
      <c r="K863" s="912"/>
      <c r="M863" s="841"/>
      <c r="N863" s="841" t="s">
        <v>2584</v>
      </c>
      <c r="O863" s="842" t="s">
        <v>2585</v>
      </c>
      <c r="P863" s="843" t="s">
        <v>1535</v>
      </c>
      <c r="Q863" s="844">
        <v>0.5</v>
      </c>
      <c r="R863" s="758">
        <f t="shared" si="83"/>
        <v>0</v>
      </c>
      <c r="S863" s="844">
        <f t="shared" si="83"/>
        <v>0</v>
      </c>
      <c r="T863" s="883">
        <f t="shared" si="83"/>
        <v>0</v>
      </c>
      <c r="U863" s="845">
        <v>484400</v>
      </c>
      <c r="V863" s="845">
        <v>186400</v>
      </c>
      <c r="W863" s="795">
        <f t="shared" si="78"/>
        <v>670800</v>
      </c>
      <c r="X863" s="795">
        <f t="shared" si="79"/>
        <v>335400</v>
      </c>
      <c r="Y863" s="795">
        <f t="shared" si="80"/>
        <v>0</v>
      </c>
      <c r="Z863" s="795">
        <f t="shared" si="81"/>
        <v>0</v>
      </c>
      <c r="AA863" s="795">
        <f t="shared" si="82"/>
        <v>0</v>
      </c>
      <c r="AB863" s="796">
        <f>IFERROR(VLOOKUP(N863,'[40]KL TT ĐỢT 2'!$B$18:$K$2023,10,0),0)</f>
        <v>0</v>
      </c>
    </row>
    <row r="864" spans="1:28" s="731" customFormat="1" hidden="1" outlineLevel="1">
      <c r="A864" s="868"/>
      <c r="B864" s="878" t="s">
        <v>2586</v>
      </c>
      <c r="C864" s="842" t="s">
        <v>2587</v>
      </c>
      <c r="D864" s="843" t="s">
        <v>1535</v>
      </c>
      <c r="E864" s="881">
        <v>0.2</v>
      </c>
      <c r="F864" s="922">
        <v>0</v>
      </c>
      <c r="G864" s="922"/>
      <c r="H864" s="758">
        <v>0</v>
      </c>
      <c r="I864" s="912">
        <f t="shared" si="84"/>
        <v>0</v>
      </c>
      <c r="J864" s="913">
        <f t="shared" si="85"/>
        <v>0</v>
      </c>
      <c r="K864" s="912"/>
      <c r="M864" s="828"/>
      <c r="N864" s="841" t="s">
        <v>2586</v>
      </c>
      <c r="O864" s="842" t="s">
        <v>2587</v>
      </c>
      <c r="P864" s="843" t="s">
        <v>1535</v>
      </c>
      <c r="Q864" s="844">
        <v>0.2</v>
      </c>
      <c r="R864" s="758">
        <f t="shared" si="83"/>
        <v>0</v>
      </c>
      <c r="S864" s="844">
        <f t="shared" si="83"/>
        <v>0</v>
      </c>
      <c r="T864" s="883">
        <f t="shared" si="83"/>
        <v>0</v>
      </c>
      <c r="U864" s="845">
        <v>484400</v>
      </c>
      <c r="V864" s="845">
        <v>186400</v>
      </c>
      <c r="W864" s="795">
        <f t="shared" si="78"/>
        <v>670800</v>
      </c>
      <c r="X864" s="795">
        <f t="shared" si="79"/>
        <v>134160</v>
      </c>
      <c r="Y864" s="795">
        <f t="shared" si="80"/>
        <v>0</v>
      </c>
      <c r="Z864" s="795">
        <f t="shared" si="81"/>
        <v>0</v>
      </c>
      <c r="AA864" s="795">
        <f t="shared" si="82"/>
        <v>0</v>
      </c>
      <c r="AB864" s="796">
        <f>IFERROR(VLOOKUP(N864,'[40]KL TT ĐỢT 2'!$B$18:$K$2023,10,0),0)</f>
        <v>0</v>
      </c>
    </row>
    <row r="865" spans="1:28" s="767" customFormat="1" hidden="1" outlineLevel="1">
      <c r="A865" s="878"/>
      <c r="B865" s="878" t="s">
        <v>2588</v>
      </c>
      <c r="C865" s="842" t="s">
        <v>2589</v>
      </c>
      <c r="D865" s="843" t="s">
        <v>1535</v>
      </c>
      <c r="E865" s="881">
        <v>0.5</v>
      </c>
      <c r="F865" s="922">
        <v>0</v>
      </c>
      <c r="G865" s="922"/>
      <c r="H865" s="758">
        <v>0</v>
      </c>
      <c r="I865" s="912">
        <f t="shared" si="84"/>
        <v>0</v>
      </c>
      <c r="J865" s="913">
        <f t="shared" si="85"/>
        <v>0</v>
      </c>
      <c r="K865" s="912"/>
      <c r="M865" s="841"/>
      <c r="N865" s="841" t="s">
        <v>2588</v>
      </c>
      <c r="O865" s="842" t="s">
        <v>2589</v>
      </c>
      <c r="P865" s="843" t="s">
        <v>1535</v>
      </c>
      <c r="Q865" s="844">
        <v>0.5</v>
      </c>
      <c r="R865" s="758">
        <f t="shared" si="83"/>
        <v>0</v>
      </c>
      <c r="S865" s="844">
        <f t="shared" si="83"/>
        <v>0</v>
      </c>
      <c r="T865" s="883">
        <f t="shared" si="83"/>
        <v>0</v>
      </c>
      <c r="U865" s="845">
        <v>484400</v>
      </c>
      <c r="V865" s="845">
        <v>186400</v>
      </c>
      <c r="W865" s="795">
        <f t="shared" si="78"/>
        <v>670800</v>
      </c>
      <c r="X865" s="795">
        <f t="shared" si="79"/>
        <v>335400</v>
      </c>
      <c r="Y865" s="795">
        <f t="shared" si="80"/>
        <v>0</v>
      </c>
      <c r="Z865" s="795">
        <f t="shared" si="81"/>
        <v>0</v>
      </c>
      <c r="AA865" s="795">
        <f t="shared" si="82"/>
        <v>0</v>
      </c>
      <c r="AB865" s="796">
        <f>IFERROR(VLOOKUP(N865,'[40]KL TT ĐỢT 2'!$B$18:$K$2023,10,0),0)</f>
        <v>0</v>
      </c>
    </row>
    <row r="866" spans="1:28" s="731" customFormat="1" collapsed="1">
      <c r="A866" s="868"/>
      <c r="B866" s="878" t="s">
        <v>2590</v>
      </c>
      <c r="C866" s="856" t="s">
        <v>2591</v>
      </c>
      <c r="D866" s="843"/>
      <c r="E866" s="881"/>
      <c r="F866" s="916"/>
      <c r="G866" s="916"/>
      <c r="H866" s="758">
        <v>0</v>
      </c>
      <c r="I866" s="912"/>
      <c r="J866" s="913"/>
      <c r="K866" s="916"/>
      <c r="M866" s="828"/>
      <c r="N866" s="841" t="s">
        <v>2590</v>
      </c>
      <c r="O866" s="856" t="s">
        <v>2591</v>
      </c>
      <c r="P866" s="843"/>
      <c r="Q866" s="844"/>
      <c r="R866" s="758">
        <f t="shared" si="83"/>
        <v>0</v>
      </c>
      <c r="S866" s="844">
        <f t="shared" si="83"/>
        <v>0</v>
      </c>
      <c r="T866" s="883">
        <f t="shared" si="83"/>
        <v>0</v>
      </c>
      <c r="U866" s="833"/>
      <c r="V866" s="833"/>
      <c r="W866" s="795"/>
      <c r="X866" s="795"/>
      <c r="Y866" s="795"/>
      <c r="Z866" s="795"/>
      <c r="AA866" s="795"/>
      <c r="AB866" s="796">
        <f>IFERROR(VLOOKUP(N866,'[40]KL TT ĐỢT 2'!$B$18:$K$2023,10,0),0)</f>
        <v>0</v>
      </c>
    </row>
    <row r="867" spans="1:28" s="731" customFormat="1" ht="56" hidden="1" outlineLevel="1">
      <c r="A867" s="868"/>
      <c r="B867" s="878"/>
      <c r="C867" s="923" t="s">
        <v>2592</v>
      </c>
      <c r="D867" s="831"/>
      <c r="E867" s="869"/>
      <c r="F867" s="924"/>
      <c r="G867" s="924"/>
      <c r="H867" s="758">
        <v>0</v>
      </c>
      <c r="I867" s="912"/>
      <c r="J867" s="913"/>
      <c r="K867" s="925"/>
      <c r="M867" s="828"/>
      <c r="N867" s="841"/>
      <c r="O867" s="856"/>
      <c r="P867" s="843"/>
      <c r="Q867" s="844"/>
      <c r="R867" s="758">
        <f t="shared" si="83"/>
        <v>0</v>
      </c>
      <c r="S867" s="844">
        <f t="shared" si="83"/>
        <v>0</v>
      </c>
      <c r="T867" s="883">
        <f t="shared" si="83"/>
        <v>0</v>
      </c>
      <c r="U867" s="833"/>
      <c r="V867" s="833"/>
      <c r="W867" s="795"/>
      <c r="X867" s="795"/>
      <c r="Y867" s="795"/>
      <c r="Z867" s="795"/>
      <c r="AA867" s="795"/>
      <c r="AB867" s="796"/>
    </row>
    <row r="868" spans="1:28" s="731" customFormat="1">
      <c r="A868" s="868"/>
      <c r="B868" s="878" t="s">
        <v>2593</v>
      </c>
      <c r="C868" s="842" t="s">
        <v>2594</v>
      </c>
      <c r="D868" s="843" t="s">
        <v>1535</v>
      </c>
      <c r="E868" s="881">
        <v>3</v>
      </c>
      <c r="F868" s="926">
        <v>0.4</v>
      </c>
      <c r="G868" s="926">
        <f t="shared" ref="G868:G870" si="86">+F868+K868</f>
        <v>0.64</v>
      </c>
      <c r="H868" s="758">
        <v>1.9200000000000002</v>
      </c>
      <c r="I868" s="912">
        <f t="shared" si="84"/>
        <v>0.72</v>
      </c>
      <c r="J868" s="913">
        <f t="shared" si="85"/>
        <v>2.64</v>
      </c>
      <c r="K868" s="925">
        <f t="shared" ref="K868:K870" si="87">+(0.24)*100%</f>
        <v>0.24</v>
      </c>
      <c r="M868" s="828"/>
      <c r="N868" s="841" t="s">
        <v>2593</v>
      </c>
      <c r="O868" s="842" t="s">
        <v>2594</v>
      </c>
      <c r="P868" s="843" t="s">
        <v>1535</v>
      </c>
      <c r="Q868" s="844">
        <v>3</v>
      </c>
      <c r="R868" s="758">
        <f t="shared" si="83"/>
        <v>1.9200000000000002</v>
      </c>
      <c r="S868" s="844">
        <f t="shared" si="83"/>
        <v>0.72</v>
      </c>
      <c r="T868" s="883">
        <f t="shared" si="83"/>
        <v>2.64</v>
      </c>
      <c r="U868" s="845">
        <v>440400</v>
      </c>
      <c r="V868" s="845">
        <v>186400</v>
      </c>
      <c r="W868" s="795">
        <f t="shared" si="78"/>
        <v>626800</v>
      </c>
      <c r="X868" s="795">
        <f t="shared" si="79"/>
        <v>1880400</v>
      </c>
      <c r="Y868" s="795">
        <f t="shared" si="80"/>
        <v>1203456</v>
      </c>
      <c r="Z868" s="795">
        <f t="shared" si="81"/>
        <v>451296</v>
      </c>
      <c r="AA868" s="795">
        <f t="shared" si="82"/>
        <v>1654752</v>
      </c>
      <c r="AB868" s="796">
        <f>IFERROR(VLOOKUP(N868,'[40]KL TT ĐỢT 2'!$B$18:$K$2023,10,0),0)</f>
        <v>0.24</v>
      </c>
    </row>
    <row r="869" spans="1:28" s="731" customFormat="1">
      <c r="A869" s="868"/>
      <c r="B869" s="878" t="s">
        <v>2595</v>
      </c>
      <c r="C869" s="842" t="s">
        <v>2596</v>
      </c>
      <c r="D869" s="843" t="s">
        <v>1535</v>
      </c>
      <c r="E869" s="881">
        <v>4</v>
      </c>
      <c r="F869" s="926">
        <v>0.4</v>
      </c>
      <c r="G869" s="926">
        <f t="shared" si="86"/>
        <v>0.64</v>
      </c>
      <c r="H869" s="758">
        <v>2.56</v>
      </c>
      <c r="I869" s="912">
        <f t="shared" si="84"/>
        <v>0.96</v>
      </c>
      <c r="J869" s="913">
        <f t="shared" si="85"/>
        <v>3.52</v>
      </c>
      <c r="K869" s="925">
        <f t="shared" si="87"/>
        <v>0.24</v>
      </c>
      <c r="M869" s="828"/>
      <c r="N869" s="841" t="s">
        <v>2595</v>
      </c>
      <c r="O869" s="842" t="s">
        <v>2596</v>
      </c>
      <c r="P869" s="843" t="s">
        <v>1535</v>
      </c>
      <c r="Q869" s="844">
        <v>4</v>
      </c>
      <c r="R869" s="758">
        <f t="shared" si="83"/>
        <v>2.56</v>
      </c>
      <c r="S869" s="844">
        <f t="shared" si="83"/>
        <v>0.96</v>
      </c>
      <c r="T869" s="883">
        <f t="shared" si="83"/>
        <v>3.52</v>
      </c>
      <c r="U869" s="845">
        <v>484400</v>
      </c>
      <c r="V869" s="845">
        <v>186400</v>
      </c>
      <c r="W869" s="795">
        <f t="shared" si="78"/>
        <v>670800</v>
      </c>
      <c r="X869" s="795">
        <f t="shared" si="79"/>
        <v>2683200</v>
      </c>
      <c r="Y869" s="795">
        <f t="shared" si="80"/>
        <v>1717248</v>
      </c>
      <c r="Z869" s="795">
        <f t="shared" si="81"/>
        <v>643968</v>
      </c>
      <c r="AA869" s="795">
        <f t="shared" si="82"/>
        <v>2361216</v>
      </c>
      <c r="AB869" s="796">
        <f>IFERROR(VLOOKUP(N869,'[40]KL TT ĐỢT 2'!$B$18:$K$2023,10,0),0)</f>
        <v>0.24</v>
      </c>
    </row>
    <row r="870" spans="1:28" s="767" customFormat="1">
      <c r="A870" s="878"/>
      <c r="B870" s="878" t="s">
        <v>2597</v>
      </c>
      <c r="C870" s="842" t="s">
        <v>2598</v>
      </c>
      <c r="D870" s="843" t="s">
        <v>1535</v>
      </c>
      <c r="E870" s="881">
        <v>289</v>
      </c>
      <c r="F870" s="926">
        <v>0.4</v>
      </c>
      <c r="G870" s="926">
        <f t="shared" si="86"/>
        <v>0.64</v>
      </c>
      <c r="H870" s="758">
        <v>184.96</v>
      </c>
      <c r="I870" s="912">
        <f t="shared" si="84"/>
        <v>69.36</v>
      </c>
      <c r="J870" s="913">
        <f t="shared" si="85"/>
        <v>254.32</v>
      </c>
      <c r="K870" s="925">
        <f t="shared" si="87"/>
        <v>0.24</v>
      </c>
      <c r="M870" s="841"/>
      <c r="N870" s="841" t="s">
        <v>2597</v>
      </c>
      <c r="O870" s="842" t="s">
        <v>2598</v>
      </c>
      <c r="P870" s="843" t="s">
        <v>1535</v>
      </c>
      <c r="Q870" s="844">
        <v>289</v>
      </c>
      <c r="R870" s="758">
        <f t="shared" si="83"/>
        <v>184.96</v>
      </c>
      <c r="S870" s="844">
        <f t="shared" si="83"/>
        <v>69.36</v>
      </c>
      <c r="T870" s="883">
        <f t="shared" si="83"/>
        <v>254.32</v>
      </c>
      <c r="U870" s="845">
        <v>495200</v>
      </c>
      <c r="V870" s="845">
        <v>192900</v>
      </c>
      <c r="W870" s="795">
        <f t="shared" si="78"/>
        <v>688100</v>
      </c>
      <c r="X870" s="795">
        <f t="shared" si="79"/>
        <v>198860900</v>
      </c>
      <c r="Y870" s="795">
        <f t="shared" si="80"/>
        <v>127270976</v>
      </c>
      <c r="Z870" s="795">
        <f t="shared" si="81"/>
        <v>47726616</v>
      </c>
      <c r="AA870" s="795">
        <f t="shared" si="82"/>
        <v>174997592</v>
      </c>
      <c r="AB870" s="796">
        <f>IFERROR(VLOOKUP(N870,'[40]KL TT ĐỢT 2'!$B$18:$K$2023,10,0),0)</f>
        <v>0.24</v>
      </c>
    </row>
    <row r="871" spans="1:28" s="767" customFormat="1" collapsed="1">
      <c r="A871" s="878"/>
      <c r="B871" s="878" t="s">
        <v>2599</v>
      </c>
      <c r="C871" s="856" t="s">
        <v>2600</v>
      </c>
      <c r="D871" s="843"/>
      <c r="E871" s="881"/>
      <c r="F871" s="926"/>
      <c r="G871" s="926"/>
      <c r="H871" s="758">
        <v>0</v>
      </c>
      <c r="I871" s="912"/>
      <c r="J871" s="913"/>
      <c r="K871" s="927"/>
      <c r="M871" s="841"/>
      <c r="N871" s="841" t="s">
        <v>2599</v>
      </c>
      <c r="O871" s="856" t="s">
        <v>2600</v>
      </c>
      <c r="P871" s="843"/>
      <c r="Q871" s="844"/>
      <c r="R871" s="758">
        <f t="shared" si="83"/>
        <v>0</v>
      </c>
      <c r="S871" s="844">
        <f t="shared" si="83"/>
        <v>0</v>
      </c>
      <c r="T871" s="883">
        <f t="shared" si="83"/>
        <v>0</v>
      </c>
      <c r="U871" s="860"/>
      <c r="V871" s="860"/>
      <c r="W871" s="795"/>
      <c r="X871" s="795"/>
      <c r="Y871" s="795"/>
      <c r="Z871" s="795"/>
      <c r="AA871" s="795"/>
      <c r="AB871" s="796">
        <f>IFERROR(VLOOKUP(N871,'[40]KL TT ĐỢT 2'!$B$18:$K$2023,10,0),0)</f>
        <v>0</v>
      </c>
    </row>
    <row r="872" spans="1:28" s="731" customFormat="1" hidden="1" outlineLevel="1">
      <c r="A872" s="868"/>
      <c r="B872" s="878" t="s">
        <v>2601</v>
      </c>
      <c r="C872" s="842" t="s">
        <v>2598</v>
      </c>
      <c r="D872" s="843" t="s">
        <v>1535</v>
      </c>
      <c r="E872" s="881">
        <v>4</v>
      </c>
      <c r="F872" s="928">
        <v>0</v>
      </c>
      <c r="G872" s="928"/>
      <c r="H872" s="758">
        <v>0</v>
      </c>
      <c r="I872" s="912">
        <f t="shared" si="84"/>
        <v>0</v>
      </c>
      <c r="J872" s="913">
        <f t="shared" si="85"/>
        <v>0</v>
      </c>
      <c r="K872" s="929"/>
      <c r="M872" s="828"/>
      <c r="N872" s="841" t="s">
        <v>2601</v>
      </c>
      <c r="O872" s="842" t="s">
        <v>2598</v>
      </c>
      <c r="P872" s="843" t="s">
        <v>1535</v>
      </c>
      <c r="Q872" s="844">
        <v>4</v>
      </c>
      <c r="R872" s="758">
        <f t="shared" si="83"/>
        <v>0</v>
      </c>
      <c r="S872" s="844">
        <f t="shared" si="83"/>
        <v>0</v>
      </c>
      <c r="T872" s="883">
        <f t="shared" si="83"/>
        <v>0</v>
      </c>
      <c r="U872" s="845">
        <v>495200</v>
      </c>
      <c r="V872" s="845">
        <v>192900</v>
      </c>
      <c r="W872" s="795">
        <f t="shared" si="78"/>
        <v>688100</v>
      </c>
      <c r="X872" s="795">
        <f t="shared" si="79"/>
        <v>2752400</v>
      </c>
      <c r="Y872" s="795">
        <f t="shared" si="80"/>
        <v>0</v>
      </c>
      <c r="Z872" s="795">
        <f t="shared" si="81"/>
        <v>0</v>
      </c>
      <c r="AA872" s="795">
        <f t="shared" si="82"/>
        <v>0</v>
      </c>
      <c r="AB872" s="796">
        <f>IFERROR(VLOOKUP(N872,'[40]KL TT ĐỢT 2'!$B$18:$K$2023,10,0),0)</f>
        <v>0</v>
      </c>
    </row>
    <row r="873" spans="1:28" s="767" customFormat="1" hidden="1" outlineLevel="1">
      <c r="A873" s="878"/>
      <c r="B873" s="878" t="s">
        <v>2602</v>
      </c>
      <c r="C873" s="842" t="s">
        <v>2603</v>
      </c>
      <c r="D873" s="843" t="s">
        <v>1535</v>
      </c>
      <c r="E873" s="881">
        <v>3</v>
      </c>
      <c r="F873" s="928">
        <v>0</v>
      </c>
      <c r="G873" s="928"/>
      <c r="H873" s="758">
        <v>0</v>
      </c>
      <c r="I873" s="912">
        <f t="shared" si="84"/>
        <v>0</v>
      </c>
      <c r="J873" s="913">
        <f t="shared" si="85"/>
        <v>0</v>
      </c>
      <c r="K873" s="929"/>
      <c r="M873" s="841"/>
      <c r="N873" s="841" t="s">
        <v>2602</v>
      </c>
      <c r="O873" s="842" t="s">
        <v>2603</v>
      </c>
      <c r="P873" s="843" t="s">
        <v>1535</v>
      </c>
      <c r="Q873" s="844">
        <v>3</v>
      </c>
      <c r="R873" s="758">
        <f t="shared" si="83"/>
        <v>0</v>
      </c>
      <c r="S873" s="844">
        <f t="shared" si="83"/>
        <v>0</v>
      </c>
      <c r="T873" s="883">
        <f t="shared" si="83"/>
        <v>0</v>
      </c>
      <c r="U873" s="845">
        <v>544700</v>
      </c>
      <c r="V873" s="845">
        <v>192900</v>
      </c>
      <c r="W873" s="795">
        <f t="shared" si="78"/>
        <v>737600</v>
      </c>
      <c r="X873" s="795">
        <f t="shared" si="79"/>
        <v>2212800</v>
      </c>
      <c r="Y873" s="795">
        <f t="shared" si="80"/>
        <v>0</v>
      </c>
      <c r="Z873" s="795">
        <f t="shared" si="81"/>
        <v>0</v>
      </c>
      <c r="AA873" s="795">
        <f t="shared" si="82"/>
        <v>0</v>
      </c>
      <c r="AB873" s="796">
        <f>IFERROR(VLOOKUP(N873,'[40]KL TT ĐỢT 2'!$B$18:$K$2023,10,0),0)</f>
        <v>0</v>
      </c>
    </row>
    <row r="874" spans="1:28" s="731" customFormat="1" hidden="1" outlineLevel="1">
      <c r="A874" s="868"/>
      <c r="B874" s="878" t="s">
        <v>2604</v>
      </c>
      <c r="C874" s="842" t="s">
        <v>2605</v>
      </c>
      <c r="D874" s="843" t="s">
        <v>1535</v>
      </c>
      <c r="E874" s="881">
        <v>2</v>
      </c>
      <c r="F874" s="928">
        <v>0</v>
      </c>
      <c r="G874" s="928"/>
      <c r="H874" s="758">
        <v>0</v>
      </c>
      <c r="I874" s="912">
        <f t="shared" si="84"/>
        <v>0</v>
      </c>
      <c r="J874" s="913">
        <f t="shared" si="85"/>
        <v>0</v>
      </c>
      <c r="K874" s="929"/>
      <c r="M874" s="828"/>
      <c r="N874" s="841" t="s">
        <v>2604</v>
      </c>
      <c r="O874" s="842" t="s">
        <v>2605</v>
      </c>
      <c r="P874" s="843" t="s">
        <v>1535</v>
      </c>
      <c r="Q874" s="844">
        <v>2</v>
      </c>
      <c r="R874" s="758">
        <f t="shared" si="83"/>
        <v>0</v>
      </c>
      <c r="S874" s="844">
        <f t="shared" si="83"/>
        <v>0</v>
      </c>
      <c r="T874" s="883">
        <f t="shared" si="83"/>
        <v>0</v>
      </c>
      <c r="U874" s="845">
        <v>544700</v>
      </c>
      <c r="V874" s="845">
        <v>192900</v>
      </c>
      <c r="W874" s="795">
        <f t="shared" si="78"/>
        <v>737600</v>
      </c>
      <c r="X874" s="795">
        <f t="shared" si="79"/>
        <v>1475200</v>
      </c>
      <c r="Y874" s="795">
        <f t="shared" si="80"/>
        <v>0</v>
      </c>
      <c r="Z874" s="795">
        <f t="shared" si="81"/>
        <v>0</v>
      </c>
      <c r="AA874" s="795">
        <f t="shared" si="82"/>
        <v>0</v>
      </c>
      <c r="AB874" s="796">
        <f>IFERROR(VLOOKUP(N874,'[40]KL TT ĐỢT 2'!$B$18:$K$2023,10,0),0)</f>
        <v>0</v>
      </c>
    </row>
    <row r="875" spans="1:28" s="767" customFormat="1" ht="28" hidden="1" outlineLevel="1">
      <c r="A875" s="878"/>
      <c r="B875" s="878" t="s">
        <v>2606</v>
      </c>
      <c r="C875" s="847" t="s">
        <v>1563</v>
      </c>
      <c r="D875" s="843" t="s">
        <v>1535</v>
      </c>
      <c r="E875" s="881">
        <v>2</v>
      </c>
      <c r="F875" s="928">
        <v>0</v>
      </c>
      <c r="G875" s="928"/>
      <c r="H875" s="758">
        <v>0</v>
      </c>
      <c r="I875" s="912">
        <f t="shared" si="84"/>
        <v>0</v>
      </c>
      <c r="J875" s="913">
        <f t="shared" si="85"/>
        <v>0</v>
      </c>
      <c r="K875" s="929"/>
      <c r="M875" s="841"/>
      <c r="N875" s="841" t="s">
        <v>2606</v>
      </c>
      <c r="O875" s="847" t="s">
        <v>1563</v>
      </c>
      <c r="P875" s="843" t="s">
        <v>1535</v>
      </c>
      <c r="Q875" s="844">
        <v>2</v>
      </c>
      <c r="R875" s="758">
        <f t="shared" si="83"/>
        <v>0</v>
      </c>
      <c r="S875" s="844">
        <f t="shared" si="83"/>
        <v>0</v>
      </c>
      <c r="T875" s="883">
        <f t="shared" si="83"/>
        <v>0</v>
      </c>
      <c r="U875" s="845">
        <v>461200</v>
      </c>
      <c r="V875" s="845">
        <v>38600</v>
      </c>
      <c r="W875" s="795">
        <f t="shared" si="78"/>
        <v>499800</v>
      </c>
      <c r="X875" s="795">
        <f t="shared" si="79"/>
        <v>999600</v>
      </c>
      <c r="Y875" s="795">
        <f t="shared" si="80"/>
        <v>0</v>
      </c>
      <c r="Z875" s="795">
        <f t="shared" si="81"/>
        <v>0</v>
      </c>
      <c r="AA875" s="795">
        <f t="shared" si="82"/>
        <v>0</v>
      </c>
      <c r="AB875" s="796">
        <f>IFERROR(VLOOKUP(N875,'[40]KL TT ĐỢT 2'!$B$18:$K$2023,10,0),0)</f>
        <v>0</v>
      </c>
    </row>
    <row r="876" spans="1:28" s="767" customFormat="1" hidden="1" outlineLevel="1">
      <c r="A876" s="878"/>
      <c r="B876" s="878" t="s">
        <v>2607</v>
      </c>
      <c r="C876" s="847" t="s">
        <v>1565</v>
      </c>
      <c r="D876" s="843" t="s">
        <v>1535</v>
      </c>
      <c r="E876" s="881">
        <v>2</v>
      </c>
      <c r="F876" s="928">
        <v>0</v>
      </c>
      <c r="G876" s="928"/>
      <c r="H876" s="758">
        <v>0</v>
      </c>
      <c r="I876" s="912">
        <f t="shared" si="84"/>
        <v>0</v>
      </c>
      <c r="J876" s="913">
        <f t="shared" si="85"/>
        <v>0</v>
      </c>
      <c r="K876" s="929"/>
      <c r="M876" s="841"/>
      <c r="N876" s="841" t="s">
        <v>2607</v>
      </c>
      <c r="O876" s="847" t="s">
        <v>1565</v>
      </c>
      <c r="P876" s="843" t="s">
        <v>1535</v>
      </c>
      <c r="Q876" s="844">
        <v>2</v>
      </c>
      <c r="R876" s="758">
        <f t="shared" si="83"/>
        <v>0</v>
      </c>
      <c r="S876" s="844">
        <f t="shared" si="83"/>
        <v>0</v>
      </c>
      <c r="T876" s="883">
        <f t="shared" si="83"/>
        <v>0</v>
      </c>
      <c r="U876" s="845">
        <v>254000</v>
      </c>
      <c r="V876" s="845">
        <v>12900</v>
      </c>
      <c r="W876" s="795">
        <f t="shared" si="78"/>
        <v>266900</v>
      </c>
      <c r="X876" s="795">
        <f t="shared" si="79"/>
        <v>533800</v>
      </c>
      <c r="Y876" s="795">
        <f t="shared" si="80"/>
        <v>0</v>
      </c>
      <c r="Z876" s="795">
        <f t="shared" si="81"/>
        <v>0</v>
      </c>
      <c r="AA876" s="795">
        <f t="shared" si="82"/>
        <v>0</v>
      </c>
      <c r="AB876" s="796">
        <f>IFERROR(VLOOKUP(N876,'[40]KL TT ĐỢT 2'!$B$18:$K$2023,10,0),0)</f>
        <v>0</v>
      </c>
    </row>
    <row r="877" spans="1:28" s="731" customFormat="1" hidden="1" outlineLevel="1">
      <c r="A877" s="868"/>
      <c r="B877" s="878" t="s">
        <v>2608</v>
      </c>
      <c r="C877" s="856" t="s">
        <v>1667</v>
      </c>
      <c r="D877" s="843" t="s">
        <v>1668</v>
      </c>
      <c r="E877" s="881">
        <v>1</v>
      </c>
      <c r="F877" s="928">
        <v>0</v>
      </c>
      <c r="G877" s="928"/>
      <c r="H877" s="758">
        <v>0</v>
      </c>
      <c r="I877" s="912">
        <f t="shared" si="84"/>
        <v>0</v>
      </c>
      <c r="J877" s="913">
        <f t="shared" si="85"/>
        <v>0</v>
      </c>
      <c r="K877" s="929"/>
      <c r="M877" s="828"/>
      <c r="N877" s="841" t="s">
        <v>2608</v>
      </c>
      <c r="O877" s="856" t="s">
        <v>1667</v>
      </c>
      <c r="P877" s="843" t="s">
        <v>1668</v>
      </c>
      <c r="Q877" s="844">
        <v>1</v>
      </c>
      <c r="R877" s="758">
        <f t="shared" si="83"/>
        <v>0</v>
      </c>
      <c r="S877" s="844">
        <f t="shared" si="83"/>
        <v>0</v>
      </c>
      <c r="T877" s="883">
        <f t="shared" si="83"/>
        <v>0</v>
      </c>
      <c r="U877" s="845">
        <v>7267800</v>
      </c>
      <c r="V877" s="845">
        <v>2262700</v>
      </c>
      <c r="W877" s="795">
        <f t="shared" si="78"/>
        <v>9530500</v>
      </c>
      <c r="X877" s="795">
        <f t="shared" si="79"/>
        <v>9530500</v>
      </c>
      <c r="Y877" s="795">
        <f t="shared" si="80"/>
        <v>0</v>
      </c>
      <c r="Z877" s="795">
        <f t="shared" si="81"/>
        <v>0</v>
      </c>
      <c r="AA877" s="795">
        <f t="shared" si="82"/>
        <v>0</v>
      </c>
      <c r="AB877" s="796">
        <f>IFERROR(VLOOKUP(N877,'[40]KL TT ĐỢT 2'!$B$18:$K$2023,10,0),0)</f>
        <v>0</v>
      </c>
    </row>
    <row r="878" spans="1:28" s="767" customFormat="1">
      <c r="A878" s="817" t="s">
        <v>116</v>
      </c>
      <c r="B878" s="835" t="s">
        <v>2609</v>
      </c>
      <c r="C878" s="930" t="s">
        <v>2539</v>
      </c>
      <c r="D878" s="931"/>
      <c r="E878" s="838"/>
      <c r="F878" s="932"/>
      <c r="G878" s="932"/>
      <c r="H878" s="758">
        <v>0</v>
      </c>
      <c r="I878" s="891">
        <f t="shared" si="84"/>
        <v>0</v>
      </c>
      <c r="J878" s="892">
        <f t="shared" si="85"/>
        <v>0</v>
      </c>
      <c r="K878" s="932"/>
      <c r="M878" s="828" t="s">
        <v>116</v>
      </c>
      <c r="N878" s="841" t="s">
        <v>2609</v>
      </c>
      <c r="O878" s="865" t="s">
        <v>2539</v>
      </c>
      <c r="P878" s="866"/>
      <c r="Q878" s="844"/>
      <c r="R878" s="758">
        <f t="shared" si="83"/>
        <v>0</v>
      </c>
      <c r="S878" s="844">
        <f t="shared" si="83"/>
        <v>0</v>
      </c>
      <c r="T878" s="883">
        <f t="shared" si="83"/>
        <v>0</v>
      </c>
      <c r="U878" s="860"/>
      <c r="V878" s="860"/>
      <c r="W878" s="795"/>
      <c r="X878" s="795"/>
      <c r="Y878" s="795"/>
      <c r="Z878" s="795"/>
      <c r="AA878" s="795"/>
      <c r="AB878" s="796">
        <f>IFERROR(VLOOKUP(N878,'[40]KL TT ĐỢT 2'!$B$18:$K$2023,10,0),0)</f>
        <v>0</v>
      </c>
    </row>
    <row r="879" spans="1:28" s="767" customFormat="1" collapsed="1">
      <c r="A879" s="835"/>
      <c r="B879" s="835" t="s">
        <v>2610</v>
      </c>
      <c r="C879" s="825" t="s">
        <v>2576</v>
      </c>
      <c r="D879" s="837"/>
      <c r="E879" s="838"/>
      <c r="F879" s="932"/>
      <c r="G879" s="932"/>
      <c r="H879" s="758">
        <v>0</v>
      </c>
      <c r="I879" s="891">
        <f t="shared" si="84"/>
        <v>0</v>
      </c>
      <c r="J879" s="892">
        <f t="shared" si="85"/>
        <v>0</v>
      </c>
      <c r="K879" s="932"/>
      <c r="M879" s="841"/>
      <c r="N879" s="841" t="s">
        <v>2610</v>
      </c>
      <c r="O879" s="877" t="s">
        <v>2576</v>
      </c>
      <c r="P879" s="843"/>
      <c r="Q879" s="844"/>
      <c r="R879" s="758">
        <f t="shared" si="83"/>
        <v>0</v>
      </c>
      <c r="S879" s="844">
        <f t="shared" si="83"/>
        <v>0</v>
      </c>
      <c r="T879" s="883">
        <f t="shared" si="83"/>
        <v>0</v>
      </c>
      <c r="U879" s="860"/>
      <c r="V879" s="860"/>
      <c r="W879" s="795"/>
      <c r="X879" s="795"/>
      <c r="Y879" s="795"/>
      <c r="Z879" s="795"/>
      <c r="AA879" s="795"/>
      <c r="AB879" s="796">
        <f>IFERROR(VLOOKUP(N879,'[40]KL TT ĐỢT 2'!$B$18:$K$2023,10,0),0)</f>
        <v>0</v>
      </c>
    </row>
    <row r="880" spans="1:28" s="731" customFormat="1" hidden="1" outlineLevel="1">
      <c r="A880" s="817"/>
      <c r="B880" s="835" t="s">
        <v>2611</v>
      </c>
      <c r="C880" s="836" t="s">
        <v>2578</v>
      </c>
      <c r="D880" s="837" t="s">
        <v>1535</v>
      </c>
      <c r="E880" s="838">
        <v>2</v>
      </c>
      <c r="F880" s="932">
        <v>0</v>
      </c>
      <c r="G880" s="932"/>
      <c r="H880" s="758">
        <v>0</v>
      </c>
      <c r="I880" s="891">
        <f t="shared" si="84"/>
        <v>0</v>
      </c>
      <c r="J880" s="892">
        <f t="shared" si="85"/>
        <v>0</v>
      </c>
      <c r="K880" s="932"/>
      <c r="M880" s="828"/>
      <c r="N880" s="841" t="s">
        <v>2611</v>
      </c>
      <c r="O880" s="842" t="s">
        <v>2578</v>
      </c>
      <c r="P880" s="843" t="s">
        <v>1535</v>
      </c>
      <c r="Q880" s="844">
        <v>2</v>
      </c>
      <c r="R880" s="758">
        <f t="shared" si="83"/>
        <v>0</v>
      </c>
      <c r="S880" s="844">
        <f t="shared" si="83"/>
        <v>0</v>
      </c>
      <c r="T880" s="883">
        <f t="shared" si="83"/>
        <v>0</v>
      </c>
      <c r="U880" s="845">
        <v>440400</v>
      </c>
      <c r="V880" s="845">
        <v>186400</v>
      </c>
      <c r="W880" s="795">
        <f t="shared" si="78"/>
        <v>626800</v>
      </c>
      <c r="X880" s="795">
        <f t="shared" si="79"/>
        <v>1253600</v>
      </c>
      <c r="Y880" s="795">
        <f t="shared" si="80"/>
        <v>0</v>
      </c>
      <c r="Z880" s="795">
        <f t="shared" si="81"/>
        <v>0</v>
      </c>
      <c r="AA880" s="795">
        <f t="shared" si="82"/>
        <v>0</v>
      </c>
      <c r="AB880" s="796">
        <f>IFERROR(VLOOKUP(N880,'[40]KL TT ĐỢT 2'!$B$18:$K$2023,10,0),0)</f>
        <v>0</v>
      </c>
    </row>
    <row r="881" spans="1:28" s="731" customFormat="1" hidden="1" outlineLevel="1">
      <c r="A881" s="817"/>
      <c r="B881" s="835" t="s">
        <v>2612</v>
      </c>
      <c r="C881" s="836" t="s">
        <v>2578</v>
      </c>
      <c r="D881" s="837" t="s">
        <v>1535</v>
      </c>
      <c r="E881" s="838">
        <v>5</v>
      </c>
      <c r="F881" s="932">
        <v>0</v>
      </c>
      <c r="G881" s="932"/>
      <c r="H881" s="758">
        <v>0</v>
      </c>
      <c r="I881" s="891">
        <f t="shared" si="84"/>
        <v>0</v>
      </c>
      <c r="J881" s="892">
        <f t="shared" si="85"/>
        <v>0</v>
      </c>
      <c r="K881" s="932"/>
      <c r="M881" s="828"/>
      <c r="N881" s="841" t="s">
        <v>2612</v>
      </c>
      <c r="O881" s="842" t="s">
        <v>2578</v>
      </c>
      <c r="P881" s="843" t="s">
        <v>1535</v>
      </c>
      <c r="Q881" s="844">
        <v>5</v>
      </c>
      <c r="R881" s="758">
        <f t="shared" si="83"/>
        <v>0</v>
      </c>
      <c r="S881" s="844">
        <f t="shared" si="83"/>
        <v>0</v>
      </c>
      <c r="T881" s="883">
        <f t="shared" si="83"/>
        <v>0</v>
      </c>
      <c r="U881" s="845">
        <v>440400</v>
      </c>
      <c r="V881" s="845">
        <v>186400</v>
      </c>
      <c r="W881" s="795">
        <f t="shared" si="78"/>
        <v>626800</v>
      </c>
      <c r="X881" s="795">
        <f t="shared" si="79"/>
        <v>3134000</v>
      </c>
      <c r="Y881" s="795">
        <f t="shared" si="80"/>
        <v>0</v>
      </c>
      <c r="Z881" s="795">
        <f t="shared" si="81"/>
        <v>0</v>
      </c>
      <c r="AA881" s="795">
        <f t="shared" si="82"/>
        <v>0</v>
      </c>
      <c r="AB881" s="796">
        <f>IFERROR(VLOOKUP(N881,'[40]KL TT ĐỢT 2'!$B$18:$K$2023,10,0),0)</f>
        <v>0</v>
      </c>
    </row>
    <row r="882" spans="1:28" s="731" customFormat="1" hidden="1" outlineLevel="1">
      <c r="A882" s="817"/>
      <c r="B882" s="835" t="s">
        <v>2613</v>
      </c>
      <c r="C882" s="836" t="s">
        <v>2581</v>
      </c>
      <c r="D882" s="837" t="s">
        <v>1535</v>
      </c>
      <c r="E882" s="838">
        <v>10</v>
      </c>
      <c r="F882" s="932">
        <v>0</v>
      </c>
      <c r="G882" s="932"/>
      <c r="H882" s="758">
        <v>0</v>
      </c>
      <c r="I882" s="891">
        <f t="shared" si="84"/>
        <v>0</v>
      </c>
      <c r="J882" s="892">
        <f t="shared" si="85"/>
        <v>0</v>
      </c>
      <c r="K882" s="932"/>
      <c r="M882" s="828"/>
      <c r="N882" s="841" t="s">
        <v>2613</v>
      </c>
      <c r="O882" s="842" t="s">
        <v>2581</v>
      </c>
      <c r="P882" s="843" t="s">
        <v>1535</v>
      </c>
      <c r="Q882" s="844">
        <v>10</v>
      </c>
      <c r="R882" s="758">
        <f t="shared" si="83"/>
        <v>0</v>
      </c>
      <c r="S882" s="844">
        <f t="shared" si="83"/>
        <v>0</v>
      </c>
      <c r="T882" s="883">
        <f t="shared" si="83"/>
        <v>0</v>
      </c>
      <c r="U882" s="845">
        <v>495200</v>
      </c>
      <c r="V882" s="845">
        <v>192900</v>
      </c>
      <c r="W882" s="795">
        <f t="shared" si="78"/>
        <v>688100</v>
      </c>
      <c r="X882" s="795">
        <f t="shared" si="79"/>
        <v>6881000</v>
      </c>
      <c r="Y882" s="795">
        <f t="shared" si="80"/>
        <v>0</v>
      </c>
      <c r="Z882" s="795">
        <f t="shared" si="81"/>
        <v>0</v>
      </c>
      <c r="AA882" s="795">
        <f t="shared" si="82"/>
        <v>0</v>
      </c>
      <c r="AB882" s="796">
        <f>IFERROR(VLOOKUP(N882,'[40]KL TT ĐỢT 2'!$B$18:$K$2023,10,0),0)</f>
        <v>0</v>
      </c>
    </row>
    <row r="883" spans="1:28" s="767" customFormat="1" hidden="1" outlineLevel="1">
      <c r="A883" s="835"/>
      <c r="B883" s="835" t="s">
        <v>2614</v>
      </c>
      <c r="C883" s="836" t="s">
        <v>2583</v>
      </c>
      <c r="D883" s="837" t="s">
        <v>1535</v>
      </c>
      <c r="E883" s="838">
        <v>0.5</v>
      </c>
      <c r="F883" s="932">
        <v>0</v>
      </c>
      <c r="G883" s="932"/>
      <c r="H883" s="758">
        <v>0</v>
      </c>
      <c r="I883" s="891">
        <f t="shared" si="84"/>
        <v>0</v>
      </c>
      <c r="J883" s="892">
        <f t="shared" si="85"/>
        <v>0</v>
      </c>
      <c r="K883" s="932"/>
      <c r="M883" s="841"/>
      <c r="N883" s="841" t="s">
        <v>2614</v>
      </c>
      <c r="O883" s="842" t="s">
        <v>2583</v>
      </c>
      <c r="P883" s="843" t="s">
        <v>1535</v>
      </c>
      <c r="Q883" s="844">
        <v>0.5</v>
      </c>
      <c r="R883" s="758">
        <f t="shared" si="83"/>
        <v>0</v>
      </c>
      <c r="S883" s="844">
        <f t="shared" si="83"/>
        <v>0</v>
      </c>
      <c r="T883" s="883">
        <f t="shared" si="83"/>
        <v>0</v>
      </c>
      <c r="U883" s="845">
        <v>484400</v>
      </c>
      <c r="V883" s="845">
        <v>186400</v>
      </c>
      <c r="W883" s="795">
        <f t="shared" si="78"/>
        <v>670800</v>
      </c>
      <c r="X883" s="795">
        <f t="shared" si="79"/>
        <v>335400</v>
      </c>
      <c r="Y883" s="795">
        <f t="shared" si="80"/>
        <v>0</v>
      </c>
      <c r="Z883" s="795">
        <f t="shared" si="81"/>
        <v>0</v>
      </c>
      <c r="AA883" s="795">
        <f t="shared" si="82"/>
        <v>0</v>
      </c>
      <c r="AB883" s="796">
        <f>IFERROR(VLOOKUP(N883,'[40]KL TT ĐỢT 2'!$B$18:$K$2023,10,0),0)</f>
        <v>0</v>
      </c>
    </row>
    <row r="884" spans="1:28" s="767" customFormat="1" hidden="1" outlineLevel="1">
      <c r="A884" s="835"/>
      <c r="B884" s="835" t="s">
        <v>2615</v>
      </c>
      <c r="C884" s="836" t="s">
        <v>2585</v>
      </c>
      <c r="D884" s="837" t="s">
        <v>1535</v>
      </c>
      <c r="E884" s="838">
        <v>0.5</v>
      </c>
      <c r="F884" s="932">
        <v>0</v>
      </c>
      <c r="G884" s="932"/>
      <c r="H884" s="758">
        <v>0</v>
      </c>
      <c r="I884" s="891">
        <f t="shared" si="84"/>
        <v>0</v>
      </c>
      <c r="J884" s="892">
        <f t="shared" si="85"/>
        <v>0</v>
      </c>
      <c r="K884" s="932"/>
      <c r="M884" s="841"/>
      <c r="N884" s="841" t="s">
        <v>2615</v>
      </c>
      <c r="O884" s="842" t="s">
        <v>2585</v>
      </c>
      <c r="P884" s="843" t="s">
        <v>1535</v>
      </c>
      <c r="Q884" s="844">
        <v>0.5</v>
      </c>
      <c r="R884" s="758">
        <f t="shared" si="83"/>
        <v>0</v>
      </c>
      <c r="S884" s="844">
        <f t="shared" si="83"/>
        <v>0</v>
      </c>
      <c r="T884" s="883">
        <f t="shared" si="83"/>
        <v>0</v>
      </c>
      <c r="U884" s="845">
        <v>484400</v>
      </c>
      <c r="V884" s="845">
        <v>186400</v>
      </c>
      <c r="W884" s="795">
        <f t="shared" si="78"/>
        <v>670800</v>
      </c>
      <c r="X884" s="795">
        <f t="shared" si="79"/>
        <v>335400</v>
      </c>
      <c r="Y884" s="795">
        <f t="shared" si="80"/>
        <v>0</v>
      </c>
      <c r="Z884" s="795">
        <f t="shared" si="81"/>
        <v>0</v>
      </c>
      <c r="AA884" s="795">
        <f t="shared" si="82"/>
        <v>0</v>
      </c>
      <c r="AB884" s="796">
        <f>IFERROR(VLOOKUP(N884,'[40]KL TT ĐỢT 2'!$B$18:$K$2023,10,0),0)</f>
        <v>0</v>
      </c>
    </row>
    <row r="885" spans="1:28" s="731" customFormat="1" hidden="1" outlineLevel="1">
      <c r="A885" s="817"/>
      <c r="B885" s="835" t="s">
        <v>2616</v>
      </c>
      <c r="C885" s="836" t="s">
        <v>2587</v>
      </c>
      <c r="D885" s="837" t="s">
        <v>1535</v>
      </c>
      <c r="E885" s="838">
        <v>0.2</v>
      </c>
      <c r="F885" s="932">
        <v>0</v>
      </c>
      <c r="G885" s="932"/>
      <c r="H885" s="758">
        <v>0</v>
      </c>
      <c r="I885" s="891">
        <f t="shared" si="84"/>
        <v>0</v>
      </c>
      <c r="J885" s="892">
        <f t="shared" si="85"/>
        <v>0</v>
      </c>
      <c r="K885" s="932"/>
      <c r="M885" s="828"/>
      <c r="N885" s="841" t="s">
        <v>2616</v>
      </c>
      <c r="O885" s="842" t="s">
        <v>2587</v>
      </c>
      <c r="P885" s="843" t="s">
        <v>1535</v>
      </c>
      <c r="Q885" s="844">
        <v>0.2</v>
      </c>
      <c r="R885" s="758">
        <f t="shared" si="83"/>
        <v>0</v>
      </c>
      <c r="S885" s="844">
        <f t="shared" si="83"/>
        <v>0</v>
      </c>
      <c r="T885" s="883">
        <f t="shared" si="83"/>
        <v>0</v>
      </c>
      <c r="U885" s="845">
        <v>484400</v>
      </c>
      <c r="V885" s="845">
        <v>186400</v>
      </c>
      <c r="W885" s="795">
        <f t="shared" si="78"/>
        <v>670800</v>
      </c>
      <c r="X885" s="795">
        <f t="shared" si="79"/>
        <v>134160</v>
      </c>
      <c r="Y885" s="795">
        <f t="shared" si="80"/>
        <v>0</v>
      </c>
      <c r="Z885" s="795">
        <f t="shared" si="81"/>
        <v>0</v>
      </c>
      <c r="AA885" s="795">
        <f t="shared" si="82"/>
        <v>0</v>
      </c>
      <c r="AB885" s="796">
        <f>IFERROR(VLOOKUP(N885,'[40]KL TT ĐỢT 2'!$B$18:$K$2023,10,0),0)</f>
        <v>0</v>
      </c>
    </row>
    <row r="886" spans="1:28" s="767" customFormat="1" hidden="1" outlineLevel="1">
      <c r="A886" s="835"/>
      <c r="B886" s="835" t="s">
        <v>2617</v>
      </c>
      <c r="C886" s="836" t="s">
        <v>2589</v>
      </c>
      <c r="D886" s="837" t="s">
        <v>1535</v>
      </c>
      <c r="E886" s="838">
        <v>0.5</v>
      </c>
      <c r="F886" s="932">
        <v>0</v>
      </c>
      <c r="G886" s="932"/>
      <c r="H886" s="758">
        <v>0</v>
      </c>
      <c r="I886" s="891">
        <f t="shared" si="84"/>
        <v>0</v>
      </c>
      <c r="J886" s="892">
        <f t="shared" si="85"/>
        <v>0</v>
      </c>
      <c r="K886" s="932"/>
      <c r="M886" s="841"/>
      <c r="N886" s="841" t="s">
        <v>2617</v>
      </c>
      <c r="O886" s="842" t="s">
        <v>2589</v>
      </c>
      <c r="P886" s="843" t="s">
        <v>1535</v>
      </c>
      <c r="Q886" s="844">
        <v>0.5</v>
      </c>
      <c r="R886" s="758">
        <f t="shared" si="83"/>
        <v>0</v>
      </c>
      <c r="S886" s="844">
        <f t="shared" si="83"/>
        <v>0</v>
      </c>
      <c r="T886" s="883">
        <f t="shared" si="83"/>
        <v>0</v>
      </c>
      <c r="U886" s="845">
        <v>484400</v>
      </c>
      <c r="V886" s="845">
        <v>186400</v>
      </c>
      <c r="W886" s="795">
        <f t="shared" si="78"/>
        <v>670800</v>
      </c>
      <c r="X886" s="795">
        <f t="shared" si="79"/>
        <v>335400</v>
      </c>
      <c r="Y886" s="795">
        <f t="shared" si="80"/>
        <v>0</v>
      </c>
      <c r="Z886" s="795">
        <f t="shared" si="81"/>
        <v>0</v>
      </c>
      <c r="AA886" s="795">
        <f t="shared" si="82"/>
        <v>0</v>
      </c>
      <c r="AB886" s="796">
        <f>IFERROR(VLOOKUP(N886,'[40]KL TT ĐỢT 2'!$B$18:$K$2023,10,0),0)</f>
        <v>0</v>
      </c>
    </row>
    <row r="887" spans="1:28" s="731" customFormat="1" collapsed="1">
      <c r="A887" s="817"/>
      <c r="B887" s="835" t="s">
        <v>2618</v>
      </c>
      <c r="C887" s="853" t="s">
        <v>2591</v>
      </c>
      <c r="D887" s="837"/>
      <c r="E887" s="838"/>
      <c r="F887" s="932"/>
      <c r="G887" s="932"/>
      <c r="H887" s="758">
        <v>0</v>
      </c>
      <c r="I887" s="891">
        <f t="shared" si="84"/>
        <v>0</v>
      </c>
      <c r="J887" s="892">
        <f t="shared" si="85"/>
        <v>0</v>
      </c>
      <c r="K887" s="932"/>
      <c r="M887" s="828"/>
      <c r="N887" s="841" t="s">
        <v>2618</v>
      </c>
      <c r="O887" s="856" t="s">
        <v>2591</v>
      </c>
      <c r="P887" s="843"/>
      <c r="Q887" s="844"/>
      <c r="R887" s="758">
        <f t="shared" si="83"/>
        <v>0</v>
      </c>
      <c r="S887" s="844">
        <f t="shared" si="83"/>
        <v>0</v>
      </c>
      <c r="T887" s="883">
        <f t="shared" si="83"/>
        <v>0</v>
      </c>
      <c r="U887" s="833"/>
      <c r="V887" s="833"/>
      <c r="W887" s="795"/>
      <c r="X887" s="795"/>
      <c r="Y887" s="795"/>
      <c r="Z887" s="795"/>
      <c r="AA887" s="795"/>
      <c r="AB887" s="796">
        <f>IFERROR(VLOOKUP(N887,'[40]KL TT ĐỢT 2'!$B$18:$K$2023,10,0),0)</f>
        <v>0</v>
      </c>
    </row>
    <row r="888" spans="1:28" s="731" customFormat="1" hidden="1" outlineLevel="1">
      <c r="A888" s="817"/>
      <c r="B888" s="835" t="s">
        <v>2619</v>
      </c>
      <c r="C888" s="836" t="s">
        <v>2594</v>
      </c>
      <c r="D888" s="837" t="s">
        <v>1535</v>
      </c>
      <c r="E888" s="838">
        <v>3</v>
      </c>
      <c r="F888" s="932">
        <v>0</v>
      </c>
      <c r="G888" s="932"/>
      <c r="H888" s="758">
        <v>0</v>
      </c>
      <c r="I888" s="891">
        <f t="shared" si="84"/>
        <v>0</v>
      </c>
      <c r="J888" s="892">
        <f t="shared" si="85"/>
        <v>0</v>
      </c>
      <c r="K888" s="932"/>
      <c r="M888" s="828"/>
      <c r="N888" s="841" t="s">
        <v>2619</v>
      </c>
      <c r="O888" s="842" t="s">
        <v>2594</v>
      </c>
      <c r="P888" s="843" t="s">
        <v>1535</v>
      </c>
      <c r="Q888" s="844">
        <v>3</v>
      </c>
      <c r="R888" s="758">
        <f t="shared" si="83"/>
        <v>0</v>
      </c>
      <c r="S888" s="844">
        <f t="shared" si="83"/>
        <v>0</v>
      </c>
      <c r="T888" s="883">
        <f t="shared" si="83"/>
        <v>0</v>
      </c>
      <c r="U888" s="845">
        <v>440400</v>
      </c>
      <c r="V888" s="845">
        <v>186400</v>
      </c>
      <c r="W888" s="795">
        <f t="shared" si="78"/>
        <v>626800</v>
      </c>
      <c r="X888" s="795">
        <f t="shared" si="79"/>
        <v>1880400</v>
      </c>
      <c r="Y888" s="795">
        <f t="shared" si="80"/>
        <v>0</v>
      </c>
      <c r="Z888" s="795">
        <f t="shared" si="81"/>
        <v>0</v>
      </c>
      <c r="AA888" s="795">
        <f t="shared" si="82"/>
        <v>0</v>
      </c>
      <c r="AB888" s="796">
        <f>IFERROR(VLOOKUP(N888,'[40]KL TT ĐỢT 2'!$B$18:$K$2023,10,0),0)</f>
        <v>0</v>
      </c>
    </row>
    <row r="889" spans="1:28" s="731" customFormat="1" hidden="1" outlineLevel="1">
      <c r="A889" s="817"/>
      <c r="B889" s="835" t="s">
        <v>2620</v>
      </c>
      <c r="C889" s="836" t="s">
        <v>2596</v>
      </c>
      <c r="D889" s="837" t="s">
        <v>1535</v>
      </c>
      <c r="E889" s="838">
        <v>4</v>
      </c>
      <c r="F889" s="932">
        <v>0</v>
      </c>
      <c r="G889" s="932"/>
      <c r="H889" s="758">
        <v>0</v>
      </c>
      <c r="I889" s="891">
        <f t="shared" si="84"/>
        <v>0</v>
      </c>
      <c r="J889" s="892">
        <f t="shared" si="85"/>
        <v>0</v>
      </c>
      <c r="K889" s="932"/>
      <c r="M889" s="828"/>
      <c r="N889" s="841" t="s">
        <v>2620</v>
      </c>
      <c r="O889" s="842" t="s">
        <v>2596</v>
      </c>
      <c r="P889" s="843" t="s">
        <v>1535</v>
      </c>
      <c r="Q889" s="844">
        <v>4</v>
      </c>
      <c r="R889" s="758">
        <f t="shared" si="83"/>
        <v>0</v>
      </c>
      <c r="S889" s="844">
        <f t="shared" si="83"/>
        <v>0</v>
      </c>
      <c r="T889" s="883">
        <f t="shared" si="83"/>
        <v>0</v>
      </c>
      <c r="U889" s="845">
        <v>484400</v>
      </c>
      <c r="V889" s="845">
        <v>186400</v>
      </c>
      <c r="W889" s="795">
        <f t="shared" si="78"/>
        <v>670800</v>
      </c>
      <c r="X889" s="795">
        <f t="shared" si="79"/>
        <v>2683200</v>
      </c>
      <c r="Y889" s="795">
        <f t="shared" si="80"/>
        <v>0</v>
      </c>
      <c r="Z889" s="795">
        <f t="shared" si="81"/>
        <v>0</v>
      </c>
      <c r="AA889" s="795">
        <f t="shared" si="82"/>
        <v>0</v>
      </c>
      <c r="AB889" s="796">
        <f>IFERROR(VLOOKUP(N889,'[40]KL TT ĐỢT 2'!$B$18:$K$2023,10,0),0)</f>
        <v>0</v>
      </c>
    </row>
    <row r="890" spans="1:28" s="767" customFormat="1" hidden="1" outlineLevel="1">
      <c r="A890" s="835"/>
      <c r="B890" s="835" t="s">
        <v>2621</v>
      </c>
      <c r="C890" s="836" t="s">
        <v>2598</v>
      </c>
      <c r="D890" s="837" t="s">
        <v>1535</v>
      </c>
      <c r="E890" s="838">
        <v>289</v>
      </c>
      <c r="F890" s="932">
        <v>0</v>
      </c>
      <c r="G890" s="932"/>
      <c r="H890" s="758">
        <v>0</v>
      </c>
      <c r="I890" s="891">
        <f t="shared" si="84"/>
        <v>0</v>
      </c>
      <c r="J890" s="892">
        <f t="shared" si="85"/>
        <v>0</v>
      </c>
      <c r="K890" s="932"/>
      <c r="M890" s="841"/>
      <c r="N890" s="841" t="s">
        <v>2621</v>
      </c>
      <c r="O890" s="842" t="s">
        <v>2598</v>
      </c>
      <c r="P890" s="843" t="s">
        <v>1535</v>
      </c>
      <c r="Q890" s="844">
        <v>289</v>
      </c>
      <c r="R890" s="758">
        <f t="shared" si="83"/>
        <v>0</v>
      </c>
      <c r="S890" s="844">
        <f t="shared" si="83"/>
        <v>0</v>
      </c>
      <c r="T890" s="883">
        <f t="shared" si="83"/>
        <v>0</v>
      </c>
      <c r="U890" s="845">
        <v>495200</v>
      </c>
      <c r="V890" s="845">
        <v>192900</v>
      </c>
      <c r="W890" s="795">
        <f t="shared" si="78"/>
        <v>688100</v>
      </c>
      <c r="X890" s="795">
        <f t="shared" si="79"/>
        <v>198860900</v>
      </c>
      <c r="Y890" s="795">
        <f t="shared" si="80"/>
        <v>0</v>
      </c>
      <c r="Z890" s="795">
        <f t="shared" si="81"/>
        <v>0</v>
      </c>
      <c r="AA890" s="795">
        <f t="shared" si="82"/>
        <v>0</v>
      </c>
      <c r="AB890" s="796">
        <f>IFERROR(VLOOKUP(N890,'[40]KL TT ĐỢT 2'!$B$18:$K$2023,10,0),0)</f>
        <v>0</v>
      </c>
    </row>
    <row r="891" spans="1:28" s="767" customFormat="1" collapsed="1">
      <c r="A891" s="835"/>
      <c r="B891" s="835" t="s">
        <v>2622</v>
      </c>
      <c r="C891" s="853" t="s">
        <v>2600</v>
      </c>
      <c r="D891" s="837"/>
      <c r="E891" s="838"/>
      <c r="F891" s="932"/>
      <c r="G891" s="932"/>
      <c r="H891" s="758">
        <v>0</v>
      </c>
      <c r="I891" s="891">
        <f t="shared" si="84"/>
        <v>0</v>
      </c>
      <c r="J891" s="892">
        <f t="shared" si="85"/>
        <v>0</v>
      </c>
      <c r="K891" s="932"/>
      <c r="M891" s="841"/>
      <c r="N891" s="841" t="s">
        <v>2622</v>
      </c>
      <c r="O891" s="856" t="s">
        <v>2600</v>
      </c>
      <c r="P891" s="843"/>
      <c r="Q891" s="844"/>
      <c r="R891" s="758">
        <f t="shared" si="83"/>
        <v>0</v>
      </c>
      <c r="S891" s="844">
        <f t="shared" si="83"/>
        <v>0</v>
      </c>
      <c r="T891" s="883">
        <f t="shared" si="83"/>
        <v>0</v>
      </c>
      <c r="U891" s="860"/>
      <c r="V891" s="860"/>
      <c r="W891" s="795"/>
      <c r="X891" s="795"/>
      <c r="Y891" s="795"/>
      <c r="Z891" s="795"/>
      <c r="AA891" s="795"/>
      <c r="AB891" s="796">
        <f>IFERROR(VLOOKUP(N891,'[40]KL TT ĐỢT 2'!$B$18:$K$2023,10,0),0)</f>
        <v>0</v>
      </c>
    </row>
    <row r="892" spans="1:28" s="731" customFormat="1" hidden="1" outlineLevel="1">
      <c r="A892" s="817"/>
      <c r="B892" s="835" t="s">
        <v>2623</v>
      </c>
      <c r="C892" s="836" t="s">
        <v>2598</v>
      </c>
      <c r="D892" s="837" t="s">
        <v>1535</v>
      </c>
      <c r="E892" s="838">
        <v>4</v>
      </c>
      <c r="F892" s="932">
        <v>0</v>
      </c>
      <c r="G892" s="932"/>
      <c r="H892" s="758">
        <v>0</v>
      </c>
      <c r="I892" s="891">
        <f t="shared" si="84"/>
        <v>0</v>
      </c>
      <c r="J892" s="892">
        <f t="shared" si="85"/>
        <v>0</v>
      </c>
      <c r="K892" s="932"/>
      <c r="M892" s="828"/>
      <c r="N892" s="841" t="s">
        <v>2623</v>
      </c>
      <c r="O892" s="842" t="s">
        <v>2598</v>
      </c>
      <c r="P892" s="843" t="s">
        <v>1535</v>
      </c>
      <c r="Q892" s="844">
        <v>4</v>
      </c>
      <c r="R892" s="758">
        <f t="shared" si="83"/>
        <v>0</v>
      </c>
      <c r="S892" s="844">
        <f t="shared" si="83"/>
        <v>0</v>
      </c>
      <c r="T892" s="883">
        <f t="shared" si="83"/>
        <v>0</v>
      </c>
      <c r="U892" s="845">
        <v>495200</v>
      </c>
      <c r="V892" s="845">
        <v>192900</v>
      </c>
      <c r="W892" s="795">
        <f t="shared" si="78"/>
        <v>688100</v>
      </c>
      <c r="X892" s="795">
        <f t="shared" si="79"/>
        <v>2752400</v>
      </c>
      <c r="Y892" s="795">
        <f t="shared" si="80"/>
        <v>0</v>
      </c>
      <c r="Z892" s="795">
        <f t="shared" si="81"/>
        <v>0</v>
      </c>
      <c r="AA892" s="795">
        <f t="shared" si="82"/>
        <v>0</v>
      </c>
      <c r="AB892" s="796">
        <f>IFERROR(VLOOKUP(N892,'[40]KL TT ĐỢT 2'!$B$18:$K$2023,10,0),0)</f>
        <v>0</v>
      </c>
    </row>
    <row r="893" spans="1:28" s="767" customFormat="1" hidden="1" outlineLevel="1">
      <c r="A893" s="835"/>
      <c r="B893" s="835" t="s">
        <v>2624</v>
      </c>
      <c r="C893" s="836" t="s">
        <v>2603</v>
      </c>
      <c r="D893" s="837" t="s">
        <v>1535</v>
      </c>
      <c r="E893" s="838">
        <v>3</v>
      </c>
      <c r="F893" s="932">
        <v>0</v>
      </c>
      <c r="G893" s="932"/>
      <c r="H893" s="758">
        <v>0</v>
      </c>
      <c r="I893" s="891">
        <f t="shared" si="84"/>
        <v>0</v>
      </c>
      <c r="J893" s="892">
        <f t="shared" si="85"/>
        <v>0</v>
      </c>
      <c r="K893" s="932"/>
      <c r="M893" s="841"/>
      <c r="N893" s="841" t="s">
        <v>2624</v>
      </c>
      <c r="O893" s="842" t="s">
        <v>2603</v>
      </c>
      <c r="P893" s="843" t="s">
        <v>1535</v>
      </c>
      <c r="Q893" s="844">
        <v>3</v>
      </c>
      <c r="R893" s="758">
        <f t="shared" si="83"/>
        <v>0</v>
      </c>
      <c r="S893" s="844">
        <f t="shared" si="83"/>
        <v>0</v>
      </c>
      <c r="T893" s="883">
        <f t="shared" si="83"/>
        <v>0</v>
      </c>
      <c r="U893" s="845">
        <v>544700</v>
      </c>
      <c r="V893" s="845">
        <v>192900</v>
      </c>
      <c r="W893" s="795">
        <f t="shared" si="78"/>
        <v>737600</v>
      </c>
      <c r="X893" s="795">
        <f t="shared" si="79"/>
        <v>2212800</v>
      </c>
      <c r="Y893" s="795">
        <f t="shared" si="80"/>
        <v>0</v>
      </c>
      <c r="Z893" s="795">
        <f t="shared" si="81"/>
        <v>0</v>
      </c>
      <c r="AA893" s="795">
        <f t="shared" si="82"/>
        <v>0</v>
      </c>
      <c r="AB893" s="796">
        <f>IFERROR(VLOOKUP(N893,'[40]KL TT ĐỢT 2'!$B$18:$K$2023,10,0),0)</f>
        <v>0</v>
      </c>
    </row>
    <row r="894" spans="1:28" s="731" customFormat="1" hidden="1" outlineLevel="1">
      <c r="A894" s="817"/>
      <c r="B894" s="835" t="s">
        <v>2625</v>
      </c>
      <c r="C894" s="836" t="s">
        <v>2605</v>
      </c>
      <c r="D894" s="837" t="s">
        <v>1535</v>
      </c>
      <c r="E894" s="838">
        <v>2</v>
      </c>
      <c r="F894" s="932">
        <v>0</v>
      </c>
      <c r="G894" s="932"/>
      <c r="H894" s="758">
        <v>0</v>
      </c>
      <c r="I894" s="891">
        <f t="shared" si="84"/>
        <v>0</v>
      </c>
      <c r="J894" s="892">
        <f t="shared" si="85"/>
        <v>0</v>
      </c>
      <c r="K894" s="932"/>
      <c r="M894" s="828"/>
      <c r="N894" s="841" t="s">
        <v>2625</v>
      </c>
      <c r="O894" s="842" t="s">
        <v>2605</v>
      </c>
      <c r="P894" s="843" t="s">
        <v>1535</v>
      </c>
      <c r="Q894" s="844">
        <v>2</v>
      </c>
      <c r="R894" s="758">
        <f t="shared" si="83"/>
        <v>0</v>
      </c>
      <c r="S894" s="844">
        <f t="shared" si="83"/>
        <v>0</v>
      </c>
      <c r="T894" s="883">
        <f t="shared" si="83"/>
        <v>0</v>
      </c>
      <c r="U894" s="845">
        <v>544700</v>
      </c>
      <c r="V894" s="845">
        <v>192900</v>
      </c>
      <c r="W894" s="795">
        <f t="shared" si="78"/>
        <v>737600</v>
      </c>
      <c r="X894" s="795">
        <f t="shared" si="79"/>
        <v>1475200</v>
      </c>
      <c r="Y894" s="795">
        <f t="shared" si="80"/>
        <v>0</v>
      </c>
      <c r="Z894" s="795">
        <f t="shared" si="81"/>
        <v>0</v>
      </c>
      <c r="AA894" s="795">
        <f t="shared" si="82"/>
        <v>0</v>
      </c>
      <c r="AB894" s="796">
        <f>IFERROR(VLOOKUP(N894,'[40]KL TT ĐỢT 2'!$B$18:$K$2023,10,0),0)</f>
        <v>0</v>
      </c>
    </row>
    <row r="895" spans="1:28" s="767" customFormat="1" ht="28" hidden="1" outlineLevel="1">
      <c r="A895" s="835"/>
      <c r="B895" s="835" t="s">
        <v>2626</v>
      </c>
      <c r="C895" s="846" t="s">
        <v>1563</v>
      </c>
      <c r="D895" s="837" t="s">
        <v>1535</v>
      </c>
      <c r="E895" s="838">
        <v>2</v>
      </c>
      <c r="F895" s="932">
        <v>0</v>
      </c>
      <c r="G895" s="932"/>
      <c r="H895" s="758">
        <v>0</v>
      </c>
      <c r="I895" s="891">
        <f t="shared" si="84"/>
        <v>0</v>
      </c>
      <c r="J895" s="892">
        <f t="shared" si="85"/>
        <v>0</v>
      </c>
      <c r="K895" s="932"/>
      <c r="M895" s="841"/>
      <c r="N895" s="841" t="s">
        <v>2626</v>
      </c>
      <c r="O895" s="847" t="s">
        <v>1563</v>
      </c>
      <c r="P895" s="843" t="s">
        <v>1535</v>
      </c>
      <c r="Q895" s="844">
        <v>2</v>
      </c>
      <c r="R895" s="758">
        <f t="shared" si="83"/>
        <v>0</v>
      </c>
      <c r="S895" s="844">
        <f t="shared" si="83"/>
        <v>0</v>
      </c>
      <c r="T895" s="883">
        <f t="shared" si="83"/>
        <v>0</v>
      </c>
      <c r="U895" s="845">
        <v>461200</v>
      </c>
      <c r="V895" s="845">
        <v>38600</v>
      </c>
      <c r="W895" s="795">
        <f t="shared" si="78"/>
        <v>499800</v>
      </c>
      <c r="X895" s="795">
        <f t="shared" si="79"/>
        <v>999600</v>
      </c>
      <c r="Y895" s="795">
        <f t="shared" si="80"/>
        <v>0</v>
      </c>
      <c r="Z895" s="795">
        <f t="shared" si="81"/>
        <v>0</v>
      </c>
      <c r="AA895" s="795">
        <f t="shared" si="82"/>
        <v>0</v>
      </c>
      <c r="AB895" s="796">
        <f>IFERROR(VLOOKUP(N895,'[40]KL TT ĐỢT 2'!$B$18:$K$2023,10,0),0)</f>
        <v>0</v>
      </c>
    </row>
    <row r="896" spans="1:28" s="767" customFormat="1" hidden="1" outlineLevel="1">
      <c r="A896" s="835"/>
      <c r="B896" s="835" t="s">
        <v>2627</v>
      </c>
      <c r="C896" s="846" t="s">
        <v>1565</v>
      </c>
      <c r="D896" s="837" t="s">
        <v>1535</v>
      </c>
      <c r="E896" s="838">
        <v>2</v>
      </c>
      <c r="F896" s="932">
        <v>0</v>
      </c>
      <c r="G896" s="932"/>
      <c r="H896" s="758">
        <v>0</v>
      </c>
      <c r="I896" s="891">
        <f t="shared" si="84"/>
        <v>0</v>
      </c>
      <c r="J896" s="892">
        <f t="shared" si="85"/>
        <v>0</v>
      </c>
      <c r="K896" s="932"/>
      <c r="M896" s="841"/>
      <c r="N896" s="841" t="s">
        <v>2627</v>
      </c>
      <c r="O896" s="847" t="s">
        <v>1565</v>
      </c>
      <c r="P896" s="843" t="s">
        <v>1535</v>
      </c>
      <c r="Q896" s="844">
        <v>2</v>
      </c>
      <c r="R896" s="758">
        <f t="shared" si="83"/>
        <v>0</v>
      </c>
      <c r="S896" s="844">
        <f t="shared" si="83"/>
        <v>0</v>
      </c>
      <c r="T896" s="883">
        <f t="shared" si="83"/>
        <v>0</v>
      </c>
      <c r="U896" s="845">
        <v>254000</v>
      </c>
      <c r="V896" s="845">
        <v>12900</v>
      </c>
      <c r="W896" s="795">
        <f t="shared" si="78"/>
        <v>266900</v>
      </c>
      <c r="X896" s="795">
        <f t="shared" si="79"/>
        <v>533800</v>
      </c>
      <c r="Y896" s="795">
        <f t="shared" si="80"/>
        <v>0</v>
      </c>
      <c r="Z896" s="795">
        <f t="shared" si="81"/>
        <v>0</v>
      </c>
      <c r="AA896" s="795">
        <f t="shared" si="82"/>
        <v>0</v>
      </c>
      <c r="AB896" s="796">
        <f>IFERROR(VLOOKUP(N896,'[40]KL TT ĐỢT 2'!$B$18:$K$2023,10,0),0)</f>
        <v>0</v>
      </c>
    </row>
    <row r="897" spans="1:28" s="731" customFormat="1" hidden="1" outlineLevel="1">
      <c r="A897" s="817"/>
      <c r="B897" s="835" t="s">
        <v>2628</v>
      </c>
      <c r="C897" s="853" t="s">
        <v>1667</v>
      </c>
      <c r="D897" s="837" t="s">
        <v>1668</v>
      </c>
      <c r="E897" s="838">
        <v>1</v>
      </c>
      <c r="F897" s="932">
        <v>0</v>
      </c>
      <c r="G897" s="932"/>
      <c r="H897" s="758">
        <v>0</v>
      </c>
      <c r="I897" s="891">
        <f t="shared" si="84"/>
        <v>0</v>
      </c>
      <c r="J897" s="892">
        <f t="shared" si="85"/>
        <v>0</v>
      </c>
      <c r="K897" s="932"/>
      <c r="M897" s="933"/>
      <c r="N897" s="841" t="s">
        <v>2628</v>
      </c>
      <c r="O897" s="906" t="s">
        <v>1667</v>
      </c>
      <c r="P897" s="934" t="s">
        <v>1668</v>
      </c>
      <c r="Q897" s="935">
        <v>1</v>
      </c>
      <c r="R897" s="758">
        <f t="shared" si="83"/>
        <v>0</v>
      </c>
      <c r="S897" s="844">
        <f t="shared" si="83"/>
        <v>0</v>
      </c>
      <c r="T897" s="883">
        <f t="shared" si="83"/>
        <v>0</v>
      </c>
      <c r="U897" s="936">
        <v>7267800</v>
      </c>
      <c r="V897" s="936">
        <v>2262700</v>
      </c>
      <c r="W897" s="898">
        <f t="shared" si="78"/>
        <v>9530500</v>
      </c>
      <c r="X897" s="898">
        <f t="shared" si="79"/>
        <v>9530500</v>
      </c>
      <c r="Y897" s="898">
        <f t="shared" si="80"/>
        <v>0</v>
      </c>
      <c r="Z897" s="898">
        <f t="shared" si="81"/>
        <v>0</v>
      </c>
      <c r="AA897" s="898">
        <f t="shared" si="82"/>
        <v>0</v>
      </c>
      <c r="AB897" s="808">
        <f>IFERROR(VLOOKUP(N897,'[40]KL TT ĐỢT 2'!$B$18:$K$2023,10,0),0)</f>
        <v>0</v>
      </c>
    </row>
    <row r="898" spans="1:28" s="814" customFormat="1" collapsed="1">
      <c r="A898" s="809" t="s">
        <v>133</v>
      </c>
      <c r="B898" s="809"/>
      <c r="C898" s="810" t="s">
        <v>2629</v>
      </c>
      <c r="D898" s="809"/>
      <c r="E898" s="811"/>
      <c r="F898" s="937"/>
      <c r="G898" s="937"/>
      <c r="H898" s="758">
        <v>0</v>
      </c>
      <c r="I898" s="891">
        <f t="shared" si="84"/>
        <v>0</v>
      </c>
      <c r="J898" s="892">
        <f t="shared" si="85"/>
        <v>0</v>
      </c>
      <c r="K898" s="937"/>
      <c r="M898" s="759" t="s">
        <v>133</v>
      </c>
      <c r="N898" s="759"/>
      <c r="O898" s="760" t="s">
        <v>2629</v>
      </c>
      <c r="P898" s="759"/>
      <c r="Q898" s="815"/>
      <c r="R898" s="815"/>
      <c r="S898" s="815"/>
      <c r="T898" s="815"/>
      <c r="U898" s="815"/>
      <c r="V898" s="759"/>
      <c r="W898" s="759"/>
      <c r="X898" s="761">
        <f>SUBTOTAL(9,X901:X964)</f>
        <v>1011210800</v>
      </c>
      <c r="Y898" s="761">
        <f t="shared" ref="Y898:AA898" si="88">SUBTOTAL(9,Y901:Y964)</f>
        <v>0</v>
      </c>
      <c r="Z898" s="761">
        <f t="shared" si="88"/>
        <v>0</v>
      </c>
      <c r="AA898" s="761">
        <f t="shared" si="88"/>
        <v>0</v>
      </c>
      <c r="AB898" s="816">
        <f>IFERROR(VLOOKUP(N898,'[40]KL TT ĐỢT 2'!$B$18:$K$2023,10,0),0)</f>
        <v>0</v>
      </c>
    </row>
    <row r="899" spans="1:28" s="823" customFormat="1" hidden="1" outlineLevel="1">
      <c r="A899" s="817"/>
      <c r="B899" s="817"/>
      <c r="C899" s="930" t="s">
        <v>2507</v>
      </c>
      <c r="D899" s="931"/>
      <c r="E899" s="838"/>
      <c r="F899" s="938"/>
      <c r="G899" s="938"/>
      <c r="H899" s="758">
        <v>0</v>
      </c>
      <c r="I899" s="891">
        <f t="shared" si="84"/>
        <v>0</v>
      </c>
      <c r="J899" s="892">
        <f t="shared" si="85"/>
        <v>0</v>
      </c>
      <c r="K899" s="938"/>
      <c r="M899" s="828"/>
      <c r="N899" s="828"/>
      <c r="O899" s="865" t="s">
        <v>2507</v>
      </c>
      <c r="P899" s="866"/>
      <c r="Q899" s="844"/>
      <c r="R899" s="758">
        <f t="shared" ref="R899:T930" si="89">+H899</f>
        <v>0</v>
      </c>
      <c r="S899" s="844">
        <f t="shared" si="89"/>
        <v>0</v>
      </c>
      <c r="T899" s="883">
        <f t="shared" si="89"/>
        <v>0</v>
      </c>
      <c r="U899" s="860"/>
      <c r="V899" s="860"/>
      <c r="W899" s="795"/>
      <c r="X899" s="795"/>
      <c r="Y899" s="795"/>
      <c r="Z899" s="795"/>
      <c r="AA899" s="795"/>
      <c r="AB899" s="902">
        <f>IFERROR(VLOOKUP(N899,'[40]KL TT ĐỢT 2'!$B$18:$K$2023,10,0),0)</f>
        <v>0</v>
      </c>
    </row>
    <row r="900" spans="1:28" s="823" customFormat="1" hidden="1" outlineLevel="1">
      <c r="A900" s="835"/>
      <c r="B900" s="835"/>
      <c r="C900" s="825" t="s">
        <v>2630</v>
      </c>
      <c r="D900" s="837"/>
      <c r="E900" s="838"/>
      <c r="F900" s="938"/>
      <c r="G900" s="938"/>
      <c r="H900" s="758">
        <v>0</v>
      </c>
      <c r="I900" s="891">
        <f t="shared" si="84"/>
        <v>0</v>
      </c>
      <c r="J900" s="892">
        <f t="shared" si="85"/>
        <v>0</v>
      </c>
      <c r="K900" s="938"/>
      <c r="M900" s="841"/>
      <c r="N900" s="852"/>
      <c r="O900" s="830" t="s">
        <v>2630</v>
      </c>
      <c r="P900" s="843"/>
      <c r="Q900" s="844"/>
      <c r="R900" s="758">
        <f t="shared" si="89"/>
        <v>0</v>
      </c>
      <c r="S900" s="844">
        <f t="shared" si="89"/>
        <v>0</v>
      </c>
      <c r="T900" s="883">
        <f t="shared" si="89"/>
        <v>0</v>
      </c>
      <c r="U900" s="860"/>
      <c r="V900" s="860"/>
      <c r="W900" s="795"/>
      <c r="X900" s="795"/>
      <c r="Y900" s="795"/>
      <c r="Z900" s="795"/>
      <c r="AA900" s="795"/>
      <c r="AB900" s="796">
        <f>IFERROR(VLOOKUP(N900,'[40]KL TT ĐỢT 2'!$B$18:$K$2023,10,0),0)</f>
        <v>0</v>
      </c>
    </row>
    <row r="901" spans="1:28" s="827" customFormat="1" hidden="1" outlineLevel="1">
      <c r="A901" s="817"/>
      <c r="B901" s="835" t="s">
        <v>2631</v>
      </c>
      <c r="C901" s="836" t="s">
        <v>2315</v>
      </c>
      <c r="D901" s="837" t="s">
        <v>1535</v>
      </c>
      <c r="E901" s="838">
        <v>7</v>
      </c>
      <c r="F901" s="938"/>
      <c r="G901" s="938"/>
      <c r="H901" s="758">
        <v>0</v>
      </c>
      <c r="I901" s="891">
        <f t="shared" si="84"/>
        <v>0</v>
      </c>
      <c r="J901" s="892">
        <f t="shared" si="85"/>
        <v>0</v>
      </c>
      <c r="K901" s="938"/>
      <c r="M901" s="828"/>
      <c r="N901" s="841" t="s">
        <v>2631</v>
      </c>
      <c r="O901" s="842" t="s">
        <v>2315</v>
      </c>
      <c r="P901" s="843" t="s">
        <v>1535</v>
      </c>
      <c r="Q901" s="844">
        <v>7</v>
      </c>
      <c r="R901" s="758">
        <f t="shared" si="89"/>
        <v>0</v>
      </c>
      <c r="S901" s="844">
        <f t="shared" si="89"/>
        <v>0</v>
      </c>
      <c r="T901" s="883">
        <f t="shared" si="89"/>
        <v>0</v>
      </c>
      <c r="U901" s="845">
        <v>544700</v>
      </c>
      <c r="V901" s="845">
        <v>192900</v>
      </c>
      <c r="W901" s="795">
        <f t="shared" si="78"/>
        <v>737600</v>
      </c>
      <c r="X901" s="795">
        <f t="shared" si="79"/>
        <v>5163200</v>
      </c>
      <c r="Y901" s="795">
        <f t="shared" si="80"/>
        <v>0</v>
      </c>
      <c r="Z901" s="795">
        <f t="shared" si="81"/>
        <v>0</v>
      </c>
      <c r="AA901" s="795">
        <f t="shared" si="82"/>
        <v>0</v>
      </c>
      <c r="AB901" s="796">
        <f>IFERROR(VLOOKUP(N901,'[40]KL TT ĐỢT 2'!$B$18:$K$2023,10,0),0)</f>
        <v>0</v>
      </c>
    </row>
    <row r="902" spans="1:28" s="827" customFormat="1" hidden="1" outlineLevel="1">
      <c r="A902" s="817"/>
      <c r="B902" s="835" t="s">
        <v>2632</v>
      </c>
      <c r="C902" s="853" t="s">
        <v>2520</v>
      </c>
      <c r="D902" s="837"/>
      <c r="E902" s="838"/>
      <c r="F902" s="938"/>
      <c r="G902" s="938"/>
      <c r="H902" s="758">
        <v>0</v>
      </c>
      <c r="I902" s="891">
        <f t="shared" si="84"/>
        <v>0</v>
      </c>
      <c r="J902" s="892">
        <f t="shared" si="85"/>
        <v>0</v>
      </c>
      <c r="K902" s="938"/>
      <c r="M902" s="828"/>
      <c r="N902" s="841" t="s">
        <v>2632</v>
      </c>
      <c r="O902" s="856" t="s">
        <v>2520</v>
      </c>
      <c r="P902" s="843"/>
      <c r="Q902" s="844"/>
      <c r="R902" s="758">
        <f t="shared" si="89"/>
        <v>0</v>
      </c>
      <c r="S902" s="844">
        <f t="shared" si="89"/>
        <v>0</v>
      </c>
      <c r="T902" s="883">
        <f t="shared" si="89"/>
        <v>0</v>
      </c>
      <c r="U902" s="845">
        <v>0</v>
      </c>
      <c r="V902" s="845">
        <v>0</v>
      </c>
      <c r="W902" s="795">
        <f t="shared" si="78"/>
        <v>0</v>
      </c>
      <c r="X902" s="795">
        <f t="shared" si="79"/>
        <v>0</v>
      </c>
      <c r="Y902" s="795">
        <f t="shared" si="80"/>
        <v>0</v>
      </c>
      <c r="Z902" s="795">
        <f t="shared" si="81"/>
        <v>0</v>
      </c>
      <c r="AA902" s="795">
        <f t="shared" si="82"/>
        <v>0</v>
      </c>
      <c r="AB902" s="796">
        <f>IFERROR(VLOOKUP(N902,'[40]KL TT ĐỢT 2'!$B$18:$K$2023,10,0),0)</f>
        <v>0</v>
      </c>
    </row>
    <row r="903" spans="1:28" s="827" customFormat="1" hidden="1" outlineLevel="1">
      <c r="A903" s="817"/>
      <c r="B903" s="835" t="s">
        <v>2633</v>
      </c>
      <c r="C903" s="836" t="s">
        <v>2634</v>
      </c>
      <c r="D903" s="837" t="s">
        <v>1535</v>
      </c>
      <c r="E903" s="838">
        <v>30</v>
      </c>
      <c r="F903" s="938"/>
      <c r="G903" s="938"/>
      <c r="H903" s="758">
        <v>0</v>
      </c>
      <c r="I903" s="891">
        <f t="shared" si="84"/>
        <v>0</v>
      </c>
      <c r="J903" s="892">
        <f t="shared" si="85"/>
        <v>0</v>
      </c>
      <c r="K903" s="938"/>
      <c r="M903" s="828"/>
      <c r="N903" s="841" t="s">
        <v>2633</v>
      </c>
      <c r="O903" s="842" t="s">
        <v>2634</v>
      </c>
      <c r="P903" s="843" t="s">
        <v>1535</v>
      </c>
      <c r="Q903" s="844">
        <v>30</v>
      </c>
      <c r="R903" s="758">
        <f t="shared" si="89"/>
        <v>0</v>
      </c>
      <c r="S903" s="844">
        <f t="shared" si="89"/>
        <v>0</v>
      </c>
      <c r="T903" s="883">
        <f t="shared" si="89"/>
        <v>0</v>
      </c>
      <c r="U903" s="845">
        <v>495200</v>
      </c>
      <c r="V903" s="845">
        <v>192900</v>
      </c>
      <c r="W903" s="795">
        <f t="shared" si="78"/>
        <v>688100</v>
      </c>
      <c r="X903" s="795">
        <f t="shared" si="79"/>
        <v>20643000</v>
      </c>
      <c r="Y903" s="795">
        <f t="shared" si="80"/>
        <v>0</v>
      </c>
      <c r="Z903" s="795">
        <f t="shared" si="81"/>
        <v>0</v>
      </c>
      <c r="AA903" s="795">
        <f t="shared" si="82"/>
        <v>0</v>
      </c>
      <c r="AB903" s="796">
        <f>IFERROR(VLOOKUP(N903,'[40]KL TT ĐỢT 2'!$B$18:$K$2023,10,0),0)</f>
        <v>0</v>
      </c>
    </row>
    <row r="904" spans="1:28" s="823" customFormat="1" hidden="1" outlineLevel="1">
      <c r="A904" s="835"/>
      <c r="B904" s="835" t="s">
        <v>2635</v>
      </c>
      <c r="C904" s="836" t="s">
        <v>2636</v>
      </c>
      <c r="D904" s="837" t="s">
        <v>1535</v>
      </c>
      <c r="E904" s="838">
        <v>15</v>
      </c>
      <c r="F904" s="938"/>
      <c r="G904" s="938"/>
      <c r="H904" s="758">
        <v>0</v>
      </c>
      <c r="I904" s="891">
        <f t="shared" si="84"/>
        <v>0</v>
      </c>
      <c r="J904" s="892">
        <f t="shared" si="85"/>
        <v>0</v>
      </c>
      <c r="K904" s="938"/>
      <c r="M904" s="841"/>
      <c r="N904" s="841" t="s">
        <v>2635</v>
      </c>
      <c r="O904" s="842" t="s">
        <v>2636</v>
      </c>
      <c r="P904" s="843" t="s">
        <v>1535</v>
      </c>
      <c r="Q904" s="844">
        <v>15</v>
      </c>
      <c r="R904" s="758">
        <f t="shared" si="89"/>
        <v>0</v>
      </c>
      <c r="S904" s="844">
        <f t="shared" si="89"/>
        <v>0</v>
      </c>
      <c r="T904" s="883">
        <f t="shared" si="89"/>
        <v>0</v>
      </c>
      <c r="U904" s="845">
        <v>544700</v>
      </c>
      <c r="V904" s="845">
        <v>192900</v>
      </c>
      <c r="W904" s="795">
        <f t="shared" si="78"/>
        <v>737600</v>
      </c>
      <c r="X904" s="795">
        <f t="shared" si="79"/>
        <v>11064000</v>
      </c>
      <c r="Y904" s="795">
        <f t="shared" si="80"/>
        <v>0</v>
      </c>
      <c r="Z904" s="795">
        <f t="shared" si="81"/>
        <v>0</v>
      </c>
      <c r="AA904" s="795">
        <f t="shared" si="82"/>
        <v>0</v>
      </c>
      <c r="AB904" s="796">
        <f>IFERROR(VLOOKUP(N904,'[40]KL TT ĐỢT 2'!$B$18:$K$2023,10,0),0)</f>
        <v>0</v>
      </c>
    </row>
    <row r="905" spans="1:28" s="823" customFormat="1" hidden="1" outlineLevel="1">
      <c r="A905" s="835"/>
      <c r="B905" s="835" t="s">
        <v>2637</v>
      </c>
      <c r="C905" s="836" t="s">
        <v>2638</v>
      </c>
      <c r="D905" s="837" t="s">
        <v>1535</v>
      </c>
      <c r="E905" s="838">
        <v>13</v>
      </c>
      <c r="F905" s="938"/>
      <c r="G905" s="938"/>
      <c r="H905" s="758">
        <v>0</v>
      </c>
      <c r="I905" s="891">
        <f t="shared" si="84"/>
        <v>0</v>
      </c>
      <c r="J905" s="892">
        <f t="shared" si="85"/>
        <v>0</v>
      </c>
      <c r="K905" s="938"/>
      <c r="M905" s="841"/>
      <c r="N905" s="841" t="s">
        <v>2637</v>
      </c>
      <c r="O905" s="842" t="s">
        <v>2638</v>
      </c>
      <c r="P905" s="843" t="s">
        <v>1535</v>
      </c>
      <c r="Q905" s="844">
        <v>13</v>
      </c>
      <c r="R905" s="758">
        <f t="shared" si="89"/>
        <v>0</v>
      </c>
      <c r="S905" s="844">
        <f t="shared" si="89"/>
        <v>0</v>
      </c>
      <c r="T905" s="883">
        <f t="shared" si="89"/>
        <v>0</v>
      </c>
      <c r="U905" s="845">
        <v>544700</v>
      </c>
      <c r="V905" s="845">
        <v>192900</v>
      </c>
      <c r="W905" s="795">
        <f t="shared" si="78"/>
        <v>737600</v>
      </c>
      <c r="X905" s="795">
        <f t="shared" si="79"/>
        <v>9588800</v>
      </c>
      <c r="Y905" s="795">
        <f t="shared" si="80"/>
        <v>0</v>
      </c>
      <c r="Z905" s="795">
        <f t="shared" si="81"/>
        <v>0</v>
      </c>
      <c r="AA905" s="795">
        <f t="shared" si="82"/>
        <v>0</v>
      </c>
      <c r="AB905" s="796">
        <f>IFERROR(VLOOKUP(N905,'[40]KL TT ĐỢT 2'!$B$18:$K$2023,10,0),0)</f>
        <v>0</v>
      </c>
    </row>
    <row r="906" spans="1:28" s="827" customFormat="1" hidden="1" outlineLevel="1">
      <c r="A906" s="817"/>
      <c r="B906" s="835" t="s">
        <v>2639</v>
      </c>
      <c r="C906" s="853" t="s">
        <v>2640</v>
      </c>
      <c r="D906" s="837"/>
      <c r="E906" s="838"/>
      <c r="F906" s="938"/>
      <c r="G906" s="938"/>
      <c r="H906" s="758">
        <v>0</v>
      </c>
      <c r="I906" s="891">
        <f t="shared" si="84"/>
        <v>0</v>
      </c>
      <c r="J906" s="892">
        <f t="shared" si="85"/>
        <v>0</v>
      </c>
      <c r="K906" s="938"/>
      <c r="M906" s="908"/>
      <c r="N906" s="905" t="s">
        <v>2639</v>
      </c>
      <c r="O906" s="856" t="s">
        <v>2640</v>
      </c>
      <c r="P906" s="843"/>
      <c r="Q906" s="907"/>
      <c r="R906" s="758">
        <f t="shared" si="89"/>
        <v>0</v>
      </c>
      <c r="S906" s="844">
        <f t="shared" si="89"/>
        <v>0</v>
      </c>
      <c r="T906" s="883">
        <f t="shared" si="89"/>
        <v>0</v>
      </c>
      <c r="U906" s="845">
        <v>0</v>
      </c>
      <c r="V906" s="845">
        <v>0</v>
      </c>
      <c r="W906" s="795">
        <f t="shared" si="78"/>
        <v>0</v>
      </c>
      <c r="X906" s="795">
        <f t="shared" si="79"/>
        <v>0</v>
      </c>
      <c r="Y906" s="795">
        <f t="shared" si="80"/>
        <v>0</v>
      </c>
      <c r="Z906" s="795">
        <f t="shared" si="81"/>
        <v>0</v>
      </c>
      <c r="AA906" s="795">
        <f t="shared" si="82"/>
        <v>0</v>
      </c>
      <c r="AB906" s="796">
        <f>IFERROR(VLOOKUP(N906,'[40]KL TT ĐỢT 2'!$B$18:$K$2023,10,0),0)</f>
        <v>0</v>
      </c>
    </row>
    <row r="907" spans="1:28" s="823" customFormat="1" hidden="1" outlineLevel="1">
      <c r="A907" s="835"/>
      <c r="B907" s="835" t="s">
        <v>2641</v>
      </c>
      <c r="C907" s="836" t="s">
        <v>2642</v>
      </c>
      <c r="D907" s="837" t="s">
        <v>1535</v>
      </c>
      <c r="E907" s="838">
        <v>20</v>
      </c>
      <c r="F907" s="938"/>
      <c r="G907" s="938"/>
      <c r="H907" s="758">
        <v>0</v>
      </c>
      <c r="I907" s="891">
        <f t="shared" si="84"/>
        <v>0</v>
      </c>
      <c r="J907" s="892">
        <f t="shared" si="85"/>
        <v>0</v>
      </c>
      <c r="K907" s="938"/>
      <c r="M907" s="841"/>
      <c r="N907" s="841" t="s">
        <v>2641</v>
      </c>
      <c r="O907" s="842" t="s">
        <v>2642</v>
      </c>
      <c r="P907" s="843" t="s">
        <v>1535</v>
      </c>
      <c r="Q907" s="844">
        <v>20</v>
      </c>
      <c r="R907" s="758">
        <f t="shared" si="89"/>
        <v>0</v>
      </c>
      <c r="S907" s="844">
        <f t="shared" si="89"/>
        <v>0</v>
      </c>
      <c r="T907" s="883">
        <f t="shared" si="89"/>
        <v>0</v>
      </c>
      <c r="U907" s="845">
        <v>559100</v>
      </c>
      <c r="V907" s="845">
        <v>192900</v>
      </c>
      <c r="W907" s="795">
        <f t="shared" si="78"/>
        <v>752000</v>
      </c>
      <c r="X907" s="795">
        <f t="shared" si="79"/>
        <v>15040000</v>
      </c>
      <c r="Y907" s="795">
        <f t="shared" si="80"/>
        <v>0</v>
      </c>
      <c r="Z907" s="795">
        <f t="shared" si="81"/>
        <v>0</v>
      </c>
      <c r="AA907" s="795">
        <f t="shared" si="82"/>
        <v>0</v>
      </c>
      <c r="AB907" s="796">
        <f>IFERROR(VLOOKUP(N907,'[40]KL TT ĐỢT 2'!$B$18:$K$2023,10,0),0)</f>
        <v>0</v>
      </c>
    </row>
    <row r="908" spans="1:28" s="823" customFormat="1" hidden="1" outlineLevel="1">
      <c r="A908" s="835"/>
      <c r="B908" s="835" t="s">
        <v>2643</v>
      </c>
      <c r="C908" s="836" t="s">
        <v>2644</v>
      </c>
      <c r="D908" s="837" t="s">
        <v>1535</v>
      </c>
      <c r="E908" s="838">
        <v>7</v>
      </c>
      <c r="F908" s="938"/>
      <c r="G908" s="938"/>
      <c r="H908" s="758">
        <v>0</v>
      </c>
      <c r="I908" s="891">
        <f t="shared" si="84"/>
        <v>0</v>
      </c>
      <c r="J908" s="892">
        <f t="shared" si="85"/>
        <v>0</v>
      </c>
      <c r="K908" s="938"/>
      <c r="M908" s="841"/>
      <c r="N908" s="841" t="s">
        <v>2643</v>
      </c>
      <c r="O908" s="842" t="s">
        <v>2644</v>
      </c>
      <c r="P908" s="843" t="s">
        <v>1535</v>
      </c>
      <c r="Q908" s="844">
        <v>7</v>
      </c>
      <c r="R908" s="758">
        <f t="shared" si="89"/>
        <v>0</v>
      </c>
      <c r="S908" s="844">
        <f t="shared" si="89"/>
        <v>0</v>
      </c>
      <c r="T908" s="883">
        <f t="shared" si="89"/>
        <v>0</v>
      </c>
      <c r="U908" s="845">
        <v>495200</v>
      </c>
      <c r="V908" s="845">
        <v>192900</v>
      </c>
      <c r="W908" s="795">
        <f t="shared" si="78"/>
        <v>688100</v>
      </c>
      <c r="X908" s="795">
        <f t="shared" si="79"/>
        <v>4816700</v>
      </c>
      <c r="Y908" s="795">
        <f t="shared" si="80"/>
        <v>0</v>
      </c>
      <c r="Z908" s="795">
        <f t="shared" si="81"/>
        <v>0</v>
      </c>
      <c r="AA908" s="795">
        <f t="shared" si="82"/>
        <v>0</v>
      </c>
      <c r="AB908" s="796">
        <f>IFERROR(VLOOKUP(N908,'[40]KL TT ĐỢT 2'!$B$18:$K$2023,10,0),0)</f>
        <v>0</v>
      </c>
    </row>
    <row r="909" spans="1:28" s="823" customFormat="1" hidden="1" outlineLevel="1">
      <c r="A909" s="835"/>
      <c r="B909" s="835" t="s">
        <v>2645</v>
      </c>
      <c r="C909" s="836" t="s">
        <v>2646</v>
      </c>
      <c r="D909" s="837" t="s">
        <v>1535</v>
      </c>
      <c r="E909" s="838">
        <v>7</v>
      </c>
      <c r="F909" s="938"/>
      <c r="G909" s="938"/>
      <c r="H909" s="758">
        <v>0</v>
      </c>
      <c r="I909" s="891">
        <f t="shared" si="84"/>
        <v>0</v>
      </c>
      <c r="J909" s="892">
        <f t="shared" si="85"/>
        <v>0</v>
      </c>
      <c r="K909" s="938"/>
      <c r="M909" s="841"/>
      <c r="N909" s="841" t="s">
        <v>2645</v>
      </c>
      <c r="O909" s="842" t="s">
        <v>2646</v>
      </c>
      <c r="P909" s="843" t="s">
        <v>1535</v>
      </c>
      <c r="Q909" s="844">
        <v>7</v>
      </c>
      <c r="R909" s="758">
        <f t="shared" si="89"/>
        <v>0</v>
      </c>
      <c r="S909" s="844">
        <f t="shared" si="89"/>
        <v>0</v>
      </c>
      <c r="T909" s="883">
        <f t="shared" si="89"/>
        <v>0</v>
      </c>
      <c r="U909" s="845">
        <v>495200</v>
      </c>
      <c r="V909" s="845">
        <v>192900</v>
      </c>
      <c r="W909" s="795">
        <f t="shared" si="78"/>
        <v>688100</v>
      </c>
      <c r="X909" s="795">
        <f t="shared" si="79"/>
        <v>4816700</v>
      </c>
      <c r="Y909" s="795">
        <f t="shared" si="80"/>
        <v>0</v>
      </c>
      <c r="Z909" s="795">
        <f t="shared" si="81"/>
        <v>0</v>
      </c>
      <c r="AA909" s="795">
        <f t="shared" si="82"/>
        <v>0</v>
      </c>
      <c r="AB909" s="796">
        <f>IFERROR(VLOOKUP(N909,'[40]KL TT ĐỢT 2'!$B$18:$K$2023,10,0),0)</f>
        <v>0</v>
      </c>
    </row>
    <row r="910" spans="1:28" s="827" customFormat="1" hidden="1" outlineLevel="1">
      <c r="A910" s="817"/>
      <c r="B910" s="835" t="s">
        <v>2647</v>
      </c>
      <c r="C910" s="836" t="s">
        <v>2648</v>
      </c>
      <c r="D910" s="837" t="s">
        <v>1535</v>
      </c>
      <c r="E910" s="838">
        <v>39</v>
      </c>
      <c r="F910" s="938"/>
      <c r="G910" s="938"/>
      <c r="H910" s="758">
        <v>0</v>
      </c>
      <c r="I910" s="891">
        <f t="shared" si="84"/>
        <v>0</v>
      </c>
      <c r="J910" s="892">
        <f t="shared" si="85"/>
        <v>0</v>
      </c>
      <c r="K910" s="938"/>
      <c r="M910" s="828"/>
      <c r="N910" s="841" t="s">
        <v>2647</v>
      </c>
      <c r="O910" s="842" t="s">
        <v>2648</v>
      </c>
      <c r="P910" s="843" t="s">
        <v>1535</v>
      </c>
      <c r="Q910" s="844">
        <v>39</v>
      </c>
      <c r="R910" s="758">
        <f t="shared" si="89"/>
        <v>0</v>
      </c>
      <c r="S910" s="844">
        <f t="shared" si="89"/>
        <v>0</v>
      </c>
      <c r="T910" s="883">
        <f t="shared" si="89"/>
        <v>0</v>
      </c>
      <c r="U910" s="845">
        <v>615000</v>
      </c>
      <c r="V910" s="845">
        <v>192900</v>
      </c>
      <c r="W910" s="795">
        <f t="shared" si="78"/>
        <v>807900</v>
      </c>
      <c r="X910" s="795">
        <f t="shared" si="79"/>
        <v>31508100</v>
      </c>
      <c r="Y910" s="795">
        <f t="shared" si="80"/>
        <v>0</v>
      </c>
      <c r="Z910" s="795">
        <f t="shared" si="81"/>
        <v>0</v>
      </c>
      <c r="AA910" s="795">
        <f t="shared" si="82"/>
        <v>0</v>
      </c>
      <c r="AB910" s="796">
        <f>IFERROR(VLOOKUP(N910,'[40]KL TT ĐỢT 2'!$B$18:$K$2023,10,0),0)</f>
        <v>0</v>
      </c>
    </row>
    <row r="911" spans="1:28" s="827" customFormat="1" hidden="1" outlineLevel="1">
      <c r="A911" s="817"/>
      <c r="B911" s="835" t="s">
        <v>2649</v>
      </c>
      <c r="C911" s="836" t="s">
        <v>2650</v>
      </c>
      <c r="D911" s="837" t="s">
        <v>1535</v>
      </c>
      <c r="E911" s="838">
        <v>3</v>
      </c>
      <c r="F911" s="938"/>
      <c r="G911" s="938"/>
      <c r="H911" s="758">
        <v>0</v>
      </c>
      <c r="I911" s="891">
        <f t="shared" si="84"/>
        <v>0</v>
      </c>
      <c r="J911" s="892">
        <f t="shared" si="85"/>
        <v>0</v>
      </c>
      <c r="K911" s="938"/>
      <c r="M911" s="828"/>
      <c r="N911" s="841" t="s">
        <v>2649</v>
      </c>
      <c r="O911" s="842" t="s">
        <v>2650</v>
      </c>
      <c r="P911" s="843" t="s">
        <v>1535</v>
      </c>
      <c r="Q911" s="844">
        <v>3</v>
      </c>
      <c r="R911" s="758">
        <f t="shared" si="89"/>
        <v>0</v>
      </c>
      <c r="S911" s="844">
        <f t="shared" si="89"/>
        <v>0</v>
      </c>
      <c r="T911" s="883">
        <f t="shared" si="89"/>
        <v>0</v>
      </c>
      <c r="U911" s="845">
        <v>544700</v>
      </c>
      <c r="V911" s="845">
        <v>192900</v>
      </c>
      <c r="W911" s="795">
        <f t="shared" si="78"/>
        <v>737600</v>
      </c>
      <c r="X911" s="795">
        <f t="shared" si="79"/>
        <v>2212800</v>
      </c>
      <c r="Y911" s="795">
        <f t="shared" si="80"/>
        <v>0</v>
      </c>
      <c r="Z911" s="795">
        <f t="shared" si="81"/>
        <v>0</v>
      </c>
      <c r="AA911" s="795">
        <f t="shared" si="82"/>
        <v>0</v>
      </c>
      <c r="AB911" s="796">
        <f>IFERROR(VLOOKUP(N911,'[40]KL TT ĐỢT 2'!$B$18:$K$2023,10,0),0)</f>
        <v>0</v>
      </c>
    </row>
    <row r="912" spans="1:28" s="827" customFormat="1" hidden="1" outlineLevel="1">
      <c r="A912" s="817"/>
      <c r="B912" s="835" t="s">
        <v>2651</v>
      </c>
      <c r="C912" s="836" t="s">
        <v>2652</v>
      </c>
      <c r="D912" s="837" t="s">
        <v>1535</v>
      </c>
      <c r="E912" s="838">
        <v>8</v>
      </c>
      <c r="F912" s="938"/>
      <c r="G912" s="938"/>
      <c r="H912" s="758">
        <v>0</v>
      </c>
      <c r="I912" s="891">
        <f t="shared" si="84"/>
        <v>0</v>
      </c>
      <c r="J912" s="892">
        <f t="shared" si="85"/>
        <v>0</v>
      </c>
      <c r="K912" s="938"/>
      <c r="M912" s="828"/>
      <c r="N912" s="841" t="s">
        <v>2651</v>
      </c>
      <c r="O912" s="842" t="s">
        <v>2652</v>
      </c>
      <c r="P912" s="843" t="s">
        <v>1535</v>
      </c>
      <c r="Q912" s="844">
        <v>8</v>
      </c>
      <c r="R912" s="758">
        <f t="shared" si="89"/>
        <v>0</v>
      </c>
      <c r="S912" s="844">
        <f t="shared" si="89"/>
        <v>0</v>
      </c>
      <c r="T912" s="883">
        <f t="shared" si="89"/>
        <v>0</v>
      </c>
      <c r="U912" s="845">
        <v>615000</v>
      </c>
      <c r="V912" s="845">
        <v>192900</v>
      </c>
      <c r="W912" s="795">
        <f t="shared" si="78"/>
        <v>807900</v>
      </c>
      <c r="X912" s="795">
        <f t="shared" si="79"/>
        <v>6463200</v>
      </c>
      <c r="Y912" s="795">
        <f t="shared" si="80"/>
        <v>0</v>
      </c>
      <c r="Z912" s="795">
        <f t="shared" si="81"/>
        <v>0</v>
      </c>
      <c r="AA912" s="795">
        <f t="shared" si="82"/>
        <v>0</v>
      </c>
      <c r="AB912" s="796">
        <f>IFERROR(VLOOKUP(N912,'[40]KL TT ĐỢT 2'!$B$18:$K$2023,10,0),0)</f>
        <v>0</v>
      </c>
    </row>
    <row r="913" spans="1:28" s="823" customFormat="1" hidden="1" outlineLevel="1">
      <c r="A913" s="835"/>
      <c r="B913" s="835" t="s">
        <v>2653</v>
      </c>
      <c r="C913" s="836" t="s">
        <v>2654</v>
      </c>
      <c r="D913" s="837" t="s">
        <v>1535</v>
      </c>
      <c r="E913" s="838">
        <v>2.5</v>
      </c>
      <c r="F913" s="938"/>
      <c r="G913" s="938"/>
      <c r="H913" s="758">
        <v>0</v>
      </c>
      <c r="I913" s="891">
        <f t="shared" si="84"/>
        <v>0</v>
      </c>
      <c r="J913" s="892">
        <f t="shared" si="85"/>
        <v>0</v>
      </c>
      <c r="K913" s="938"/>
      <c r="M913" s="841"/>
      <c r="N913" s="841" t="s">
        <v>2653</v>
      </c>
      <c r="O913" s="842" t="s">
        <v>2654</v>
      </c>
      <c r="P913" s="843" t="s">
        <v>1535</v>
      </c>
      <c r="Q913" s="844">
        <v>2.5</v>
      </c>
      <c r="R913" s="758">
        <f t="shared" si="89"/>
        <v>0</v>
      </c>
      <c r="S913" s="844">
        <f t="shared" si="89"/>
        <v>0</v>
      </c>
      <c r="T913" s="883">
        <f t="shared" si="89"/>
        <v>0</v>
      </c>
      <c r="U913" s="845">
        <v>544700</v>
      </c>
      <c r="V913" s="845">
        <v>192900</v>
      </c>
      <c r="W913" s="795">
        <f t="shared" si="78"/>
        <v>737600</v>
      </c>
      <c r="X913" s="795">
        <f t="shared" si="79"/>
        <v>1844000</v>
      </c>
      <c r="Y913" s="795">
        <f t="shared" si="80"/>
        <v>0</v>
      </c>
      <c r="Z913" s="795">
        <f t="shared" si="81"/>
        <v>0</v>
      </c>
      <c r="AA913" s="795">
        <f t="shared" si="82"/>
        <v>0</v>
      </c>
      <c r="AB913" s="796">
        <f>IFERROR(VLOOKUP(N913,'[40]KL TT ĐỢT 2'!$B$18:$K$2023,10,0),0)</f>
        <v>0</v>
      </c>
    </row>
    <row r="914" spans="1:28" s="823" customFormat="1" hidden="1" outlineLevel="1">
      <c r="A914" s="835"/>
      <c r="B914" s="835" t="s">
        <v>2655</v>
      </c>
      <c r="C914" s="836" t="s">
        <v>2656</v>
      </c>
      <c r="D914" s="837" t="s">
        <v>1535</v>
      </c>
      <c r="E914" s="838">
        <v>3</v>
      </c>
      <c r="F914" s="938"/>
      <c r="G914" s="938"/>
      <c r="H914" s="758">
        <v>0</v>
      </c>
      <c r="I914" s="891">
        <f t="shared" si="84"/>
        <v>0</v>
      </c>
      <c r="J914" s="892">
        <f t="shared" si="85"/>
        <v>0</v>
      </c>
      <c r="K914" s="938"/>
      <c r="M914" s="841"/>
      <c r="N914" s="841" t="s">
        <v>2655</v>
      </c>
      <c r="O914" s="842" t="s">
        <v>2656</v>
      </c>
      <c r="P914" s="843" t="s">
        <v>1535</v>
      </c>
      <c r="Q914" s="844">
        <v>3</v>
      </c>
      <c r="R914" s="758">
        <f t="shared" si="89"/>
        <v>0</v>
      </c>
      <c r="S914" s="844">
        <f t="shared" si="89"/>
        <v>0</v>
      </c>
      <c r="T914" s="883">
        <f t="shared" si="89"/>
        <v>0</v>
      </c>
      <c r="U914" s="845">
        <v>615000</v>
      </c>
      <c r="V914" s="845">
        <v>192900</v>
      </c>
      <c r="W914" s="795">
        <f t="shared" si="78"/>
        <v>807900</v>
      </c>
      <c r="X914" s="795">
        <f t="shared" si="79"/>
        <v>2423700</v>
      </c>
      <c r="Y914" s="795">
        <f t="shared" si="80"/>
        <v>0</v>
      </c>
      <c r="Z914" s="795">
        <f t="shared" si="81"/>
        <v>0</v>
      </c>
      <c r="AA914" s="795">
        <f t="shared" si="82"/>
        <v>0</v>
      </c>
      <c r="AB914" s="796">
        <f>IFERROR(VLOOKUP(N914,'[40]KL TT ĐỢT 2'!$B$18:$K$2023,10,0),0)</f>
        <v>0</v>
      </c>
    </row>
    <row r="915" spans="1:28" s="827" customFormat="1" hidden="1" outlineLevel="1">
      <c r="A915" s="817"/>
      <c r="B915" s="835" t="s">
        <v>2657</v>
      </c>
      <c r="C915" s="836" t="s">
        <v>2658</v>
      </c>
      <c r="D915" s="837" t="s">
        <v>1535</v>
      </c>
      <c r="E915" s="838">
        <v>2</v>
      </c>
      <c r="F915" s="938"/>
      <c r="G915" s="938"/>
      <c r="H915" s="758">
        <v>0</v>
      </c>
      <c r="I915" s="891">
        <f t="shared" si="84"/>
        <v>0</v>
      </c>
      <c r="J915" s="892">
        <f t="shared" si="85"/>
        <v>0</v>
      </c>
      <c r="K915" s="938"/>
      <c r="M915" s="908"/>
      <c r="N915" s="905" t="s">
        <v>2657</v>
      </c>
      <c r="O915" s="842" t="s">
        <v>2658</v>
      </c>
      <c r="P915" s="843" t="s">
        <v>1535</v>
      </c>
      <c r="Q915" s="907">
        <v>2</v>
      </c>
      <c r="R915" s="758">
        <f t="shared" si="89"/>
        <v>0</v>
      </c>
      <c r="S915" s="844">
        <f t="shared" si="89"/>
        <v>0</v>
      </c>
      <c r="T915" s="883">
        <f t="shared" si="89"/>
        <v>0</v>
      </c>
      <c r="U915" s="845">
        <v>544700</v>
      </c>
      <c r="V915" s="845">
        <v>192900</v>
      </c>
      <c r="W915" s="795">
        <f t="shared" si="78"/>
        <v>737600</v>
      </c>
      <c r="X915" s="795">
        <f t="shared" si="79"/>
        <v>1475200</v>
      </c>
      <c r="Y915" s="795">
        <f t="shared" si="80"/>
        <v>0</v>
      </c>
      <c r="Z915" s="795">
        <f t="shared" si="81"/>
        <v>0</v>
      </c>
      <c r="AA915" s="795">
        <f t="shared" si="82"/>
        <v>0</v>
      </c>
      <c r="AB915" s="796">
        <f>IFERROR(VLOOKUP(N915,'[40]KL TT ĐỢT 2'!$B$18:$K$2023,10,0),0)</f>
        <v>0</v>
      </c>
    </row>
    <row r="916" spans="1:28" s="823" customFormat="1" hidden="1" outlineLevel="1">
      <c r="A916" s="835"/>
      <c r="B916" s="835" t="s">
        <v>2659</v>
      </c>
      <c r="C916" s="836" t="s">
        <v>2660</v>
      </c>
      <c r="D916" s="837" t="s">
        <v>1535</v>
      </c>
      <c r="E916" s="838">
        <v>0.5</v>
      </c>
      <c r="F916" s="938"/>
      <c r="G916" s="938"/>
      <c r="H916" s="758">
        <v>0</v>
      </c>
      <c r="I916" s="891">
        <f t="shared" si="84"/>
        <v>0</v>
      </c>
      <c r="J916" s="892">
        <f t="shared" si="85"/>
        <v>0</v>
      </c>
      <c r="K916" s="938"/>
      <c r="M916" s="841"/>
      <c r="N916" s="841" t="s">
        <v>2659</v>
      </c>
      <c r="O916" s="842" t="s">
        <v>2660</v>
      </c>
      <c r="P916" s="843" t="s">
        <v>1535</v>
      </c>
      <c r="Q916" s="844">
        <v>0.5</v>
      </c>
      <c r="R916" s="758">
        <f t="shared" si="89"/>
        <v>0</v>
      </c>
      <c r="S916" s="844">
        <f t="shared" si="89"/>
        <v>0</v>
      </c>
      <c r="T916" s="883">
        <f t="shared" si="89"/>
        <v>0</v>
      </c>
      <c r="U916" s="845">
        <v>544700</v>
      </c>
      <c r="V916" s="845">
        <v>192900</v>
      </c>
      <c r="W916" s="795">
        <f t="shared" si="78"/>
        <v>737600</v>
      </c>
      <c r="X916" s="795">
        <f t="shared" si="79"/>
        <v>368800</v>
      </c>
      <c r="Y916" s="795">
        <f t="shared" si="80"/>
        <v>0</v>
      </c>
      <c r="Z916" s="795">
        <f t="shared" si="81"/>
        <v>0</v>
      </c>
      <c r="AA916" s="795">
        <f t="shared" si="82"/>
        <v>0</v>
      </c>
      <c r="AB916" s="796">
        <f>IFERROR(VLOOKUP(N916,'[40]KL TT ĐỢT 2'!$B$18:$K$2023,10,0),0)</f>
        <v>0</v>
      </c>
    </row>
    <row r="917" spans="1:28" s="827" customFormat="1" hidden="1" outlineLevel="1">
      <c r="A917" s="817"/>
      <c r="B917" s="835" t="s">
        <v>2661</v>
      </c>
      <c r="C917" s="853" t="s">
        <v>2475</v>
      </c>
      <c r="D917" s="837"/>
      <c r="E917" s="820"/>
      <c r="F917" s="938"/>
      <c r="G917" s="938"/>
      <c r="H917" s="758">
        <v>0</v>
      </c>
      <c r="I917" s="891">
        <f t="shared" si="84"/>
        <v>0</v>
      </c>
      <c r="J917" s="892">
        <f t="shared" si="85"/>
        <v>0</v>
      </c>
      <c r="K917" s="938"/>
      <c r="M917" s="828"/>
      <c r="N917" s="841" t="s">
        <v>2661</v>
      </c>
      <c r="O917" s="856" t="s">
        <v>2475</v>
      </c>
      <c r="P917" s="843"/>
      <c r="Q917" s="832"/>
      <c r="R917" s="758">
        <f t="shared" si="89"/>
        <v>0</v>
      </c>
      <c r="S917" s="844">
        <f t="shared" si="89"/>
        <v>0</v>
      </c>
      <c r="T917" s="883">
        <f t="shared" si="89"/>
        <v>0</v>
      </c>
      <c r="U917" s="845">
        <v>0</v>
      </c>
      <c r="V917" s="845">
        <v>0</v>
      </c>
      <c r="W917" s="795">
        <f t="shared" si="78"/>
        <v>0</v>
      </c>
      <c r="X917" s="795">
        <f t="shared" si="79"/>
        <v>0</v>
      </c>
      <c r="Y917" s="795">
        <f t="shared" si="80"/>
        <v>0</v>
      </c>
      <c r="Z917" s="795">
        <f t="shared" si="81"/>
        <v>0</v>
      </c>
      <c r="AA917" s="795">
        <f t="shared" si="82"/>
        <v>0</v>
      </c>
      <c r="AB917" s="796">
        <f>IFERROR(VLOOKUP(N917,'[40]KL TT ĐỢT 2'!$B$18:$K$2023,10,0),0)</f>
        <v>0</v>
      </c>
    </row>
    <row r="918" spans="1:28" s="827" customFormat="1" hidden="1" outlineLevel="1">
      <c r="A918" s="817"/>
      <c r="B918" s="835" t="s">
        <v>2662</v>
      </c>
      <c r="C918" s="836" t="s">
        <v>2663</v>
      </c>
      <c r="D918" s="837" t="s">
        <v>1535</v>
      </c>
      <c r="E918" s="838">
        <v>226</v>
      </c>
      <c r="F918" s="938"/>
      <c r="G918" s="938"/>
      <c r="H918" s="758">
        <v>0</v>
      </c>
      <c r="I918" s="891">
        <f t="shared" si="84"/>
        <v>0</v>
      </c>
      <c r="J918" s="892">
        <f t="shared" si="85"/>
        <v>0</v>
      </c>
      <c r="K918" s="938"/>
      <c r="M918" s="908"/>
      <c r="N918" s="905" t="s">
        <v>2662</v>
      </c>
      <c r="O918" s="842" t="s">
        <v>2663</v>
      </c>
      <c r="P918" s="843" t="s">
        <v>1535</v>
      </c>
      <c r="Q918" s="907">
        <v>226</v>
      </c>
      <c r="R918" s="758">
        <f t="shared" si="89"/>
        <v>0</v>
      </c>
      <c r="S918" s="844">
        <f t="shared" si="89"/>
        <v>0</v>
      </c>
      <c r="T918" s="883">
        <f t="shared" si="89"/>
        <v>0</v>
      </c>
      <c r="U918" s="845">
        <v>559100</v>
      </c>
      <c r="V918" s="845">
        <v>192900</v>
      </c>
      <c r="W918" s="795">
        <f t="shared" ref="W918:W981" si="90">U918+V918</f>
        <v>752000</v>
      </c>
      <c r="X918" s="795">
        <f t="shared" ref="X918:X981" si="91">Q918*W918</f>
        <v>169952000</v>
      </c>
      <c r="Y918" s="795">
        <f t="shared" ref="Y918:Y981" si="92">R918*W918</f>
        <v>0</v>
      </c>
      <c r="Z918" s="795">
        <f t="shared" ref="Z918:Z981" si="93">S918*W918</f>
        <v>0</v>
      </c>
      <c r="AA918" s="795">
        <f t="shared" ref="AA918:AA981" si="94">T918*W918</f>
        <v>0</v>
      </c>
      <c r="AB918" s="796">
        <f>IFERROR(VLOOKUP(N918,'[40]KL TT ĐỢT 2'!$B$18:$K$2023,10,0),0)</f>
        <v>0</v>
      </c>
    </row>
    <row r="919" spans="1:28" s="823" customFormat="1" hidden="1" outlineLevel="1">
      <c r="A919" s="835"/>
      <c r="B919" s="835" t="s">
        <v>2664</v>
      </c>
      <c r="C919" s="836" t="s">
        <v>2663</v>
      </c>
      <c r="D919" s="837" t="s">
        <v>1535</v>
      </c>
      <c r="E919" s="838">
        <v>0</v>
      </c>
      <c r="F919" s="938"/>
      <c r="G919" s="938"/>
      <c r="H919" s="758">
        <v>0</v>
      </c>
      <c r="I919" s="891">
        <f t="shared" si="84"/>
        <v>0</v>
      </c>
      <c r="J919" s="892">
        <f t="shared" si="85"/>
        <v>0</v>
      </c>
      <c r="K919" s="938"/>
      <c r="M919" s="841"/>
      <c r="N919" s="841" t="s">
        <v>2664</v>
      </c>
      <c r="O919" s="842" t="s">
        <v>2663</v>
      </c>
      <c r="P919" s="843" t="s">
        <v>1535</v>
      </c>
      <c r="Q919" s="844">
        <v>0</v>
      </c>
      <c r="R919" s="758">
        <f t="shared" si="89"/>
        <v>0</v>
      </c>
      <c r="S919" s="844">
        <f t="shared" si="89"/>
        <v>0</v>
      </c>
      <c r="T919" s="883">
        <f t="shared" si="89"/>
        <v>0</v>
      </c>
      <c r="U919" s="845">
        <v>559100</v>
      </c>
      <c r="V919" s="845">
        <v>192900</v>
      </c>
      <c r="W919" s="795">
        <f t="shared" si="90"/>
        <v>752000</v>
      </c>
      <c r="X919" s="795">
        <f t="shared" si="91"/>
        <v>0</v>
      </c>
      <c r="Y919" s="795">
        <f t="shared" si="92"/>
        <v>0</v>
      </c>
      <c r="Z919" s="795">
        <f t="shared" si="93"/>
        <v>0</v>
      </c>
      <c r="AA919" s="795">
        <f t="shared" si="94"/>
        <v>0</v>
      </c>
      <c r="AB919" s="796">
        <f>IFERROR(VLOOKUP(N919,'[40]KL TT ĐỢT 2'!$B$18:$K$2023,10,0),0)</f>
        <v>0</v>
      </c>
    </row>
    <row r="920" spans="1:28" s="827" customFormat="1" hidden="1" outlineLevel="1">
      <c r="A920" s="817"/>
      <c r="B920" s="835" t="s">
        <v>2665</v>
      </c>
      <c r="C920" s="836" t="s">
        <v>2666</v>
      </c>
      <c r="D920" s="837" t="s">
        <v>1535</v>
      </c>
      <c r="E920" s="838">
        <v>33</v>
      </c>
      <c r="F920" s="938"/>
      <c r="G920" s="938"/>
      <c r="H920" s="758">
        <v>0</v>
      </c>
      <c r="I920" s="891">
        <f t="shared" si="84"/>
        <v>0</v>
      </c>
      <c r="J920" s="892">
        <f t="shared" si="85"/>
        <v>0</v>
      </c>
      <c r="K920" s="938"/>
      <c r="M920" s="828"/>
      <c r="N920" s="841" t="s">
        <v>2665</v>
      </c>
      <c r="O920" s="842" t="s">
        <v>2666</v>
      </c>
      <c r="P920" s="843" t="s">
        <v>1535</v>
      </c>
      <c r="Q920" s="844">
        <v>33</v>
      </c>
      <c r="R920" s="758">
        <f t="shared" si="89"/>
        <v>0</v>
      </c>
      <c r="S920" s="844">
        <f t="shared" si="89"/>
        <v>0</v>
      </c>
      <c r="T920" s="883">
        <f t="shared" si="89"/>
        <v>0</v>
      </c>
      <c r="U920" s="845">
        <v>615000</v>
      </c>
      <c r="V920" s="845">
        <v>192900</v>
      </c>
      <c r="W920" s="795">
        <f t="shared" si="90"/>
        <v>807900</v>
      </c>
      <c r="X920" s="795">
        <f t="shared" si="91"/>
        <v>26660700</v>
      </c>
      <c r="Y920" s="795">
        <f t="shared" si="92"/>
        <v>0</v>
      </c>
      <c r="Z920" s="795">
        <f t="shared" si="93"/>
        <v>0</v>
      </c>
      <c r="AA920" s="795">
        <f t="shared" si="94"/>
        <v>0</v>
      </c>
      <c r="AB920" s="796">
        <f>IFERROR(VLOOKUP(N920,'[40]KL TT ĐỢT 2'!$B$18:$K$2023,10,0),0)</f>
        <v>0</v>
      </c>
    </row>
    <row r="921" spans="1:28" s="827" customFormat="1" hidden="1" outlineLevel="1">
      <c r="A921" s="817"/>
      <c r="B921" s="835" t="s">
        <v>2667</v>
      </c>
      <c r="C921" s="836" t="s">
        <v>2668</v>
      </c>
      <c r="D921" s="837" t="s">
        <v>1535</v>
      </c>
      <c r="E921" s="838">
        <v>8</v>
      </c>
      <c r="F921" s="938"/>
      <c r="G921" s="938"/>
      <c r="H921" s="758">
        <v>0</v>
      </c>
      <c r="I921" s="891">
        <f t="shared" si="84"/>
        <v>0</v>
      </c>
      <c r="J921" s="892">
        <f t="shared" si="85"/>
        <v>0</v>
      </c>
      <c r="K921" s="938"/>
      <c r="M921" s="828"/>
      <c r="N921" s="841" t="s">
        <v>2667</v>
      </c>
      <c r="O921" s="842" t="s">
        <v>2668</v>
      </c>
      <c r="P921" s="843" t="s">
        <v>1535</v>
      </c>
      <c r="Q921" s="844">
        <v>8</v>
      </c>
      <c r="R921" s="758">
        <f t="shared" si="89"/>
        <v>0</v>
      </c>
      <c r="S921" s="844">
        <f t="shared" si="89"/>
        <v>0</v>
      </c>
      <c r="T921" s="883">
        <f t="shared" si="89"/>
        <v>0</v>
      </c>
      <c r="U921" s="845">
        <v>615000</v>
      </c>
      <c r="V921" s="845">
        <v>192900</v>
      </c>
      <c r="W921" s="795">
        <f t="shared" si="90"/>
        <v>807900</v>
      </c>
      <c r="X921" s="795">
        <f t="shared" si="91"/>
        <v>6463200</v>
      </c>
      <c r="Y921" s="795">
        <f t="shared" si="92"/>
        <v>0</v>
      </c>
      <c r="Z921" s="795">
        <f t="shared" si="93"/>
        <v>0</v>
      </c>
      <c r="AA921" s="795">
        <f t="shared" si="94"/>
        <v>0</v>
      </c>
      <c r="AB921" s="796">
        <f>IFERROR(VLOOKUP(N921,'[40]KL TT ĐỢT 2'!$B$18:$K$2023,10,0),0)</f>
        <v>0</v>
      </c>
    </row>
    <row r="922" spans="1:28" s="827" customFormat="1" hidden="1" outlineLevel="1">
      <c r="A922" s="817"/>
      <c r="B922" s="835" t="s">
        <v>2669</v>
      </c>
      <c r="C922" s="853" t="s">
        <v>2600</v>
      </c>
      <c r="D922" s="837"/>
      <c r="E922" s="838"/>
      <c r="F922" s="938"/>
      <c r="G922" s="938"/>
      <c r="H922" s="758">
        <v>0</v>
      </c>
      <c r="I922" s="891">
        <f t="shared" si="84"/>
        <v>0</v>
      </c>
      <c r="J922" s="892">
        <f t="shared" si="85"/>
        <v>0</v>
      </c>
      <c r="K922" s="938"/>
      <c r="M922" s="828"/>
      <c r="N922" s="841" t="s">
        <v>2669</v>
      </c>
      <c r="O922" s="856" t="s">
        <v>2600</v>
      </c>
      <c r="P922" s="843"/>
      <c r="Q922" s="844"/>
      <c r="R922" s="758">
        <f t="shared" si="89"/>
        <v>0</v>
      </c>
      <c r="S922" s="844">
        <f t="shared" si="89"/>
        <v>0</v>
      </c>
      <c r="T922" s="883">
        <f t="shared" si="89"/>
        <v>0</v>
      </c>
      <c r="U922" s="845">
        <v>0</v>
      </c>
      <c r="V922" s="845">
        <v>0</v>
      </c>
      <c r="W922" s="795">
        <f t="shared" si="90"/>
        <v>0</v>
      </c>
      <c r="X922" s="795">
        <f t="shared" si="91"/>
        <v>0</v>
      </c>
      <c r="Y922" s="795">
        <f t="shared" si="92"/>
        <v>0</v>
      </c>
      <c r="Z922" s="795">
        <f t="shared" si="93"/>
        <v>0</v>
      </c>
      <c r="AA922" s="795">
        <f t="shared" si="94"/>
        <v>0</v>
      </c>
      <c r="AB922" s="796">
        <f>IFERROR(VLOOKUP(N922,'[40]KL TT ĐỢT 2'!$B$18:$K$2023,10,0),0)</f>
        <v>0</v>
      </c>
    </row>
    <row r="923" spans="1:28" s="823" customFormat="1" hidden="1" outlineLevel="1">
      <c r="A923" s="835"/>
      <c r="B923" s="835" t="s">
        <v>2670</v>
      </c>
      <c r="C923" s="836" t="s">
        <v>2663</v>
      </c>
      <c r="D923" s="837" t="s">
        <v>1535</v>
      </c>
      <c r="E923" s="838">
        <v>142</v>
      </c>
      <c r="F923" s="938"/>
      <c r="G923" s="938"/>
      <c r="H923" s="758">
        <v>0</v>
      </c>
      <c r="I923" s="891">
        <f t="shared" ref="I923:I986" si="95">+E923*K923</f>
        <v>0</v>
      </c>
      <c r="J923" s="892">
        <f t="shared" ref="J923:J986" si="96">+H923+I923</f>
        <v>0</v>
      </c>
      <c r="K923" s="938"/>
      <c r="M923" s="841"/>
      <c r="N923" s="841" t="s">
        <v>2670</v>
      </c>
      <c r="O923" s="842" t="s">
        <v>2663</v>
      </c>
      <c r="P923" s="843" t="s">
        <v>1535</v>
      </c>
      <c r="Q923" s="844">
        <v>142</v>
      </c>
      <c r="R923" s="758">
        <f t="shared" si="89"/>
        <v>0</v>
      </c>
      <c r="S923" s="844">
        <f t="shared" si="89"/>
        <v>0</v>
      </c>
      <c r="T923" s="883">
        <f t="shared" si="89"/>
        <v>0</v>
      </c>
      <c r="U923" s="845">
        <v>559100</v>
      </c>
      <c r="V923" s="845">
        <v>192900</v>
      </c>
      <c r="W923" s="795">
        <f t="shared" si="90"/>
        <v>752000</v>
      </c>
      <c r="X923" s="795">
        <f t="shared" si="91"/>
        <v>106784000</v>
      </c>
      <c r="Y923" s="795">
        <f t="shared" si="92"/>
        <v>0</v>
      </c>
      <c r="Z923" s="795">
        <f t="shared" si="93"/>
        <v>0</v>
      </c>
      <c r="AA923" s="795">
        <f t="shared" si="94"/>
        <v>0</v>
      </c>
      <c r="AB923" s="796">
        <f>IFERROR(VLOOKUP(N923,'[40]KL TT ĐỢT 2'!$B$18:$K$2023,10,0),0)</f>
        <v>0</v>
      </c>
    </row>
    <row r="924" spans="1:28" s="823" customFormat="1" hidden="1" outlineLevel="1">
      <c r="A924" s="835"/>
      <c r="B924" s="835" t="s">
        <v>2671</v>
      </c>
      <c r="C924" s="836" t="s">
        <v>2663</v>
      </c>
      <c r="D924" s="837" t="s">
        <v>1535</v>
      </c>
      <c r="E924" s="838">
        <v>0</v>
      </c>
      <c r="F924" s="938"/>
      <c r="G924" s="938"/>
      <c r="H924" s="758">
        <v>0</v>
      </c>
      <c r="I924" s="891">
        <f t="shared" si="95"/>
        <v>0</v>
      </c>
      <c r="J924" s="892">
        <f t="shared" si="96"/>
        <v>0</v>
      </c>
      <c r="K924" s="938"/>
      <c r="M924" s="841"/>
      <c r="N924" s="841" t="s">
        <v>2671</v>
      </c>
      <c r="O924" s="842" t="s">
        <v>2663</v>
      </c>
      <c r="P924" s="843" t="s">
        <v>1535</v>
      </c>
      <c r="Q924" s="844">
        <v>0</v>
      </c>
      <c r="R924" s="758">
        <f t="shared" si="89"/>
        <v>0</v>
      </c>
      <c r="S924" s="844">
        <f t="shared" si="89"/>
        <v>0</v>
      </c>
      <c r="T924" s="883">
        <f t="shared" si="89"/>
        <v>0</v>
      </c>
      <c r="U924" s="845">
        <v>559100</v>
      </c>
      <c r="V924" s="845">
        <v>192900</v>
      </c>
      <c r="W924" s="795">
        <f t="shared" si="90"/>
        <v>752000</v>
      </c>
      <c r="X924" s="795">
        <f t="shared" si="91"/>
        <v>0</v>
      </c>
      <c r="Y924" s="795">
        <f t="shared" si="92"/>
        <v>0</v>
      </c>
      <c r="Z924" s="795">
        <f t="shared" si="93"/>
        <v>0</v>
      </c>
      <c r="AA924" s="795">
        <f t="shared" si="94"/>
        <v>0</v>
      </c>
      <c r="AB924" s="796">
        <f>IFERROR(VLOOKUP(N924,'[40]KL TT ĐỢT 2'!$B$18:$K$2023,10,0),0)</f>
        <v>0</v>
      </c>
    </row>
    <row r="925" spans="1:28" s="827" customFormat="1" hidden="1" outlineLevel="1">
      <c r="A925" s="817"/>
      <c r="B925" s="835" t="s">
        <v>2672</v>
      </c>
      <c r="C925" s="836" t="s">
        <v>2666</v>
      </c>
      <c r="D925" s="837" t="s">
        <v>1535</v>
      </c>
      <c r="E925" s="838">
        <v>33</v>
      </c>
      <c r="F925" s="938"/>
      <c r="G925" s="938"/>
      <c r="H925" s="758">
        <v>0</v>
      </c>
      <c r="I925" s="891">
        <f t="shared" si="95"/>
        <v>0</v>
      </c>
      <c r="J925" s="892">
        <f t="shared" si="96"/>
        <v>0</v>
      </c>
      <c r="K925" s="938"/>
      <c r="M925" s="908"/>
      <c r="N925" s="905" t="s">
        <v>2672</v>
      </c>
      <c r="O925" s="842" t="s">
        <v>2666</v>
      </c>
      <c r="P925" s="843" t="s">
        <v>1535</v>
      </c>
      <c r="Q925" s="907">
        <v>33</v>
      </c>
      <c r="R925" s="758">
        <f t="shared" si="89"/>
        <v>0</v>
      </c>
      <c r="S925" s="844">
        <f t="shared" si="89"/>
        <v>0</v>
      </c>
      <c r="T925" s="883">
        <f t="shared" si="89"/>
        <v>0</v>
      </c>
      <c r="U925" s="845">
        <v>615000</v>
      </c>
      <c r="V925" s="845">
        <v>192900</v>
      </c>
      <c r="W925" s="795">
        <f t="shared" si="90"/>
        <v>807900</v>
      </c>
      <c r="X925" s="795">
        <f t="shared" si="91"/>
        <v>26660700</v>
      </c>
      <c r="Y925" s="795">
        <f t="shared" si="92"/>
        <v>0</v>
      </c>
      <c r="Z925" s="795">
        <f t="shared" si="93"/>
        <v>0</v>
      </c>
      <c r="AA925" s="795">
        <f t="shared" si="94"/>
        <v>0</v>
      </c>
      <c r="AB925" s="796">
        <f>IFERROR(VLOOKUP(N925,'[40]KL TT ĐỢT 2'!$B$18:$K$2023,10,0),0)</f>
        <v>0</v>
      </c>
    </row>
    <row r="926" spans="1:28" s="823" customFormat="1" hidden="1" outlineLevel="1">
      <c r="A926" s="835"/>
      <c r="B926" s="835" t="s">
        <v>2673</v>
      </c>
      <c r="C926" s="836" t="s">
        <v>2668</v>
      </c>
      <c r="D926" s="837" t="s">
        <v>1535</v>
      </c>
      <c r="E926" s="838">
        <v>8</v>
      </c>
      <c r="F926" s="938"/>
      <c r="G926" s="938"/>
      <c r="H926" s="758">
        <v>0</v>
      </c>
      <c r="I926" s="891">
        <f t="shared" si="95"/>
        <v>0</v>
      </c>
      <c r="J926" s="892">
        <f t="shared" si="96"/>
        <v>0</v>
      </c>
      <c r="K926" s="938"/>
      <c r="M926" s="841"/>
      <c r="N926" s="841" t="s">
        <v>2673</v>
      </c>
      <c r="O926" s="842" t="s">
        <v>2668</v>
      </c>
      <c r="P926" s="843" t="s">
        <v>1535</v>
      </c>
      <c r="Q926" s="844">
        <v>8</v>
      </c>
      <c r="R926" s="758">
        <f t="shared" si="89"/>
        <v>0</v>
      </c>
      <c r="S926" s="844">
        <f t="shared" si="89"/>
        <v>0</v>
      </c>
      <c r="T926" s="883">
        <f t="shared" si="89"/>
        <v>0</v>
      </c>
      <c r="U926" s="845">
        <v>615000</v>
      </c>
      <c r="V926" s="845">
        <v>192900</v>
      </c>
      <c r="W926" s="795">
        <f t="shared" si="90"/>
        <v>807900</v>
      </c>
      <c r="X926" s="795">
        <f t="shared" si="91"/>
        <v>6463200</v>
      </c>
      <c r="Y926" s="795">
        <f t="shared" si="92"/>
        <v>0</v>
      </c>
      <c r="Z926" s="795">
        <f t="shared" si="93"/>
        <v>0</v>
      </c>
      <c r="AA926" s="795">
        <f t="shared" si="94"/>
        <v>0</v>
      </c>
      <c r="AB926" s="796">
        <f>IFERROR(VLOOKUP(N926,'[40]KL TT ĐỢT 2'!$B$18:$K$2023,10,0),0)</f>
        <v>0</v>
      </c>
    </row>
    <row r="927" spans="1:28" s="823" customFormat="1" hidden="1" outlineLevel="1">
      <c r="A927" s="835"/>
      <c r="B927" s="835" t="s">
        <v>2674</v>
      </c>
      <c r="C927" s="853" t="s">
        <v>2483</v>
      </c>
      <c r="D927" s="837"/>
      <c r="E927" s="838"/>
      <c r="F927" s="938"/>
      <c r="G927" s="938"/>
      <c r="H927" s="758">
        <v>0</v>
      </c>
      <c r="I927" s="891">
        <f t="shared" si="95"/>
        <v>0</v>
      </c>
      <c r="J927" s="892">
        <f t="shared" si="96"/>
        <v>0</v>
      </c>
      <c r="K927" s="938"/>
      <c r="M927" s="841"/>
      <c r="N927" s="841" t="s">
        <v>2674</v>
      </c>
      <c r="O927" s="856" t="s">
        <v>2483</v>
      </c>
      <c r="P927" s="843"/>
      <c r="Q927" s="844"/>
      <c r="R927" s="758">
        <f t="shared" si="89"/>
        <v>0</v>
      </c>
      <c r="S927" s="844">
        <f t="shared" si="89"/>
        <v>0</v>
      </c>
      <c r="T927" s="883">
        <f t="shared" si="89"/>
        <v>0</v>
      </c>
      <c r="U927" s="845">
        <v>0</v>
      </c>
      <c r="V927" s="845">
        <v>0</v>
      </c>
      <c r="W927" s="795">
        <f t="shared" si="90"/>
        <v>0</v>
      </c>
      <c r="X927" s="795">
        <f t="shared" si="91"/>
        <v>0</v>
      </c>
      <c r="Y927" s="795">
        <f t="shared" si="92"/>
        <v>0</v>
      </c>
      <c r="Z927" s="795">
        <f t="shared" si="93"/>
        <v>0</v>
      </c>
      <c r="AA927" s="795">
        <f t="shared" si="94"/>
        <v>0</v>
      </c>
      <c r="AB927" s="796">
        <f>IFERROR(VLOOKUP(N927,'[40]KL TT ĐỢT 2'!$B$18:$K$2023,10,0),0)</f>
        <v>0</v>
      </c>
    </row>
    <row r="928" spans="1:28" s="823" customFormat="1" hidden="1" outlineLevel="1">
      <c r="A928" s="835"/>
      <c r="B928" s="835" t="s">
        <v>2675</v>
      </c>
      <c r="C928" s="836" t="s">
        <v>2676</v>
      </c>
      <c r="D928" s="837" t="s">
        <v>1535</v>
      </c>
      <c r="E928" s="838">
        <v>27</v>
      </c>
      <c r="F928" s="938" t="s">
        <v>2677</v>
      </c>
      <c r="G928" s="938"/>
      <c r="H928" s="758">
        <v>0</v>
      </c>
      <c r="I928" s="891">
        <f t="shared" si="95"/>
        <v>0</v>
      </c>
      <c r="J928" s="892">
        <f t="shared" si="96"/>
        <v>0</v>
      </c>
      <c r="K928" s="938"/>
      <c r="M928" s="841"/>
      <c r="N928" s="841" t="s">
        <v>2675</v>
      </c>
      <c r="O928" s="842" t="s">
        <v>2676</v>
      </c>
      <c r="P928" s="843" t="s">
        <v>1535</v>
      </c>
      <c r="Q928" s="844">
        <v>27</v>
      </c>
      <c r="R928" s="758">
        <f t="shared" si="89"/>
        <v>0</v>
      </c>
      <c r="S928" s="844">
        <f t="shared" si="89"/>
        <v>0</v>
      </c>
      <c r="T928" s="883">
        <f t="shared" si="89"/>
        <v>0</v>
      </c>
      <c r="U928" s="845">
        <v>440400</v>
      </c>
      <c r="V928" s="845">
        <v>12900</v>
      </c>
      <c r="W928" s="795">
        <f t="shared" si="90"/>
        <v>453300</v>
      </c>
      <c r="X928" s="795">
        <f t="shared" si="91"/>
        <v>12239100</v>
      </c>
      <c r="Y928" s="795">
        <f t="shared" si="92"/>
        <v>0</v>
      </c>
      <c r="Z928" s="795">
        <f t="shared" si="93"/>
        <v>0</v>
      </c>
      <c r="AA928" s="795">
        <f t="shared" si="94"/>
        <v>0</v>
      </c>
      <c r="AB928" s="796">
        <f>IFERROR(VLOOKUP(N928,'[40]KL TT ĐỢT 2'!$B$18:$K$2023,10,0),0)</f>
        <v>0</v>
      </c>
    </row>
    <row r="929" spans="1:28" s="827" customFormat="1" hidden="1" outlineLevel="1">
      <c r="A929" s="817"/>
      <c r="B929" s="835" t="s">
        <v>2678</v>
      </c>
      <c r="C929" s="836" t="s">
        <v>2679</v>
      </c>
      <c r="D929" s="837" t="s">
        <v>1535</v>
      </c>
      <c r="E929" s="838">
        <v>16</v>
      </c>
      <c r="F929" s="938" t="s">
        <v>2677</v>
      </c>
      <c r="G929" s="938"/>
      <c r="H929" s="758">
        <v>0</v>
      </c>
      <c r="I929" s="891">
        <f t="shared" si="95"/>
        <v>0</v>
      </c>
      <c r="J929" s="892">
        <f t="shared" si="96"/>
        <v>0</v>
      </c>
      <c r="K929" s="938"/>
      <c r="M929" s="828"/>
      <c r="N929" s="841" t="s">
        <v>2678</v>
      </c>
      <c r="O929" s="842" t="s">
        <v>2679</v>
      </c>
      <c r="P929" s="843" t="s">
        <v>1535</v>
      </c>
      <c r="Q929" s="844">
        <v>16</v>
      </c>
      <c r="R929" s="758">
        <f t="shared" si="89"/>
        <v>0</v>
      </c>
      <c r="S929" s="844">
        <f t="shared" si="89"/>
        <v>0</v>
      </c>
      <c r="T929" s="883">
        <f t="shared" si="89"/>
        <v>0</v>
      </c>
      <c r="U929" s="845">
        <v>440400</v>
      </c>
      <c r="V929" s="845">
        <v>12900</v>
      </c>
      <c r="W929" s="795">
        <f t="shared" si="90"/>
        <v>453300</v>
      </c>
      <c r="X929" s="795">
        <f t="shared" si="91"/>
        <v>7252800</v>
      </c>
      <c r="Y929" s="795">
        <f t="shared" si="92"/>
        <v>0</v>
      </c>
      <c r="Z929" s="795">
        <f t="shared" si="93"/>
        <v>0</v>
      </c>
      <c r="AA929" s="795">
        <f t="shared" si="94"/>
        <v>0</v>
      </c>
      <c r="AB929" s="796">
        <f>IFERROR(VLOOKUP(N929,'[40]KL TT ĐỢT 2'!$B$18:$K$2023,10,0),0)</f>
        <v>0</v>
      </c>
    </row>
    <row r="930" spans="1:28" s="827" customFormat="1" hidden="1" outlineLevel="1">
      <c r="A930" s="817"/>
      <c r="B930" s="835" t="s">
        <v>2680</v>
      </c>
      <c r="C930" s="836" t="s">
        <v>2681</v>
      </c>
      <c r="D930" s="837" t="s">
        <v>1535</v>
      </c>
      <c r="E930" s="838">
        <v>11</v>
      </c>
      <c r="F930" s="938" t="s">
        <v>2677</v>
      </c>
      <c r="G930" s="938"/>
      <c r="H930" s="758">
        <v>0</v>
      </c>
      <c r="I930" s="891">
        <f t="shared" si="95"/>
        <v>0</v>
      </c>
      <c r="J930" s="892">
        <f t="shared" si="96"/>
        <v>0</v>
      </c>
      <c r="K930" s="938"/>
      <c r="M930" s="828"/>
      <c r="N930" s="841" t="s">
        <v>2680</v>
      </c>
      <c r="O930" s="842" t="s">
        <v>2681</v>
      </c>
      <c r="P930" s="843" t="s">
        <v>1535</v>
      </c>
      <c r="Q930" s="844">
        <v>11</v>
      </c>
      <c r="R930" s="758">
        <f t="shared" si="89"/>
        <v>0</v>
      </c>
      <c r="S930" s="844">
        <f t="shared" si="89"/>
        <v>0</v>
      </c>
      <c r="T930" s="883">
        <f t="shared" si="89"/>
        <v>0</v>
      </c>
      <c r="U930" s="845">
        <v>440400</v>
      </c>
      <c r="V930" s="845">
        <v>12900</v>
      </c>
      <c r="W930" s="795">
        <f t="shared" si="90"/>
        <v>453300</v>
      </c>
      <c r="X930" s="795">
        <f t="shared" si="91"/>
        <v>4986300</v>
      </c>
      <c r="Y930" s="795">
        <f t="shared" si="92"/>
        <v>0</v>
      </c>
      <c r="Z930" s="795">
        <f t="shared" si="93"/>
        <v>0</v>
      </c>
      <c r="AA930" s="795">
        <f t="shared" si="94"/>
        <v>0</v>
      </c>
      <c r="AB930" s="796">
        <f>IFERROR(VLOOKUP(N930,'[40]KL TT ĐỢT 2'!$B$18:$K$2023,10,0),0)</f>
        <v>0</v>
      </c>
    </row>
    <row r="931" spans="1:28" s="827" customFormat="1" hidden="1" outlineLevel="1">
      <c r="A931" s="817"/>
      <c r="B931" s="835" t="s">
        <v>2682</v>
      </c>
      <c r="C931" s="853" t="s">
        <v>1667</v>
      </c>
      <c r="D931" s="837" t="s">
        <v>1668</v>
      </c>
      <c r="E931" s="820">
        <v>1</v>
      </c>
      <c r="F931" s="938"/>
      <c r="G931" s="938"/>
      <c r="H931" s="758">
        <v>0</v>
      </c>
      <c r="I931" s="891">
        <f t="shared" si="95"/>
        <v>0</v>
      </c>
      <c r="J931" s="892">
        <f t="shared" si="96"/>
        <v>0</v>
      </c>
      <c r="K931" s="938"/>
      <c r="M931" s="828"/>
      <c r="N931" s="841" t="s">
        <v>2682</v>
      </c>
      <c r="O931" s="856" t="s">
        <v>1667</v>
      </c>
      <c r="P931" s="843" t="s">
        <v>1668</v>
      </c>
      <c r="Q931" s="832">
        <v>1</v>
      </c>
      <c r="R931" s="758">
        <f t="shared" ref="R931:T964" si="97">+H931</f>
        <v>0</v>
      </c>
      <c r="S931" s="844">
        <f t="shared" si="97"/>
        <v>0</v>
      </c>
      <c r="T931" s="883">
        <f t="shared" si="97"/>
        <v>0</v>
      </c>
      <c r="U931" s="845">
        <v>15797200</v>
      </c>
      <c r="V931" s="845">
        <v>4918000</v>
      </c>
      <c r="W931" s="795">
        <f t="shared" si="90"/>
        <v>20715200</v>
      </c>
      <c r="X931" s="795">
        <f t="shared" si="91"/>
        <v>20715200</v>
      </c>
      <c r="Y931" s="795">
        <f t="shared" si="92"/>
        <v>0</v>
      </c>
      <c r="Z931" s="795">
        <f t="shared" si="93"/>
        <v>0</v>
      </c>
      <c r="AA931" s="795">
        <f t="shared" si="94"/>
        <v>0</v>
      </c>
      <c r="AB931" s="796">
        <f>IFERROR(VLOOKUP(N931,'[40]KL TT ĐỢT 2'!$B$18:$K$2023,10,0),0)</f>
        <v>0</v>
      </c>
    </row>
    <row r="932" spans="1:28" s="823" customFormat="1" hidden="1" outlineLevel="1">
      <c r="A932" s="817"/>
      <c r="B932" s="835" t="s">
        <v>2683</v>
      </c>
      <c r="C932" s="930" t="s">
        <v>2539</v>
      </c>
      <c r="D932" s="931"/>
      <c r="E932" s="838"/>
      <c r="F932" s="938"/>
      <c r="G932" s="938"/>
      <c r="H932" s="758">
        <v>0</v>
      </c>
      <c r="I932" s="891">
        <f t="shared" si="95"/>
        <v>0</v>
      </c>
      <c r="J932" s="892">
        <f t="shared" si="96"/>
        <v>0</v>
      </c>
      <c r="K932" s="938"/>
      <c r="M932" s="828"/>
      <c r="N932" s="841" t="s">
        <v>2683</v>
      </c>
      <c r="O932" s="865" t="s">
        <v>2539</v>
      </c>
      <c r="P932" s="866"/>
      <c r="Q932" s="844"/>
      <c r="R932" s="758">
        <f t="shared" si="97"/>
        <v>0</v>
      </c>
      <c r="S932" s="844">
        <f t="shared" si="97"/>
        <v>0</v>
      </c>
      <c r="T932" s="883">
        <f t="shared" si="97"/>
        <v>0</v>
      </c>
      <c r="U932" s="860"/>
      <c r="V932" s="860"/>
      <c r="W932" s="795">
        <f t="shared" si="90"/>
        <v>0</v>
      </c>
      <c r="X932" s="795">
        <f t="shared" si="91"/>
        <v>0</v>
      </c>
      <c r="Y932" s="795">
        <f t="shared" si="92"/>
        <v>0</v>
      </c>
      <c r="Z932" s="795">
        <f t="shared" si="93"/>
        <v>0</v>
      </c>
      <c r="AA932" s="795">
        <f t="shared" si="94"/>
        <v>0</v>
      </c>
      <c r="AB932" s="796">
        <f>IFERROR(VLOOKUP(N932,'[40]KL TT ĐỢT 2'!$B$18:$K$2023,10,0),0)</f>
        <v>0</v>
      </c>
    </row>
    <row r="933" spans="1:28" s="823" customFormat="1" hidden="1" outlineLevel="1">
      <c r="A933" s="835"/>
      <c r="B933" s="835" t="s">
        <v>2684</v>
      </c>
      <c r="C933" s="825" t="s">
        <v>2630</v>
      </c>
      <c r="D933" s="837"/>
      <c r="E933" s="838"/>
      <c r="F933" s="938"/>
      <c r="G933" s="938"/>
      <c r="H933" s="758">
        <v>0</v>
      </c>
      <c r="I933" s="891">
        <f t="shared" si="95"/>
        <v>0</v>
      </c>
      <c r="J933" s="892">
        <f t="shared" si="96"/>
        <v>0</v>
      </c>
      <c r="K933" s="938"/>
      <c r="M933" s="841"/>
      <c r="N933" s="841" t="s">
        <v>2684</v>
      </c>
      <c r="O933" s="877" t="s">
        <v>2630</v>
      </c>
      <c r="P933" s="843"/>
      <c r="Q933" s="844"/>
      <c r="R933" s="758">
        <f t="shared" si="97"/>
        <v>0</v>
      </c>
      <c r="S933" s="844">
        <f t="shared" si="97"/>
        <v>0</v>
      </c>
      <c r="T933" s="883">
        <f t="shared" si="97"/>
        <v>0</v>
      </c>
      <c r="U933" s="860"/>
      <c r="V933" s="860"/>
      <c r="W933" s="795">
        <f t="shared" si="90"/>
        <v>0</v>
      </c>
      <c r="X933" s="795">
        <f t="shared" si="91"/>
        <v>0</v>
      </c>
      <c r="Y933" s="795">
        <f t="shared" si="92"/>
        <v>0</v>
      </c>
      <c r="Z933" s="795">
        <f t="shared" si="93"/>
        <v>0</v>
      </c>
      <c r="AA933" s="795">
        <f t="shared" si="94"/>
        <v>0</v>
      </c>
      <c r="AB933" s="796">
        <f>IFERROR(VLOOKUP(N933,'[40]KL TT ĐỢT 2'!$B$18:$K$2023,10,0),0)</f>
        <v>0</v>
      </c>
    </row>
    <row r="934" spans="1:28" s="827" customFormat="1" hidden="1" outlineLevel="1">
      <c r="A934" s="817"/>
      <c r="B934" s="835" t="s">
        <v>2685</v>
      </c>
      <c r="C934" s="836" t="s">
        <v>2315</v>
      </c>
      <c r="D934" s="837" t="s">
        <v>1535</v>
      </c>
      <c r="E934" s="838">
        <v>7</v>
      </c>
      <c r="F934" s="938"/>
      <c r="G934" s="938"/>
      <c r="H934" s="758">
        <v>0</v>
      </c>
      <c r="I934" s="891">
        <f t="shared" si="95"/>
        <v>0</v>
      </c>
      <c r="J934" s="892">
        <f t="shared" si="96"/>
        <v>0</v>
      </c>
      <c r="K934" s="938"/>
      <c r="M934" s="828"/>
      <c r="N934" s="841" t="s">
        <v>2685</v>
      </c>
      <c r="O934" s="842" t="s">
        <v>2315</v>
      </c>
      <c r="P934" s="843" t="s">
        <v>1535</v>
      </c>
      <c r="Q934" s="844">
        <v>7</v>
      </c>
      <c r="R934" s="758">
        <f t="shared" si="97"/>
        <v>0</v>
      </c>
      <c r="S934" s="844">
        <f t="shared" si="97"/>
        <v>0</v>
      </c>
      <c r="T934" s="883">
        <f t="shared" si="97"/>
        <v>0</v>
      </c>
      <c r="U934" s="845">
        <v>544700</v>
      </c>
      <c r="V934" s="845">
        <v>192900</v>
      </c>
      <c r="W934" s="795">
        <f t="shared" si="90"/>
        <v>737600</v>
      </c>
      <c r="X934" s="795">
        <f t="shared" si="91"/>
        <v>5163200</v>
      </c>
      <c r="Y934" s="795">
        <f t="shared" si="92"/>
        <v>0</v>
      </c>
      <c r="Z934" s="795">
        <f t="shared" si="93"/>
        <v>0</v>
      </c>
      <c r="AA934" s="795">
        <f t="shared" si="94"/>
        <v>0</v>
      </c>
      <c r="AB934" s="796">
        <f>IFERROR(VLOOKUP(N934,'[40]KL TT ĐỢT 2'!$B$18:$K$2023,10,0),0)</f>
        <v>0</v>
      </c>
    </row>
    <row r="935" spans="1:28" s="827" customFormat="1" hidden="1" outlineLevel="1">
      <c r="A935" s="817"/>
      <c r="B935" s="835" t="s">
        <v>2686</v>
      </c>
      <c r="C935" s="853" t="s">
        <v>2520</v>
      </c>
      <c r="D935" s="837"/>
      <c r="E935" s="838"/>
      <c r="F935" s="938"/>
      <c r="G935" s="938"/>
      <c r="H935" s="758">
        <v>0</v>
      </c>
      <c r="I935" s="891">
        <f t="shared" si="95"/>
        <v>0</v>
      </c>
      <c r="J935" s="892">
        <f t="shared" si="96"/>
        <v>0</v>
      </c>
      <c r="K935" s="938"/>
      <c r="M935" s="828"/>
      <c r="N935" s="841" t="s">
        <v>2686</v>
      </c>
      <c r="O935" s="856" t="s">
        <v>2520</v>
      </c>
      <c r="P935" s="843"/>
      <c r="Q935" s="844"/>
      <c r="R935" s="758">
        <f t="shared" si="97"/>
        <v>0</v>
      </c>
      <c r="S935" s="844">
        <f t="shared" si="97"/>
        <v>0</v>
      </c>
      <c r="T935" s="883">
        <f t="shared" si="97"/>
        <v>0</v>
      </c>
      <c r="U935" s="845">
        <v>0</v>
      </c>
      <c r="V935" s="845">
        <v>0</v>
      </c>
      <c r="W935" s="795">
        <f t="shared" si="90"/>
        <v>0</v>
      </c>
      <c r="X935" s="795">
        <f t="shared" si="91"/>
        <v>0</v>
      </c>
      <c r="Y935" s="795">
        <f t="shared" si="92"/>
        <v>0</v>
      </c>
      <c r="Z935" s="795">
        <f t="shared" si="93"/>
        <v>0</v>
      </c>
      <c r="AA935" s="795">
        <f t="shared" si="94"/>
        <v>0</v>
      </c>
      <c r="AB935" s="796">
        <f>IFERROR(VLOOKUP(N935,'[40]KL TT ĐỢT 2'!$B$18:$K$2023,10,0),0)</f>
        <v>0</v>
      </c>
    </row>
    <row r="936" spans="1:28" s="827" customFormat="1" hidden="1" outlineLevel="1">
      <c r="A936" s="817"/>
      <c r="B936" s="835" t="s">
        <v>2687</v>
      </c>
      <c r="C936" s="836" t="s">
        <v>2634</v>
      </c>
      <c r="D936" s="837" t="s">
        <v>1535</v>
      </c>
      <c r="E936" s="838">
        <v>30</v>
      </c>
      <c r="F936" s="938"/>
      <c r="G936" s="938"/>
      <c r="H936" s="758">
        <v>0</v>
      </c>
      <c r="I936" s="891">
        <f t="shared" si="95"/>
        <v>0</v>
      </c>
      <c r="J936" s="892">
        <f t="shared" si="96"/>
        <v>0</v>
      </c>
      <c r="K936" s="938"/>
      <c r="M936" s="828"/>
      <c r="N936" s="841" t="s">
        <v>2687</v>
      </c>
      <c r="O936" s="842" t="s">
        <v>2634</v>
      </c>
      <c r="P936" s="843" t="s">
        <v>1535</v>
      </c>
      <c r="Q936" s="844">
        <v>30</v>
      </c>
      <c r="R936" s="758">
        <f t="shared" si="97"/>
        <v>0</v>
      </c>
      <c r="S936" s="844">
        <f t="shared" si="97"/>
        <v>0</v>
      </c>
      <c r="T936" s="883">
        <f t="shared" si="97"/>
        <v>0</v>
      </c>
      <c r="U936" s="845">
        <v>495200</v>
      </c>
      <c r="V936" s="845">
        <v>192900</v>
      </c>
      <c r="W936" s="795">
        <f t="shared" si="90"/>
        <v>688100</v>
      </c>
      <c r="X936" s="795">
        <f t="shared" si="91"/>
        <v>20643000</v>
      </c>
      <c r="Y936" s="795">
        <f t="shared" si="92"/>
        <v>0</v>
      </c>
      <c r="Z936" s="795">
        <f t="shared" si="93"/>
        <v>0</v>
      </c>
      <c r="AA936" s="795">
        <f t="shared" si="94"/>
        <v>0</v>
      </c>
      <c r="AB936" s="796">
        <f>IFERROR(VLOOKUP(N936,'[40]KL TT ĐỢT 2'!$B$18:$K$2023,10,0),0)</f>
        <v>0</v>
      </c>
    </row>
    <row r="937" spans="1:28" s="823" customFormat="1" hidden="1" outlineLevel="1">
      <c r="A937" s="835"/>
      <c r="B937" s="835" t="s">
        <v>2688</v>
      </c>
      <c r="C937" s="836" t="s">
        <v>2636</v>
      </c>
      <c r="D937" s="837" t="s">
        <v>1535</v>
      </c>
      <c r="E937" s="838">
        <v>15</v>
      </c>
      <c r="F937" s="938"/>
      <c r="G937" s="938"/>
      <c r="H937" s="758">
        <v>0</v>
      </c>
      <c r="I937" s="891">
        <f t="shared" si="95"/>
        <v>0</v>
      </c>
      <c r="J937" s="892">
        <f t="shared" si="96"/>
        <v>0</v>
      </c>
      <c r="K937" s="938"/>
      <c r="M937" s="841"/>
      <c r="N937" s="841" t="s">
        <v>2688</v>
      </c>
      <c r="O937" s="842" t="s">
        <v>2636</v>
      </c>
      <c r="P937" s="843" t="s">
        <v>1535</v>
      </c>
      <c r="Q937" s="844">
        <v>15</v>
      </c>
      <c r="R937" s="758">
        <f t="shared" si="97"/>
        <v>0</v>
      </c>
      <c r="S937" s="844">
        <f t="shared" si="97"/>
        <v>0</v>
      </c>
      <c r="T937" s="883">
        <f t="shared" si="97"/>
        <v>0</v>
      </c>
      <c r="U937" s="845">
        <v>544700</v>
      </c>
      <c r="V937" s="845">
        <v>192900</v>
      </c>
      <c r="W937" s="795">
        <f t="shared" si="90"/>
        <v>737600</v>
      </c>
      <c r="X937" s="795">
        <f t="shared" si="91"/>
        <v>11064000</v>
      </c>
      <c r="Y937" s="795">
        <f t="shared" si="92"/>
        <v>0</v>
      </c>
      <c r="Z937" s="795">
        <f t="shared" si="93"/>
        <v>0</v>
      </c>
      <c r="AA937" s="795">
        <f t="shared" si="94"/>
        <v>0</v>
      </c>
      <c r="AB937" s="796">
        <f>IFERROR(VLOOKUP(N937,'[40]KL TT ĐỢT 2'!$B$18:$K$2023,10,0),0)</f>
        <v>0</v>
      </c>
    </row>
    <row r="938" spans="1:28" s="823" customFormat="1" hidden="1" outlineLevel="1">
      <c r="A938" s="835"/>
      <c r="B938" s="835" t="s">
        <v>2689</v>
      </c>
      <c r="C938" s="836" t="s">
        <v>2638</v>
      </c>
      <c r="D938" s="837" t="s">
        <v>1535</v>
      </c>
      <c r="E938" s="838">
        <v>13</v>
      </c>
      <c r="F938" s="938"/>
      <c r="G938" s="938"/>
      <c r="H938" s="758">
        <v>0</v>
      </c>
      <c r="I938" s="891">
        <f t="shared" si="95"/>
        <v>0</v>
      </c>
      <c r="J938" s="892">
        <f t="shared" si="96"/>
        <v>0</v>
      </c>
      <c r="K938" s="938"/>
      <c r="M938" s="841"/>
      <c r="N938" s="841" t="s">
        <v>2689</v>
      </c>
      <c r="O938" s="842" t="s">
        <v>2638</v>
      </c>
      <c r="P938" s="843" t="s">
        <v>1535</v>
      </c>
      <c r="Q938" s="844">
        <v>13</v>
      </c>
      <c r="R938" s="758">
        <f t="shared" si="97"/>
        <v>0</v>
      </c>
      <c r="S938" s="844">
        <f t="shared" si="97"/>
        <v>0</v>
      </c>
      <c r="T938" s="883">
        <f t="shared" si="97"/>
        <v>0</v>
      </c>
      <c r="U938" s="845">
        <v>544700</v>
      </c>
      <c r="V938" s="845">
        <v>192900</v>
      </c>
      <c r="W938" s="795">
        <f t="shared" si="90"/>
        <v>737600</v>
      </c>
      <c r="X938" s="795">
        <f t="shared" si="91"/>
        <v>9588800</v>
      </c>
      <c r="Y938" s="795">
        <f t="shared" si="92"/>
        <v>0</v>
      </c>
      <c r="Z938" s="795">
        <f t="shared" si="93"/>
        <v>0</v>
      </c>
      <c r="AA938" s="795">
        <f t="shared" si="94"/>
        <v>0</v>
      </c>
      <c r="AB938" s="796">
        <f>IFERROR(VLOOKUP(N938,'[40]KL TT ĐỢT 2'!$B$18:$K$2023,10,0),0)</f>
        <v>0</v>
      </c>
    </row>
    <row r="939" spans="1:28" s="827" customFormat="1" hidden="1" outlineLevel="1">
      <c r="A939" s="817"/>
      <c r="B939" s="835" t="s">
        <v>2690</v>
      </c>
      <c r="C939" s="853" t="s">
        <v>2640</v>
      </c>
      <c r="D939" s="837"/>
      <c r="E939" s="838"/>
      <c r="F939" s="938"/>
      <c r="G939" s="938"/>
      <c r="H939" s="758">
        <v>0</v>
      </c>
      <c r="I939" s="891">
        <f t="shared" si="95"/>
        <v>0</v>
      </c>
      <c r="J939" s="892">
        <f t="shared" si="96"/>
        <v>0</v>
      </c>
      <c r="K939" s="938"/>
      <c r="M939" s="908"/>
      <c r="N939" s="905" t="s">
        <v>2690</v>
      </c>
      <c r="O939" s="856" t="s">
        <v>2640</v>
      </c>
      <c r="P939" s="843"/>
      <c r="Q939" s="907"/>
      <c r="R939" s="758">
        <f t="shared" si="97"/>
        <v>0</v>
      </c>
      <c r="S939" s="844">
        <f t="shared" si="97"/>
        <v>0</v>
      </c>
      <c r="T939" s="883">
        <f t="shared" si="97"/>
        <v>0</v>
      </c>
      <c r="U939" s="845">
        <v>0</v>
      </c>
      <c r="V939" s="845">
        <v>0</v>
      </c>
      <c r="W939" s="795">
        <f t="shared" si="90"/>
        <v>0</v>
      </c>
      <c r="X939" s="795">
        <f t="shared" si="91"/>
        <v>0</v>
      </c>
      <c r="Y939" s="795">
        <f t="shared" si="92"/>
        <v>0</v>
      </c>
      <c r="Z939" s="795">
        <f t="shared" si="93"/>
        <v>0</v>
      </c>
      <c r="AA939" s="795">
        <f t="shared" si="94"/>
        <v>0</v>
      </c>
      <c r="AB939" s="796">
        <f>IFERROR(VLOOKUP(N939,'[40]KL TT ĐỢT 2'!$B$18:$K$2023,10,0),0)</f>
        <v>0</v>
      </c>
    </row>
    <row r="940" spans="1:28" s="823" customFormat="1" hidden="1" outlineLevel="1">
      <c r="A940" s="835"/>
      <c r="B940" s="835" t="s">
        <v>2691</v>
      </c>
      <c r="C940" s="836" t="s">
        <v>2642</v>
      </c>
      <c r="D940" s="837" t="s">
        <v>1535</v>
      </c>
      <c r="E940" s="838">
        <v>20</v>
      </c>
      <c r="F940" s="938"/>
      <c r="G940" s="938"/>
      <c r="H940" s="758">
        <v>0</v>
      </c>
      <c r="I940" s="891">
        <f t="shared" si="95"/>
        <v>0</v>
      </c>
      <c r="J940" s="892">
        <f t="shared" si="96"/>
        <v>0</v>
      </c>
      <c r="K940" s="938"/>
      <c r="M940" s="841"/>
      <c r="N940" s="841" t="s">
        <v>2691</v>
      </c>
      <c r="O940" s="842" t="s">
        <v>2642</v>
      </c>
      <c r="P940" s="843" t="s">
        <v>1535</v>
      </c>
      <c r="Q940" s="844">
        <v>20</v>
      </c>
      <c r="R940" s="758">
        <f t="shared" si="97"/>
        <v>0</v>
      </c>
      <c r="S940" s="844">
        <f t="shared" si="97"/>
        <v>0</v>
      </c>
      <c r="T940" s="883">
        <f t="shared" si="97"/>
        <v>0</v>
      </c>
      <c r="U940" s="845">
        <v>559100</v>
      </c>
      <c r="V940" s="845">
        <v>192900</v>
      </c>
      <c r="W940" s="795">
        <f t="shared" si="90"/>
        <v>752000</v>
      </c>
      <c r="X940" s="795">
        <f t="shared" si="91"/>
        <v>15040000</v>
      </c>
      <c r="Y940" s="795">
        <f t="shared" si="92"/>
        <v>0</v>
      </c>
      <c r="Z940" s="795">
        <f t="shared" si="93"/>
        <v>0</v>
      </c>
      <c r="AA940" s="795">
        <f t="shared" si="94"/>
        <v>0</v>
      </c>
      <c r="AB940" s="796">
        <f>IFERROR(VLOOKUP(N940,'[40]KL TT ĐỢT 2'!$B$18:$K$2023,10,0),0)</f>
        <v>0</v>
      </c>
    </row>
    <row r="941" spans="1:28" s="823" customFormat="1" hidden="1" outlineLevel="1">
      <c r="A941" s="835"/>
      <c r="B941" s="835" t="s">
        <v>2692</v>
      </c>
      <c r="C941" s="836" t="s">
        <v>2644</v>
      </c>
      <c r="D941" s="837" t="s">
        <v>1535</v>
      </c>
      <c r="E941" s="838">
        <v>7</v>
      </c>
      <c r="F941" s="938"/>
      <c r="G941" s="938"/>
      <c r="H941" s="758">
        <v>0</v>
      </c>
      <c r="I941" s="891">
        <f t="shared" si="95"/>
        <v>0</v>
      </c>
      <c r="J941" s="892">
        <f t="shared" si="96"/>
        <v>0</v>
      </c>
      <c r="K941" s="938"/>
      <c r="M941" s="841"/>
      <c r="N941" s="841" t="s">
        <v>2692</v>
      </c>
      <c r="O941" s="842" t="s">
        <v>2644</v>
      </c>
      <c r="P941" s="843" t="s">
        <v>1535</v>
      </c>
      <c r="Q941" s="844">
        <v>7</v>
      </c>
      <c r="R941" s="758">
        <f t="shared" si="97"/>
        <v>0</v>
      </c>
      <c r="S941" s="844">
        <f t="shared" si="97"/>
        <v>0</v>
      </c>
      <c r="T941" s="883">
        <f t="shared" si="97"/>
        <v>0</v>
      </c>
      <c r="U941" s="845">
        <v>495200</v>
      </c>
      <c r="V941" s="845">
        <v>192900</v>
      </c>
      <c r="W941" s="795">
        <f t="shared" si="90"/>
        <v>688100</v>
      </c>
      <c r="X941" s="795">
        <f t="shared" si="91"/>
        <v>4816700</v>
      </c>
      <c r="Y941" s="795">
        <f t="shared" si="92"/>
        <v>0</v>
      </c>
      <c r="Z941" s="795">
        <f t="shared" si="93"/>
        <v>0</v>
      </c>
      <c r="AA941" s="795">
        <f t="shared" si="94"/>
        <v>0</v>
      </c>
      <c r="AB941" s="796">
        <f>IFERROR(VLOOKUP(N941,'[40]KL TT ĐỢT 2'!$B$18:$K$2023,10,0),0)</f>
        <v>0</v>
      </c>
    </row>
    <row r="942" spans="1:28" s="823" customFormat="1" hidden="1" outlineLevel="1">
      <c r="A942" s="835"/>
      <c r="B942" s="835" t="s">
        <v>2693</v>
      </c>
      <c r="C942" s="836" t="s">
        <v>2646</v>
      </c>
      <c r="D942" s="837" t="s">
        <v>1535</v>
      </c>
      <c r="E942" s="838">
        <v>7</v>
      </c>
      <c r="F942" s="938"/>
      <c r="G942" s="938"/>
      <c r="H942" s="758">
        <v>0</v>
      </c>
      <c r="I942" s="891">
        <f t="shared" si="95"/>
        <v>0</v>
      </c>
      <c r="J942" s="892">
        <f t="shared" si="96"/>
        <v>0</v>
      </c>
      <c r="K942" s="938"/>
      <c r="M942" s="841"/>
      <c r="N942" s="841" t="s">
        <v>2693</v>
      </c>
      <c r="O942" s="842" t="s">
        <v>2646</v>
      </c>
      <c r="P942" s="843" t="s">
        <v>1535</v>
      </c>
      <c r="Q942" s="844">
        <v>7</v>
      </c>
      <c r="R942" s="758">
        <f t="shared" si="97"/>
        <v>0</v>
      </c>
      <c r="S942" s="844">
        <f t="shared" si="97"/>
        <v>0</v>
      </c>
      <c r="T942" s="883">
        <f t="shared" si="97"/>
        <v>0</v>
      </c>
      <c r="U942" s="845">
        <v>495200</v>
      </c>
      <c r="V942" s="845">
        <v>192900</v>
      </c>
      <c r="W942" s="795">
        <f t="shared" si="90"/>
        <v>688100</v>
      </c>
      <c r="X942" s="795">
        <f t="shared" si="91"/>
        <v>4816700</v>
      </c>
      <c r="Y942" s="795">
        <f t="shared" si="92"/>
        <v>0</v>
      </c>
      <c r="Z942" s="795">
        <f t="shared" si="93"/>
        <v>0</v>
      </c>
      <c r="AA942" s="795">
        <f t="shared" si="94"/>
        <v>0</v>
      </c>
      <c r="AB942" s="796">
        <f>IFERROR(VLOOKUP(N942,'[40]KL TT ĐỢT 2'!$B$18:$K$2023,10,0),0)</f>
        <v>0</v>
      </c>
    </row>
    <row r="943" spans="1:28" s="827" customFormat="1" hidden="1" outlineLevel="1">
      <c r="A943" s="817"/>
      <c r="B943" s="835" t="s">
        <v>2694</v>
      </c>
      <c r="C943" s="836" t="s">
        <v>2648</v>
      </c>
      <c r="D943" s="837" t="s">
        <v>1535</v>
      </c>
      <c r="E943" s="838">
        <v>39</v>
      </c>
      <c r="F943" s="938"/>
      <c r="G943" s="938"/>
      <c r="H943" s="758">
        <v>0</v>
      </c>
      <c r="I943" s="891">
        <f t="shared" si="95"/>
        <v>0</v>
      </c>
      <c r="J943" s="892">
        <f t="shared" si="96"/>
        <v>0</v>
      </c>
      <c r="K943" s="938"/>
      <c r="M943" s="828"/>
      <c r="N943" s="841" t="s">
        <v>2694</v>
      </c>
      <c r="O943" s="842" t="s">
        <v>2648</v>
      </c>
      <c r="P943" s="843" t="s">
        <v>1535</v>
      </c>
      <c r="Q943" s="844">
        <v>39</v>
      </c>
      <c r="R943" s="758">
        <f t="shared" si="97"/>
        <v>0</v>
      </c>
      <c r="S943" s="844">
        <f t="shared" si="97"/>
        <v>0</v>
      </c>
      <c r="T943" s="883">
        <f t="shared" si="97"/>
        <v>0</v>
      </c>
      <c r="U943" s="845">
        <v>615000</v>
      </c>
      <c r="V943" s="845">
        <v>192900</v>
      </c>
      <c r="W943" s="795">
        <f t="shared" si="90"/>
        <v>807900</v>
      </c>
      <c r="X943" s="795">
        <f t="shared" si="91"/>
        <v>31508100</v>
      </c>
      <c r="Y943" s="795">
        <f t="shared" si="92"/>
        <v>0</v>
      </c>
      <c r="Z943" s="795">
        <f t="shared" si="93"/>
        <v>0</v>
      </c>
      <c r="AA943" s="795">
        <f t="shared" si="94"/>
        <v>0</v>
      </c>
      <c r="AB943" s="796">
        <f>IFERROR(VLOOKUP(N943,'[40]KL TT ĐỢT 2'!$B$18:$K$2023,10,0),0)</f>
        <v>0</v>
      </c>
    </row>
    <row r="944" spans="1:28" s="827" customFormat="1" hidden="1" outlineLevel="1">
      <c r="A944" s="817"/>
      <c r="B944" s="835" t="s">
        <v>2695</v>
      </c>
      <c r="C944" s="836" t="s">
        <v>2650</v>
      </c>
      <c r="D944" s="837" t="s">
        <v>1535</v>
      </c>
      <c r="E944" s="838">
        <v>3</v>
      </c>
      <c r="F944" s="938"/>
      <c r="G944" s="938"/>
      <c r="H944" s="758">
        <v>0</v>
      </c>
      <c r="I944" s="891">
        <f t="shared" si="95"/>
        <v>0</v>
      </c>
      <c r="J944" s="892">
        <f t="shared" si="96"/>
        <v>0</v>
      </c>
      <c r="K944" s="938"/>
      <c r="M944" s="828"/>
      <c r="N944" s="841" t="s">
        <v>2695</v>
      </c>
      <c r="O944" s="842" t="s">
        <v>2650</v>
      </c>
      <c r="P944" s="843" t="s">
        <v>1535</v>
      </c>
      <c r="Q944" s="844">
        <v>3</v>
      </c>
      <c r="R944" s="758">
        <f t="shared" si="97"/>
        <v>0</v>
      </c>
      <c r="S944" s="844">
        <f t="shared" si="97"/>
        <v>0</v>
      </c>
      <c r="T944" s="883">
        <f t="shared" si="97"/>
        <v>0</v>
      </c>
      <c r="U944" s="845">
        <v>544700</v>
      </c>
      <c r="V944" s="845">
        <v>192900</v>
      </c>
      <c r="W944" s="795">
        <f t="shared" si="90"/>
        <v>737600</v>
      </c>
      <c r="X944" s="795">
        <f t="shared" si="91"/>
        <v>2212800</v>
      </c>
      <c r="Y944" s="795">
        <f t="shared" si="92"/>
        <v>0</v>
      </c>
      <c r="Z944" s="795">
        <f t="shared" si="93"/>
        <v>0</v>
      </c>
      <c r="AA944" s="795">
        <f t="shared" si="94"/>
        <v>0</v>
      </c>
      <c r="AB944" s="796">
        <f>IFERROR(VLOOKUP(N944,'[40]KL TT ĐỢT 2'!$B$18:$K$2023,10,0),0)</f>
        <v>0</v>
      </c>
    </row>
    <row r="945" spans="1:28" s="827" customFormat="1" hidden="1" outlineLevel="1">
      <c r="A945" s="817"/>
      <c r="B945" s="835" t="s">
        <v>2696</v>
      </c>
      <c r="C945" s="836" t="s">
        <v>2652</v>
      </c>
      <c r="D945" s="837" t="s">
        <v>1535</v>
      </c>
      <c r="E945" s="838">
        <v>8</v>
      </c>
      <c r="F945" s="938"/>
      <c r="G945" s="938"/>
      <c r="H945" s="758">
        <v>0</v>
      </c>
      <c r="I945" s="891">
        <f t="shared" si="95"/>
        <v>0</v>
      </c>
      <c r="J945" s="892">
        <f t="shared" si="96"/>
        <v>0</v>
      </c>
      <c r="K945" s="938"/>
      <c r="M945" s="828"/>
      <c r="N945" s="841" t="s">
        <v>2696</v>
      </c>
      <c r="O945" s="842" t="s">
        <v>2652</v>
      </c>
      <c r="P945" s="843" t="s">
        <v>1535</v>
      </c>
      <c r="Q945" s="844">
        <v>8</v>
      </c>
      <c r="R945" s="758">
        <f t="shared" si="97"/>
        <v>0</v>
      </c>
      <c r="S945" s="844">
        <f t="shared" si="97"/>
        <v>0</v>
      </c>
      <c r="T945" s="883">
        <f t="shared" si="97"/>
        <v>0</v>
      </c>
      <c r="U945" s="845">
        <v>615000</v>
      </c>
      <c r="V945" s="845">
        <v>192900</v>
      </c>
      <c r="W945" s="795">
        <f t="shared" si="90"/>
        <v>807900</v>
      </c>
      <c r="X945" s="795">
        <f t="shared" si="91"/>
        <v>6463200</v>
      </c>
      <c r="Y945" s="795">
        <f t="shared" si="92"/>
        <v>0</v>
      </c>
      <c r="Z945" s="795">
        <f t="shared" si="93"/>
        <v>0</v>
      </c>
      <c r="AA945" s="795">
        <f t="shared" si="94"/>
        <v>0</v>
      </c>
      <c r="AB945" s="796">
        <f>IFERROR(VLOOKUP(N945,'[40]KL TT ĐỢT 2'!$B$18:$K$2023,10,0),0)</f>
        <v>0</v>
      </c>
    </row>
    <row r="946" spans="1:28" s="823" customFormat="1" hidden="1" outlineLevel="1">
      <c r="A946" s="835"/>
      <c r="B946" s="835" t="s">
        <v>2697</v>
      </c>
      <c r="C946" s="836" t="s">
        <v>2654</v>
      </c>
      <c r="D946" s="837" t="s">
        <v>1535</v>
      </c>
      <c r="E946" s="838">
        <v>2.5</v>
      </c>
      <c r="F946" s="938"/>
      <c r="G946" s="938"/>
      <c r="H946" s="758">
        <v>0</v>
      </c>
      <c r="I946" s="891">
        <f t="shared" si="95"/>
        <v>0</v>
      </c>
      <c r="J946" s="892">
        <f t="shared" si="96"/>
        <v>0</v>
      </c>
      <c r="K946" s="938"/>
      <c r="M946" s="841"/>
      <c r="N946" s="841" t="s">
        <v>2697</v>
      </c>
      <c r="O946" s="842" t="s">
        <v>2654</v>
      </c>
      <c r="P946" s="843" t="s">
        <v>1535</v>
      </c>
      <c r="Q946" s="844">
        <v>2.5</v>
      </c>
      <c r="R946" s="758">
        <f t="shared" si="97"/>
        <v>0</v>
      </c>
      <c r="S946" s="844">
        <f t="shared" si="97"/>
        <v>0</v>
      </c>
      <c r="T946" s="883">
        <f t="shared" si="97"/>
        <v>0</v>
      </c>
      <c r="U946" s="845">
        <v>544700</v>
      </c>
      <c r="V946" s="845">
        <v>192900</v>
      </c>
      <c r="W946" s="795">
        <f t="shared" si="90"/>
        <v>737600</v>
      </c>
      <c r="X946" s="795">
        <f t="shared" si="91"/>
        <v>1844000</v>
      </c>
      <c r="Y946" s="795">
        <f t="shared" si="92"/>
        <v>0</v>
      </c>
      <c r="Z946" s="795">
        <f t="shared" si="93"/>
        <v>0</v>
      </c>
      <c r="AA946" s="795">
        <f t="shared" si="94"/>
        <v>0</v>
      </c>
      <c r="AB946" s="796">
        <f>IFERROR(VLOOKUP(N946,'[40]KL TT ĐỢT 2'!$B$18:$K$2023,10,0),0)</f>
        <v>0</v>
      </c>
    </row>
    <row r="947" spans="1:28" s="823" customFormat="1" hidden="1" outlineLevel="1">
      <c r="A947" s="835"/>
      <c r="B947" s="835" t="s">
        <v>2698</v>
      </c>
      <c r="C947" s="836" t="s">
        <v>2656</v>
      </c>
      <c r="D947" s="837" t="s">
        <v>1535</v>
      </c>
      <c r="E947" s="838">
        <v>3</v>
      </c>
      <c r="F947" s="938"/>
      <c r="G947" s="938"/>
      <c r="H947" s="758">
        <v>0</v>
      </c>
      <c r="I947" s="891">
        <f t="shared" si="95"/>
        <v>0</v>
      </c>
      <c r="J947" s="892">
        <f t="shared" si="96"/>
        <v>0</v>
      </c>
      <c r="K947" s="938"/>
      <c r="M947" s="841"/>
      <c r="N947" s="841" t="s">
        <v>2698</v>
      </c>
      <c r="O947" s="842" t="s">
        <v>2656</v>
      </c>
      <c r="P947" s="843" t="s">
        <v>1535</v>
      </c>
      <c r="Q947" s="844">
        <v>3</v>
      </c>
      <c r="R947" s="758">
        <f t="shared" si="97"/>
        <v>0</v>
      </c>
      <c r="S947" s="844">
        <f t="shared" si="97"/>
        <v>0</v>
      </c>
      <c r="T947" s="883">
        <f t="shared" si="97"/>
        <v>0</v>
      </c>
      <c r="U947" s="845">
        <v>615000</v>
      </c>
      <c r="V947" s="845">
        <v>192900</v>
      </c>
      <c r="W947" s="795">
        <f t="shared" si="90"/>
        <v>807900</v>
      </c>
      <c r="X947" s="795">
        <f t="shared" si="91"/>
        <v>2423700</v>
      </c>
      <c r="Y947" s="795">
        <f t="shared" si="92"/>
        <v>0</v>
      </c>
      <c r="Z947" s="795">
        <f t="shared" si="93"/>
        <v>0</v>
      </c>
      <c r="AA947" s="795">
        <f t="shared" si="94"/>
        <v>0</v>
      </c>
      <c r="AB947" s="796">
        <f>IFERROR(VLOOKUP(N947,'[40]KL TT ĐỢT 2'!$B$18:$K$2023,10,0),0)</f>
        <v>0</v>
      </c>
    </row>
    <row r="948" spans="1:28" s="827" customFormat="1" hidden="1" outlineLevel="1">
      <c r="A948" s="817"/>
      <c r="B948" s="835" t="s">
        <v>2699</v>
      </c>
      <c r="C948" s="836" t="s">
        <v>2658</v>
      </c>
      <c r="D948" s="837" t="s">
        <v>1535</v>
      </c>
      <c r="E948" s="838">
        <v>2</v>
      </c>
      <c r="F948" s="938"/>
      <c r="G948" s="938"/>
      <c r="H948" s="758">
        <v>0</v>
      </c>
      <c r="I948" s="891">
        <f t="shared" si="95"/>
        <v>0</v>
      </c>
      <c r="J948" s="892">
        <f t="shared" si="96"/>
        <v>0</v>
      </c>
      <c r="K948" s="938"/>
      <c r="M948" s="908"/>
      <c r="N948" s="905" t="s">
        <v>2699</v>
      </c>
      <c r="O948" s="842" t="s">
        <v>2658</v>
      </c>
      <c r="P948" s="843" t="s">
        <v>1535</v>
      </c>
      <c r="Q948" s="907">
        <v>2</v>
      </c>
      <c r="R948" s="758">
        <f t="shared" si="97"/>
        <v>0</v>
      </c>
      <c r="S948" s="844">
        <f t="shared" si="97"/>
        <v>0</v>
      </c>
      <c r="T948" s="883">
        <f t="shared" si="97"/>
        <v>0</v>
      </c>
      <c r="U948" s="845">
        <v>544700</v>
      </c>
      <c r="V948" s="845">
        <v>192900</v>
      </c>
      <c r="W948" s="795">
        <f t="shared" si="90"/>
        <v>737600</v>
      </c>
      <c r="X948" s="795">
        <f t="shared" si="91"/>
        <v>1475200</v>
      </c>
      <c r="Y948" s="795">
        <f t="shared" si="92"/>
        <v>0</v>
      </c>
      <c r="Z948" s="795">
        <f t="shared" si="93"/>
        <v>0</v>
      </c>
      <c r="AA948" s="795">
        <f t="shared" si="94"/>
        <v>0</v>
      </c>
      <c r="AB948" s="796">
        <f>IFERROR(VLOOKUP(N948,'[40]KL TT ĐỢT 2'!$B$18:$K$2023,10,0),0)</f>
        <v>0</v>
      </c>
    </row>
    <row r="949" spans="1:28" s="823" customFormat="1" hidden="1" outlineLevel="1">
      <c r="A949" s="835"/>
      <c r="B949" s="835" t="s">
        <v>2700</v>
      </c>
      <c r="C949" s="836" t="s">
        <v>2660</v>
      </c>
      <c r="D949" s="837" t="s">
        <v>1535</v>
      </c>
      <c r="E949" s="838">
        <v>0.5</v>
      </c>
      <c r="F949" s="938"/>
      <c r="G949" s="938"/>
      <c r="H949" s="758">
        <v>0</v>
      </c>
      <c r="I949" s="891">
        <f t="shared" si="95"/>
        <v>0</v>
      </c>
      <c r="J949" s="892">
        <f t="shared" si="96"/>
        <v>0</v>
      </c>
      <c r="K949" s="938"/>
      <c r="M949" s="841"/>
      <c r="N949" s="841" t="s">
        <v>2700</v>
      </c>
      <c r="O949" s="842" t="s">
        <v>2660</v>
      </c>
      <c r="P949" s="843" t="s">
        <v>1535</v>
      </c>
      <c r="Q949" s="844">
        <v>0.5</v>
      </c>
      <c r="R949" s="758">
        <f t="shared" si="97"/>
        <v>0</v>
      </c>
      <c r="S949" s="844">
        <f t="shared" si="97"/>
        <v>0</v>
      </c>
      <c r="T949" s="883">
        <f t="shared" si="97"/>
        <v>0</v>
      </c>
      <c r="U949" s="845">
        <v>544700</v>
      </c>
      <c r="V949" s="845">
        <v>192900</v>
      </c>
      <c r="W949" s="795">
        <f t="shared" si="90"/>
        <v>737600</v>
      </c>
      <c r="X949" s="795">
        <f t="shared" si="91"/>
        <v>368800</v>
      </c>
      <c r="Y949" s="795">
        <f t="shared" si="92"/>
        <v>0</v>
      </c>
      <c r="Z949" s="795">
        <f t="shared" si="93"/>
        <v>0</v>
      </c>
      <c r="AA949" s="795">
        <f t="shared" si="94"/>
        <v>0</v>
      </c>
      <c r="AB949" s="796">
        <f>IFERROR(VLOOKUP(N949,'[40]KL TT ĐỢT 2'!$B$18:$K$2023,10,0),0)</f>
        <v>0</v>
      </c>
    </row>
    <row r="950" spans="1:28" s="827" customFormat="1" hidden="1" outlineLevel="1">
      <c r="A950" s="817"/>
      <c r="B950" s="835" t="s">
        <v>2701</v>
      </c>
      <c r="C950" s="853" t="s">
        <v>2475</v>
      </c>
      <c r="D950" s="837"/>
      <c r="E950" s="820"/>
      <c r="F950" s="938"/>
      <c r="G950" s="938"/>
      <c r="H950" s="758">
        <v>0</v>
      </c>
      <c r="I950" s="891">
        <f t="shared" si="95"/>
        <v>0</v>
      </c>
      <c r="J950" s="892">
        <f t="shared" si="96"/>
        <v>0</v>
      </c>
      <c r="K950" s="938"/>
      <c r="M950" s="828"/>
      <c r="N950" s="841" t="s">
        <v>2701</v>
      </c>
      <c r="O950" s="856" t="s">
        <v>2475</v>
      </c>
      <c r="P950" s="843"/>
      <c r="Q950" s="832"/>
      <c r="R950" s="758">
        <f t="shared" si="97"/>
        <v>0</v>
      </c>
      <c r="S950" s="844">
        <f t="shared" si="97"/>
        <v>0</v>
      </c>
      <c r="T950" s="883">
        <f t="shared" si="97"/>
        <v>0</v>
      </c>
      <c r="U950" s="845">
        <v>0</v>
      </c>
      <c r="V950" s="845">
        <v>0</v>
      </c>
      <c r="W950" s="795">
        <f t="shared" si="90"/>
        <v>0</v>
      </c>
      <c r="X950" s="795">
        <f t="shared" si="91"/>
        <v>0</v>
      </c>
      <c r="Y950" s="795">
        <f t="shared" si="92"/>
        <v>0</v>
      </c>
      <c r="Z950" s="795">
        <f t="shared" si="93"/>
        <v>0</v>
      </c>
      <c r="AA950" s="795">
        <f t="shared" si="94"/>
        <v>0</v>
      </c>
      <c r="AB950" s="796">
        <f>IFERROR(VLOOKUP(N950,'[40]KL TT ĐỢT 2'!$B$18:$K$2023,10,0),0)</f>
        <v>0</v>
      </c>
    </row>
    <row r="951" spans="1:28" s="827" customFormat="1" hidden="1" outlineLevel="1">
      <c r="A951" s="817"/>
      <c r="B951" s="835" t="s">
        <v>2702</v>
      </c>
      <c r="C951" s="836" t="s">
        <v>2663</v>
      </c>
      <c r="D951" s="837" t="s">
        <v>1535</v>
      </c>
      <c r="E951" s="838">
        <v>226</v>
      </c>
      <c r="F951" s="938"/>
      <c r="G951" s="938"/>
      <c r="H951" s="758">
        <v>0</v>
      </c>
      <c r="I951" s="891">
        <f t="shared" si="95"/>
        <v>0</v>
      </c>
      <c r="J951" s="892">
        <f t="shared" si="96"/>
        <v>0</v>
      </c>
      <c r="K951" s="938"/>
      <c r="M951" s="908"/>
      <c r="N951" s="905" t="s">
        <v>2702</v>
      </c>
      <c r="O951" s="842" t="s">
        <v>2663</v>
      </c>
      <c r="P951" s="843" t="s">
        <v>1535</v>
      </c>
      <c r="Q951" s="907">
        <v>226</v>
      </c>
      <c r="R951" s="758">
        <f t="shared" si="97"/>
        <v>0</v>
      </c>
      <c r="S951" s="844">
        <f t="shared" si="97"/>
        <v>0</v>
      </c>
      <c r="T951" s="883">
        <f t="shared" si="97"/>
        <v>0</v>
      </c>
      <c r="U951" s="845">
        <v>559100</v>
      </c>
      <c r="V951" s="845">
        <v>192900</v>
      </c>
      <c r="W951" s="795">
        <f t="shared" si="90"/>
        <v>752000</v>
      </c>
      <c r="X951" s="795">
        <f t="shared" si="91"/>
        <v>169952000</v>
      </c>
      <c r="Y951" s="795">
        <f t="shared" si="92"/>
        <v>0</v>
      </c>
      <c r="Z951" s="795">
        <f t="shared" si="93"/>
        <v>0</v>
      </c>
      <c r="AA951" s="795">
        <f t="shared" si="94"/>
        <v>0</v>
      </c>
      <c r="AB951" s="796">
        <f>IFERROR(VLOOKUP(N951,'[40]KL TT ĐỢT 2'!$B$18:$K$2023,10,0),0)</f>
        <v>0</v>
      </c>
    </row>
    <row r="952" spans="1:28" s="823" customFormat="1" hidden="1" outlineLevel="1">
      <c r="A952" s="835"/>
      <c r="B952" s="835" t="s">
        <v>2703</v>
      </c>
      <c r="C952" s="836" t="s">
        <v>2663</v>
      </c>
      <c r="D952" s="837" t="s">
        <v>1535</v>
      </c>
      <c r="E952" s="838">
        <v>0</v>
      </c>
      <c r="F952" s="938"/>
      <c r="G952" s="938"/>
      <c r="H952" s="758">
        <v>0</v>
      </c>
      <c r="I952" s="891">
        <f t="shared" si="95"/>
        <v>0</v>
      </c>
      <c r="J952" s="892">
        <f t="shared" si="96"/>
        <v>0</v>
      </c>
      <c r="K952" s="938"/>
      <c r="M952" s="841"/>
      <c r="N952" s="841" t="s">
        <v>2703</v>
      </c>
      <c r="O952" s="842" t="s">
        <v>2663</v>
      </c>
      <c r="P952" s="843" t="s">
        <v>1535</v>
      </c>
      <c r="Q952" s="844">
        <v>0</v>
      </c>
      <c r="R952" s="758">
        <f t="shared" si="97"/>
        <v>0</v>
      </c>
      <c r="S952" s="844">
        <f t="shared" si="97"/>
        <v>0</v>
      </c>
      <c r="T952" s="883">
        <f t="shared" si="97"/>
        <v>0</v>
      </c>
      <c r="U952" s="845">
        <v>559100</v>
      </c>
      <c r="V952" s="845">
        <v>192900</v>
      </c>
      <c r="W952" s="795">
        <f t="shared" si="90"/>
        <v>752000</v>
      </c>
      <c r="X952" s="795">
        <f t="shared" si="91"/>
        <v>0</v>
      </c>
      <c r="Y952" s="795">
        <f t="shared" si="92"/>
        <v>0</v>
      </c>
      <c r="Z952" s="795">
        <f t="shared" si="93"/>
        <v>0</v>
      </c>
      <c r="AA952" s="795">
        <f t="shared" si="94"/>
        <v>0</v>
      </c>
      <c r="AB952" s="796">
        <f>IFERROR(VLOOKUP(N952,'[40]KL TT ĐỢT 2'!$B$18:$K$2023,10,0),0)</f>
        <v>0</v>
      </c>
    </row>
    <row r="953" spans="1:28" s="827" customFormat="1" hidden="1" outlineLevel="1">
      <c r="A953" s="817"/>
      <c r="B953" s="835" t="s">
        <v>2704</v>
      </c>
      <c r="C953" s="836" t="s">
        <v>2666</v>
      </c>
      <c r="D953" s="837" t="s">
        <v>1535</v>
      </c>
      <c r="E953" s="838">
        <v>33</v>
      </c>
      <c r="F953" s="938"/>
      <c r="G953" s="938"/>
      <c r="H953" s="758">
        <v>0</v>
      </c>
      <c r="I953" s="891">
        <f t="shared" si="95"/>
        <v>0</v>
      </c>
      <c r="J953" s="892">
        <f t="shared" si="96"/>
        <v>0</v>
      </c>
      <c r="K953" s="938"/>
      <c r="M953" s="828"/>
      <c r="N953" s="841" t="s">
        <v>2704</v>
      </c>
      <c r="O953" s="842" t="s">
        <v>2666</v>
      </c>
      <c r="P953" s="843" t="s">
        <v>1535</v>
      </c>
      <c r="Q953" s="844">
        <v>33</v>
      </c>
      <c r="R953" s="758">
        <f t="shared" si="97"/>
        <v>0</v>
      </c>
      <c r="S953" s="844">
        <f t="shared" si="97"/>
        <v>0</v>
      </c>
      <c r="T953" s="883">
        <f t="shared" si="97"/>
        <v>0</v>
      </c>
      <c r="U953" s="845">
        <v>615000</v>
      </c>
      <c r="V953" s="845">
        <v>192900</v>
      </c>
      <c r="W953" s="795">
        <f t="shared" si="90"/>
        <v>807900</v>
      </c>
      <c r="X953" s="795">
        <f t="shared" si="91"/>
        <v>26660700</v>
      </c>
      <c r="Y953" s="795">
        <f t="shared" si="92"/>
        <v>0</v>
      </c>
      <c r="Z953" s="795">
        <f t="shared" si="93"/>
        <v>0</v>
      </c>
      <c r="AA953" s="795">
        <f t="shared" si="94"/>
        <v>0</v>
      </c>
      <c r="AB953" s="796">
        <f>IFERROR(VLOOKUP(N953,'[40]KL TT ĐỢT 2'!$B$18:$K$2023,10,0),0)</f>
        <v>0</v>
      </c>
    </row>
    <row r="954" spans="1:28" s="827" customFormat="1" hidden="1" outlineLevel="1">
      <c r="A954" s="817"/>
      <c r="B954" s="835" t="s">
        <v>2705</v>
      </c>
      <c r="C954" s="836" t="s">
        <v>2668</v>
      </c>
      <c r="D954" s="837" t="s">
        <v>1535</v>
      </c>
      <c r="E954" s="838">
        <v>8</v>
      </c>
      <c r="F954" s="938"/>
      <c r="G954" s="938"/>
      <c r="H954" s="758">
        <v>0</v>
      </c>
      <c r="I954" s="891">
        <f t="shared" si="95"/>
        <v>0</v>
      </c>
      <c r="J954" s="892">
        <f t="shared" si="96"/>
        <v>0</v>
      </c>
      <c r="K954" s="938"/>
      <c r="M954" s="828"/>
      <c r="N954" s="841" t="s">
        <v>2705</v>
      </c>
      <c r="O954" s="842" t="s">
        <v>2668</v>
      </c>
      <c r="P954" s="843" t="s">
        <v>1535</v>
      </c>
      <c r="Q954" s="844">
        <v>8</v>
      </c>
      <c r="R954" s="758">
        <f t="shared" si="97"/>
        <v>0</v>
      </c>
      <c r="S954" s="844">
        <f t="shared" si="97"/>
        <v>0</v>
      </c>
      <c r="T954" s="883">
        <f t="shared" si="97"/>
        <v>0</v>
      </c>
      <c r="U954" s="845">
        <v>615000</v>
      </c>
      <c r="V954" s="845">
        <v>192900</v>
      </c>
      <c r="W954" s="795">
        <f t="shared" si="90"/>
        <v>807900</v>
      </c>
      <c r="X954" s="795">
        <f t="shared" si="91"/>
        <v>6463200</v>
      </c>
      <c r="Y954" s="795">
        <f t="shared" si="92"/>
        <v>0</v>
      </c>
      <c r="Z954" s="795">
        <f t="shared" si="93"/>
        <v>0</v>
      </c>
      <c r="AA954" s="795">
        <f t="shared" si="94"/>
        <v>0</v>
      </c>
      <c r="AB954" s="796">
        <f>IFERROR(VLOOKUP(N954,'[40]KL TT ĐỢT 2'!$B$18:$K$2023,10,0),0)</f>
        <v>0</v>
      </c>
    </row>
    <row r="955" spans="1:28" s="827" customFormat="1" hidden="1" outlineLevel="1">
      <c r="A955" s="817"/>
      <c r="B955" s="835" t="s">
        <v>2706</v>
      </c>
      <c r="C955" s="853" t="s">
        <v>2600</v>
      </c>
      <c r="D955" s="837"/>
      <c r="E955" s="838"/>
      <c r="F955" s="938"/>
      <c r="G955" s="938"/>
      <c r="H955" s="758">
        <v>0</v>
      </c>
      <c r="I955" s="891">
        <f t="shared" si="95"/>
        <v>0</v>
      </c>
      <c r="J955" s="892">
        <f t="shared" si="96"/>
        <v>0</v>
      </c>
      <c r="K955" s="938"/>
      <c r="M955" s="828"/>
      <c r="N955" s="841" t="s">
        <v>2706</v>
      </c>
      <c r="O955" s="856" t="s">
        <v>2600</v>
      </c>
      <c r="P955" s="843"/>
      <c r="Q955" s="844"/>
      <c r="R955" s="758">
        <f t="shared" si="97"/>
        <v>0</v>
      </c>
      <c r="S955" s="844">
        <f t="shared" si="97"/>
        <v>0</v>
      </c>
      <c r="T955" s="883">
        <f t="shared" si="97"/>
        <v>0</v>
      </c>
      <c r="U955" s="845">
        <v>0</v>
      </c>
      <c r="V955" s="845">
        <v>0</v>
      </c>
      <c r="W955" s="795">
        <f t="shared" si="90"/>
        <v>0</v>
      </c>
      <c r="X955" s="795">
        <f t="shared" si="91"/>
        <v>0</v>
      </c>
      <c r="Y955" s="795">
        <f t="shared" si="92"/>
        <v>0</v>
      </c>
      <c r="Z955" s="795">
        <f t="shared" si="93"/>
        <v>0</v>
      </c>
      <c r="AA955" s="795">
        <f t="shared" si="94"/>
        <v>0</v>
      </c>
      <c r="AB955" s="796">
        <f>IFERROR(VLOOKUP(N955,'[40]KL TT ĐỢT 2'!$B$18:$K$2023,10,0),0)</f>
        <v>0</v>
      </c>
    </row>
    <row r="956" spans="1:28" s="823" customFormat="1" hidden="1" outlineLevel="1">
      <c r="A956" s="835"/>
      <c r="B956" s="835" t="s">
        <v>2707</v>
      </c>
      <c r="C956" s="836" t="s">
        <v>2663</v>
      </c>
      <c r="D956" s="837" t="s">
        <v>1535</v>
      </c>
      <c r="E956" s="838">
        <v>142</v>
      </c>
      <c r="F956" s="938"/>
      <c r="G956" s="938"/>
      <c r="H956" s="758">
        <v>0</v>
      </c>
      <c r="I956" s="891">
        <f t="shared" si="95"/>
        <v>0</v>
      </c>
      <c r="J956" s="892">
        <f t="shared" si="96"/>
        <v>0</v>
      </c>
      <c r="K956" s="938"/>
      <c r="M956" s="841"/>
      <c r="N956" s="841" t="s">
        <v>2707</v>
      </c>
      <c r="O956" s="842" t="s">
        <v>2663</v>
      </c>
      <c r="P956" s="843" t="s">
        <v>1535</v>
      </c>
      <c r="Q956" s="844">
        <v>142</v>
      </c>
      <c r="R956" s="758">
        <f t="shared" si="97"/>
        <v>0</v>
      </c>
      <c r="S956" s="844">
        <f t="shared" si="97"/>
        <v>0</v>
      </c>
      <c r="T956" s="883">
        <f t="shared" si="97"/>
        <v>0</v>
      </c>
      <c r="U956" s="845">
        <v>559100</v>
      </c>
      <c r="V956" s="845">
        <v>192900</v>
      </c>
      <c r="W956" s="795">
        <f t="shared" si="90"/>
        <v>752000</v>
      </c>
      <c r="X956" s="795">
        <f t="shared" si="91"/>
        <v>106784000</v>
      </c>
      <c r="Y956" s="795">
        <f t="shared" si="92"/>
        <v>0</v>
      </c>
      <c r="Z956" s="795">
        <f t="shared" si="93"/>
        <v>0</v>
      </c>
      <c r="AA956" s="795">
        <f t="shared" si="94"/>
        <v>0</v>
      </c>
      <c r="AB956" s="796">
        <f>IFERROR(VLOOKUP(N956,'[40]KL TT ĐỢT 2'!$B$18:$K$2023,10,0),0)</f>
        <v>0</v>
      </c>
    </row>
    <row r="957" spans="1:28" s="823" customFormat="1" hidden="1" outlineLevel="1">
      <c r="A957" s="835"/>
      <c r="B957" s="835" t="s">
        <v>2708</v>
      </c>
      <c r="C957" s="836" t="s">
        <v>2663</v>
      </c>
      <c r="D957" s="837" t="s">
        <v>1535</v>
      </c>
      <c r="E957" s="838">
        <v>0</v>
      </c>
      <c r="F957" s="938"/>
      <c r="G957" s="938"/>
      <c r="H957" s="758">
        <v>0</v>
      </c>
      <c r="I957" s="891">
        <f t="shared" si="95"/>
        <v>0</v>
      </c>
      <c r="J957" s="892">
        <f t="shared" si="96"/>
        <v>0</v>
      </c>
      <c r="K957" s="938"/>
      <c r="M957" s="841"/>
      <c r="N957" s="841" t="s">
        <v>2708</v>
      </c>
      <c r="O957" s="842" t="s">
        <v>2663</v>
      </c>
      <c r="P957" s="843" t="s">
        <v>1535</v>
      </c>
      <c r="Q957" s="844">
        <v>0</v>
      </c>
      <c r="R957" s="758">
        <f t="shared" si="97"/>
        <v>0</v>
      </c>
      <c r="S957" s="844">
        <f t="shared" si="97"/>
        <v>0</v>
      </c>
      <c r="T957" s="883">
        <f t="shared" si="97"/>
        <v>0</v>
      </c>
      <c r="U957" s="845">
        <v>559100</v>
      </c>
      <c r="V957" s="845">
        <v>192900</v>
      </c>
      <c r="W957" s="795">
        <f t="shared" si="90"/>
        <v>752000</v>
      </c>
      <c r="X957" s="795">
        <f t="shared" si="91"/>
        <v>0</v>
      </c>
      <c r="Y957" s="795">
        <f t="shared" si="92"/>
        <v>0</v>
      </c>
      <c r="Z957" s="795">
        <f t="shared" si="93"/>
        <v>0</v>
      </c>
      <c r="AA957" s="795">
        <f t="shared" si="94"/>
        <v>0</v>
      </c>
      <c r="AB957" s="796">
        <f>IFERROR(VLOOKUP(N957,'[40]KL TT ĐỢT 2'!$B$18:$K$2023,10,0),0)</f>
        <v>0</v>
      </c>
    </row>
    <row r="958" spans="1:28" s="827" customFormat="1" hidden="1" outlineLevel="1">
      <c r="A958" s="817"/>
      <c r="B958" s="835" t="s">
        <v>2709</v>
      </c>
      <c r="C958" s="836" t="s">
        <v>2666</v>
      </c>
      <c r="D958" s="837" t="s">
        <v>1535</v>
      </c>
      <c r="E958" s="838">
        <v>33</v>
      </c>
      <c r="F958" s="938"/>
      <c r="G958" s="938"/>
      <c r="H958" s="758">
        <v>0</v>
      </c>
      <c r="I958" s="891">
        <f t="shared" si="95"/>
        <v>0</v>
      </c>
      <c r="J958" s="892">
        <f t="shared" si="96"/>
        <v>0</v>
      </c>
      <c r="K958" s="938"/>
      <c r="M958" s="908"/>
      <c r="N958" s="905" t="s">
        <v>2709</v>
      </c>
      <c r="O958" s="842" t="s">
        <v>2666</v>
      </c>
      <c r="P958" s="843" t="s">
        <v>1535</v>
      </c>
      <c r="Q958" s="907">
        <v>33</v>
      </c>
      <c r="R958" s="758">
        <f t="shared" si="97"/>
        <v>0</v>
      </c>
      <c r="S958" s="844">
        <f t="shared" si="97"/>
        <v>0</v>
      </c>
      <c r="T958" s="883">
        <f t="shared" si="97"/>
        <v>0</v>
      </c>
      <c r="U958" s="845">
        <v>615000</v>
      </c>
      <c r="V958" s="845">
        <v>192900</v>
      </c>
      <c r="W958" s="795">
        <f t="shared" si="90"/>
        <v>807900</v>
      </c>
      <c r="X958" s="795">
        <f t="shared" si="91"/>
        <v>26660700</v>
      </c>
      <c r="Y958" s="795">
        <f t="shared" si="92"/>
        <v>0</v>
      </c>
      <c r="Z958" s="795">
        <f t="shared" si="93"/>
        <v>0</v>
      </c>
      <c r="AA958" s="795">
        <f t="shared" si="94"/>
        <v>0</v>
      </c>
      <c r="AB958" s="796">
        <f>IFERROR(VLOOKUP(N958,'[40]KL TT ĐỢT 2'!$B$18:$K$2023,10,0),0)</f>
        <v>0</v>
      </c>
    </row>
    <row r="959" spans="1:28" s="823" customFormat="1" hidden="1" outlineLevel="1">
      <c r="A959" s="835"/>
      <c r="B959" s="835" t="s">
        <v>2710</v>
      </c>
      <c r="C959" s="836" t="s">
        <v>2668</v>
      </c>
      <c r="D959" s="837" t="s">
        <v>1535</v>
      </c>
      <c r="E959" s="838">
        <v>8</v>
      </c>
      <c r="F959" s="938"/>
      <c r="G959" s="938"/>
      <c r="H959" s="758">
        <v>0</v>
      </c>
      <c r="I959" s="891">
        <f t="shared" si="95"/>
        <v>0</v>
      </c>
      <c r="J959" s="892">
        <f t="shared" si="96"/>
        <v>0</v>
      </c>
      <c r="K959" s="938"/>
      <c r="M959" s="841"/>
      <c r="N959" s="841" t="s">
        <v>2710</v>
      </c>
      <c r="O959" s="842" t="s">
        <v>2668</v>
      </c>
      <c r="P959" s="843" t="s">
        <v>1535</v>
      </c>
      <c r="Q959" s="844">
        <v>8</v>
      </c>
      <c r="R959" s="758">
        <f t="shared" si="97"/>
        <v>0</v>
      </c>
      <c r="S959" s="844">
        <f t="shared" si="97"/>
        <v>0</v>
      </c>
      <c r="T959" s="883">
        <f t="shared" si="97"/>
        <v>0</v>
      </c>
      <c r="U959" s="845">
        <v>615000</v>
      </c>
      <c r="V959" s="845">
        <v>192900</v>
      </c>
      <c r="W959" s="795">
        <f t="shared" si="90"/>
        <v>807900</v>
      </c>
      <c r="X959" s="795">
        <f t="shared" si="91"/>
        <v>6463200</v>
      </c>
      <c r="Y959" s="795">
        <f t="shared" si="92"/>
        <v>0</v>
      </c>
      <c r="Z959" s="795">
        <f t="shared" si="93"/>
        <v>0</v>
      </c>
      <c r="AA959" s="795">
        <f t="shared" si="94"/>
        <v>0</v>
      </c>
      <c r="AB959" s="796">
        <f>IFERROR(VLOOKUP(N959,'[40]KL TT ĐỢT 2'!$B$18:$K$2023,10,0),0)</f>
        <v>0</v>
      </c>
    </row>
    <row r="960" spans="1:28" s="823" customFormat="1" hidden="1" outlineLevel="1">
      <c r="A960" s="835"/>
      <c r="B960" s="835" t="s">
        <v>2711</v>
      </c>
      <c r="C960" s="853" t="s">
        <v>2483</v>
      </c>
      <c r="D960" s="837"/>
      <c r="E960" s="838"/>
      <c r="F960" s="938"/>
      <c r="G960" s="938"/>
      <c r="H960" s="758">
        <v>0</v>
      </c>
      <c r="I960" s="891">
        <f t="shared" si="95"/>
        <v>0</v>
      </c>
      <c r="J960" s="892">
        <f t="shared" si="96"/>
        <v>0</v>
      </c>
      <c r="K960" s="938"/>
      <c r="M960" s="841"/>
      <c r="N960" s="841" t="s">
        <v>2711</v>
      </c>
      <c r="O960" s="856" t="s">
        <v>2483</v>
      </c>
      <c r="P960" s="843"/>
      <c r="Q960" s="844"/>
      <c r="R960" s="758">
        <f t="shared" si="97"/>
        <v>0</v>
      </c>
      <c r="S960" s="844">
        <f t="shared" si="97"/>
        <v>0</v>
      </c>
      <c r="T960" s="883">
        <f t="shared" si="97"/>
        <v>0</v>
      </c>
      <c r="U960" s="845">
        <v>0</v>
      </c>
      <c r="V960" s="845">
        <v>0</v>
      </c>
      <c r="W960" s="795">
        <f t="shared" si="90"/>
        <v>0</v>
      </c>
      <c r="X960" s="795">
        <f t="shared" si="91"/>
        <v>0</v>
      </c>
      <c r="Y960" s="795">
        <f t="shared" si="92"/>
        <v>0</v>
      </c>
      <c r="Z960" s="795">
        <f t="shared" si="93"/>
        <v>0</v>
      </c>
      <c r="AA960" s="795">
        <f t="shared" si="94"/>
        <v>0</v>
      </c>
      <c r="AB960" s="796">
        <f>IFERROR(VLOOKUP(N960,'[40]KL TT ĐỢT 2'!$B$18:$K$2023,10,0),0)</f>
        <v>0</v>
      </c>
    </row>
    <row r="961" spans="1:28" s="823" customFormat="1" hidden="1" outlineLevel="1">
      <c r="A961" s="835"/>
      <c r="B961" s="835" t="s">
        <v>2712</v>
      </c>
      <c r="C961" s="836" t="s">
        <v>2676</v>
      </c>
      <c r="D961" s="837" t="s">
        <v>1535</v>
      </c>
      <c r="E961" s="838">
        <v>27</v>
      </c>
      <c r="F961" s="938" t="s">
        <v>2677</v>
      </c>
      <c r="G961" s="938"/>
      <c r="H961" s="758">
        <v>0</v>
      </c>
      <c r="I961" s="891">
        <f t="shared" si="95"/>
        <v>0</v>
      </c>
      <c r="J961" s="892">
        <f t="shared" si="96"/>
        <v>0</v>
      </c>
      <c r="K961" s="938"/>
      <c r="M961" s="841"/>
      <c r="N961" s="841" t="s">
        <v>2712</v>
      </c>
      <c r="O961" s="842" t="s">
        <v>2676</v>
      </c>
      <c r="P961" s="843" t="s">
        <v>1535</v>
      </c>
      <c r="Q961" s="844">
        <v>27</v>
      </c>
      <c r="R961" s="758">
        <f t="shared" si="97"/>
        <v>0</v>
      </c>
      <c r="S961" s="844">
        <f t="shared" si="97"/>
        <v>0</v>
      </c>
      <c r="T961" s="883">
        <f t="shared" si="97"/>
        <v>0</v>
      </c>
      <c r="U961" s="845">
        <v>440400</v>
      </c>
      <c r="V961" s="845">
        <v>12900</v>
      </c>
      <c r="W961" s="795">
        <f t="shared" si="90"/>
        <v>453300</v>
      </c>
      <c r="X961" s="795">
        <f t="shared" si="91"/>
        <v>12239100</v>
      </c>
      <c r="Y961" s="795">
        <f t="shared" si="92"/>
        <v>0</v>
      </c>
      <c r="Z961" s="795">
        <f t="shared" si="93"/>
        <v>0</v>
      </c>
      <c r="AA961" s="795">
        <f t="shared" si="94"/>
        <v>0</v>
      </c>
      <c r="AB961" s="796">
        <f>IFERROR(VLOOKUP(N961,'[40]KL TT ĐỢT 2'!$B$18:$K$2023,10,0),0)</f>
        <v>0</v>
      </c>
    </row>
    <row r="962" spans="1:28" s="827" customFormat="1" hidden="1" outlineLevel="1">
      <c r="A962" s="817"/>
      <c r="B962" s="835" t="s">
        <v>2713</v>
      </c>
      <c r="C962" s="836" t="s">
        <v>2679</v>
      </c>
      <c r="D962" s="837" t="s">
        <v>1535</v>
      </c>
      <c r="E962" s="838">
        <v>16</v>
      </c>
      <c r="F962" s="938" t="s">
        <v>2677</v>
      </c>
      <c r="G962" s="938"/>
      <c r="H962" s="758">
        <v>0</v>
      </c>
      <c r="I962" s="891">
        <f t="shared" si="95"/>
        <v>0</v>
      </c>
      <c r="J962" s="892">
        <f t="shared" si="96"/>
        <v>0</v>
      </c>
      <c r="K962" s="938"/>
      <c r="M962" s="828"/>
      <c r="N962" s="841" t="s">
        <v>2713</v>
      </c>
      <c r="O962" s="842" t="s">
        <v>2679</v>
      </c>
      <c r="P962" s="843" t="s">
        <v>1535</v>
      </c>
      <c r="Q962" s="844">
        <v>16</v>
      </c>
      <c r="R962" s="758">
        <f t="shared" si="97"/>
        <v>0</v>
      </c>
      <c r="S962" s="844">
        <f t="shared" si="97"/>
        <v>0</v>
      </c>
      <c r="T962" s="883">
        <f t="shared" si="97"/>
        <v>0</v>
      </c>
      <c r="U962" s="845">
        <v>440400</v>
      </c>
      <c r="V962" s="845">
        <v>12900</v>
      </c>
      <c r="W962" s="795">
        <f t="shared" si="90"/>
        <v>453300</v>
      </c>
      <c r="X962" s="795">
        <f t="shared" si="91"/>
        <v>7252800</v>
      </c>
      <c r="Y962" s="795">
        <f t="shared" si="92"/>
        <v>0</v>
      </c>
      <c r="Z962" s="795">
        <f t="shared" si="93"/>
        <v>0</v>
      </c>
      <c r="AA962" s="795">
        <f t="shared" si="94"/>
        <v>0</v>
      </c>
      <c r="AB962" s="796">
        <f>IFERROR(VLOOKUP(N962,'[40]KL TT ĐỢT 2'!$B$18:$K$2023,10,0),0)</f>
        <v>0</v>
      </c>
    </row>
    <row r="963" spans="1:28" s="827" customFormat="1" hidden="1" outlineLevel="1">
      <c r="A963" s="817"/>
      <c r="B963" s="835" t="s">
        <v>2714</v>
      </c>
      <c r="C963" s="836" t="s">
        <v>2681</v>
      </c>
      <c r="D963" s="837" t="s">
        <v>1535</v>
      </c>
      <c r="E963" s="838">
        <v>11</v>
      </c>
      <c r="F963" s="938" t="s">
        <v>2677</v>
      </c>
      <c r="G963" s="938"/>
      <c r="H963" s="758">
        <v>0</v>
      </c>
      <c r="I963" s="891">
        <f t="shared" si="95"/>
        <v>0</v>
      </c>
      <c r="J963" s="892">
        <f t="shared" si="96"/>
        <v>0</v>
      </c>
      <c r="K963" s="938"/>
      <c r="M963" s="828"/>
      <c r="N963" s="841" t="s">
        <v>2714</v>
      </c>
      <c r="O963" s="842" t="s">
        <v>2681</v>
      </c>
      <c r="P963" s="843" t="s">
        <v>1535</v>
      </c>
      <c r="Q963" s="844">
        <v>11</v>
      </c>
      <c r="R963" s="758">
        <f t="shared" si="97"/>
        <v>0</v>
      </c>
      <c r="S963" s="844">
        <f t="shared" si="97"/>
        <v>0</v>
      </c>
      <c r="T963" s="883">
        <f t="shared" si="97"/>
        <v>0</v>
      </c>
      <c r="U963" s="845">
        <v>440400</v>
      </c>
      <c r="V963" s="845">
        <v>12900</v>
      </c>
      <c r="W963" s="795">
        <f t="shared" si="90"/>
        <v>453300</v>
      </c>
      <c r="X963" s="795">
        <f t="shared" si="91"/>
        <v>4986300</v>
      </c>
      <c r="Y963" s="795">
        <f t="shared" si="92"/>
        <v>0</v>
      </c>
      <c r="Z963" s="795">
        <f t="shared" si="93"/>
        <v>0</v>
      </c>
      <c r="AA963" s="795">
        <f t="shared" si="94"/>
        <v>0</v>
      </c>
      <c r="AB963" s="796">
        <f>IFERROR(VLOOKUP(N963,'[40]KL TT ĐỢT 2'!$B$18:$K$2023,10,0),0)</f>
        <v>0</v>
      </c>
    </row>
    <row r="964" spans="1:28" s="827" customFormat="1" hidden="1" outlineLevel="1">
      <c r="A964" s="817"/>
      <c r="B964" s="835" t="s">
        <v>2715</v>
      </c>
      <c r="C964" s="853" t="s">
        <v>1667</v>
      </c>
      <c r="D964" s="837" t="s">
        <v>1668</v>
      </c>
      <c r="E964" s="820">
        <v>1</v>
      </c>
      <c r="F964" s="938"/>
      <c r="G964" s="938"/>
      <c r="H964" s="812">
        <v>0</v>
      </c>
      <c r="I964" s="891">
        <f t="shared" si="95"/>
        <v>0</v>
      </c>
      <c r="J964" s="892">
        <f t="shared" si="96"/>
        <v>0</v>
      </c>
      <c r="K964" s="938"/>
      <c r="M964" s="828"/>
      <c r="N964" s="905" t="s">
        <v>2715</v>
      </c>
      <c r="O964" s="906" t="s">
        <v>1667</v>
      </c>
      <c r="P964" s="910" t="s">
        <v>1668</v>
      </c>
      <c r="Q964" s="939">
        <v>1</v>
      </c>
      <c r="R964" s="758">
        <f t="shared" si="97"/>
        <v>0</v>
      </c>
      <c r="S964" s="844">
        <f t="shared" si="97"/>
        <v>0</v>
      </c>
      <c r="T964" s="883">
        <f t="shared" si="97"/>
        <v>0</v>
      </c>
      <c r="U964" s="845">
        <v>15797200</v>
      </c>
      <c r="V964" s="845">
        <v>4918000</v>
      </c>
      <c r="W964" s="795">
        <f t="shared" si="90"/>
        <v>20715200</v>
      </c>
      <c r="X964" s="795">
        <f t="shared" si="91"/>
        <v>20715200</v>
      </c>
      <c r="Y964" s="795">
        <f t="shared" si="92"/>
        <v>0</v>
      </c>
      <c r="Z964" s="795">
        <f t="shared" si="93"/>
        <v>0</v>
      </c>
      <c r="AA964" s="795">
        <f t="shared" si="94"/>
        <v>0</v>
      </c>
      <c r="AB964" s="808">
        <f>IFERROR(VLOOKUP(N964,'[40]KL TT ĐỢT 2'!$B$18:$K$2023,10,0),0)</f>
        <v>0</v>
      </c>
    </row>
    <row r="965" spans="1:28" s="814" customFormat="1" collapsed="1">
      <c r="A965" s="809" t="s">
        <v>135</v>
      </c>
      <c r="B965" s="809"/>
      <c r="C965" s="810" t="s">
        <v>2716</v>
      </c>
      <c r="D965" s="809"/>
      <c r="E965" s="811"/>
      <c r="F965" s="937"/>
      <c r="G965" s="937"/>
      <c r="H965" s="812">
        <v>0</v>
      </c>
      <c r="I965" s="891">
        <f t="shared" si="95"/>
        <v>0</v>
      </c>
      <c r="J965" s="892">
        <f t="shared" si="96"/>
        <v>0</v>
      </c>
      <c r="K965" s="937"/>
      <c r="M965" s="759" t="s">
        <v>135</v>
      </c>
      <c r="N965" s="759"/>
      <c r="O965" s="760" t="s">
        <v>2716</v>
      </c>
      <c r="P965" s="759"/>
      <c r="Q965" s="815"/>
      <c r="R965" s="815"/>
      <c r="S965" s="815"/>
      <c r="T965" s="815"/>
      <c r="U965" s="815"/>
      <c r="V965" s="759"/>
      <c r="W965" s="759"/>
      <c r="X965" s="761">
        <f>SUBTOTAL(9,X970:X1136)</f>
        <v>6560620000</v>
      </c>
      <c r="Y965" s="761">
        <f t="shared" ref="Y965:AA965" si="98">SUBTOTAL(9,Y970:Y1136)</f>
        <v>0</v>
      </c>
      <c r="Z965" s="761">
        <f t="shared" si="98"/>
        <v>0</v>
      </c>
      <c r="AA965" s="761">
        <f t="shared" si="98"/>
        <v>0</v>
      </c>
      <c r="AB965" s="816">
        <f>IFERROR(VLOOKUP(N965,'[40]KL TT ĐỢT 2'!$B$18:$K$2023,10,0),0)</f>
        <v>0</v>
      </c>
    </row>
    <row r="966" spans="1:28" s="823" customFormat="1" hidden="1" outlineLevel="1">
      <c r="A966" s="817" t="s">
        <v>21</v>
      </c>
      <c r="B966" s="817"/>
      <c r="C966" s="930" t="s">
        <v>2717</v>
      </c>
      <c r="D966" s="931"/>
      <c r="E966" s="838"/>
      <c r="F966" s="938"/>
      <c r="G966" s="938"/>
      <c r="H966" s="812">
        <v>0</v>
      </c>
      <c r="I966" s="891">
        <f t="shared" si="95"/>
        <v>0</v>
      </c>
      <c r="J966" s="892">
        <f t="shared" si="96"/>
        <v>0</v>
      </c>
      <c r="K966" s="938"/>
      <c r="M966" s="940" t="s">
        <v>21</v>
      </c>
      <c r="N966" s="940"/>
      <c r="O966" s="941" t="s">
        <v>2717</v>
      </c>
      <c r="P966" s="942"/>
      <c r="Q966" s="943"/>
      <c r="R966" s="758">
        <f t="shared" ref="R966:T997" si="99">+H966</f>
        <v>0</v>
      </c>
      <c r="S966" s="844">
        <f t="shared" si="99"/>
        <v>0</v>
      </c>
      <c r="T966" s="883">
        <f t="shared" si="99"/>
        <v>0</v>
      </c>
      <c r="U966" s="944"/>
      <c r="V966" s="944"/>
      <c r="W966" s="921"/>
      <c r="X966" s="921"/>
      <c r="Y966" s="921"/>
      <c r="Z966" s="921"/>
      <c r="AA966" s="921"/>
      <c r="AB966" s="902">
        <f>IFERROR(VLOOKUP(N966,'[40]KL TT ĐỢT 2'!$B$18:$K$2023,10,0),0)</f>
        <v>0</v>
      </c>
    </row>
    <row r="967" spans="1:28" s="823" customFormat="1" hidden="1" outlineLevel="1">
      <c r="A967" s="817" t="s">
        <v>2718</v>
      </c>
      <c r="B967" s="817"/>
      <c r="C967" s="818" t="s">
        <v>2719</v>
      </c>
      <c r="D967" s="819"/>
      <c r="E967" s="820"/>
      <c r="F967" s="945"/>
      <c r="G967" s="945"/>
      <c r="H967" s="812">
        <v>0</v>
      </c>
      <c r="I967" s="891">
        <f t="shared" si="95"/>
        <v>0</v>
      </c>
      <c r="J967" s="892">
        <f t="shared" si="96"/>
        <v>0</v>
      </c>
      <c r="K967" s="945"/>
      <c r="M967" s="777" t="s">
        <v>2718</v>
      </c>
      <c r="N967" s="777"/>
      <c r="O967" s="799" t="s">
        <v>2719</v>
      </c>
      <c r="P967" s="800"/>
      <c r="Q967" s="798"/>
      <c r="R967" s="758">
        <f t="shared" si="99"/>
        <v>0</v>
      </c>
      <c r="S967" s="844">
        <f t="shared" si="99"/>
        <v>0</v>
      </c>
      <c r="T967" s="883">
        <f t="shared" si="99"/>
        <v>0</v>
      </c>
      <c r="U967" s="780"/>
      <c r="V967" s="780"/>
      <c r="W967" s="795"/>
      <c r="X967" s="795"/>
      <c r="Y967" s="795"/>
      <c r="Z967" s="795"/>
      <c r="AA967" s="795"/>
      <c r="AB967" s="796">
        <f>IFERROR(VLOOKUP(N967,'[40]KL TT ĐỢT 2'!$B$18:$K$2023,10,0),0)</f>
        <v>0</v>
      </c>
    </row>
    <row r="968" spans="1:28" s="823" customFormat="1" hidden="1" outlineLevel="1">
      <c r="A968" s="817" t="s">
        <v>114</v>
      </c>
      <c r="B968" s="817"/>
      <c r="C968" s="930" t="s">
        <v>2720</v>
      </c>
      <c r="D968" s="931"/>
      <c r="E968" s="838"/>
      <c r="F968" s="938"/>
      <c r="G968" s="938"/>
      <c r="H968" s="812">
        <v>0</v>
      </c>
      <c r="I968" s="891">
        <f t="shared" si="95"/>
        <v>0</v>
      </c>
      <c r="J968" s="892">
        <f t="shared" si="96"/>
        <v>0</v>
      </c>
      <c r="K968" s="938"/>
      <c r="M968" s="777" t="s">
        <v>114</v>
      </c>
      <c r="N968" s="777"/>
      <c r="O968" s="903" t="s">
        <v>2720</v>
      </c>
      <c r="P968" s="904"/>
      <c r="Q968" s="793"/>
      <c r="R968" s="758">
        <f t="shared" si="99"/>
        <v>0</v>
      </c>
      <c r="S968" s="844">
        <f t="shared" si="99"/>
        <v>0</v>
      </c>
      <c r="T968" s="883">
        <f t="shared" si="99"/>
        <v>0</v>
      </c>
      <c r="U968" s="782"/>
      <c r="V968" s="782"/>
      <c r="W968" s="795"/>
      <c r="X968" s="795"/>
      <c r="Y968" s="795"/>
      <c r="Z968" s="795"/>
      <c r="AA968" s="795"/>
      <c r="AB968" s="796">
        <f>IFERROR(VLOOKUP(N968,'[40]KL TT ĐỢT 2'!$B$18:$K$2023,10,0),0)</f>
        <v>0</v>
      </c>
    </row>
    <row r="969" spans="1:28" s="823" customFormat="1" hidden="1" outlineLevel="1">
      <c r="A969" s="835"/>
      <c r="B969" s="835"/>
      <c r="C969" s="946" t="s">
        <v>2721</v>
      </c>
      <c r="D969" s="837"/>
      <c r="E969" s="838"/>
      <c r="F969" s="938"/>
      <c r="G969" s="938"/>
      <c r="H969" s="812">
        <v>0</v>
      </c>
      <c r="I969" s="891">
        <f t="shared" si="95"/>
        <v>0</v>
      </c>
      <c r="J969" s="892">
        <f t="shared" si="96"/>
        <v>0</v>
      </c>
      <c r="K969" s="938"/>
      <c r="M969" s="790"/>
      <c r="N969" s="790"/>
      <c r="O969" s="947" t="s">
        <v>2721</v>
      </c>
      <c r="P969" s="792"/>
      <c r="Q969" s="793"/>
      <c r="R969" s="758">
        <f t="shared" si="99"/>
        <v>0</v>
      </c>
      <c r="S969" s="844">
        <f t="shared" si="99"/>
        <v>0</v>
      </c>
      <c r="T969" s="883">
        <f t="shared" si="99"/>
        <v>0</v>
      </c>
      <c r="U969" s="782"/>
      <c r="V969" s="782"/>
      <c r="W969" s="795"/>
      <c r="X969" s="795"/>
      <c r="Y969" s="795"/>
      <c r="Z969" s="795"/>
      <c r="AA969" s="795"/>
      <c r="AB969" s="796">
        <f>IFERROR(VLOOKUP(N969,'[40]KL TT ĐỢT 2'!$B$18:$K$2023,10,0),0)</f>
        <v>0</v>
      </c>
    </row>
    <row r="970" spans="1:28" s="823" customFormat="1" ht="28" hidden="1" outlineLevel="1">
      <c r="A970" s="835">
        <v>1</v>
      </c>
      <c r="B970" s="835" t="s">
        <v>2722</v>
      </c>
      <c r="C970" s="846" t="s">
        <v>2723</v>
      </c>
      <c r="D970" s="837" t="s">
        <v>822</v>
      </c>
      <c r="E970" s="838">
        <v>2</v>
      </c>
      <c r="F970" s="938"/>
      <c r="G970" s="938"/>
      <c r="H970" s="812">
        <v>0</v>
      </c>
      <c r="I970" s="891">
        <f t="shared" si="95"/>
        <v>0</v>
      </c>
      <c r="J970" s="892">
        <f t="shared" si="96"/>
        <v>0</v>
      </c>
      <c r="K970" s="938"/>
      <c r="M970" s="790">
        <v>1</v>
      </c>
      <c r="N970" s="790" t="s">
        <v>2722</v>
      </c>
      <c r="O970" s="791" t="s">
        <v>2723</v>
      </c>
      <c r="P970" s="792" t="s">
        <v>822</v>
      </c>
      <c r="Q970" s="793">
        <v>2</v>
      </c>
      <c r="R970" s="758">
        <f t="shared" si="99"/>
        <v>0</v>
      </c>
      <c r="S970" s="844">
        <f t="shared" si="99"/>
        <v>0</v>
      </c>
      <c r="T970" s="883">
        <f t="shared" si="99"/>
        <v>0</v>
      </c>
      <c r="U970" s="795">
        <v>45658900</v>
      </c>
      <c r="V970" s="795">
        <v>2570900</v>
      </c>
      <c r="W970" s="795">
        <f t="shared" si="90"/>
        <v>48229800</v>
      </c>
      <c r="X970" s="795">
        <f t="shared" si="91"/>
        <v>96459600</v>
      </c>
      <c r="Y970" s="795">
        <f t="shared" si="92"/>
        <v>0</v>
      </c>
      <c r="Z970" s="795">
        <f t="shared" si="93"/>
        <v>0</v>
      </c>
      <c r="AA970" s="795">
        <f t="shared" si="94"/>
        <v>0</v>
      </c>
      <c r="AB970" s="796">
        <f>IFERROR(VLOOKUP(N970,'[40]KL TT ĐỢT 2'!$B$18:$K$2023,10,0),0)</f>
        <v>0</v>
      </c>
    </row>
    <row r="971" spans="1:28" s="823" customFormat="1" ht="28" hidden="1" outlineLevel="1">
      <c r="A971" s="835">
        <f t="shared" ref="A971:A976" si="100">A970+1</f>
        <v>2</v>
      </c>
      <c r="B971" s="835" t="s">
        <v>2724</v>
      </c>
      <c r="C971" s="846" t="s">
        <v>2725</v>
      </c>
      <c r="D971" s="837" t="s">
        <v>822</v>
      </c>
      <c r="E971" s="838">
        <v>2</v>
      </c>
      <c r="F971" s="938"/>
      <c r="G971" s="938"/>
      <c r="H971" s="812">
        <v>0</v>
      </c>
      <c r="I971" s="891">
        <f t="shared" si="95"/>
        <v>0</v>
      </c>
      <c r="J971" s="892">
        <f t="shared" si="96"/>
        <v>0</v>
      </c>
      <c r="K971" s="938"/>
      <c r="M971" s="790">
        <f t="shared" ref="M971:M976" si="101">M970+1</f>
        <v>2</v>
      </c>
      <c r="N971" s="790" t="s">
        <v>2724</v>
      </c>
      <c r="O971" s="791" t="s">
        <v>2725</v>
      </c>
      <c r="P971" s="792" t="s">
        <v>822</v>
      </c>
      <c r="Q971" s="793">
        <v>2</v>
      </c>
      <c r="R971" s="758">
        <f t="shared" si="99"/>
        <v>0</v>
      </c>
      <c r="S971" s="844">
        <f t="shared" si="99"/>
        <v>0</v>
      </c>
      <c r="T971" s="883">
        <f t="shared" si="99"/>
        <v>0</v>
      </c>
      <c r="U971" s="795">
        <v>45658900</v>
      </c>
      <c r="V971" s="795">
        <v>2570900</v>
      </c>
      <c r="W971" s="795">
        <f t="shared" si="90"/>
        <v>48229800</v>
      </c>
      <c r="X971" s="795">
        <f t="shared" si="91"/>
        <v>96459600</v>
      </c>
      <c r="Y971" s="795">
        <f t="shared" si="92"/>
        <v>0</v>
      </c>
      <c r="Z971" s="795">
        <f t="shared" si="93"/>
        <v>0</v>
      </c>
      <c r="AA971" s="795">
        <f t="shared" si="94"/>
        <v>0</v>
      </c>
      <c r="AB971" s="796">
        <f>IFERROR(VLOOKUP(N971,'[40]KL TT ĐỢT 2'!$B$18:$K$2023,10,0),0)</f>
        <v>0</v>
      </c>
    </row>
    <row r="972" spans="1:28" s="823" customFormat="1" ht="28" hidden="1" outlineLevel="1">
      <c r="A972" s="835">
        <f t="shared" si="100"/>
        <v>3</v>
      </c>
      <c r="B972" s="835" t="s">
        <v>2726</v>
      </c>
      <c r="C972" s="846" t="s">
        <v>2727</v>
      </c>
      <c r="D972" s="837" t="s">
        <v>822</v>
      </c>
      <c r="E972" s="838">
        <v>4</v>
      </c>
      <c r="F972" s="938"/>
      <c r="G972" s="938"/>
      <c r="H972" s="812">
        <v>0</v>
      </c>
      <c r="I972" s="891">
        <f t="shared" si="95"/>
        <v>0</v>
      </c>
      <c r="J972" s="892">
        <f t="shared" si="96"/>
        <v>0</v>
      </c>
      <c r="K972" s="938"/>
      <c r="M972" s="790">
        <f t="shared" si="101"/>
        <v>3</v>
      </c>
      <c r="N972" s="790" t="s">
        <v>2726</v>
      </c>
      <c r="O972" s="791" t="s">
        <v>2727</v>
      </c>
      <c r="P972" s="792" t="s">
        <v>822</v>
      </c>
      <c r="Q972" s="793">
        <v>4</v>
      </c>
      <c r="R972" s="758">
        <f t="shared" si="99"/>
        <v>0</v>
      </c>
      <c r="S972" s="844">
        <f t="shared" si="99"/>
        <v>0</v>
      </c>
      <c r="T972" s="883">
        <f t="shared" si="99"/>
        <v>0</v>
      </c>
      <c r="U972" s="795">
        <v>45658900</v>
      </c>
      <c r="V972" s="795">
        <v>2570900</v>
      </c>
      <c r="W972" s="795">
        <f t="shared" si="90"/>
        <v>48229800</v>
      </c>
      <c r="X972" s="795">
        <f t="shared" si="91"/>
        <v>192919200</v>
      </c>
      <c r="Y972" s="795">
        <f t="shared" si="92"/>
        <v>0</v>
      </c>
      <c r="Z972" s="795">
        <f t="shared" si="93"/>
        <v>0</v>
      </c>
      <c r="AA972" s="795">
        <f t="shared" si="94"/>
        <v>0</v>
      </c>
      <c r="AB972" s="796">
        <f>IFERROR(VLOOKUP(N972,'[40]KL TT ĐỢT 2'!$B$18:$K$2023,10,0),0)</f>
        <v>0</v>
      </c>
    </row>
    <row r="973" spans="1:28" s="823" customFormat="1" ht="28" hidden="1" outlineLevel="1">
      <c r="A973" s="835">
        <f t="shared" si="100"/>
        <v>4</v>
      </c>
      <c r="B973" s="835" t="s">
        <v>2728</v>
      </c>
      <c r="C973" s="846" t="s">
        <v>2729</v>
      </c>
      <c r="D973" s="837" t="s">
        <v>822</v>
      </c>
      <c r="E973" s="838">
        <v>4</v>
      </c>
      <c r="F973" s="938"/>
      <c r="G973" s="938"/>
      <c r="H973" s="812">
        <v>0</v>
      </c>
      <c r="I973" s="891">
        <f t="shared" si="95"/>
        <v>0</v>
      </c>
      <c r="J973" s="892">
        <f t="shared" si="96"/>
        <v>0</v>
      </c>
      <c r="K973" s="938"/>
      <c r="M973" s="790">
        <f t="shared" si="101"/>
        <v>4</v>
      </c>
      <c r="N973" s="790" t="s">
        <v>2728</v>
      </c>
      <c r="O973" s="791" t="s">
        <v>2729</v>
      </c>
      <c r="P973" s="792" t="s">
        <v>822</v>
      </c>
      <c r="Q973" s="793">
        <v>4</v>
      </c>
      <c r="R973" s="758">
        <f t="shared" si="99"/>
        <v>0</v>
      </c>
      <c r="S973" s="844">
        <f t="shared" si="99"/>
        <v>0</v>
      </c>
      <c r="T973" s="883">
        <f t="shared" si="99"/>
        <v>0</v>
      </c>
      <c r="U973" s="795">
        <v>39542800</v>
      </c>
      <c r="V973" s="795">
        <v>2570900</v>
      </c>
      <c r="W973" s="795">
        <f t="shared" si="90"/>
        <v>42113700</v>
      </c>
      <c r="X973" s="795">
        <f t="shared" si="91"/>
        <v>168454800</v>
      </c>
      <c r="Y973" s="795">
        <f t="shared" si="92"/>
        <v>0</v>
      </c>
      <c r="Z973" s="795">
        <f t="shared" si="93"/>
        <v>0</v>
      </c>
      <c r="AA973" s="795">
        <f t="shared" si="94"/>
        <v>0</v>
      </c>
      <c r="AB973" s="796">
        <f>IFERROR(VLOOKUP(N973,'[40]KL TT ĐỢT 2'!$B$18:$K$2023,10,0),0)</f>
        <v>0</v>
      </c>
    </row>
    <row r="974" spans="1:28" s="823" customFormat="1" ht="28" hidden="1" outlineLevel="1">
      <c r="A974" s="835">
        <f t="shared" si="100"/>
        <v>5</v>
      </c>
      <c r="B974" s="835" t="s">
        <v>2730</v>
      </c>
      <c r="C974" s="846" t="s">
        <v>2731</v>
      </c>
      <c r="D974" s="837" t="s">
        <v>822</v>
      </c>
      <c r="E974" s="838">
        <v>2</v>
      </c>
      <c r="F974" s="938"/>
      <c r="G974" s="938"/>
      <c r="H974" s="812">
        <v>0</v>
      </c>
      <c r="I974" s="891">
        <f t="shared" si="95"/>
        <v>0</v>
      </c>
      <c r="J974" s="892">
        <f t="shared" si="96"/>
        <v>0</v>
      </c>
      <c r="K974" s="938"/>
      <c r="M974" s="790">
        <f t="shared" si="101"/>
        <v>5</v>
      </c>
      <c r="N974" s="790" t="s">
        <v>2730</v>
      </c>
      <c r="O974" s="791" t="s">
        <v>2731</v>
      </c>
      <c r="P974" s="792" t="s">
        <v>822</v>
      </c>
      <c r="Q974" s="793">
        <v>2</v>
      </c>
      <c r="R974" s="758">
        <f t="shared" si="99"/>
        <v>0</v>
      </c>
      <c r="S974" s="844">
        <f t="shared" si="99"/>
        <v>0</v>
      </c>
      <c r="T974" s="883">
        <f t="shared" si="99"/>
        <v>0</v>
      </c>
      <c r="U974" s="795">
        <v>39542800</v>
      </c>
      <c r="V974" s="795">
        <v>2570900</v>
      </c>
      <c r="W974" s="795">
        <f t="shared" si="90"/>
        <v>42113700</v>
      </c>
      <c r="X974" s="795">
        <f t="shared" si="91"/>
        <v>84227400</v>
      </c>
      <c r="Y974" s="795">
        <f t="shared" si="92"/>
        <v>0</v>
      </c>
      <c r="Z974" s="795">
        <f t="shared" si="93"/>
        <v>0</v>
      </c>
      <c r="AA974" s="795">
        <f t="shared" si="94"/>
        <v>0</v>
      </c>
      <c r="AB974" s="796">
        <f>IFERROR(VLOOKUP(N974,'[40]KL TT ĐỢT 2'!$B$18:$K$2023,10,0),0)</f>
        <v>0</v>
      </c>
    </row>
    <row r="975" spans="1:28" s="823" customFormat="1" ht="28" hidden="1" outlineLevel="1">
      <c r="A975" s="835">
        <f t="shared" si="100"/>
        <v>6</v>
      </c>
      <c r="B975" s="835" t="s">
        <v>2732</v>
      </c>
      <c r="C975" s="846" t="s">
        <v>2733</v>
      </c>
      <c r="D975" s="837" t="s">
        <v>822</v>
      </c>
      <c r="E975" s="838">
        <v>2</v>
      </c>
      <c r="F975" s="938"/>
      <c r="G975" s="938"/>
      <c r="H975" s="812">
        <v>0</v>
      </c>
      <c r="I975" s="891">
        <f t="shared" si="95"/>
        <v>0</v>
      </c>
      <c r="J975" s="892">
        <f t="shared" si="96"/>
        <v>0</v>
      </c>
      <c r="K975" s="938"/>
      <c r="M975" s="790">
        <f t="shared" si="101"/>
        <v>6</v>
      </c>
      <c r="N975" s="790" t="s">
        <v>2732</v>
      </c>
      <c r="O975" s="791" t="s">
        <v>2733</v>
      </c>
      <c r="P975" s="792" t="s">
        <v>822</v>
      </c>
      <c r="Q975" s="793">
        <v>2</v>
      </c>
      <c r="R975" s="758">
        <f t="shared" si="99"/>
        <v>0</v>
      </c>
      <c r="S975" s="844">
        <f t="shared" si="99"/>
        <v>0</v>
      </c>
      <c r="T975" s="883">
        <f t="shared" si="99"/>
        <v>0</v>
      </c>
      <c r="U975" s="795">
        <v>36781200</v>
      </c>
      <c r="V975" s="795">
        <v>2570900</v>
      </c>
      <c r="W975" s="795">
        <f t="shared" si="90"/>
        <v>39352100</v>
      </c>
      <c r="X975" s="795">
        <f t="shared" si="91"/>
        <v>78704200</v>
      </c>
      <c r="Y975" s="795">
        <f t="shared" si="92"/>
        <v>0</v>
      </c>
      <c r="Z975" s="795">
        <f t="shared" si="93"/>
        <v>0</v>
      </c>
      <c r="AA975" s="795">
        <f t="shared" si="94"/>
        <v>0</v>
      </c>
      <c r="AB975" s="796">
        <f>IFERROR(VLOOKUP(N975,'[40]KL TT ĐỢT 2'!$B$18:$K$2023,10,0),0)</f>
        <v>0</v>
      </c>
    </row>
    <row r="976" spans="1:28" s="823" customFormat="1" ht="28" hidden="1" outlineLevel="1">
      <c r="A976" s="835">
        <f t="shared" si="100"/>
        <v>7</v>
      </c>
      <c r="B976" s="835" t="s">
        <v>2734</v>
      </c>
      <c r="C976" s="846" t="s">
        <v>2735</v>
      </c>
      <c r="D976" s="837" t="s">
        <v>822</v>
      </c>
      <c r="E976" s="838">
        <v>2</v>
      </c>
      <c r="F976" s="938"/>
      <c r="G976" s="938"/>
      <c r="H976" s="812">
        <v>0</v>
      </c>
      <c r="I976" s="891">
        <f t="shared" si="95"/>
        <v>0</v>
      </c>
      <c r="J976" s="892">
        <f t="shared" si="96"/>
        <v>0</v>
      </c>
      <c r="K976" s="938"/>
      <c r="M976" s="790">
        <f t="shared" si="101"/>
        <v>7</v>
      </c>
      <c r="N976" s="790" t="s">
        <v>2734</v>
      </c>
      <c r="O976" s="791" t="s">
        <v>2735</v>
      </c>
      <c r="P976" s="792" t="s">
        <v>822</v>
      </c>
      <c r="Q976" s="793">
        <v>2</v>
      </c>
      <c r="R976" s="758">
        <f t="shared" si="99"/>
        <v>0</v>
      </c>
      <c r="S976" s="844">
        <f t="shared" si="99"/>
        <v>0</v>
      </c>
      <c r="T976" s="883">
        <f t="shared" si="99"/>
        <v>0</v>
      </c>
      <c r="U976" s="795">
        <v>39542800</v>
      </c>
      <c r="V976" s="795">
        <v>2570900</v>
      </c>
      <c r="W976" s="795">
        <f t="shared" si="90"/>
        <v>42113700</v>
      </c>
      <c r="X976" s="795">
        <f t="shared" si="91"/>
        <v>84227400</v>
      </c>
      <c r="Y976" s="795">
        <f t="shared" si="92"/>
        <v>0</v>
      </c>
      <c r="Z976" s="795">
        <f t="shared" si="93"/>
        <v>0</v>
      </c>
      <c r="AA976" s="795">
        <f t="shared" si="94"/>
        <v>0</v>
      </c>
      <c r="AB976" s="796">
        <f>IFERROR(VLOOKUP(N976,'[40]KL TT ĐỢT 2'!$B$18:$K$2023,10,0),0)</f>
        <v>0</v>
      </c>
    </row>
    <row r="977" spans="1:28" s="823" customFormat="1" hidden="1" outlineLevel="1">
      <c r="A977" s="835"/>
      <c r="B977" s="835" t="s">
        <v>2736</v>
      </c>
      <c r="C977" s="946" t="s">
        <v>2737</v>
      </c>
      <c r="D977" s="837"/>
      <c r="E977" s="838"/>
      <c r="F977" s="938"/>
      <c r="G977" s="938"/>
      <c r="H977" s="812">
        <v>0</v>
      </c>
      <c r="I977" s="891">
        <f t="shared" si="95"/>
        <v>0</v>
      </c>
      <c r="J977" s="892">
        <f t="shared" si="96"/>
        <v>0</v>
      </c>
      <c r="K977" s="938"/>
      <c r="M977" s="790"/>
      <c r="N977" s="790" t="s">
        <v>2736</v>
      </c>
      <c r="O977" s="947" t="s">
        <v>2737</v>
      </c>
      <c r="P977" s="792"/>
      <c r="Q977" s="793"/>
      <c r="R977" s="758">
        <f t="shared" si="99"/>
        <v>0</v>
      </c>
      <c r="S977" s="844">
        <f t="shared" si="99"/>
        <v>0</v>
      </c>
      <c r="T977" s="883">
        <f t="shared" si="99"/>
        <v>0</v>
      </c>
      <c r="U977" s="782">
        <v>0</v>
      </c>
      <c r="V977" s="782"/>
      <c r="W977" s="795">
        <f t="shared" si="90"/>
        <v>0</v>
      </c>
      <c r="X977" s="795">
        <f t="shared" si="91"/>
        <v>0</v>
      </c>
      <c r="Y977" s="795">
        <f t="shared" si="92"/>
        <v>0</v>
      </c>
      <c r="Z977" s="795">
        <f t="shared" si="93"/>
        <v>0</v>
      </c>
      <c r="AA977" s="795">
        <f t="shared" si="94"/>
        <v>0</v>
      </c>
      <c r="AB977" s="796">
        <f>IFERROR(VLOOKUP(N977,'[40]KL TT ĐỢT 2'!$B$18:$K$2023,10,0),0)</f>
        <v>0</v>
      </c>
    </row>
    <row r="978" spans="1:28" s="823" customFormat="1" hidden="1" outlineLevel="1">
      <c r="A978" s="835">
        <f>A976+1</f>
        <v>8</v>
      </c>
      <c r="B978" s="835" t="s">
        <v>2738</v>
      </c>
      <c r="C978" s="846" t="s">
        <v>2739</v>
      </c>
      <c r="D978" s="837" t="s">
        <v>822</v>
      </c>
      <c r="E978" s="838">
        <v>2</v>
      </c>
      <c r="F978" s="938"/>
      <c r="G978" s="938"/>
      <c r="H978" s="812">
        <v>0</v>
      </c>
      <c r="I978" s="891">
        <f t="shared" si="95"/>
        <v>0</v>
      </c>
      <c r="J978" s="892">
        <f t="shared" si="96"/>
        <v>0</v>
      </c>
      <c r="K978" s="938"/>
      <c r="M978" s="790">
        <f>M976+1</f>
        <v>8</v>
      </c>
      <c r="N978" s="790" t="s">
        <v>2738</v>
      </c>
      <c r="O978" s="791" t="s">
        <v>2739</v>
      </c>
      <c r="P978" s="792" t="s">
        <v>822</v>
      </c>
      <c r="Q978" s="793">
        <v>2</v>
      </c>
      <c r="R978" s="758">
        <f t="shared" si="99"/>
        <v>0</v>
      </c>
      <c r="S978" s="844">
        <f t="shared" si="99"/>
        <v>0</v>
      </c>
      <c r="T978" s="883">
        <f t="shared" si="99"/>
        <v>0</v>
      </c>
      <c r="U978" s="795">
        <v>6909400</v>
      </c>
      <c r="V978" s="795">
        <v>1928200</v>
      </c>
      <c r="W978" s="795">
        <f t="shared" si="90"/>
        <v>8837600</v>
      </c>
      <c r="X978" s="795">
        <f t="shared" si="91"/>
        <v>17675200</v>
      </c>
      <c r="Y978" s="795">
        <f t="shared" si="92"/>
        <v>0</v>
      </c>
      <c r="Z978" s="795">
        <f t="shared" si="93"/>
        <v>0</v>
      </c>
      <c r="AA978" s="795">
        <f t="shared" si="94"/>
        <v>0</v>
      </c>
      <c r="AB978" s="796">
        <f>IFERROR(VLOOKUP(N978,'[40]KL TT ĐỢT 2'!$B$18:$K$2023,10,0),0)</f>
        <v>0</v>
      </c>
    </row>
    <row r="979" spans="1:28" s="823" customFormat="1" hidden="1" outlineLevel="1">
      <c r="A979" s="835">
        <f>A978+1</f>
        <v>9</v>
      </c>
      <c r="B979" s="835" t="s">
        <v>2740</v>
      </c>
      <c r="C979" s="846" t="s">
        <v>2741</v>
      </c>
      <c r="D979" s="837" t="s">
        <v>822</v>
      </c>
      <c r="E979" s="838">
        <v>2</v>
      </c>
      <c r="F979" s="938"/>
      <c r="G979" s="938"/>
      <c r="H979" s="812">
        <v>0</v>
      </c>
      <c r="I979" s="891">
        <f t="shared" si="95"/>
        <v>0</v>
      </c>
      <c r="J979" s="892">
        <f t="shared" si="96"/>
        <v>0</v>
      </c>
      <c r="K979" s="938"/>
      <c r="M979" s="790">
        <f>M978+1</f>
        <v>9</v>
      </c>
      <c r="N979" s="790" t="s">
        <v>2740</v>
      </c>
      <c r="O979" s="791" t="s">
        <v>2741</v>
      </c>
      <c r="P979" s="792" t="s">
        <v>822</v>
      </c>
      <c r="Q979" s="793">
        <v>2</v>
      </c>
      <c r="R979" s="758">
        <f t="shared" si="99"/>
        <v>0</v>
      </c>
      <c r="S979" s="844">
        <f t="shared" si="99"/>
        <v>0</v>
      </c>
      <c r="T979" s="883">
        <f t="shared" si="99"/>
        <v>0</v>
      </c>
      <c r="U979" s="795">
        <v>6909400</v>
      </c>
      <c r="V979" s="795">
        <v>1928200</v>
      </c>
      <c r="W979" s="795">
        <f t="shared" si="90"/>
        <v>8837600</v>
      </c>
      <c r="X979" s="795">
        <f t="shared" si="91"/>
        <v>17675200</v>
      </c>
      <c r="Y979" s="795">
        <f t="shared" si="92"/>
        <v>0</v>
      </c>
      <c r="Z979" s="795">
        <f t="shared" si="93"/>
        <v>0</v>
      </c>
      <c r="AA979" s="795">
        <f t="shared" si="94"/>
        <v>0</v>
      </c>
      <c r="AB979" s="796">
        <f>IFERROR(VLOOKUP(N979,'[40]KL TT ĐỢT 2'!$B$18:$K$2023,10,0),0)</f>
        <v>0</v>
      </c>
    </row>
    <row r="980" spans="1:28" s="823" customFormat="1" hidden="1" outlineLevel="1">
      <c r="A980" s="835"/>
      <c r="B980" s="835" t="s">
        <v>2742</v>
      </c>
      <c r="C980" s="946" t="s">
        <v>2743</v>
      </c>
      <c r="D980" s="837"/>
      <c r="E980" s="838"/>
      <c r="F980" s="938"/>
      <c r="G980" s="938"/>
      <c r="H980" s="812">
        <v>0</v>
      </c>
      <c r="I980" s="891">
        <f t="shared" si="95"/>
        <v>0</v>
      </c>
      <c r="J980" s="892">
        <f t="shared" si="96"/>
        <v>0</v>
      </c>
      <c r="K980" s="938"/>
      <c r="M980" s="790"/>
      <c r="N980" s="790" t="s">
        <v>2742</v>
      </c>
      <c r="O980" s="947" t="s">
        <v>2743</v>
      </c>
      <c r="P980" s="792"/>
      <c r="Q980" s="793"/>
      <c r="R980" s="758">
        <f t="shared" si="99"/>
        <v>0</v>
      </c>
      <c r="S980" s="844">
        <f t="shared" si="99"/>
        <v>0</v>
      </c>
      <c r="T980" s="883">
        <f t="shared" si="99"/>
        <v>0</v>
      </c>
      <c r="U980" s="782">
        <v>0</v>
      </c>
      <c r="V980" s="782"/>
      <c r="W980" s="795">
        <f t="shared" si="90"/>
        <v>0</v>
      </c>
      <c r="X980" s="795">
        <f t="shared" si="91"/>
        <v>0</v>
      </c>
      <c r="Y980" s="795">
        <f t="shared" si="92"/>
        <v>0</v>
      </c>
      <c r="Z980" s="795">
        <f t="shared" si="93"/>
        <v>0</v>
      </c>
      <c r="AA980" s="795">
        <f t="shared" si="94"/>
        <v>0</v>
      </c>
      <c r="AB980" s="796">
        <f>IFERROR(VLOOKUP(N980,'[40]KL TT ĐỢT 2'!$B$18:$K$2023,10,0),0)</f>
        <v>0</v>
      </c>
    </row>
    <row r="981" spans="1:28" s="823" customFormat="1" hidden="1" outlineLevel="1">
      <c r="A981" s="835">
        <f>A979+1</f>
        <v>10</v>
      </c>
      <c r="B981" s="835" t="s">
        <v>2744</v>
      </c>
      <c r="C981" s="846" t="s">
        <v>2745</v>
      </c>
      <c r="D981" s="837" t="s">
        <v>822</v>
      </c>
      <c r="E981" s="838">
        <v>2</v>
      </c>
      <c r="F981" s="938"/>
      <c r="G981" s="938"/>
      <c r="H981" s="812">
        <v>0</v>
      </c>
      <c r="I981" s="891">
        <f t="shared" si="95"/>
        <v>0</v>
      </c>
      <c r="J981" s="892">
        <f t="shared" si="96"/>
        <v>0</v>
      </c>
      <c r="K981" s="938"/>
      <c r="M981" s="790">
        <f>M979+1</f>
        <v>10</v>
      </c>
      <c r="N981" s="790" t="s">
        <v>2744</v>
      </c>
      <c r="O981" s="791" t="s">
        <v>2745</v>
      </c>
      <c r="P981" s="792" t="s">
        <v>822</v>
      </c>
      <c r="Q981" s="793">
        <v>2</v>
      </c>
      <c r="R981" s="758">
        <f t="shared" si="99"/>
        <v>0</v>
      </c>
      <c r="S981" s="844">
        <f t="shared" si="99"/>
        <v>0</v>
      </c>
      <c r="T981" s="883">
        <f t="shared" si="99"/>
        <v>0</v>
      </c>
      <c r="U981" s="795">
        <v>24051200</v>
      </c>
      <c r="V981" s="795">
        <v>2570900</v>
      </c>
      <c r="W981" s="795">
        <f t="shared" si="90"/>
        <v>26622100</v>
      </c>
      <c r="X981" s="795">
        <f t="shared" si="91"/>
        <v>53244200</v>
      </c>
      <c r="Y981" s="795">
        <f t="shared" si="92"/>
        <v>0</v>
      </c>
      <c r="Z981" s="795">
        <f t="shared" si="93"/>
        <v>0</v>
      </c>
      <c r="AA981" s="795">
        <f t="shared" si="94"/>
        <v>0</v>
      </c>
      <c r="AB981" s="796">
        <f>IFERROR(VLOOKUP(N981,'[40]KL TT ĐỢT 2'!$B$18:$K$2023,10,0),0)</f>
        <v>0</v>
      </c>
    </row>
    <row r="982" spans="1:28" s="823" customFormat="1" hidden="1" outlineLevel="1">
      <c r="A982" s="835">
        <f>A981+1</f>
        <v>11</v>
      </c>
      <c r="B982" s="835" t="s">
        <v>2746</v>
      </c>
      <c r="C982" s="846" t="s">
        <v>2747</v>
      </c>
      <c r="D982" s="837" t="s">
        <v>822</v>
      </c>
      <c r="E982" s="838">
        <v>2</v>
      </c>
      <c r="F982" s="938"/>
      <c r="G982" s="938"/>
      <c r="H982" s="812">
        <v>0</v>
      </c>
      <c r="I982" s="891">
        <f t="shared" si="95"/>
        <v>0</v>
      </c>
      <c r="J982" s="892">
        <f t="shared" si="96"/>
        <v>0</v>
      </c>
      <c r="K982" s="938"/>
      <c r="M982" s="790">
        <f>M981+1</f>
        <v>11</v>
      </c>
      <c r="N982" s="790" t="s">
        <v>2746</v>
      </c>
      <c r="O982" s="791" t="s">
        <v>2747</v>
      </c>
      <c r="P982" s="792" t="s">
        <v>822</v>
      </c>
      <c r="Q982" s="793">
        <v>2</v>
      </c>
      <c r="R982" s="758">
        <f t="shared" si="99"/>
        <v>0</v>
      </c>
      <c r="S982" s="844">
        <f t="shared" si="99"/>
        <v>0</v>
      </c>
      <c r="T982" s="883">
        <f t="shared" si="99"/>
        <v>0</v>
      </c>
      <c r="U982" s="795">
        <v>24051200</v>
      </c>
      <c r="V982" s="795">
        <v>2570900</v>
      </c>
      <c r="W982" s="795">
        <f t="shared" ref="W982:W1045" si="102">U982+V982</f>
        <v>26622100</v>
      </c>
      <c r="X982" s="795">
        <f t="shared" ref="X982:X1045" si="103">Q982*W982</f>
        <v>53244200</v>
      </c>
      <c r="Y982" s="795">
        <f t="shared" ref="Y982:Y1045" si="104">R982*W982</f>
        <v>0</v>
      </c>
      <c r="Z982" s="795">
        <f t="shared" ref="Z982:Z1045" si="105">S982*W982</f>
        <v>0</v>
      </c>
      <c r="AA982" s="795">
        <f t="shared" ref="AA982:AA1045" si="106">T982*W982</f>
        <v>0</v>
      </c>
      <c r="AB982" s="796">
        <f>IFERROR(VLOOKUP(N982,'[40]KL TT ĐỢT 2'!$B$18:$K$2023,10,0),0)</f>
        <v>0</v>
      </c>
    </row>
    <row r="983" spans="1:28" s="823" customFormat="1" hidden="1" outlineLevel="1">
      <c r="A983" s="835">
        <f t="shared" ref="A983:A987" si="107">A982+1</f>
        <v>12</v>
      </c>
      <c r="B983" s="835" t="s">
        <v>2748</v>
      </c>
      <c r="C983" s="846" t="s">
        <v>2749</v>
      </c>
      <c r="D983" s="837" t="s">
        <v>822</v>
      </c>
      <c r="E983" s="838">
        <v>4</v>
      </c>
      <c r="F983" s="938"/>
      <c r="G983" s="938"/>
      <c r="H983" s="812">
        <v>0</v>
      </c>
      <c r="I983" s="891">
        <f t="shared" si="95"/>
        <v>0</v>
      </c>
      <c r="J983" s="892">
        <f t="shared" si="96"/>
        <v>0</v>
      </c>
      <c r="K983" s="938"/>
      <c r="M983" s="790">
        <f t="shared" ref="M983:M987" si="108">M982+1</f>
        <v>12</v>
      </c>
      <c r="N983" s="790" t="s">
        <v>2748</v>
      </c>
      <c r="O983" s="791" t="s">
        <v>2749</v>
      </c>
      <c r="P983" s="792" t="s">
        <v>822</v>
      </c>
      <c r="Q983" s="793">
        <v>4</v>
      </c>
      <c r="R983" s="758">
        <f t="shared" si="99"/>
        <v>0</v>
      </c>
      <c r="S983" s="844">
        <f t="shared" si="99"/>
        <v>0</v>
      </c>
      <c r="T983" s="883">
        <f t="shared" si="99"/>
        <v>0</v>
      </c>
      <c r="U983" s="795">
        <v>24051200</v>
      </c>
      <c r="V983" s="795">
        <v>2570900</v>
      </c>
      <c r="W983" s="795">
        <f t="shared" si="102"/>
        <v>26622100</v>
      </c>
      <c r="X983" s="795">
        <f t="shared" si="103"/>
        <v>106488400</v>
      </c>
      <c r="Y983" s="795">
        <f t="shared" si="104"/>
        <v>0</v>
      </c>
      <c r="Z983" s="795">
        <f t="shared" si="105"/>
        <v>0</v>
      </c>
      <c r="AA983" s="795">
        <f t="shared" si="106"/>
        <v>0</v>
      </c>
      <c r="AB983" s="796">
        <f>IFERROR(VLOOKUP(N983,'[40]KL TT ĐỢT 2'!$B$18:$K$2023,10,0),0)</f>
        <v>0</v>
      </c>
    </row>
    <row r="984" spans="1:28" s="823" customFormat="1" hidden="1" outlineLevel="1">
      <c r="A984" s="835">
        <f t="shared" si="107"/>
        <v>13</v>
      </c>
      <c r="B984" s="835" t="s">
        <v>2750</v>
      </c>
      <c r="C984" s="846" t="s">
        <v>2751</v>
      </c>
      <c r="D984" s="837" t="s">
        <v>822</v>
      </c>
      <c r="E984" s="838">
        <v>4</v>
      </c>
      <c r="F984" s="938"/>
      <c r="G984" s="938"/>
      <c r="H984" s="812">
        <v>0</v>
      </c>
      <c r="I984" s="891">
        <f t="shared" si="95"/>
        <v>0</v>
      </c>
      <c r="J984" s="892">
        <f t="shared" si="96"/>
        <v>0</v>
      </c>
      <c r="K984" s="938"/>
      <c r="M984" s="790">
        <f t="shared" si="108"/>
        <v>13</v>
      </c>
      <c r="N984" s="790" t="s">
        <v>2750</v>
      </c>
      <c r="O984" s="791" t="s">
        <v>2751</v>
      </c>
      <c r="P984" s="792" t="s">
        <v>822</v>
      </c>
      <c r="Q984" s="793">
        <v>4</v>
      </c>
      <c r="R984" s="758">
        <f t="shared" si="99"/>
        <v>0</v>
      </c>
      <c r="S984" s="844">
        <f t="shared" si="99"/>
        <v>0</v>
      </c>
      <c r="T984" s="883">
        <f t="shared" si="99"/>
        <v>0</v>
      </c>
      <c r="U984" s="795">
        <v>15701600</v>
      </c>
      <c r="V984" s="795">
        <v>2570900</v>
      </c>
      <c r="W984" s="795">
        <f t="shared" si="102"/>
        <v>18272500</v>
      </c>
      <c r="X984" s="795">
        <f t="shared" si="103"/>
        <v>73090000</v>
      </c>
      <c r="Y984" s="795">
        <f t="shared" si="104"/>
        <v>0</v>
      </c>
      <c r="Z984" s="795">
        <f t="shared" si="105"/>
        <v>0</v>
      </c>
      <c r="AA984" s="795">
        <f t="shared" si="106"/>
        <v>0</v>
      </c>
      <c r="AB984" s="796">
        <f>IFERROR(VLOOKUP(N984,'[40]KL TT ĐỢT 2'!$B$18:$K$2023,10,0),0)</f>
        <v>0</v>
      </c>
    </row>
    <row r="985" spans="1:28" s="823" customFormat="1" hidden="1" outlineLevel="1">
      <c r="A985" s="835">
        <f t="shared" si="107"/>
        <v>14</v>
      </c>
      <c r="B985" s="835" t="s">
        <v>2752</v>
      </c>
      <c r="C985" s="846" t="s">
        <v>2753</v>
      </c>
      <c r="D985" s="837" t="s">
        <v>822</v>
      </c>
      <c r="E985" s="838">
        <v>2</v>
      </c>
      <c r="F985" s="938"/>
      <c r="G985" s="938"/>
      <c r="H985" s="812">
        <v>0</v>
      </c>
      <c r="I985" s="891">
        <f t="shared" si="95"/>
        <v>0</v>
      </c>
      <c r="J985" s="892">
        <f t="shared" si="96"/>
        <v>0</v>
      </c>
      <c r="K985" s="938"/>
      <c r="M985" s="790">
        <f t="shared" si="108"/>
        <v>14</v>
      </c>
      <c r="N985" s="790" t="s">
        <v>2752</v>
      </c>
      <c r="O985" s="791" t="s">
        <v>2753</v>
      </c>
      <c r="P985" s="792" t="s">
        <v>822</v>
      </c>
      <c r="Q985" s="793">
        <v>2</v>
      </c>
      <c r="R985" s="758">
        <f t="shared" si="99"/>
        <v>0</v>
      </c>
      <c r="S985" s="844">
        <f t="shared" si="99"/>
        <v>0</v>
      </c>
      <c r="T985" s="883">
        <f t="shared" si="99"/>
        <v>0</v>
      </c>
      <c r="U985" s="795">
        <v>15701600</v>
      </c>
      <c r="V985" s="795">
        <v>2570900</v>
      </c>
      <c r="W985" s="795">
        <f t="shared" si="102"/>
        <v>18272500</v>
      </c>
      <c r="X985" s="795">
        <f t="shared" si="103"/>
        <v>36545000</v>
      </c>
      <c r="Y985" s="795">
        <f t="shared" si="104"/>
        <v>0</v>
      </c>
      <c r="Z985" s="795">
        <f t="shared" si="105"/>
        <v>0</v>
      </c>
      <c r="AA985" s="795">
        <f t="shared" si="106"/>
        <v>0</v>
      </c>
      <c r="AB985" s="796">
        <f>IFERROR(VLOOKUP(N985,'[40]KL TT ĐỢT 2'!$B$18:$K$2023,10,0),0)</f>
        <v>0</v>
      </c>
    </row>
    <row r="986" spans="1:28" s="823" customFormat="1" hidden="1" outlineLevel="1">
      <c r="A986" s="835">
        <f t="shared" si="107"/>
        <v>15</v>
      </c>
      <c r="B986" s="835" t="s">
        <v>2754</v>
      </c>
      <c r="C986" s="846" t="s">
        <v>2755</v>
      </c>
      <c r="D986" s="837" t="s">
        <v>822</v>
      </c>
      <c r="E986" s="838">
        <v>2</v>
      </c>
      <c r="F986" s="938"/>
      <c r="G986" s="938"/>
      <c r="H986" s="812">
        <v>0</v>
      </c>
      <c r="I986" s="891">
        <f t="shared" si="95"/>
        <v>0</v>
      </c>
      <c r="J986" s="892">
        <f t="shared" si="96"/>
        <v>0</v>
      </c>
      <c r="K986" s="938"/>
      <c r="M986" s="790">
        <f t="shared" si="108"/>
        <v>15</v>
      </c>
      <c r="N986" s="790" t="s">
        <v>2754</v>
      </c>
      <c r="O986" s="791" t="s">
        <v>2755</v>
      </c>
      <c r="P986" s="792" t="s">
        <v>822</v>
      </c>
      <c r="Q986" s="793">
        <v>2</v>
      </c>
      <c r="R986" s="758">
        <f t="shared" si="99"/>
        <v>0</v>
      </c>
      <c r="S986" s="844">
        <f t="shared" si="99"/>
        <v>0</v>
      </c>
      <c r="T986" s="883">
        <f t="shared" si="99"/>
        <v>0</v>
      </c>
      <c r="U986" s="795">
        <v>12279700</v>
      </c>
      <c r="V986" s="795">
        <v>2570900</v>
      </c>
      <c r="W986" s="795">
        <f t="shared" si="102"/>
        <v>14850600</v>
      </c>
      <c r="X986" s="795">
        <f t="shared" si="103"/>
        <v>29701200</v>
      </c>
      <c r="Y986" s="795">
        <f t="shared" si="104"/>
        <v>0</v>
      </c>
      <c r="Z986" s="795">
        <f t="shared" si="105"/>
        <v>0</v>
      </c>
      <c r="AA986" s="795">
        <f t="shared" si="106"/>
        <v>0</v>
      </c>
      <c r="AB986" s="796">
        <f>IFERROR(VLOOKUP(N986,'[40]KL TT ĐỢT 2'!$B$18:$K$2023,10,0),0)</f>
        <v>0</v>
      </c>
    </row>
    <row r="987" spans="1:28" s="823" customFormat="1" hidden="1" outlineLevel="1">
      <c r="A987" s="835">
        <f t="shared" si="107"/>
        <v>16</v>
      </c>
      <c r="B987" s="835" t="s">
        <v>2756</v>
      </c>
      <c r="C987" s="846" t="s">
        <v>2757</v>
      </c>
      <c r="D987" s="837" t="s">
        <v>822</v>
      </c>
      <c r="E987" s="838">
        <v>2</v>
      </c>
      <c r="F987" s="938"/>
      <c r="G987" s="938"/>
      <c r="H987" s="812">
        <v>0</v>
      </c>
      <c r="I987" s="891">
        <f t="shared" ref="I987:I1050" si="109">+E987*K987</f>
        <v>0</v>
      </c>
      <c r="J987" s="892">
        <f t="shared" ref="J987:J1050" si="110">+H987+I987</f>
        <v>0</v>
      </c>
      <c r="K987" s="938"/>
      <c r="M987" s="790">
        <f t="shared" si="108"/>
        <v>16</v>
      </c>
      <c r="N987" s="790" t="s">
        <v>2756</v>
      </c>
      <c r="O987" s="791" t="s">
        <v>2757</v>
      </c>
      <c r="P987" s="792" t="s">
        <v>822</v>
      </c>
      <c r="Q987" s="793">
        <v>2</v>
      </c>
      <c r="R987" s="758">
        <f t="shared" si="99"/>
        <v>0</v>
      </c>
      <c r="S987" s="844">
        <f t="shared" si="99"/>
        <v>0</v>
      </c>
      <c r="T987" s="883">
        <f t="shared" si="99"/>
        <v>0</v>
      </c>
      <c r="U987" s="795">
        <v>15701600</v>
      </c>
      <c r="V987" s="795">
        <v>2570900</v>
      </c>
      <c r="W987" s="795">
        <f t="shared" si="102"/>
        <v>18272500</v>
      </c>
      <c r="X987" s="795">
        <f t="shared" si="103"/>
        <v>36545000</v>
      </c>
      <c r="Y987" s="795">
        <f t="shared" si="104"/>
        <v>0</v>
      </c>
      <c r="Z987" s="795">
        <f t="shared" si="105"/>
        <v>0</v>
      </c>
      <c r="AA987" s="795">
        <f t="shared" si="106"/>
        <v>0</v>
      </c>
      <c r="AB987" s="796">
        <f>IFERROR(VLOOKUP(N987,'[40]KL TT ĐỢT 2'!$B$18:$K$2023,10,0),0)</f>
        <v>0</v>
      </c>
    </row>
    <row r="988" spans="1:28" s="823" customFormat="1" hidden="1" outlineLevel="1">
      <c r="A988" s="835"/>
      <c r="B988" s="835" t="s">
        <v>2758</v>
      </c>
      <c r="C988" s="946" t="s">
        <v>2759</v>
      </c>
      <c r="D988" s="837"/>
      <c r="E988" s="838"/>
      <c r="F988" s="938"/>
      <c r="G988" s="938"/>
      <c r="H988" s="812">
        <v>0</v>
      </c>
      <c r="I988" s="891">
        <f t="shared" si="109"/>
        <v>0</v>
      </c>
      <c r="J988" s="892">
        <f t="shared" si="110"/>
        <v>0</v>
      </c>
      <c r="K988" s="938"/>
      <c r="M988" s="790"/>
      <c r="N988" s="790" t="s">
        <v>2758</v>
      </c>
      <c r="O988" s="947" t="s">
        <v>2759</v>
      </c>
      <c r="P988" s="792"/>
      <c r="Q988" s="793"/>
      <c r="R988" s="758">
        <f t="shared" si="99"/>
        <v>0</v>
      </c>
      <c r="S988" s="844">
        <f t="shared" si="99"/>
        <v>0</v>
      </c>
      <c r="T988" s="883">
        <f t="shared" si="99"/>
        <v>0</v>
      </c>
      <c r="U988" s="782">
        <v>0</v>
      </c>
      <c r="V988" s="782"/>
      <c r="W988" s="795">
        <f t="shared" si="102"/>
        <v>0</v>
      </c>
      <c r="X988" s="795">
        <f t="shared" si="103"/>
        <v>0</v>
      </c>
      <c r="Y988" s="795">
        <f t="shared" si="104"/>
        <v>0</v>
      </c>
      <c r="Z988" s="795">
        <f t="shared" si="105"/>
        <v>0</v>
      </c>
      <c r="AA988" s="795">
        <f t="shared" si="106"/>
        <v>0</v>
      </c>
      <c r="AB988" s="796">
        <f>IFERROR(VLOOKUP(N988,'[40]KL TT ĐỢT 2'!$B$18:$K$2023,10,0),0)</f>
        <v>0</v>
      </c>
    </row>
    <row r="989" spans="1:28" s="823" customFormat="1" hidden="1" outlineLevel="1">
      <c r="A989" s="835">
        <f>A987+1</f>
        <v>17</v>
      </c>
      <c r="B989" s="835" t="s">
        <v>2760</v>
      </c>
      <c r="C989" s="846" t="s">
        <v>2761</v>
      </c>
      <c r="D989" s="837" t="s">
        <v>822</v>
      </c>
      <c r="E989" s="838">
        <v>2</v>
      </c>
      <c r="F989" s="938"/>
      <c r="G989" s="938"/>
      <c r="H989" s="812">
        <v>0</v>
      </c>
      <c r="I989" s="891">
        <f t="shared" si="109"/>
        <v>0</v>
      </c>
      <c r="J989" s="892">
        <f t="shared" si="110"/>
        <v>0</v>
      </c>
      <c r="K989" s="938"/>
      <c r="M989" s="790">
        <f>M987+1</f>
        <v>17</v>
      </c>
      <c r="N989" s="790" t="s">
        <v>2760</v>
      </c>
      <c r="O989" s="791" t="s">
        <v>2761</v>
      </c>
      <c r="P989" s="792" t="s">
        <v>822</v>
      </c>
      <c r="Q989" s="793">
        <v>2</v>
      </c>
      <c r="R989" s="758">
        <f t="shared" si="99"/>
        <v>0</v>
      </c>
      <c r="S989" s="844">
        <f t="shared" si="99"/>
        <v>0</v>
      </c>
      <c r="T989" s="883">
        <f t="shared" si="99"/>
        <v>0</v>
      </c>
      <c r="U989" s="795">
        <v>5967900</v>
      </c>
      <c r="V989" s="795">
        <v>514200</v>
      </c>
      <c r="W989" s="795">
        <f t="shared" si="102"/>
        <v>6482100</v>
      </c>
      <c r="X989" s="795">
        <f t="shared" si="103"/>
        <v>12964200</v>
      </c>
      <c r="Y989" s="795">
        <f t="shared" si="104"/>
        <v>0</v>
      </c>
      <c r="Z989" s="795">
        <f t="shared" si="105"/>
        <v>0</v>
      </c>
      <c r="AA989" s="795">
        <f t="shared" si="106"/>
        <v>0</v>
      </c>
      <c r="AB989" s="796">
        <f>IFERROR(VLOOKUP(N989,'[40]KL TT ĐỢT 2'!$B$18:$K$2023,10,0),0)</f>
        <v>0</v>
      </c>
    </row>
    <row r="990" spans="1:28" s="823" customFormat="1" hidden="1" outlineLevel="1">
      <c r="A990" s="835">
        <f t="shared" ref="A990:A1001" si="111">A989+1</f>
        <v>18</v>
      </c>
      <c r="B990" s="835" t="s">
        <v>2762</v>
      </c>
      <c r="C990" s="846" t="s">
        <v>2763</v>
      </c>
      <c r="D990" s="837" t="s">
        <v>822</v>
      </c>
      <c r="E990" s="838">
        <v>2</v>
      </c>
      <c r="F990" s="938"/>
      <c r="G990" s="938"/>
      <c r="H990" s="812">
        <v>0</v>
      </c>
      <c r="I990" s="891">
        <f t="shared" si="109"/>
        <v>0</v>
      </c>
      <c r="J990" s="892">
        <f t="shared" si="110"/>
        <v>0</v>
      </c>
      <c r="K990" s="938"/>
      <c r="M990" s="790">
        <f t="shared" ref="M990:M1001" si="112">M989+1</f>
        <v>18</v>
      </c>
      <c r="N990" s="790" t="s">
        <v>2762</v>
      </c>
      <c r="O990" s="791" t="s">
        <v>2763</v>
      </c>
      <c r="P990" s="792" t="s">
        <v>822</v>
      </c>
      <c r="Q990" s="793">
        <v>2</v>
      </c>
      <c r="R990" s="758">
        <f t="shared" si="99"/>
        <v>0</v>
      </c>
      <c r="S990" s="844">
        <f t="shared" si="99"/>
        <v>0</v>
      </c>
      <c r="T990" s="883">
        <f t="shared" si="99"/>
        <v>0</v>
      </c>
      <c r="U990" s="795">
        <v>2741700</v>
      </c>
      <c r="V990" s="795">
        <v>514200</v>
      </c>
      <c r="W990" s="795">
        <f t="shared" si="102"/>
        <v>3255900</v>
      </c>
      <c r="X990" s="795">
        <f t="shared" si="103"/>
        <v>6511800</v>
      </c>
      <c r="Y990" s="795">
        <f t="shared" si="104"/>
        <v>0</v>
      </c>
      <c r="Z990" s="795">
        <f t="shared" si="105"/>
        <v>0</v>
      </c>
      <c r="AA990" s="795">
        <f t="shared" si="106"/>
        <v>0</v>
      </c>
      <c r="AB990" s="796">
        <f>IFERROR(VLOOKUP(N990,'[40]KL TT ĐỢT 2'!$B$18:$K$2023,10,0),0)</f>
        <v>0</v>
      </c>
    </row>
    <row r="991" spans="1:28" s="823" customFormat="1" hidden="1" outlineLevel="1">
      <c r="A991" s="835">
        <f t="shared" si="111"/>
        <v>19</v>
      </c>
      <c r="B991" s="835" t="s">
        <v>2764</v>
      </c>
      <c r="C991" s="846" t="s">
        <v>2765</v>
      </c>
      <c r="D991" s="837" t="s">
        <v>822</v>
      </c>
      <c r="E991" s="838">
        <v>1</v>
      </c>
      <c r="F991" s="938"/>
      <c r="G991" s="938"/>
      <c r="H991" s="812">
        <v>0</v>
      </c>
      <c r="I991" s="891">
        <f t="shared" si="109"/>
        <v>0</v>
      </c>
      <c r="J991" s="892">
        <f t="shared" si="110"/>
        <v>0</v>
      </c>
      <c r="K991" s="938"/>
      <c r="M991" s="790">
        <f t="shared" si="112"/>
        <v>19</v>
      </c>
      <c r="N991" s="790" t="s">
        <v>2764</v>
      </c>
      <c r="O991" s="791" t="s">
        <v>2765</v>
      </c>
      <c r="P991" s="792" t="s">
        <v>822</v>
      </c>
      <c r="Q991" s="793">
        <v>1</v>
      </c>
      <c r="R991" s="758">
        <f t="shared" si="99"/>
        <v>0</v>
      </c>
      <c r="S991" s="844">
        <f t="shared" si="99"/>
        <v>0</v>
      </c>
      <c r="T991" s="883">
        <f t="shared" si="99"/>
        <v>0</v>
      </c>
      <c r="U991" s="795">
        <v>3383900</v>
      </c>
      <c r="V991" s="795">
        <v>514200</v>
      </c>
      <c r="W991" s="795">
        <f t="shared" si="102"/>
        <v>3898100</v>
      </c>
      <c r="X991" s="795">
        <f t="shared" si="103"/>
        <v>3898100</v>
      </c>
      <c r="Y991" s="795">
        <f t="shared" si="104"/>
        <v>0</v>
      </c>
      <c r="Z991" s="795">
        <f t="shared" si="105"/>
        <v>0</v>
      </c>
      <c r="AA991" s="795">
        <f t="shared" si="106"/>
        <v>0</v>
      </c>
      <c r="AB991" s="796">
        <f>IFERROR(VLOOKUP(N991,'[40]KL TT ĐỢT 2'!$B$18:$K$2023,10,0),0)</f>
        <v>0</v>
      </c>
    </row>
    <row r="992" spans="1:28" s="823" customFormat="1" hidden="1" outlineLevel="1">
      <c r="A992" s="835">
        <f t="shared" si="111"/>
        <v>20</v>
      </c>
      <c r="B992" s="835" t="s">
        <v>2766</v>
      </c>
      <c r="C992" s="846" t="s">
        <v>2767</v>
      </c>
      <c r="D992" s="837" t="s">
        <v>822</v>
      </c>
      <c r="E992" s="838">
        <v>1</v>
      </c>
      <c r="F992" s="938"/>
      <c r="G992" s="938"/>
      <c r="H992" s="812">
        <v>0</v>
      </c>
      <c r="I992" s="891">
        <f t="shared" si="109"/>
        <v>0</v>
      </c>
      <c r="J992" s="892">
        <f t="shared" si="110"/>
        <v>0</v>
      </c>
      <c r="K992" s="938"/>
      <c r="M992" s="790">
        <f t="shared" si="112"/>
        <v>20</v>
      </c>
      <c r="N992" s="790" t="s">
        <v>2766</v>
      </c>
      <c r="O992" s="791" t="s">
        <v>2767</v>
      </c>
      <c r="P992" s="792" t="s">
        <v>822</v>
      </c>
      <c r="Q992" s="793">
        <v>1</v>
      </c>
      <c r="R992" s="758">
        <f t="shared" si="99"/>
        <v>0</v>
      </c>
      <c r="S992" s="844">
        <f t="shared" si="99"/>
        <v>0</v>
      </c>
      <c r="T992" s="883">
        <f t="shared" si="99"/>
        <v>0</v>
      </c>
      <c r="U992" s="795">
        <v>5950800</v>
      </c>
      <c r="V992" s="795">
        <v>514200</v>
      </c>
      <c r="W992" s="795">
        <f t="shared" si="102"/>
        <v>6465000</v>
      </c>
      <c r="X992" s="795">
        <f t="shared" si="103"/>
        <v>6465000</v>
      </c>
      <c r="Y992" s="795">
        <f t="shared" si="104"/>
        <v>0</v>
      </c>
      <c r="Z992" s="795">
        <f t="shared" si="105"/>
        <v>0</v>
      </c>
      <c r="AA992" s="795">
        <f t="shared" si="106"/>
        <v>0</v>
      </c>
      <c r="AB992" s="796">
        <f>IFERROR(VLOOKUP(N992,'[40]KL TT ĐỢT 2'!$B$18:$K$2023,10,0),0)</f>
        <v>0</v>
      </c>
    </row>
    <row r="993" spans="1:28" s="823" customFormat="1" hidden="1" outlineLevel="1">
      <c r="A993" s="835">
        <f t="shared" si="111"/>
        <v>21</v>
      </c>
      <c r="B993" s="835" t="s">
        <v>2768</v>
      </c>
      <c r="C993" s="846" t="s">
        <v>2769</v>
      </c>
      <c r="D993" s="837" t="s">
        <v>822</v>
      </c>
      <c r="E993" s="838">
        <v>1</v>
      </c>
      <c r="F993" s="938"/>
      <c r="G993" s="938"/>
      <c r="H993" s="812">
        <v>0</v>
      </c>
      <c r="I993" s="891">
        <f t="shared" si="109"/>
        <v>0</v>
      </c>
      <c r="J993" s="892">
        <f t="shared" si="110"/>
        <v>0</v>
      </c>
      <c r="K993" s="938"/>
      <c r="M993" s="790">
        <f t="shared" si="112"/>
        <v>21</v>
      </c>
      <c r="N993" s="790" t="s">
        <v>2768</v>
      </c>
      <c r="O993" s="791" t="s">
        <v>2769</v>
      </c>
      <c r="P993" s="792" t="s">
        <v>822</v>
      </c>
      <c r="Q993" s="793">
        <v>1</v>
      </c>
      <c r="R993" s="758">
        <f t="shared" si="99"/>
        <v>0</v>
      </c>
      <c r="S993" s="844">
        <f t="shared" si="99"/>
        <v>0</v>
      </c>
      <c r="T993" s="883">
        <f t="shared" si="99"/>
        <v>0</v>
      </c>
      <c r="U993" s="795">
        <v>2741700</v>
      </c>
      <c r="V993" s="795">
        <v>514200</v>
      </c>
      <c r="W993" s="795">
        <f t="shared" si="102"/>
        <v>3255900</v>
      </c>
      <c r="X993" s="795">
        <f t="shared" si="103"/>
        <v>3255900</v>
      </c>
      <c r="Y993" s="795">
        <f t="shared" si="104"/>
        <v>0</v>
      </c>
      <c r="Z993" s="795">
        <f t="shared" si="105"/>
        <v>0</v>
      </c>
      <c r="AA993" s="795">
        <f t="shared" si="106"/>
        <v>0</v>
      </c>
      <c r="AB993" s="796">
        <f>IFERROR(VLOOKUP(N993,'[40]KL TT ĐỢT 2'!$B$18:$K$2023,10,0),0)</f>
        <v>0</v>
      </c>
    </row>
    <row r="994" spans="1:28" s="823" customFormat="1" hidden="1" outlineLevel="1">
      <c r="A994" s="835">
        <f t="shared" si="111"/>
        <v>22</v>
      </c>
      <c r="B994" s="835" t="s">
        <v>2770</v>
      </c>
      <c r="C994" s="846" t="s">
        <v>2771</v>
      </c>
      <c r="D994" s="837" t="s">
        <v>822</v>
      </c>
      <c r="E994" s="838">
        <v>1</v>
      </c>
      <c r="F994" s="938"/>
      <c r="G994" s="938"/>
      <c r="H994" s="812">
        <v>0</v>
      </c>
      <c r="I994" s="891">
        <f t="shared" si="109"/>
        <v>0</v>
      </c>
      <c r="J994" s="892">
        <f t="shared" si="110"/>
        <v>0</v>
      </c>
      <c r="K994" s="938"/>
      <c r="M994" s="790">
        <f t="shared" si="112"/>
        <v>22</v>
      </c>
      <c r="N994" s="790" t="s">
        <v>2770</v>
      </c>
      <c r="O994" s="791" t="s">
        <v>2771</v>
      </c>
      <c r="P994" s="792" t="s">
        <v>822</v>
      </c>
      <c r="Q994" s="793">
        <v>1</v>
      </c>
      <c r="R994" s="758">
        <f t="shared" si="99"/>
        <v>0</v>
      </c>
      <c r="S994" s="844">
        <f t="shared" si="99"/>
        <v>0</v>
      </c>
      <c r="T994" s="883">
        <f t="shared" si="99"/>
        <v>0</v>
      </c>
      <c r="U994" s="795">
        <v>5950800</v>
      </c>
      <c r="V994" s="795">
        <v>514200</v>
      </c>
      <c r="W994" s="795">
        <f t="shared" si="102"/>
        <v>6465000</v>
      </c>
      <c r="X994" s="795">
        <f t="shared" si="103"/>
        <v>6465000</v>
      </c>
      <c r="Y994" s="795">
        <f t="shared" si="104"/>
        <v>0</v>
      </c>
      <c r="Z994" s="795">
        <f t="shared" si="105"/>
        <v>0</v>
      </c>
      <c r="AA994" s="795">
        <f t="shared" si="106"/>
        <v>0</v>
      </c>
      <c r="AB994" s="796">
        <f>IFERROR(VLOOKUP(N994,'[40]KL TT ĐỢT 2'!$B$18:$K$2023,10,0),0)</f>
        <v>0</v>
      </c>
    </row>
    <row r="995" spans="1:28" s="823" customFormat="1" hidden="1" outlineLevel="1">
      <c r="A995" s="835">
        <f t="shared" si="111"/>
        <v>23</v>
      </c>
      <c r="B995" s="835" t="s">
        <v>2772</v>
      </c>
      <c r="C995" s="846" t="s">
        <v>2773</v>
      </c>
      <c r="D995" s="837" t="s">
        <v>822</v>
      </c>
      <c r="E995" s="838">
        <v>1</v>
      </c>
      <c r="F995" s="938"/>
      <c r="G995" s="938"/>
      <c r="H995" s="812">
        <v>0</v>
      </c>
      <c r="I995" s="891">
        <f t="shared" si="109"/>
        <v>0</v>
      </c>
      <c r="J995" s="892">
        <f t="shared" si="110"/>
        <v>0</v>
      </c>
      <c r="K995" s="938"/>
      <c r="M995" s="790">
        <f t="shared" si="112"/>
        <v>23</v>
      </c>
      <c r="N995" s="790" t="s">
        <v>2772</v>
      </c>
      <c r="O995" s="791" t="s">
        <v>2773</v>
      </c>
      <c r="P995" s="792" t="s">
        <v>822</v>
      </c>
      <c r="Q995" s="793">
        <v>1</v>
      </c>
      <c r="R995" s="758">
        <f t="shared" si="99"/>
        <v>0</v>
      </c>
      <c r="S995" s="844">
        <f t="shared" si="99"/>
        <v>0</v>
      </c>
      <c r="T995" s="883">
        <f t="shared" si="99"/>
        <v>0</v>
      </c>
      <c r="U995" s="795">
        <v>5950800</v>
      </c>
      <c r="V995" s="795">
        <v>514200</v>
      </c>
      <c r="W995" s="795">
        <f t="shared" si="102"/>
        <v>6465000</v>
      </c>
      <c r="X995" s="795">
        <f t="shared" si="103"/>
        <v>6465000</v>
      </c>
      <c r="Y995" s="795">
        <f t="shared" si="104"/>
        <v>0</v>
      </c>
      <c r="Z995" s="795">
        <f t="shared" si="105"/>
        <v>0</v>
      </c>
      <c r="AA995" s="795">
        <f t="shared" si="106"/>
        <v>0</v>
      </c>
      <c r="AB995" s="796">
        <f>IFERROR(VLOOKUP(N995,'[40]KL TT ĐỢT 2'!$B$18:$K$2023,10,0),0)</f>
        <v>0</v>
      </c>
    </row>
    <row r="996" spans="1:28" s="823" customFormat="1" hidden="1" outlineLevel="1">
      <c r="A996" s="835">
        <f t="shared" si="111"/>
        <v>24</v>
      </c>
      <c r="B996" s="835" t="s">
        <v>2774</v>
      </c>
      <c r="C996" s="846" t="s">
        <v>2775</v>
      </c>
      <c r="D996" s="837" t="s">
        <v>822</v>
      </c>
      <c r="E996" s="838">
        <v>1</v>
      </c>
      <c r="F996" s="938"/>
      <c r="G996" s="938"/>
      <c r="H996" s="812">
        <v>0</v>
      </c>
      <c r="I996" s="891">
        <f t="shared" si="109"/>
        <v>0</v>
      </c>
      <c r="J996" s="892">
        <f t="shared" si="110"/>
        <v>0</v>
      </c>
      <c r="K996" s="938"/>
      <c r="M996" s="790">
        <f t="shared" si="112"/>
        <v>24</v>
      </c>
      <c r="N996" s="790" t="s">
        <v>2774</v>
      </c>
      <c r="O996" s="791" t="s">
        <v>2775</v>
      </c>
      <c r="P996" s="792" t="s">
        <v>822</v>
      </c>
      <c r="Q996" s="793">
        <v>1</v>
      </c>
      <c r="R996" s="758">
        <f t="shared" si="99"/>
        <v>0</v>
      </c>
      <c r="S996" s="844">
        <f t="shared" si="99"/>
        <v>0</v>
      </c>
      <c r="T996" s="883">
        <f t="shared" si="99"/>
        <v>0</v>
      </c>
      <c r="U996" s="795">
        <v>1589000</v>
      </c>
      <c r="V996" s="795">
        <v>257100</v>
      </c>
      <c r="W996" s="795">
        <f t="shared" si="102"/>
        <v>1846100</v>
      </c>
      <c r="X996" s="795">
        <f t="shared" si="103"/>
        <v>1846100</v>
      </c>
      <c r="Y996" s="795">
        <f t="shared" si="104"/>
        <v>0</v>
      </c>
      <c r="Z996" s="795">
        <f t="shared" si="105"/>
        <v>0</v>
      </c>
      <c r="AA996" s="795">
        <f t="shared" si="106"/>
        <v>0</v>
      </c>
      <c r="AB996" s="796">
        <f>IFERROR(VLOOKUP(N996,'[40]KL TT ĐỢT 2'!$B$18:$K$2023,10,0),0)</f>
        <v>0</v>
      </c>
    </row>
    <row r="997" spans="1:28" s="823" customFormat="1" hidden="1" outlineLevel="1">
      <c r="A997" s="835">
        <f t="shared" si="111"/>
        <v>25</v>
      </c>
      <c r="B997" s="835" t="s">
        <v>2776</v>
      </c>
      <c r="C997" s="846" t="s">
        <v>2777</v>
      </c>
      <c r="D997" s="837" t="s">
        <v>822</v>
      </c>
      <c r="E997" s="838">
        <v>1</v>
      </c>
      <c r="F997" s="938"/>
      <c r="G997" s="938"/>
      <c r="H997" s="812">
        <v>0</v>
      </c>
      <c r="I997" s="891">
        <f t="shared" si="109"/>
        <v>0</v>
      </c>
      <c r="J997" s="892">
        <f t="shared" si="110"/>
        <v>0</v>
      </c>
      <c r="K997" s="938"/>
      <c r="M997" s="790">
        <f t="shared" si="112"/>
        <v>25</v>
      </c>
      <c r="N997" s="790" t="s">
        <v>2776</v>
      </c>
      <c r="O997" s="791" t="s">
        <v>2777</v>
      </c>
      <c r="P997" s="792" t="s">
        <v>822</v>
      </c>
      <c r="Q997" s="793">
        <v>1</v>
      </c>
      <c r="R997" s="758">
        <f t="shared" si="99"/>
        <v>0</v>
      </c>
      <c r="S997" s="844">
        <f t="shared" si="99"/>
        <v>0</v>
      </c>
      <c r="T997" s="883">
        <f t="shared" si="99"/>
        <v>0</v>
      </c>
      <c r="U997" s="795">
        <v>578000</v>
      </c>
      <c r="V997" s="795">
        <v>450000</v>
      </c>
      <c r="W997" s="795">
        <f t="shared" si="102"/>
        <v>1028000</v>
      </c>
      <c r="X997" s="795">
        <f t="shared" si="103"/>
        <v>1028000</v>
      </c>
      <c r="Y997" s="795">
        <f t="shared" si="104"/>
        <v>0</v>
      </c>
      <c r="Z997" s="795">
        <f t="shared" si="105"/>
        <v>0</v>
      </c>
      <c r="AA997" s="795">
        <f t="shared" si="106"/>
        <v>0</v>
      </c>
      <c r="AB997" s="796">
        <f>IFERROR(VLOOKUP(N997,'[40]KL TT ĐỢT 2'!$B$18:$K$2023,10,0),0)</f>
        <v>0</v>
      </c>
    </row>
    <row r="998" spans="1:28" s="823" customFormat="1" hidden="1" outlineLevel="1">
      <c r="A998" s="835">
        <f t="shared" si="111"/>
        <v>26</v>
      </c>
      <c r="B998" s="835" t="s">
        <v>2778</v>
      </c>
      <c r="C998" s="846" t="s">
        <v>2779</v>
      </c>
      <c r="D998" s="837" t="s">
        <v>822</v>
      </c>
      <c r="E998" s="838">
        <v>4</v>
      </c>
      <c r="F998" s="938"/>
      <c r="G998" s="938"/>
      <c r="H998" s="812">
        <v>0</v>
      </c>
      <c r="I998" s="891">
        <f t="shared" si="109"/>
        <v>0</v>
      </c>
      <c r="J998" s="892">
        <f t="shared" si="110"/>
        <v>0</v>
      </c>
      <c r="K998" s="938"/>
      <c r="M998" s="790">
        <f t="shared" si="112"/>
        <v>26</v>
      </c>
      <c r="N998" s="790" t="s">
        <v>2778</v>
      </c>
      <c r="O998" s="791" t="s">
        <v>2779</v>
      </c>
      <c r="P998" s="792" t="s">
        <v>822</v>
      </c>
      <c r="Q998" s="793">
        <v>4</v>
      </c>
      <c r="R998" s="758">
        <f t="shared" ref="R998:T1029" si="113">+H998</f>
        <v>0</v>
      </c>
      <c r="S998" s="844">
        <f t="shared" si="113"/>
        <v>0</v>
      </c>
      <c r="T998" s="883">
        <f t="shared" si="113"/>
        <v>0</v>
      </c>
      <c r="U998" s="795">
        <v>2224000</v>
      </c>
      <c r="V998" s="795">
        <v>450000</v>
      </c>
      <c r="W998" s="795">
        <f t="shared" si="102"/>
        <v>2674000</v>
      </c>
      <c r="X998" s="795">
        <f t="shared" si="103"/>
        <v>10696000</v>
      </c>
      <c r="Y998" s="795">
        <f t="shared" si="104"/>
        <v>0</v>
      </c>
      <c r="Z998" s="795">
        <f t="shared" si="105"/>
        <v>0</v>
      </c>
      <c r="AA998" s="795">
        <f t="shared" si="106"/>
        <v>0</v>
      </c>
      <c r="AB998" s="796">
        <f>IFERROR(VLOOKUP(N998,'[40]KL TT ĐỢT 2'!$B$18:$K$2023,10,0),0)</f>
        <v>0</v>
      </c>
    </row>
    <row r="999" spans="1:28" s="823" customFormat="1" hidden="1" outlineLevel="1">
      <c r="A999" s="835">
        <f t="shared" si="111"/>
        <v>27</v>
      </c>
      <c r="B999" s="835" t="s">
        <v>2780</v>
      </c>
      <c r="C999" s="846" t="s">
        <v>2781</v>
      </c>
      <c r="D999" s="837" t="s">
        <v>822</v>
      </c>
      <c r="E999" s="838">
        <v>1</v>
      </c>
      <c r="F999" s="938"/>
      <c r="G999" s="938"/>
      <c r="H999" s="812">
        <v>0</v>
      </c>
      <c r="I999" s="891">
        <f t="shared" si="109"/>
        <v>0</v>
      </c>
      <c r="J999" s="892">
        <f t="shared" si="110"/>
        <v>0</v>
      </c>
      <c r="K999" s="938"/>
      <c r="M999" s="790">
        <f t="shared" si="112"/>
        <v>27</v>
      </c>
      <c r="N999" s="790" t="s">
        <v>2780</v>
      </c>
      <c r="O999" s="791" t="s">
        <v>2781</v>
      </c>
      <c r="P999" s="792" t="s">
        <v>822</v>
      </c>
      <c r="Q999" s="793">
        <v>1</v>
      </c>
      <c r="R999" s="758">
        <f t="shared" si="113"/>
        <v>0</v>
      </c>
      <c r="S999" s="844">
        <f t="shared" si="113"/>
        <v>0</v>
      </c>
      <c r="T999" s="883">
        <f t="shared" si="113"/>
        <v>0</v>
      </c>
      <c r="U999" s="795">
        <v>1589000</v>
      </c>
      <c r="V999" s="795">
        <v>450000</v>
      </c>
      <c r="W999" s="795">
        <f t="shared" si="102"/>
        <v>2039000</v>
      </c>
      <c r="X999" s="795">
        <f t="shared" si="103"/>
        <v>2039000</v>
      </c>
      <c r="Y999" s="795">
        <f t="shared" si="104"/>
        <v>0</v>
      </c>
      <c r="Z999" s="795">
        <f t="shared" si="105"/>
        <v>0</v>
      </c>
      <c r="AA999" s="795">
        <f t="shared" si="106"/>
        <v>0</v>
      </c>
      <c r="AB999" s="796">
        <f>IFERROR(VLOOKUP(N999,'[40]KL TT ĐỢT 2'!$B$18:$K$2023,10,0),0)</f>
        <v>0</v>
      </c>
    </row>
    <row r="1000" spans="1:28" s="823" customFormat="1" hidden="1" outlineLevel="1">
      <c r="A1000" s="835">
        <f t="shared" si="111"/>
        <v>28</v>
      </c>
      <c r="B1000" s="835" t="s">
        <v>2782</v>
      </c>
      <c r="C1000" s="846" t="s">
        <v>2783</v>
      </c>
      <c r="D1000" s="837" t="s">
        <v>822</v>
      </c>
      <c r="E1000" s="838">
        <v>1</v>
      </c>
      <c r="F1000" s="938"/>
      <c r="G1000" s="938"/>
      <c r="H1000" s="812">
        <v>0</v>
      </c>
      <c r="I1000" s="891">
        <f t="shared" si="109"/>
        <v>0</v>
      </c>
      <c r="J1000" s="892">
        <f t="shared" si="110"/>
        <v>0</v>
      </c>
      <c r="K1000" s="938"/>
      <c r="M1000" s="790">
        <f t="shared" si="112"/>
        <v>28</v>
      </c>
      <c r="N1000" s="790" t="s">
        <v>2782</v>
      </c>
      <c r="O1000" s="791" t="s">
        <v>2783</v>
      </c>
      <c r="P1000" s="792" t="s">
        <v>822</v>
      </c>
      <c r="Q1000" s="793">
        <v>1</v>
      </c>
      <c r="R1000" s="758">
        <f t="shared" si="113"/>
        <v>0</v>
      </c>
      <c r="S1000" s="844">
        <f t="shared" si="113"/>
        <v>0</v>
      </c>
      <c r="T1000" s="883">
        <f t="shared" si="113"/>
        <v>0</v>
      </c>
      <c r="U1000" s="795">
        <v>1589000</v>
      </c>
      <c r="V1000" s="795">
        <v>450000</v>
      </c>
      <c r="W1000" s="795">
        <f t="shared" si="102"/>
        <v>2039000</v>
      </c>
      <c r="X1000" s="795">
        <f t="shared" si="103"/>
        <v>2039000</v>
      </c>
      <c r="Y1000" s="795">
        <f t="shared" si="104"/>
        <v>0</v>
      </c>
      <c r="Z1000" s="795">
        <f t="shared" si="105"/>
        <v>0</v>
      </c>
      <c r="AA1000" s="795">
        <f t="shared" si="106"/>
        <v>0</v>
      </c>
      <c r="AB1000" s="796">
        <f>IFERROR(VLOOKUP(N1000,'[40]KL TT ĐỢT 2'!$B$18:$K$2023,10,0),0)</f>
        <v>0</v>
      </c>
    </row>
    <row r="1001" spans="1:28" s="823" customFormat="1" hidden="1" outlineLevel="1">
      <c r="A1001" s="835">
        <f t="shared" si="111"/>
        <v>29</v>
      </c>
      <c r="B1001" s="835" t="s">
        <v>2784</v>
      </c>
      <c r="C1001" s="948" t="s">
        <v>1667</v>
      </c>
      <c r="D1001" s="837" t="s">
        <v>809</v>
      </c>
      <c r="E1001" s="838">
        <v>1</v>
      </c>
      <c r="F1001" s="938"/>
      <c r="G1001" s="938"/>
      <c r="H1001" s="812">
        <v>0</v>
      </c>
      <c r="I1001" s="891">
        <f t="shared" si="109"/>
        <v>0</v>
      </c>
      <c r="J1001" s="892">
        <f t="shared" si="110"/>
        <v>0</v>
      </c>
      <c r="K1001" s="938"/>
      <c r="M1001" s="790">
        <f t="shared" si="112"/>
        <v>29</v>
      </c>
      <c r="N1001" s="790" t="s">
        <v>2784</v>
      </c>
      <c r="O1001" s="949" t="s">
        <v>1667</v>
      </c>
      <c r="P1001" s="792" t="s">
        <v>809</v>
      </c>
      <c r="Q1001" s="793">
        <v>1</v>
      </c>
      <c r="R1001" s="758">
        <f t="shared" si="113"/>
        <v>0</v>
      </c>
      <c r="S1001" s="844">
        <f t="shared" si="113"/>
        <v>0</v>
      </c>
      <c r="T1001" s="883">
        <f t="shared" si="113"/>
        <v>0</v>
      </c>
      <c r="U1001" s="795">
        <v>36834600</v>
      </c>
      <c r="V1001" s="795">
        <v>6733800</v>
      </c>
      <c r="W1001" s="795">
        <f t="shared" si="102"/>
        <v>43568400</v>
      </c>
      <c r="X1001" s="795">
        <f t="shared" si="103"/>
        <v>43568400</v>
      </c>
      <c r="Y1001" s="795">
        <f t="shared" si="104"/>
        <v>0</v>
      </c>
      <c r="Z1001" s="795">
        <f t="shared" si="105"/>
        <v>0</v>
      </c>
      <c r="AA1001" s="795">
        <f t="shared" si="106"/>
        <v>0</v>
      </c>
      <c r="AB1001" s="796">
        <f>IFERROR(VLOOKUP(N1001,'[40]KL TT ĐỢT 2'!$B$18:$K$2023,10,0),0)</f>
        <v>0</v>
      </c>
    </row>
    <row r="1002" spans="1:28" s="823" customFormat="1" hidden="1" outlineLevel="1">
      <c r="A1002" s="835"/>
      <c r="B1002" s="835" t="s">
        <v>2785</v>
      </c>
      <c r="C1002" s="950"/>
      <c r="D1002" s="931"/>
      <c r="E1002" s="838"/>
      <c r="F1002" s="938"/>
      <c r="G1002" s="938"/>
      <c r="H1002" s="812">
        <v>0</v>
      </c>
      <c r="I1002" s="891">
        <f t="shared" si="109"/>
        <v>0</v>
      </c>
      <c r="J1002" s="892">
        <f t="shared" si="110"/>
        <v>0</v>
      </c>
      <c r="K1002" s="938"/>
      <c r="M1002" s="790"/>
      <c r="N1002" s="790" t="s">
        <v>2785</v>
      </c>
      <c r="O1002" s="951"/>
      <c r="P1002" s="904"/>
      <c r="Q1002" s="793"/>
      <c r="R1002" s="758">
        <f t="shared" si="113"/>
        <v>0</v>
      </c>
      <c r="S1002" s="844">
        <f t="shared" si="113"/>
        <v>0</v>
      </c>
      <c r="T1002" s="883">
        <f t="shared" si="113"/>
        <v>0</v>
      </c>
      <c r="U1002" s="782"/>
      <c r="V1002" s="782"/>
      <c r="W1002" s="795">
        <f t="shared" si="102"/>
        <v>0</v>
      </c>
      <c r="X1002" s="795">
        <f t="shared" si="103"/>
        <v>0</v>
      </c>
      <c r="Y1002" s="795">
        <f t="shared" si="104"/>
        <v>0</v>
      </c>
      <c r="Z1002" s="795">
        <f t="shared" si="105"/>
        <v>0</v>
      </c>
      <c r="AA1002" s="795">
        <f t="shared" si="106"/>
        <v>0</v>
      </c>
      <c r="AB1002" s="796">
        <f>IFERROR(VLOOKUP(N1002,'[40]KL TT ĐỢT 2'!$B$18:$K$2023,10,0),0)</f>
        <v>0</v>
      </c>
    </row>
    <row r="1003" spans="1:28" s="823" customFormat="1" hidden="1" outlineLevel="1">
      <c r="A1003" s="817" t="s">
        <v>116</v>
      </c>
      <c r="B1003" s="835" t="s">
        <v>2786</v>
      </c>
      <c r="C1003" s="930" t="s">
        <v>2787</v>
      </c>
      <c r="D1003" s="931"/>
      <c r="E1003" s="838"/>
      <c r="F1003" s="938"/>
      <c r="G1003" s="938"/>
      <c r="H1003" s="812">
        <v>0</v>
      </c>
      <c r="I1003" s="891">
        <f t="shared" si="109"/>
        <v>0</v>
      </c>
      <c r="J1003" s="892">
        <f t="shared" si="110"/>
        <v>0</v>
      </c>
      <c r="K1003" s="938"/>
      <c r="M1003" s="777" t="s">
        <v>116</v>
      </c>
      <c r="N1003" s="790" t="s">
        <v>2786</v>
      </c>
      <c r="O1003" s="903" t="s">
        <v>2787</v>
      </c>
      <c r="P1003" s="904"/>
      <c r="Q1003" s="793"/>
      <c r="R1003" s="758">
        <f t="shared" si="113"/>
        <v>0</v>
      </c>
      <c r="S1003" s="844">
        <f t="shared" si="113"/>
        <v>0</v>
      </c>
      <c r="T1003" s="883">
        <f t="shared" si="113"/>
        <v>0</v>
      </c>
      <c r="U1003" s="782"/>
      <c r="V1003" s="782"/>
      <c r="W1003" s="795">
        <f t="shared" si="102"/>
        <v>0</v>
      </c>
      <c r="X1003" s="795">
        <f t="shared" si="103"/>
        <v>0</v>
      </c>
      <c r="Y1003" s="795">
        <f t="shared" si="104"/>
        <v>0</v>
      </c>
      <c r="Z1003" s="795">
        <f t="shared" si="105"/>
        <v>0</v>
      </c>
      <c r="AA1003" s="795">
        <f t="shared" si="106"/>
        <v>0</v>
      </c>
      <c r="AB1003" s="796">
        <f>IFERROR(VLOOKUP(N1003,'[40]KL TT ĐỢT 2'!$B$18:$K$2023,10,0),0)</f>
        <v>0</v>
      </c>
    </row>
    <row r="1004" spans="1:28" s="823" customFormat="1" hidden="1" outlineLevel="1">
      <c r="A1004" s="835"/>
      <c r="B1004" s="835" t="s">
        <v>2788</v>
      </c>
      <c r="C1004" s="946" t="s">
        <v>2721</v>
      </c>
      <c r="D1004" s="837"/>
      <c r="E1004" s="838"/>
      <c r="F1004" s="938"/>
      <c r="G1004" s="938"/>
      <c r="H1004" s="812">
        <v>0</v>
      </c>
      <c r="I1004" s="891">
        <f t="shared" si="109"/>
        <v>0</v>
      </c>
      <c r="J1004" s="892">
        <f t="shared" si="110"/>
        <v>0</v>
      </c>
      <c r="K1004" s="938"/>
      <c r="M1004" s="790"/>
      <c r="N1004" s="790" t="s">
        <v>2788</v>
      </c>
      <c r="O1004" s="947" t="s">
        <v>2721</v>
      </c>
      <c r="P1004" s="792"/>
      <c r="Q1004" s="793"/>
      <c r="R1004" s="758">
        <f t="shared" si="113"/>
        <v>0</v>
      </c>
      <c r="S1004" s="844">
        <f t="shared" si="113"/>
        <v>0</v>
      </c>
      <c r="T1004" s="883">
        <f t="shared" si="113"/>
        <v>0</v>
      </c>
      <c r="U1004" s="782"/>
      <c r="V1004" s="782"/>
      <c r="W1004" s="795">
        <f t="shared" si="102"/>
        <v>0</v>
      </c>
      <c r="X1004" s="795">
        <f t="shared" si="103"/>
        <v>0</v>
      </c>
      <c r="Y1004" s="795">
        <f t="shared" si="104"/>
        <v>0</v>
      </c>
      <c r="Z1004" s="795">
        <f t="shared" si="105"/>
        <v>0</v>
      </c>
      <c r="AA1004" s="795">
        <f t="shared" si="106"/>
        <v>0</v>
      </c>
      <c r="AB1004" s="796">
        <f>IFERROR(VLOOKUP(N1004,'[40]KL TT ĐỢT 2'!$B$18:$K$2023,10,0),0)</f>
        <v>0</v>
      </c>
    </row>
    <row r="1005" spans="1:28" s="823" customFormat="1" ht="28" hidden="1" outlineLevel="1">
      <c r="A1005" s="835">
        <f>A1004+1</f>
        <v>1</v>
      </c>
      <c r="B1005" s="835" t="s">
        <v>2789</v>
      </c>
      <c r="C1005" s="950" t="s">
        <v>2790</v>
      </c>
      <c r="D1005" s="931" t="s">
        <v>822</v>
      </c>
      <c r="E1005" s="838">
        <v>199</v>
      </c>
      <c r="F1005" s="938" t="s">
        <v>2791</v>
      </c>
      <c r="G1005" s="938"/>
      <c r="H1005" s="812">
        <v>0</v>
      </c>
      <c r="I1005" s="891">
        <f t="shared" si="109"/>
        <v>0</v>
      </c>
      <c r="J1005" s="892">
        <f t="shared" si="110"/>
        <v>0</v>
      </c>
      <c r="K1005" s="938"/>
      <c r="M1005" s="790">
        <f>M1004+1</f>
        <v>1</v>
      </c>
      <c r="N1005" s="790" t="s">
        <v>2789</v>
      </c>
      <c r="O1005" s="951" t="s">
        <v>2790</v>
      </c>
      <c r="P1005" s="904" t="s">
        <v>822</v>
      </c>
      <c r="Q1005" s="793">
        <v>199</v>
      </c>
      <c r="R1005" s="758">
        <f t="shared" si="113"/>
        <v>0</v>
      </c>
      <c r="S1005" s="844">
        <f t="shared" si="113"/>
        <v>0</v>
      </c>
      <c r="T1005" s="883">
        <f t="shared" si="113"/>
        <v>0</v>
      </c>
      <c r="U1005" s="795">
        <v>1363200</v>
      </c>
      <c r="V1005" s="795">
        <v>450000</v>
      </c>
      <c r="W1005" s="795">
        <f t="shared" si="102"/>
        <v>1813200</v>
      </c>
      <c r="X1005" s="795">
        <f t="shared" si="103"/>
        <v>360826800</v>
      </c>
      <c r="Y1005" s="795">
        <f t="shared" si="104"/>
        <v>0</v>
      </c>
      <c r="Z1005" s="795">
        <f t="shared" si="105"/>
        <v>0</v>
      </c>
      <c r="AA1005" s="795">
        <f t="shared" si="106"/>
        <v>0</v>
      </c>
      <c r="AB1005" s="796">
        <f>IFERROR(VLOOKUP(N1005,'[40]KL TT ĐỢT 2'!$B$18:$K$2023,10,0),0)</f>
        <v>0</v>
      </c>
    </row>
    <row r="1006" spans="1:28" s="823" customFormat="1" hidden="1" outlineLevel="1">
      <c r="A1006" s="835">
        <f t="shared" ref="A1006:A1013" si="114">A1005+1</f>
        <v>2</v>
      </c>
      <c r="B1006" s="835" t="s">
        <v>2792</v>
      </c>
      <c r="C1006" s="950" t="s">
        <v>2793</v>
      </c>
      <c r="D1006" s="931" t="s">
        <v>822</v>
      </c>
      <c r="E1006" s="838">
        <v>2</v>
      </c>
      <c r="F1006" s="938"/>
      <c r="G1006" s="938"/>
      <c r="H1006" s="812">
        <v>0</v>
      </c>
      <c r="I1006" s="891">
        <f t="shared" si="109"/>
        <v>0</v>
      </c>
      <c r="J1006" s="892">
        <f t="shared" si="110"/>
        <v>0</v>
      </c>
      <c r="K1006" s="938"/>
      <c r="M1006" s="790">
        <f t="shared" ref="M1006:M1013" si="115">M1005+1</f>
        <v>2</v>
      </c>
      <c r="N1006" s="790" t="s">
        <v>2792</v>
      </c>
      <c r="O1006" s="951" t="s">
        <v>2793</v>
      </c>
      <c r="P1006" s="904" t="s">
        <v>822</v>
      </c>
      <c r="Q1006" s="793">
        <v>2</v>
      </c>
      <c r="R1006" s="758">
        <f t="shared" si="113"/>
        <v>0</v>
      </c>
      <c r="S1006" s="844">
        <f t="shared" si="113"/>
        <v>0</v>
      </c>
      <c r="T1006" s="883">
        <f t="shared" si="113"/>
        <v>0</v>
      </c>
      <c r="U1006" s="795">
        <v>1834700</v>
      </c>
      <c r="V1006" s="795">
        <v>642800</v>
      </c>
      <c r="W1006" s="795">
        <f t="shared" si="102"/>
        <v>2477500</v>
      </c>
      <c r="X1006" s="795">
        <f t="shared" si="103"/>
        <v>4955000</v>
      </c>
      <c r="Y1006" s="795">
        <f t="shared" si="104"/>
        <v>0</v>
      </c>
      <c r="Z1006" s="795">
        <f t="shared" si="105"/>
        <v>0</v>
      </c>
      <c r="AA1006" s="795">
        <f t="shared" si="106"/>
        <v>0</v>
      </c>
      <c r="AB1006" s="796">
        <f>IFERROR(VLOOKUP(N1006,'[40]KL TT ĐỢT 2'!$B$18:$K$2023,10,0),0)</f>
        <v>0</v>
      </c>
    </row>
    <row r="1007" spans="1:28" s="823" customFormat="1" hidden="1" outlineLevel="1">
      <c r="A1007" s="835">
        <f t="shared" si="114"/>
        <v>3</v>
      </c>
      <c r="B1007" s="835" t="s">
        <v>2794</v>
      </c>
      <c r="C1007" s="950" t="s">
        <v>2795</v>
      </c>
      <c r="D1007" s="931" t="s">
        <v>822</v>
      </c>
      <c r="E1007" s="838">
        <v>2</v>
      </c>
      <c r="F1007" s="938"/>
      <c r="G1007" s="938"/>
      <c r="H1007" s="812">
        <v>0</v>
      </c>
      <c r="I1007" s="891">
        <f t="shared" si="109"/>
        <v>0</v>
      </c>
      <c r="J1007" s="892">
        <f t="shared" si="110"/>
        <v>0</v>
      </c>
      <c r="K1007" s="938"/>
      <c r="M1007" s="790">
        <f t="shared" si="115"/>
        <v>3</v>
      </c>
      <c r="N1007" s="790" t="s">
        <v>2794</v>
      </c>
      <c r="O1007" s="951" t="s">
        <v>2795</v>
      </c>
      <c r="P1007" s="904" t="s">
        <v>822</v>
      </c>
      <c r="Q1007" s="793">
        <v>2</v>
      </c>
      <c r="R1007" s="758">
        <f t="shared" si="113"/>
        <v>0</v>
      </c>
      <c r="S1007" s="844">
        <f t="shared" si="113"/>
        <v>0</v>
      </c>
      <c r="T1007" s="883">
        <f t="shared" si="113"/>
        <v>0</v>
      </c>
      <c r="U1007" s="795">
        <v>2024400</v>
      </c>
      <c r="V1007" s="795">
        <v>642800</v>
      </c>
      <c r="W1007" s="795">
        <f t="shared" si="102"/>
        <v>2667200</v>
      </c>
      <c r="X1007" s="795">
        <f t="shared" si="103"/>
        <v>5334400</v>
      </c>
      <c r="Y1007" s="795">
        <f t="shared" si="104"/>
        <v>0</v>
      </c>
      <c r="Z1007" s="795">
        <f t="shared" si="105"/>
        <v>0</v>
      </c>
      <c r="AA1007" s="795">
        <f t="shared" si="106"/>
        <v>0</v>
      </c>
      <c r="AB1007" s="796">
        <f>IFERROR(VLOOKUP(N1007,'[40]KL TT ĐỢT 2'!$B$18:$K$2023,10,0),0)</f>
        <v>0</v>
      </c>
    </row>
    <row r="1008" spans="1:28" s="823" customFormat="1" hidden="1" outlineLevel="1">
      <c r="A1008" s="835">
        <f t="shared" si="114"/>
        <v>4</v>
      </c>
      <c r="B1008" s="835" t="s">
        <v>2796</v>
      </c>
      <c r="C1008" s="950" t="s">
        <v>2797</v>
      </c>
      <c r="D1008" s="931" t="s">
        <v>822</v>
      </c>
      <c r="E1008" s="838">
        <v>2</v>
      </c>
      <c r="F1008" s="938"/>
      <c r="G1008" s="938"/>
      <c r="H1008" s="812">
        <v>0</v>
      </c>
      <c r="I1008" s="891">
        <f t="shared" si="109"/>
        <v>0</v>
      </c>
      <c r="J1008" s="892">
        <f t="shared" si="110"/>
        <v>0</v>
      </c>
      <c r="K1008" s="938"/>
      <c r="M1008" s="790">
        <f t="shared" si="115"/>
        <v>4</v>
      </c>
      <c r="N1008" s="790" t="s">
        <v>2796</v>
      </c>
      <c r="O1008" s="951" t="s">
        <v>2797</v>
      </c>
      <c r="P1008" s="904" t="s">
        <v>822</v>
      </c>
      <c r="Q1008" s="793">
        <v>2</v>
      </c>
      <c r="R1008" s="758">
        <f t="shared" si="113"/>
        <v>0</v>
      </c>
      <c r="S1008" s="844">
        <f t="shared" si="113"/>
        <v>0</v>
      </c>
      <c r="T1008" s="883">
        <f t="shared" si="113"/>
        <v>0</v>
      </c>
      <c r="U1008" s="795">
        <v>2157600</v>
      </c>
      <c r="V1008" s="795">
        <v>642800</v>
      </c>
      <c r="W1008" s="795">
        <f t="shared" si="102"/>
        <v>2800400</v>
      </c>
      <c r="X1008" s="795">
        <f t="shared" si="103"/>
        <v>5600800</v>
      </c>
      <c r="Y1008" s="795">
        <f t="shared" si="104"/>
        <v>0</v>
      </c>
      <c r="Z1008" s="795">
        <f t="shared" si="105"/>
        <v>0</v>
      </c>
      <c r="AA1008" s="795">
        <f t="shared" si="106"/>
        <v>0</v>
      </c>
      <c r="AB1008" s="796">
        <f>IFERROR(VLOOKUP(N1008,'[40]KL TT ĐỢT 2'!$B$18:$K$2023,10,0),0)</f>
        <v>0</v>
      </c>
    </row>
    <row r="1009" spans="1:28" s="823" customFormat="1" hidden="1" outlineLevel="1">
      <c r="A1009" s="835">
        <f t="shared" si="114"/>
        <v>5</v>
      </c>
      <c r="B1009" s="835" t="s">
        <v>2798</v>
      </c>
      <c r="C1009" s="950" t="s">
        <v>2799</v>
      </c>
      <c r="D1009" s="931" t="s">
        <v>822</v>
      </c>
      <c r="E1009" s="838">
        <v>4</v>
      </c>
      <c r="F1009" s="938"/>
      <c r="G1009" s="938"/>
      <c r="H1009" s="812">
        <v>0</v>
      </c>
      <c r="I1009" s="891">
        <f t="shared" si="109"/>
        <v>0</v>
      </c>
      <c r="J1009" s="892">
        <f t="shared" si="110"/>
        <v>0</v>
      </c>
      <c r="K1009" s="938"/>
      <c r="M1009" s="790">
        <f t="shared" si="115"/>
        <v>5</v>
      </c>
      <c r="N1009" s="790" t="s">
        <v>2798</v>
      </c>
      <c r="O1009" s="951" t="s">
        <v>2799</v>
      </c>
      <c r="P1009" s="904" t="s">
        <v>822</v>
      </c>
      <c r="Q1009" s="793">
        <v>4</v>
      </c>
      <c r="R1009" s="758">
        <f t="shared" si="113"/>
        <v>0</v>
      </c>
      <c r="S1009" s="844">
        <f t="shared" si="113"/>
        <v>0</v>
      </c>
      <c r="T1009" s="883">
        <f t="shared" si="113"/>
        <v>0</v>
      </c>
      <c r="U1009" s="795">
        <v>2499300</v>
      </c>
      <c r="V1009" s="795">
        <v>899900</v>
      </c>
      <c r="W1009" s="795">
        <f t="shared" si="102"/>
        <v>3399200</v>
      </c>
      <c r="X1009" s="795">
        <f t="shared" si="103"/>
        <v>13596800</v>
      </c>
      <c r="Y1009" s="795">
        <f t="shared" si="104"/>
        <v>0</v>
      </c>
      <c r="Z1009" s="795">
        <f t="shared" si="105"/>
        <v>0</v>
      </c>
      <c r="AA1009" s="795">
        <f t="shared" si="106"/>
        <v>0</v>
      </c>
      <c r="AB1009" s="796">
        <f>IFERROR(VLOOKUP(N1009,'[40]KL TT ĐỢT 2'!$B$18:$K$2023,10,0),0)</f>
        <v>0</v>
      </c>
    </row>
    <row r="1010" spans="1:28" s="823" customFormat="1" hidden="1" outlineLevel="1">
      <c r="A1010" s="835">
        <f t="shared" si="114"/>
        <v>6</v>
      </c>
      <c r="B1010" s="835" t="s">
        <v>2800</v>
      </c>
      <c r="C1010" s="950" t="s">
        <v>2801</v>
      </c>
      <c r="D1010" s="931" t="s">
        <v>822</v>
      </c>
      <c r="E1010" s="838">
        <v>6</v>
      </c>
      <c r="F1010" s="938"/>
      <c r="G1010" s="938"/>
      <c r="H1010" s="812">
        <v>0</v>
      </c>
      <c r="I1010" s="891">
        <f t="shared" si="109"/>
        <v>0</v>
      </c>
      <c r="J1010" s="892">
        <f t="shared" si="110"/>
        <v>0</v>
      </c>
      <c r="K1010" s="938"/>
      <c r="M1010" s="790">
        <f t="shared" si="115"/>
        <v>6</v>
      </c>
      <c r="N1010" s="790" t="s">
        <v>2800</v>
      </c>
      <c r="O1010" s="951" t="s">
        <v>2801</v>
      </c>
      <c r="P1010" s="904" t="s">
        <v>822</v>
      </c>
      <c r="Q1010" s="793">
        <v>6</v>
      </c>
      <c r="R1010" s="758">
        <f t="shared" si="113"/>
        <v>0</v>
      </c>
      <c r="S1010" s="844">
        <f t="shared" si="113"/>
        <v>0</v>
      </c>
      <c r="T1010" s="883">
        <f t="shared" si="113"/>
        <v>0</v>
      </c>
      <c r="U1010" s="795">
        <v>2581700</v>
      </c>
      <c r="V1010" s="795">
        <v>899900</v>
      </c>
      <c r="W1010" s="795">
        <f t="shared" si="102"/>
        <v>3481600</v>
      </c>
      <c r="X1010" s="795">
        <f t="shared" si="103"/>
        <v>20889600</v>
      </c>
      <c r="Y1010" s="795">
        <f t="shared" si="104"/>
        <v>0</v>
      </c>
      <c r="Z1010" s="795">
        <f t="shared" si="105"/>
        <v>0</v>
      </c>
      <c r="AA1010" s="795">
        <f t="shared" si="106"/>
        <v>0</v>
      </c>
      <c r="AB1010" s="796">
        <f>IFERROR(VLOOKUP(N1010,'[40]KL TT ĐỢT 2'!$B$18:$K$2023,10,0),0)</f>
        <v>0</v>
      </c>
    </row>
    <row r="1011" spans="1:28" s="823" customFormat="1" hidden="1" outlineLevel="1">
      <c r="A1011" s="835">
        <f t="shared" si="114"/>
        <v>7</v>
      </c>
      <c r="B1011" s="835" t="s">
        <v>2802</v>
      </c>
      <c r="C1011" s="950" t="s">
        <v>2803</v>
      </c>
      <c r="D1011" s="931" t="s">
        <v>822</v>
      </c>
      <c r="E1011" s="838">
        <v>1</v>
      </c>
      <c r="F1011" s="938"/>
      <c r="G1011" s="938"/>
      <c r="H1011" s="812">
        <v>0</v>
      </c>
      <c r="I1011" s="891">
        <f t="shared" si="109"/>
        <v>0</v>
      </c>
      <c r="J1011" s="892">
        <f t="shared" si="110"/>
        <v>0</v>
      </c>
      <c r="K1011" s="938"/>
      <c r="M1011" s="790">
        <f t="shared" si="115"/>
        <v>7</v>
      </c>
      <c r="N1011" s="790" t="s">
        <v>2802</v>
      </c>
      <c r="O1011" s="951" t="s">
        <v>2803</v>
      </c>
      <c r="P1011" s="904" t="s">
        <v>822</v>
      </c>
      <c r="Q1011" s="793">
        <v>1</v>
      </c>
      <c r="R1011" s="758">
        <f t="shared" si="113"/>
        <v>0</v>
      </c>
      <c r="S1011" s="844">
        <f t="shared" si="113"/>
        <v>0</v>
      </c>
      <c r="T1011" s="883">
        <f t="shared" si="113"/>
        <v>0</v>
      </c>
      <c r="U1011" s="795">
        <v>3228600</v>
      </c>
      <c r="V1011" s="795">
        <v>899900</v>
      </c>
      <c r="W1011" s="795">
        <f t="shared" si="102"/>
        <v>4128500</v>
      </c>
      <c r="X1011" s="795">
        <f t="shared" si="103"/>
        <v>4128500</v>
      </c>
      <c r="Y1011" s="795">
        <f t="shared" si="104"/>
        <v>0</v>
      </c>
      <c r="Z1011" s="795">
        <f t="shared" si="105"/>
        <v>0</v>
      </c>
      <c r="AA1011" s="795">
        <f t="shared" si="106"/>
        <v>0</v>
      </c>
      <c r="AB1011" s="796">
        <f>IFERROR(VLOOKUP(N1011,'[40]KL TT ĐỢT 2'!$B$18:$K$2023,10,0),0)</f>
        <v>0</v>
      </c>
    </row>
    <row r="1012" spans="1:28" s="823" customFormat="1" hidden="1" outlineLevel="1">
      <c r="A1012" s="835">
        <f t="shared" si="114"/>
        <v>8</v>
      </c>
      <c r="B1012" s="835" t="s">
        <v>2804</v>
      </c>
      <c r="C1012" s="950" t="s">
        <v>2805</v>
      </c>
      <c r="D1012" s="931" t="s">
        <v>822</v>
      </c>
      <c r="E1012" s="838">
        <v>6</v>
      </c>
      <c r="F1012" s="938"/>
      <c r="G1012" s="938"/>
      <c r="H1012" s="812">
        <v>0</v>
      </c>
      <c r="I1012" s="891">
        <f t="shared" si="109"/>
        <v>0</v>
      </c>
      <c r="J1012" s="892">
        <f t="shared" si="110"/>
        <v>0</v>
      </c>
      <c r="K1012" s="938"/>
      <c r="M1012" s="790">
        <f t="shared" si="115"/>
        <v>8</v>
      </c>
      <c r="N1012" s="790" t="s">
        <v>2804</v>
      </c>
      <c r="O1012" s="951" t="s">
        <v>2805</v>
      </c>
      <c r="P1012" s="904" t="s">
        <v>822</v>
      </c>
      <c r="Q1012" s="793">
        <v>6</v>
      </c>
      <c r="R1012" s="758">
        <f t="shared" si="113"/>
        <v>0</v>
      </c>
      <c r="S1012" s="844">
        <f t="shared" si="113"/>
        <v>0</v>
      </c>
      <c r="T1012" s="883">
        <f t="shared" si="113"/>
        <v>0</v>
      </c>
      <c r="U1012" s="795">
        <v>3675200</v>
      </c>
      <c r="V1012" s="795">
        <v>899900</v>
      </c>
      <c r="W1012" s="795">
        <f t="shared" si="102"/>
        <v>4575100</v>
      </c>
      <c r="X1012" s="795">
        <f t="shared" si="103"/>
        <v>27450600</v>
      </c>
      <c r="Y1012" s="795">
        <f t="shared" si="104"/>
        <v>0</v>
      </c>
      <c r="Z1012" s="795">
        <f t="shared" si="105"/>
        <v>0</v>
      </c>
      <c r="AA1012" s="795">
        <f t="shared" si="106"/>
        <v>0</v>
      </c>
      <c r="AB1012" s="796">
        <f>IFERROR(VLOOKUP(N1012,'[40]KL TT ĐỢT 2'!$B$18:$K$2023,10,0),0)</f>
        <v>0</v>
      </c>
    </row>
    <row r="1013" spans="1:28" s="823" customFormat="1" hidden="1" outlineLevel="1">
      <c r="A1013" s="835">
        <f t="shared" si="114"/>
        <v>9</v>
      </c>
      <c r="B1013" s="835" t="s">
        <v>2806</v>
      </c>
      <c r="C1013" s="950" t="s">
        <v>2807</v>
      </c>
      <c r="D1013" s="931" t="s">
        <v>822</v>
      </c>
      <c r="E1013" s="838">
        <v>18</v>
      </c>
      <c r="F1013" s="938"/>
      <c r="G1013" s="938"/>
      <c r="H1013" s="812">
        <v>0</v>
      </c>
      <c r="I1013" s="891">
        <f t="shared" si="109"/>
        <v>0</v>
      </c>
      <c r="J1013" s="892">
        <f t="shared" si="110"/>
        <v>0</v>
      </c>
      <c r="K1013" s="938"/>
      <c r="M1013" s="790">
        <f t="shared" si="115"/>
        <v>9</v>
      </c>
      <c r="N1013" s="790" t="s">
        <v>2806</v>
      </c>
      <c r="O1013" s="951" t="s">
        <v>2807</v>
      </c>
      <c r="P1013" s="904" t="s">
        <v>822</v>
      </c>
      <c r="Q1013" s="793">
        <v>18</v>
      </c>
      <c r="R1013" s="758">
        <f t="shared" si="113"/>
        <v>0</v>
      </c>
      <c r="S1013" s="844">
        <f t="shared" si="113"/>
        <v>0</v>
      </c>
      <c r="T1013" s="883">
        <f t="shared" si="113"/>
        <v>0</v>
      </c>
      <c r="U1013" s="795">
        <v>4713300</v>
      </c>
      <c r="V1013" s="795">
        <v>642800</v>
      </c>
      <c r="W1013" s="795">
        <f t="shared" si="102"/>
        <v>5356100</v>
      </c>
      <c r="X1013" s="795">
        <f t="shared" si="103"/>
        <v>96409800</v>
      </c>
      <c r="Y1013" s="795">
        <f t="shared" si="104"/>
        <v>0</v>
      </c>
      <c r="Z1013" s="795">
        <f t="shared" si="105"/>
        <v>0</v>
      </c>
      <c r="AA1013" s="795">
        <f t="shared" si="106"/>
        <v>0</v>
      </c>
      <c r="AB1013" s="796">
        <f>IFERROR(VLOOKUP(N1013,'[40]KL TT ĐỢT 2'!$B$18:$K$2023,10,0),0)</f>
        <v>0</v>
      </c>
    </row>
    <row r="1014" spans="1:28" s="823" customFormat="1" hidden="1" outlineLevel="1">
      <c r="A1014" s="835"/>
      <c r="B1014" s="835" t="s">
        <v>2808</v>
      </c>
      <c r="C1014" s="946" t="s">
        <v>2737</v>
      </c>
      <c r="D1014" s="931"/>
      <c r="E1014" s="838"/>
      <c r="F1014" s="938"/>
      <c r="G1014" s="938"/>
      <c r="H1014" s="812">
        <v>0</v>
      </c>
      <c r="I1014" s="891">
        <f t="shared" si="109"/>
        <v>0</v>
      </c>
      <c r="J1014" s="892">
        <f t="shared" si="110"/>
        <v>0</v>
      </c>
      <c r="K1014" s="938"/>
      <c r="M1014" s="790"/>
      <c r="N1014" s="790" t="s">
        <v>2808</v>
      </c>
      <c r="O1014" s="947" t="s">
        <v>2737</v>
      </c>
      <c r="P1014" s="904"/>
      <c r="Q1014" s="793"/>
      <c r="R1014" s="758">
        <f t="shared" si="113"/>
        <v>0</v>
      </c>
      <c r="S1014" s="844">
        <f t="shared" si="113"/>
        <v>0</v>
      </c>
      <c r="T1014" s="883">
        <f t="shared" si="113"/>
        <v>0</v>
      </c>
      <c r="U1014" s="782"/>
      <c r="V1014" s="782"/>
      <c r="W1014" s="795">
        <f t="shared" si="102"/>
        <v>0</v>
      </c>
      <c r="X1014" s="795">
        <f t="shared" si="103"/>
        <v>0</v>
      </c>
      <c r="Y1014" s="795">
        <f t="shared" si="104"/>
        <v>0</v>
      </c>
      <c r="Z1014" s="795">
        <f t="shared" si="105"/>
        <v>0</v>
      </c>
      <c r="AA1014" s="795">
        <f t="shared" si="106"/>
        <v>0</v>
      </c>
      <c r="AB1014" s="796">
        <f>IFERROR(VLOOKUP(N1014,'[40]KL TT ĐỢT 2'!$B$18:$K$2023,10,0),0)</f>
        <v>0</v>
      </c>
    </row>
    <row r="1015" spans="1:28" s="823" customFormat="1" ht="28" hidden="1" outlineLevel="1">
      <c r="A1015" s="835">
        <f>A1013+1</f>
        <v>10</v>
      </c>
      <c r="B1015" s="835" t="s">
        <v>2809</v>
      </c>
      <c r="C1015" s="950" t="s">
        <v>2810</v>
      </c>
      <c r="D1015" s="931" t="s">
        <v>822</v>
      </c>
      <c r="E1015" s="838">
        <v>12</v>
      </c>
      <c r="F1015" s="938" t="s">
        <v>2791</v>
      </c>
      <c r="G1015" s="938"/>
      <c r="H1015" s="812">
        <v>0</v>
      </c>
      <c r="I1015" s="891">
        <f t="shared" si="109"/>
        <v>0</v>
      </c>
      <c r="J1015" s="892">
        <f t="shared" si="110"/>
        <v>0</v>
      </c>
      <c r="K1015" s="938"/>
      <c r="M1015" s="790">
        <f>M1013+1</f>
        <v>10</v>
      </c>
      <c r="N1015" s="790" t="s">
        <v>2809</v>
      </c>
      <c r="O1015" s="951" t="s">
        <v>2810</v>
      </c>
      <c r="P1015" s="904" t="s">
        <v>822</v>
      </c>
      <c r="Q1015" s="793">
        <v>12</v>
      </c>
      <c r="R1015" s="758">
        <f t="shared" si="113"/>
        <v>0</v>
      </c>
      <c r="S1015" s="844">
        <f t="shared" si="113"/>
        <v>0</v>
      </c>
      <c r="T1015" s="883">
        <f t="shared" si="113"/>
        <v>0</v>
      </c>
      <c r="U1015" s="795">
        <v>1158200</v>
      </c>
      <c r="V1015" s="795">
        <v>192900</v>
      </c>
      <c r="W1015" s="795">
        <f t="shared" si="102"/>
        <v>1351100</v>
      </c>
      <c r="X1015" s="795">
        <f t="shared" si="103"/>
        <v>16213200</v>
      </c>
      <c r="Y1015" s="795">
        <f t="shared" si="104"/>
        <v>0</v>
      </c>
      <c r="Z1015" s="795">
        <f t="shared" si="105"/>
        <v>0</v>
      </c>
      <c r="AA1015" s="795">
        <f t="shared" si="106"/>
        <v>0</v>
      </c>
      <c r="AB1015" s="796">
        <f>IFERROR(VLOOKUP(N1015,'[40]KL TT ĐỢT 2'!$B$18:$K$2023,10,0),0)</f>
        <v>0</v>
      </c>
    </row>
    <row r="1016" spans="1:28" s="823" customFormat="1" ht="28" hidden="1" outlineLevel="1">
      <c r="A1016" s="835">
        <f t="shared" ref="A1016:A1017" si="116">A1015+1</f>
        <v>11</v>
      </c>
      <c r="B1016" s="835" t="s">
        <v>2811</v>
      </c>
      <c r="C1016" s="950" t="s">
        <v>2812</v>
      </c>
      <c r="D1016" s="931" t="s">
        <v>822</v>
      </c>
      <c r="E1016" s="838">
        <v>6</v>
      </c>
      <c r="F1016" s="938" t="s">
        <v>2791</v>
      </c>
      <c r="G1016" s="938"/>
      <c r="H1016" s="812">
        <v>0</v>
      </c>
      <c r="I1016" s="891">
        <f t="shared" si="109"/>
        <v>0</v>
      </c>
      <c r="J1016" s="892">
        <f t="shared" si="110"/>
        <v>0</v>
      </c>
      <c r="K1016" s="938"/>
      <c r="M1016" s="790">
        <f t="shared" ref="M1016:M1017" si="117">M1015+1</f>
        <v>11</v>
      </c>
      <c r="N1016" s="790" t="s">
        <v>2811</v>
      </c>
      <c r="O1016" s="951" t="s">
        <v>2812</v>
      </c>
      <c r="P1016" s="904" t="s">
        <v>822</v>
      </c>
      <c r="Q1016" s="793">
        <v>6</v>
      </c>
      <c r="R1016" s="758">
        <f t="shared" si="113"/>
        <v>0</v>
      </c>
      <c r="S1016" s="844">
        <f t="shared" si="113"/>
        <v>0</v>
      </c>
      <c r="T1016" s="883">
        <f t="shared" si="113"/>
        <v>0</v>
      </c>
      <c r="U1016" s="795">
        <v>1035500</v>
      </c>
      <c r="V1016" s="795">
        <v>257100</v>
      </c>
      <c r="W1016" s="795">
        <f t="shared" si="102"/>
        <v>1292600</v>
      </c>
      <c r="X1016" s="795">
        <f t="shared" si="103"/>
        <v>7755600</v>
      </c>
      <c r="Y1016" s="795">
        <f t="shared" si="104"/>
        <v>0</v>
      </c>
      <c r="Z1016" s="795">
        <f t="shared" si="105"/>
        <v>0</v>
      </c>
      <c r="AA1016" s="795">
        <f t="shared" si="106"/>
        <v>0</v>
      </c>
      <c r="AB1016" s="796">
        <f>IFERROR(VLOOKUP(N1016,'[40]KL TT ĐỢT 2'!$B$18:$K$2023,10,0),0)</f>
        <v>0</v>
      </c>
    </row>
    <row r="1017" spans="1:28" s="823" customFormat="1" hidden="1" outlineLevel="1">
      <c r="A1017" s="835">
        <f t="shared" si="116"/>
        <v>12</v>
      </c>
      <c r="B1017" s="835" t="s">
        <v>2813</v>
      </c>
      <c r="C1017" s="950" t="s">
        <v>2814</v>
      </c>
      <c r="D1017" s="931" t="s">
        <v>822</v>
      </c>
      <c r="E1017" s="838">
        <v>4</v>
      </c>
      <c r="F1017" s="938"/>
      <c r="G1017" s="938"/>
      <c r="H1017" s="812">
        <v>0</v>
      </c>
      <c r="I1017" s="891">
        <f t="shared" si="109"/>
        <v>0</v>
      </c>
      <c r="J1017" s="892">
        <f t="shared" si="110"/>
        <v>0</v>
      </c>
      <c r="K1017" s="938"/>
      <c r="M1017" s="790">
        <f t="shared" si="117"/>
        <v>12</v>
      </c>
      <c r="N1017" s="790" t="s">
        <v>2813</v>
      </c>
      <c r="O1017" s="951" t="s">
        <v>2814</v>
      </c>
      <c r="P1017" s="904" t="s">
        <v>822</v>
      </c>
      <c r="Q1017" s="793">
        <v>4</v>
      </c>
      <c r="R1017" s="758">
        <f t="shared" si="113"/>
        <v>0</v>
      </c>
      <c r="S1017" s="844">
        <f t="shared" si="113"/>
        <v>0</v>
      </c>
      <c r="T1017" s="883">
        <f t="shared" si="113"/>
        <v>0</v>
      </c>
      <c r="U1017" s="795">
        <v>4310800</v>
      </c>
      <c r="V1017" s="795">
        <v>642800</v>
      </c>
      <c r="W1017" s="795">
        <f t="shared" si="102"/>
        <v>4953600</v>
      </c>
      <c r="X1017" s="795">
        <f t="shared" si="103"/>
        <v>19814400</v>
      </c>
      <c r="Y1017" s="795">
        <f t="shared" si="104"/>
        <v>0</v>
      </c>
      <c r="Z1017" s="795">
        <f t="shared" si="105"/>
        <v>0</v>
      </c>
      <c r="AA1017" s="795">
        <f t="shared" si="106"/>
        <v>0</v>
      </c>
      <c r="AB1017" s="796">
        <f>IFERROR(VLOOKUP(N1017,'[40]KL TT ĐỢT 2'!$B$18:$K$2023,10,0),0)</f>
        <v>0</v>
      </c>
    </row>
    <row r="1018" spans="1:28" s="823" customFormat="1" hidden="1" outlineLevel="1">
      <c r="A1018" s="835"/>
      <c r="B1018" s="835" t="s">
        <v>2815</v>
      </c>
      <c r="C1018" s="946" t="s">
        <v>2743</v>
      </c>
      <c r="D1018" s="931"/>
      <c r="E1018" s="838"/>
      <c r="F1018" s="938"/>
      <c r="G1018" s="938"/>
      <c r="H1018" s="812">
        <v>0</v>
      </c>
      <c r="I1018" s="891">
        <f t="shared" si="109"/>
        <v>0</v>
      </c>
      <c r="J1018" s="892">
        <f t="shared" si="110"/>
        <v>0</v>
      </c>
      <c r="K1018" s="938"/>
      <c r="M1018" s="790"/>
      <c r="N1018" s="790" t="s">
        <v>2815</v>
      </c>
      <c r="O1018" s="947" t="s">
        <v>2743</v>
      </c>
      <c r="P1018" s="904"/>
      <c r="Q1018" s="793"/>
      <c r="R1018" s="758">
        <f t="shared" si="113"/>
        <v>0</v>
      </c>
      <c r="S1018" s="844">
        <f t="shared" si="113"/>
        <v>0</v>
      </c>
      <c r="T1018" s="883">
        <f t="shared" si="113"/>
        <v>0</v>
      </c>
      <c r="U1018" s="782"/>
      <c r="V1018" s="782"/>
      <c r="W1018" s="795">
        <f t="shared" si="102"/>
        <v>0</v>
      </c>
      <c r="X1018" s="795">
        <f t="shared" si="103"/>
        <v>0</v>
      </c>
      <c r="Y1018" s="795">
        <f t="shared" si="104"/>
        <v>0</v>
      </c>
      <c r="Z1018" s="795">
        <f t="shared" si="105"/>
        <v>0</v>
      </c>
      <c r="AA1018" s="795">
        <f t="shared" si="106"/>
        <v>0</v>
      </c>
      <c r="AB1018" s="796">
        <f>IFERROR(VLOOKUP(N1018,'[40]KL TT ĐỢT 2'!$B$18:$K$2023,10,0),0)</f>
        <v>0</v>
      </c>
    </row>
    <row r="1019" spans="1:28" s="823" customFormat="1" ht="28" hidden="1" outlineLevel="1">
      <c r="A1019" s="835">
        <f>A1017+1</f>
        <v>13</v>
      </c>
      <c r="B1019" s="835" t="s">
        <v>2816</v>
      </c>
      <c r="C1019" s="950" t="s">
        <v>2817</v>
      </c>
      <c r="D1019" s="931" t="s">
        <v>822</v>
      </c>
      <c r="E1019" s="838">
        <v>199</v>
      </c>
      <c r="F1019" s="938" t="s">
        <v>2791</v>
      </c>
      <c r="G1019" s="938"/>
      <c r="H1019" s="812">
        <v>0</v>
      </c>
      <c r="I1019" s="891">
        <f t="shared" si="109"/>
        <v>0</v>
      </c>
      <c r="J1019" s="892">
        <f t="shared" si="110"/>
        <v>0</v>
      </c>
      <c r="K1019" s="938"/>
      <c r="M1019" s="790">
        <f>M1017+1</f>
        <v>13</v>
      </c>
      <c r="N1019" s="790" t="s">
        <v>2816</v>
      </c>
      <c r="O1019" s="951" t="s">
        <v>2817</v>
      </c>
      <c r="P1019" s="904" t="s">
        <v>822</v>
      </c>
      <c r="Q1019" s="793">
        <v>199</v>
      </c>
      <c r="R1019" s="758">
        <f t="shared" si="113"/>
        <v>0</v>
      </c>
      <c r="S1019" s="844">
        <f t="shared" si="113"/>
        <v>0</v>
      </c>
      <c r="T1019" s="883">
        <f t="shared" si="113"/>
        <v>0</v>
      </c>
      <c r="U1019" s="795">
        <v>1182600</v>
      </c>
      <c r="V1019" s="795">
        <v>450000</v>
      </c>
      <c r="W1019" s="795">
        <f t="shared" si="102"/>
        <v>1632600</v>
      </c>
      <c r="X1019" s="795">
        <f t="shared" si="103"/>
        <v>324887400</v>
      </c>
      <c r="Y1019" s="795">
        <f t="shared" si="104"/>
        <v>0</v>
      </c>
      <c r="Z1019" s="795">
        <f t="shared" si="105"/>
        <v>0</v>
      </c>
      <c r="AA1019" s="795">
        <f t="shared" si="106"/>
        <v>0</v>
      </c>
      <c r="AB1019" s="796">
        <f>IFERROR(VLOOKUP(N1019,'[40]KL TT ĐỢT 2'!$B$18:$K$2023,10,0),0)</f>
        <v>0</v>
      </c>
    </row>
    <row r="1020" spans="1:28" s="823" customFormat="1" hidden="1" outlineLevel="1">
      <c r="A1020" s="835">
        <f t="shared" ref="A1020:A1024" si="118">A1019+1</f>
        <v>14</v>
      </c>
      <c r="B1020" s="835" t="s">
        <v>2818</v>
      </c>
      <c r="C1020" s="950" t="s">
        <v>2819</v>
      </c>
      <c r="D1020" s="931" t="s">
        <v>822</v>
      </c>
      <c r="E1020" s="838">
        <v>4</v>
      </c>
      <c r="F1020" s="938"/>
      <c r="G1020" s="938"/>
      <c r="H1020" s="812">
        <v>0</v>
      </c>
      <c r="I1020" s="891">
        <f t="shared" si="109"/>
        <v>0</v>
      </c>
      <c r="J1020" s="892">
        <f t="shared" si="110"/>
        <v>0</v>
      </c>
      <c r="K1020" s="938"/>
      <c r="M1020" s="790">
        <f t="shared" ref="M1020:M1024" si="119">M1019+1</f>
        <v>14</v>
      </c>
      <c r="N1020" s="790" t="s">
        <v>2818</v>
      </c>
      <c r="O1020" s="951" t="s">
        <v>2819</v>
      </c>
      <c r="P1020" s="904" t="s">
        <v>822</v>
      </c>
      <c r="Q1020" s="793">
        <v>4</v>
      </c>
      <c r="R1020" s="758">
        <f t="shared" si="113"/>
        <v>0</v>
      </c>
      <c r="S1020" s="844">
        <f t="shared" si="113"/>
        <v>0</v>
      </c>
      <c r="T1020" s="883">
        <f t="shared" si="113"/>
        <v>0</v>
      </c>
      <c r="U1020" s="795">
        <v>1860600</v>
      </c>
      <c r="V1020" s="795">
        <v>385700</v>
      </c>
      <c r="W1020" s="795">
        <f t="shared" si="102"/>
        <v>2246300</v>
      </c>
      <c r="X1020" s="795">
        <f t="shared" si="103"/>
        <v>8985200</v>
      </c>
      <c r="Y1020" s="795">
        <f t="shared" si="104"/>
        <v>0</v>
      </c>
      <c r="Z1020" s="795">
        <f t="shared" si="105"/>
        <v>0</v>
      </c>
      <c r="AA1020" s="795">
        <f t="shared" si="106"/>
        <v>0</v>
      </c>
      <c r="AB1020" s="796">
        <f>IFERROR(VLOOKUP(N1020,'[40]KL TT ĐỢT 2'!$B$18:$K$2023,10,0),0)</f>
        <v>0</v>
      </c>
    </row>
    <row r="1021" spans="1:28" s="823" customFormat="1" hidden="1" outlineLevel="1">
      <c r="A1021" s="835">
        <f t="shared" si="118"/>
        <v>15</v>
      </c>
      <c r="B1021" s="835" t="s">
        <v>2820</v>
      </c>
      <c r="C1021" s="950" t="s">
        <v>2821</v>
      </c>
      <c r="D1021" s="931" t="s">
        <v>822</v>
      </c>
      <c r="E1021" s="838">
        <v>6</v>
      </c>
      <c r="F1021" s="938"/>
      <c r="G1021" s="938"/>
      <c r="H1021" s="812">
        <v>0</v>
      </c>
      <c r="I1021" s="891">
        <f t="shared" si="109"/>
        <v>0</v>
      </c>
      <c r="J1021" s="892">
        <f t="shared" si="110"/>
        <v>0</v>
      </c>
      <c r="K1021" s="938"/>
      <c r="M1021" s="790">
        <f t="shared" si="119"/>
        <v>15</v>
      </c>
      <c r="N1021" s="790" t="s">
        <v>2820</v>
      </c>
      <c r="O1021" s="951" t="s">
        <v>2821</v>
      </c>
      <c r="P1021" s="904" t="s">
        <v>822</v>
      </c>
      <c r="Q1021" s="793">
        <v>6</v>
      </c>
      <c r="R1021" s="758">
        <f t="shared" si="113"/>
        <v>0</v>
      </c>
      <c r="S1021" s="844">
        <f t="shared" si="113"/>
        <v>0</v>
      </c>
      <c r="T1021" s="883">
        <f t="shared" si="113"/>
        <v>0</v>
      </c>
      <c r="U1021" s="795">
        <v>2044400</v>
      </c>
      <c r="V1021" s="795">
        <v>642800</v>
      </c>
      <c r="W1021" s="795">
        <f t="shared" si="102"/>
        <v>2687200</v>
      </c>
      <c r="X1021" s="795">
        <f t="shared" si="103"/>
        <v>16123200</v>
      </c>
      <c r="Y1021" s="795">
        <f t="shared" si="104"/>
        <v>0</v>
      </c>
      <c r="Z1021" s="795">
        <f t="shared" si="105"/>
        <v>0</v>
      </c>
      <c r="AA1021" s="795">
        <f t="shared" si="106"/>
        <v>0</v>
      </c>
      <c r="AB1021" s="796">
        <f>IFERROR(VLOOKUP(N1021,'[40]KL TT ĐỢT 2'!$B$18:$K$2023,10,0),0)</f>
        <v>0</v>
      </c>
    </row>
    <row r="1022" spans="1:28" s="823" customFormat="1" hidden="1" outlineLevel="1">
      <c r="A1022" s="835">
        <f t="shared" si="118"/>
        <v>16</v>
      </c>
      <c r="B1022" s="835" t="s">
        <v>2822</v>
      </c>
      <c r="C1022" s="950" t="s">
        <v>2823</v>
      </c>
      <c r="D1022" s="931" t="s">
        <v>822</v>
      </c>
      <c r="E1022" s="838">
        <v>3</v>
      </c>
      <c r="F1022" s="938"/>
      <c r="G1022" s="938"/>
      <c r="H1022" s="812">
        <v>0</v>
      </c>
      <c r="I1022" s="891">
        <f t="shared" si="109"/>
        <v>0</v>
      </c>
      <c r="J1022" s="892">
        <f t="shared" si="110"/>
        <v>0</v>
      </c>
      <c r="K1022" s="938"/>
      <c r="M1022" s="790">
        <f t="shared" si="119"/>
        <v>16</v>
      </c>
      <c r="N1022" s="790" t="s">
        <v>2822</v>
      </c>
      <c r="O1022" s="951" t="s">
        <v>2823</v>
      </c>
      <c r="P1022" s="904" t="s">
        <v>822</v>
      </c>
      <c r="Q1022" s="793">
        <v>3</v>
      </c>
      <c r="R1022" s="758">
        <f t="shared" si="113"/>
        <v>0</v>
      </c>
      <c r="S1022" s="844">
        <f t="shared" si="113"/>
        <v>0</v>
      </c>
      <c r="T1022" s="883">
        <f t="shared" si="113"/>
        <v>0</v>
      </c>
      <c r="U1022" s="795">
        <v>2348400</v>
      </c>
      <c r="V1022" s="795">
        <v>642800</v>
      </c>
      <c r="W1022" s="795">
        <f t="shared" si="102"/>
        <v>2991200</v>
      </c>
      <c r="X1022" s="795">
        <f t="shared" si="103"/>
        <v>8973600</v>
      </c>
      <c r="Y1022" s="795">
        <f t="shared" si="104"/>
        <v>0</v>
      </c>
      <c r="Z1022" s="795">
        <f t="shared" si="105"/>
        <v>0</v>
      </c>
      <c r="AA1022" s="795">
        <f t="shared" si="106"/>
        <v>0</v>
      </c>
      <c r="AB1022" s="796">
        <f>IFERROR(VLOOKUP(N1022,'[40]KL TT ĐỢT 2'!$B$18:$K$2023,10,0),0)</f>
        <v>0</v>
      </c>
    </row>
    <row r="1023" spans="1:28" s="823" customFormat="1" hidden="1" outlineLevel="1">
      <c r="A1023" s="835">
        <f t="shared" si="118"/>
        <v>17</v>
      </c>
      <c r="B1023" s="835" t="s">
        <v>2824</v>
      </c>
      <c r="C1023" s="950" t="s">
        <v>2825</v>
      </c>
      <c r="D1023" s="931" t="s">
        <v>822</v>
      </c>
      <c r="E1023" s="838">
        <v>1</v>
      </c>
      <c r="F1023" s="938"/>
      <c r="G1023" s="938"/>
      <c r="H1023" s="812">
        <v>0</v>
      </c>
      <c r="I1023" s="891">
        <f t="shared" si="109"/>
        <v>0</v>
      </c>
      <c r="J1023" s="892">
        <f t="shared" si="110"/>
        <v>0</v>
      </c>
      <c r="K1023" s="938"/>
      <c r="M1023" s="790">
        <f t="shared" si="119"/>
        <v>17</v>
      </c>
      <c r="N1023" s="790" t="s">
        <v>2824</v>
      </c>
      <c r="O1023" s="951" t="s">
        <v>2825</v>
      </c>
      <c r="P1023" s="904" t="s">
        <v>822</v>
      </c>
      <c r="Q1023" s="793">
        <v>1</v>
      </c>
      <c r="R1023" s="758">
        <f t="shared" si="113"/>
        <v>0</v>
      </c>
      <c r="S1023" s="844">
        <f t="shared" si="113"/>
        <v>0</v>
      </c>
      <c r="T1023" s="883">
        <f t="shared" si="113"/>
        <v>0</v>
      </c>
      <c r="U1023" s="795">
        <v>2385000</v>
      </c>
      <c r="V1023" s="795">
        <v>642800</v>
      </c>
      <c r="W1023" s="795">
        <f t="shared" si="102"/>
        <v>3027800</v>
      </c>
      <c r="X1023" s="795">
        <f t="shared" si="103"/>
        <v>3027800</v>
      </c>
      <c r="Y1023" s="795">
        <f t="shared" si="104"/>
        <v>0</v>
      </c>
      <c r="Z1023" s="795">
        <f t="shared" si="105"/>
        <v>0</v>
      </c>
      <c r="AA1023" s="795">
        <f t="shared" si="106"/>
        <v>0</v>
      </c>
      <c r="AB1023" s="796">
        <f>IFERROR(VLOOKUP(N1023,'[40]KL TT ĐỢT 2'!$B$18:$K$2023,10,0),0)</f>
        <v>0</v>
      </c>
    </row>
    <row r="1024" spans="1:28" s="823" customFormat="1" hidden="1" outlineLevel="1">
      <c r="A1024" s="835">
        <f t="shared" si="118"/>
        <v>18</v>
      </c>
      <c r="B1024" s="835" t="s">
        <v>2826</v>
      </c>
      <c r="C1024" s="950" t="s">
        <v>2827</v>
      </c>
      <c r="D1024" s="931" t="s">
        <v>822</v>
      </c>
      <c r="E1024" s="838">
        <v>6</v>
      </c>
      <c r="F1024" s="938"/>
      <c r="G1024" s="938"/>
      <c r="H1024" s="812">
        <v>0</v>
      </c>
      <c r="I1024" s="891">
        <f t="shared" si="109"/>
        <v>0</v>
      </c>
      <c r="J1024" s="892">
        <f t="shared" si="110"/>
        <v>0</v>
      </c>
      <c r="K1024" s="938"/>
      <c r="M1024" s="790">
        <f t="shared" si="119"/>
        <v>18</v>
      </c>
      <c r="N1024" s="790" t="s">
        <v>2826</v>
      </c>
      <c r="O1024" s="951" t="s">
        <v>2827</v>
      </c>
      <c r="P1024" s="904" t="s">
        <v>822</v>
      </c>
      <c r="Q1024" s="793">
        <v>6</v>
      </c>
      <c r="R1024" s="758">
        <f t="shared" si="113"/>
        <v>0</v>
      </c>
      <c r="S1024" s="844">
        <f t="shared" si="113"/>
        <v>0</v>
      </c>
      <c r="T1024" s="883">
        <f t="shared" si="113"/>
        <v>0</v>
      </c>
      <c r="U1024" s="795">
        <v>3783600</v>
      </c>
      <c r="V1024" s="795">
        <v>899900</v>
      </c>
      <c r="W1024" s="795">
        <f t="shared" si="102"/>
        <v>4683500</v>
      </c>
      <c r="X1024" s="795">
        <f t="shared" si="103"/>
        <v>28101000</v>
      </c>
      <c r="Y1024" s="795">
        <f t="shared" si="104"/>
        <v>0</v>
      </c>
      <c r="Z1024" s="795">
        <f t="shared" si="105"/>
        <v>0</v>
      </c>
      <c r="AA1024" s="795">
        <f t="shared" si="106"/>
        <v>0</v>
      </c>
      <c r="AB1024" s="796">
        <f>IFERROR(VLOOKUP(N1024,'[40]KL TT ĐỢT 2'!$B$18:$K$2023,10,0),0)</f>
        <v>0</v>
      </c>
    </row>
    <row r="1025" spans="1:28" s="823" customFormat="1" hidden="1" outlineLevel="1">
      <c r="A1025" s="835">
        <f>A1024+1</f>
        <v>19</v>
      </c>
      <c r="B1025" s="835" t="s">
        <v>2828</v>
      </c>
      <c r="C1025" s="950" t="s">
        <v>2829</v>
      </c>
      <c r="D1025" s="931" t="s">
        <v>822</v>
      </c>
      <c r="E1025" s="838">
        <v>1</v>
      </c>
      <c r="F1025" s="938"/>
      <c r="G1025" s="938"/>
      <c r="H1025" s="812">
        <v>0</v>
      </c>
      <c r="I1025" s="891">
        <f t="shared" si="109"/>
        <v>0</v>
      </c>
      <c r="J1025" s="892">
        <f t="shared" si="110"/>
        <v>0</v>
      </c>
      <c r="K1025" s="938"/>
      <c r="M1025" s="790">
        <f>M1024+1</f>
        <v>19</v>
      </c>
      <c r="N1025" s="790" t="s">
        <v>2828</v>
      </c>
      <c r="O1025" s="951" t="s">
        <v>2829</v>
      </c>
      <c r="P1025" s="904" t="s">
        <v>822</v>
      </c>
      <c r="Q1025" s="793">
        <v>1</v>
      </c>
      <c r="R1025" s="758">
        <f t="shared" si="113"/>
        <v>0</v>
      </c>
      <c r="S1025" s="844">
        <f t="shared" si="113"/>
        <v>0</v>
      </c>
      <c r="T1025" s="883">
        <f t="shared" si="113"/>
        <v>0</v>
      </c>
      <c r="U1025" s="795">
        <v>1560100</v>
      </c>
      <c r="V1025" s="795">
        <v>642800</v>
      </c>
      <c r="W1025" s="795">
        <f t="shared" si="102"/>
        <v>2202900</v>
      </c>
      <c r="X1025" s="795">
        <f t="shared" si="103"/>
        <v>2202900</v>
      </c>
      <c r="Y1025" s="795">
        <f t="shared" si="104"/>
        <v>0</v>
      </c>
      <c r="Z1025" s="795">
        <f t="shared" si="105"/>
        <v>0</v>
      </c>
      <c r="AA1025" s="795">
        <f t="shared" si="106"/>
        <v>0</v>
      </c>
      <c r="AB1025" s="796">
        <f>IFERROR(VLOOKUP(N1025,'[40]KL TT ĐỢT 2'!$B$18:$K$2023,10,0),0)</f>
        <v>0</v>
      </c>
    </row>
    <row r="1026" spans="1:28" s="823" customFormat="1" hidden="1" outlineLevel="1">
      <c r="A1026" s="835">
        <f>A1025+1</f>
        <v>20</v>
      </c>
      <c r="B1026" s="835" t="s">
        <v>2830</v>
      </c>
      <c r="C1026" s="950" t="s">
        <v>2831</v>
      </c>
      <c r="D1026" s="931" t="s">
        <v>822</v>
      </c>
      <c r="E1026" s="838">
        <v>6</v>
      </c>
      <c r="F1026" s="938"/>
      <c r="G1026" s="938"/>
      <c r="H1026" s="812">
        <v>0</v>
      </c>
      <c r="I1026" s="891">
        <f t="shared" si="109"/>
        <v>0</v>
      </c>
      <c r="J1026" s="892">
        <f t="shared" si="110"/>
        <v>0</v>
      </c>
      <c r="K1026" s="938"/>
      <c r="M1026" s="790">
        <f>M1025+1</f>
        <v>20</v>
      </c>
      <c r="N1026" s="790" t="s">
        <v>2830</v>
      </c>
      <c r="O1026" s="951" t="s">
        <v>2831</v>
      </c>
      <c r="P1026" s="904" t="s">
        <v>822</v>
      </c>
      <c r="Q1026" s="793">
        <v>6</v>
      </c>
      <c r="R1026" s="758">
        <f t="shared" si="113"/>
        <v>0</v>
      </c>
      <c r="S1026" s="844">
        <f t="shared" si="113"/>
        <v>0</v>
      </c>
      <c r="T1026" s="883">
        <f t="shared" si="113"/>
        <v>0</v>
      </c>
      <c r="U1026" s="795">
        <v>1950200</v>
      </c>
      <c r="V1026" s="795">
        <v>642800</v>
      </c>
      <c r="W1026" s="795">
        <f t="shared" si="102"/>
        <v>2593000</v>
      </c>
      <c r="X1026" s="795">
        <f t="shared" si="103"/>
        <v>15558000</v>
      </c>
      <c r="Y1026" s="795">
        <f t="shared" si="104"/>
        <v>0</v>
      </c>
      <c r="Z1026" s="795">
        <f t="shared" si="105"/>
        <v>0</v>
      </c>
      <c r="AA1026" s="795">
        <f t="shared" si="106"/>
        <v>0</v>
      </c>
      <c r="AB1026" s="796">
        <f>IFERROR(VLOOKUP(N1026,'[40]KL TT ĐỢT 2'!$B$18:$K$2023,10,0),0)</f>
        <v>0</v>
      </c>
    </row>
    <row r="1027" spans="1:28" s="823" customFormat="1" hidden="1" outlineLevel="1">
      <c r="A1027" s="835">
        <f t="shared" ref="A1027:A1032" si="120">A1026+1</f>
        <v>21</v>
      </c>
      <c r="B1027" s="835" t="s">
        <v>2832</v>
      </c>
      <c r="C1027" s="950" t="s">
        <v>2795</v>
      </c>
      <c r="D1027" s="931" t="s">
        <v>822</v>
      </c>
      <c r="E1027" s="838">
        <v>6</v>
      </c>
      <c r="F1027" s="938"/>
      <c r="G1027" s="938"/>
      <c r="H1027" s="812">
        <v>0</v>
      </c>
      <c r="I1027" s="891">
        <f t="shared" si="109"/>
        <v>0</v>
      </c>
      <c r="J1027" s="892">
        <f t="shared" si="110"/>
        <v>0</v>
      </c>
      <c r="K1027" s="938"/>
      <c r="M1027" s="790">
        <f t="shared" ref="M1027:M1032" si="121">M1026+1</f>
        <v>21</v>
      </c>
      <c r="N1027" s="790" t="s">
        <v>2832</v>
      </c>
      <c r="O1027" s="951" t="s">
        <v>2795</v>
      </c>
      <c r="P1027" s="904" t="s">
        <v>822</v>
      </c>
      <c r="Q1027" s="793">
        <v>6</v>
      </c>
      <c r="R1027" s="758">
        <f t="shared" si="113"/>
        <v>0</v>
      </c>
      <c r="S1027" s="844">
        <f t="shared" si="113"/>
        <v>0</v>
      </c>
      <c r="T1027" s="883">
        <f t="shared" si="113"/>
        <v>0</v>
      </c>
      <c r="U1027" s="795">
        <v>2024400</v>
      </c>
      <c r="V1027" s="795">
        <v>642800</v>
      </c>
      <c r="W1027" s="795">
        <f t="shared" si="102"/>
        <v>2667200</v>
      </c>
      <c r="X1027" s="795">
        <f t="shared" si="103"/>
        <v>16003200</v>
      </c>
      <c r="Y1027" s="795">
        <f t="shared" si="104"/>
        <v>0</v>
      </c>
      <c r="Z1027" s="795">
        <f t="shared" si="105"/>
        <v>0</v>
      </c>
      <c r="AA1027" s="795">
        <f t="shared" si="106"/>
        <v>0</v>
      </c>
      <c r="AB1027" s="796">
        <f>IFERROR(VLOOKUP(N1027,'[40]KL TT ĐỢT 2'!$B$18:$K$2023,10,0),0)</f>
        <v>0</v>
      </c>
    </row>
    <row r="1028" spans="1:28" s="823" customFormat="1" hidden="1" outlineLevel="1">
      <c r="A1028" s="835">
        <f t="shared" si="120"/>
        <v>22</v>
      </c>
      <c r="B1028" s="835" t="s">
        <v>2833</v>
      </c>
      <c r="C1028" s="950" t="s">
        <v>2803</v>
      </c>
      <c r="D1028" s="931" t="s">
        <v>822</v>
      </c>
      <c r="E1028" s="838">
        <v>1</v>
      </c>
      <c r="F1028" s="938"/>
      <c r="G1028" s="938"/>
      <c r="H1028" s="812">
        <v>0</v>
      </c>
      <c r="I1028" s="891">
        <f t="shared" si="109"/>
        <v>0</v>
      </c>
      <c r="J1028" s="892">
        <f t="shared" si="110"/>
        <v>0</v>
      </c>
      <c r="K1028" s="938"/>
      <c r="M1028" s="790">
        <f t="shared" si="121"/>
        <v>22</v>
      </c>
      <c r="N1028" s="790" t="s">
        <v>2833</v>
      </c>
      <c r="O1028" s="951" t="s">
        <v>2803</v>
      </c>
      <c r="P1028" s="904" t="s">
        <v>822</v>
      </c>
      <c r="Q1028" s="793">
        <v>1</v>
      </c>
      <c r="R1028" s="758">
        <f t="shared" si="113"/>
        <v>0</v>
      </c>
      <c r="S1028" s="844">
        <f t="shared" si="113"/>
        <v>0</v>
      </c>
      <c r="T1028" s="883">
        <f t="shared" si="113"/>
        <v>0</v>
      </c>
      <c r="U1028" s="795">
        <v>3228600</v>
      </c>
      <c r="V1028" s="795">
        <v>899900</v>
      </c>
      <c r="W1028" s="795">
        <f t="shared" si="102"/>
        <v>4128500</v>
      </c>
      <c r="X1028" s="795">
        <f t="shared" si="103"/>
        <v>4128500</v>
      </c>
      <c r="Y1028" s="795">
        <f t="shared" si="104"/>
        <v>0</v>
      </c>
      <c r="Z1028" s="795">
        <f t="shared" si="105"/>
        <v>0</v>
      </c>
      <c r="AA1028" s="795">
        <f t="shared" si="106"/>
        <v>0</v>
      </c>
      <c r="AB1028" s="796">
        <f>IFERROR(VLOOKUP(N1028,'[40]KL TT ĐỢT 2'!$B$18:$K$2023,10,0),0)</f>
        <v>0</v>
      </c>
    </row>
    <row r="1029" spans="1:28" s="823" customFormat="1" hidden="1" outlineLevel="1">
      <c r="A1029" s="835">
        <f t="shared" si="120"/>
        <v>23</v>
      </c>
      <c r="B1029" s="835" t="s">
        <v>2834</v>
      </c>
      <c r="C1029" s="950" t="s">
        <v>2835</v>
      </c>
      <c r="D1029" s="931" t="s">
        <v>822</v>
      </c>
      <c r="E1029" s="838">
        <v>10</v>
      </c>
      <c r="F1029" s="938"/>
      <c r="G1029" s="938"/>
      <c r="H1029" s="812">
        <v>0</v>
      </c>
      <c r="I1029" s="891">
        <f t="shared" si="109"/>
        <v>0</v>
      </c>
      <c r="J1029" s="892">
        <f t="shared" si="110"/>
        <v>0</v>
      </c>
      <c r="K1029" s="938"/>
      <c r="M1029" s="790">
        <f t="shared" si="121"/>
        <v>23</v>
      </c>
      <c r="N1029" s="790" t="s">
        <v>2834</v>
      </c>
      <c r="O1029" s="951" t="s">
        <v>2835</v>
      </c>
      <c r="P1029" s="904" t="s">
        <v>822</v>
      </c>
      <c r="Q1029" s="793">
        <v>10</v>
      </c>
      <c r="R1029" s="758">
        <f t="shared" si="113"/>
        <v>0</v>
      </c>
      <c r="S1029" s="844">
        <f t="shared" si="113"/>
        <v>0</v>
      </c>
      <c r="T1029" s="883">
        <f t="shared" si="113"/>
        <v>0</v>
      </c>
      <c r="U1029" s="795">
        <v>4713300</v>
      </c>
      <c r="V1029" s="795">
        <v>642800</v>
      </c>
      <c r="W1029" s="795">
        <f t="shared" si="102"/>
        <v>5356100</v>
      </c>
      <c r="X1029" s="795">
        <f t="shared" si="103"/>
        <v>53561000</v>
      </c>
      <c r="Y1029" s="795">
        <f t="shared" si="104"/>
        <v>0</v>
      </c>
      <c r="Z1029" s="795">
        <f t="shared" si="105"/>
        <v>0</v>
      </c>
      <c r="AA1029" s="795">
        <f t="shared" si="106"/>
        <v>0</v>
      </c>
      <c r="AB1029" s="796">
        <f>IFERROR(VLOOKUP(N1029,'[40]KL TT ĐỢT 2'!$B$18:$K$2023,10,0),0)</f>
        <v>0</v>
      </c>
    </row>
    <row r="1030" spans="1:28" s="823" customFormat="1" hidden="1" outlineLevel="1">
      <c r="A1030" s="835">
        <f t="shared" si="120"/>
        <v>24</v>
      </c>
      <c r="B1030" s="835" t="s">
        <v>2836</v>
      </c>
      <c r="C1030" s="950" t="s">
        <v>2807</v>
      </c>
      <c r="D1030" s="931" t="s">
        <v>822</v>
      </c>
      <c r="E1030" s="838">
        <v>8</v>
      </c>
      <c r="F1030" s="938"/>
      <c r="G1030" s="938"/>
      <c r="H1030" s="812">
        <v>0</v>
      </c>
      <c r="I1030" s="891">
        <f t="shared" si="109"/>
        <v>0</v>
      </c>
      <c r="J1030" s="892">
        <f t="shared" si="110"/>
        <v>0</v>
      </c>
      <c r="K1030" s="938"/>
      <c r="M1030" s="790">
        <f t="shared" si="121"/>
        <v>24</v>
      </c>
      <c r="N1030" s="790" t="s">
        <v>2836</v>
      </c>
      <c r="O1030" s="951" t="s">
        <v>2807</v>
      </c>
      <c r="P1030" s="904" t="s">
        <v>822</v>
      </c>
      <c r="Q1030" s="793">
        <v>8</v>
      </c>
      <c r="R1030" s="758">
        <f t="shared" ref="R1030:T1061" si="122">+H1030</f>
        <v>0</v>
      </c>
      <c r="S1030" s="844">
        <f t="shared" si="122"/>
        <v>0</v>
      </c>
      <c r="T1030" s="883">
        <f t="shared" si="122"/>
        <v>0</v>
      </c>
      <c r="U1030" s="795">
        <v>4713300</v>
      </c>
      <c r="V1030" s="795">
        <v>642800</v>
      </c>
      <c r="W1030" s="795">
        <f t="shared" si="102"/>
        <v>5356100</v>
      </c>
      <c r="X1030" s="795">
        <f t="shared" si="103"/>
        <v>42848800</v>
      </c>
      <c r="Y1030" s="795">
        <f t="shared" si="104"/>
        <v>0</v>
      </c>
      <c r="Z1030" s="795">
        <f t="shared" si="105"/>
        <v>0</v>
      </c>
      <c r="AA1030" s="795">
        <f t="shared" si="106"/>
        <v>0</v>
      </c>
      <c r="AB1030" s="796">
        <f>IFERROR(VLOOKUP(N1030,'[40]KL TT ĐỢT 2'!$B$18:$K$2023,10,0),0)</f>
        <v>0</v>
      </c>
    </row>
    <row r="1031" spans="1:28" s="823" customFormat="1" hidden="1" outlineLevel="1">
      <c r="A1031" s="835">
        <f t="shared" si="120"/>
        <v>25</v>
      </c>
      <c r="B1031" s="835" t="s">
        <v>2837</v>
      </c>
      <c r="C1031" s="950" t="s">
        <v>2838</v>
      </c>
      <c r="D1031" s="931" t="s">
        <v>822</v>
      </c>
      <c r="E1031" s="838">
        <v>1</v>
      </c>
      <c r="F1031" s="938"/>
      <c r="G1031" s="938"/>
      <c r="H1031" s="812">
        <v>0</v>
      </c>
      <c r="I1031" s="891">
        <f t="shared" si="109"/>
        <v>0</v>
      </c>
      <c r="J1031" s="892">
        <f t="shared" si="110"/>
        <v>0</v>
      </c>
      <c r="K1031" s="938"/>
      <c r="M1031" s="790">
        <f t="shared" si="121"/>
        <v>25</v>
      </c>
      <c r="N1031" s="790" t="s">
        <v>2837</v>
      </c>
      <c r="O1031" s="951" t="s">
        <v>2838</v>
      </c>
      <c r="P1031" s="904" t="s">
        <v>822</v>
      </c>
      <c r="Q1031" s="793">
        <v>1</v>
      </c>
      <c r="R1031" s="758">
        <f t="shared" si="122"/>
        <v>0</v>
      </c>
      <c r="S1031" s="844">
        <f t="shared" si="122"/>
        <v>0</v>
      </c>
      <c r="T1031" s="883">
        <f t="shared" si="122"/>
        <v>0</v>
      </c>
      <c r="U1031" s="795">
        <v>4749200</v>
      </c>
      <c r="V1031" s="795">
        <v>899900</v>
      </c>
      <c r="W1031" s="795">
        <f t="shared" si="102"/>
        <v>5649100</v>
      </c>
      <c r="X1031" s="795">
        <f t="shared" si="103"/>
        <v>5649100</v>
      </c>
      <c r="Y1031" s="795">
        <f t="shared" si="104"/>
        <v>0</v>
      </c>
      <c r="Z1031" s="795">
        <f t="shared" si="105"/>
        <v>0</v>
      </c>
      <c r="AA1031" s="795">
        <f t="shared" si="106"/>
        <v>0</v>
      </c>
      <c r="AB1031" s="796">
        <f>IFERROR(VLOOKUP(N1031,'[40]KL TT ĐỢT 2'!$B$18:$K$2023,10,0),0)</f>
        <v>0</v>
      </c>
    </row>
    <row r="1032" spans="1:28" s="823" customFormat="1" hidden="1" outlineLevel="1">
      <c r="A1032" s="835">
        <f t="shared" si="120"/>
        <v>26</v>
      </c>
      <c r="B1032" s="835" t="s">
        <v>2839</v>
      </c>
      <c r="C1032" s="950" t="s">
        <v>2840</v>
      </c>
      <c r="D1032" s="931" t="s">
        <v>822</v>
      </c>
      <c r="E1032" s="838">
        <v>3</v>
      </c>
      <c r="F1032" s="938"/>
      <c r="G1032" s="938"/>
      <c r="H1032" s="812">
        <v>0</v>
      </c>
      <c r="I1032" s="891">
        <f t="shared" si="109"/>
        <v>0</v>
      </c>
      <c r="J1032" s="892">
        <f t="shared" si="110"/>
        <v>0</v>
      </c>
      <c r="K1032" s="938"/>
      <c r="M1032" s="790">
        <f t="shared" si="121"/>
        <v>26</v>
      </c>
      <c r="N1032" s="790" t="s">
        <v>2839</v>
      </c>
      <c r="O1032" s="951" t="s">
        <v>2840</v>
      </c>
      <c r="P1032" s="904" t="s">
        <v>822</v>
      </c>
      <c r="Q1032" s="793">
        <v>3</v>
      </c>
      <c r="R1032" s="758">
        <f t="shared" si="122"/>
        <v>0</v>
      </c>
      <c r="S1032" s="844">
        <f t="shared" si="122"/>
        <v>0</v>
      </c>
      <c r="T1032" s="883">
        <f t="shared" si="122"/>
        <v>0</v>
      </c>
      <c r="U1032" s="795">
        <v>1720400</v>
      </c>
      <c r="V1032" s="795">
        <v>642800</v>
      </c>
      <c r="W1032" s="795">
        <f t="shared" si="102"/>
        <v>2363200</v>
      </c>
      <c r="X1032" s="795">
        <f t="shared" si="103"/>
        <v>7089600</v>
      </c>
      <c r="Y1032" s="795">
        <f t="shared" si="104"/>
        <v>0</v>
      </c>
      <c r="Z1032" s="795">
        <f t="shared" si="105"/>
        <v>0</v>
      </c>
      <c r="AA1032" s="795">
        <f t="shared" si="106"/>
        <v>0</v>
      </c>
      <c r="AB1032" s="796">
        <f>IFERROR(VLOOKUP(N1032,'[40]KL TT ĐỢT 2'!$B$18:$K$2023,10,0),0)</f>
        <v>0</v>
      </c>
    </row>
    <row r="1033" spans="1:28" s="823" customFormat="1" hidden="1" outlineLevel="1">
      <c r="A1033" s="835"/>
      <c r="B1033" s="835" t="s">
        <v>2841</v>
      </c>
      <c r="C1033" s="946" t="s">
        <v>2759</v>
      </c>
      <c r="D1033" s="931"/>
      <c r="E1033" s="838"/>
      <c r="F1033" s="938"/>
      <c r="G1033" s="938"/>
      <c r="H1033" s="812">
        <v>0</v>
      </c>
      <c r="I1033" s="891">
        <f t="shared" si="109"/>
        <v>0</v>
      </c>
      <c r="J1033" s="892">
        <f t="shared" si="110"/>
        <v>0</v>
      </c>
      <c r="K1033" s="938"/>
      <c r="M1033" s="790"/>
      <c r="N1033" s="790" t="s">
        <v>2841</v>
      </c>
      <c r="O1033" s="947" t="s">
        <v>2759</v>
      </c>
      <c r="P1033" s="904"/>
      <c r="Q1033" s="793"/>
      <c r="R1033" s="758">
        <f t="shared" si="122"/>
        <v>0</v>
      </c>
      <c r="S1033" s="844">
        <f t="shared" si="122"/>
        <v>0</v>
      </c>
      <c r="T1033" s="883">
        <f t="shared" si="122"/>
        <v>0</v>
      </c>
      <c r="U1033" s="782"/>
      <c r="V1033" s="782"/>
      <c r="W1033" s="795">
        <f t="shared" si="102"/>
        <v>0</v>
      </c>
      <c r="X1033" s="795">
        <f t="shared" si="103"/>
        <v>0</v>
      </c>
      <c r="Y1033" s="795">
        <f t="shared" si="104"/>
        <v>0</v>
      </c>
      <c r="Z1033" s="795">
        <f t="shared" si="105"/>
        <v>0</v>
      </c>
      <c r="AA1033" s="795">
        <f t="shared" si="106"/>
        <v>0</v>
      </c>
      <c r="AB1033" s="796">
        <f>IFERROR(VLOOKUP(N1033,'[40]KL TT ĐỢT 2'!$B$18:$K$2023,10,0),0)</f>
        <v>0</v>
      </c>
    </row>
    <row r="1034" spans="1:28" s="823" customFormat="1" ht="28" hidden="1" outlineLevel="1">
      <c r="A1034" s="835">
        <f>A1032+1</f>
        <v>27</v>
      </c>
      <c r="B1034" s="835" t="s">
        <v>2842</v>
      </c>
      <c r="C1034" s="950" t="s">
        <v>2843</v>
      </c>
      <c r="D1034" s="931" t="s">
        <v>822</v>
      </c>
      <c r="E1034" s="838">
        <v>25</v>
      </c>
      <c r="F1034" s="938" t="s">
        <v>2791</v>
      </c>
      <c r="G1034" s="938"/>
      <c r="H1034" s="812">
        <v>0</v>
      </c>
      <c r="I1034" s="891">
        <f t="shared" si="109"/>
        <v>0</v>
      </c>
      <c r="J1034" s="892">
        <f t="shared" si="110"/>
        <v>0</v>
      </c>
      <c r="K1034" s="938"/>
      <c r="M1034" s="790">
        <f>M1032+1</f>
        <v>27</v>
      </c>
      <c r="N1034" s="790" t="s">
        <v>2842</v>
      </c>
      <c r="O1034" s="951" t="s">
        <v>2843</v>
      </c>
      <c r="P1034" s="904" t="s">
        <v>822</v>
      </c>
      <c r="Q1034" s="793">
        <v>25</v>
      </c>
      <c r="R1034" s="758">
        <f t="shared" si="122"/>
        <v>0</v>
      </c>
      <c r="S1034" s="844">
        <f t="shared" si="122"/>
        <v>0</v>
      </c>
      <c r="T1034" s="883">
        <f t="shared" si="122"/>
        <v>0</v>
      </c>
      <c r="U1034" s="795">
        <v>1035400</v>
      </c>
      <c r="V1034" s="795">
        <v>257100</v>
      </c>
      <c r="W1034" s="795">
        <f t="shared" si="102"/>
        <v>1292500</v>
      </c>
      <c r="X1034" s="795">
        <f t="shared" si="103"/>
        <v>32312500</v>
      </c>
      <c r="Y1034" s="795">
        <f t="shared" si="104"/>
        <v>0</v>
      </c>
      <c r="Z1034" s="795">
        <f t="shared" si="105"/>
        <v>0</v>
      </c>
      <c r="AA1034" s="795">
        <f t="shared" si="106"/>
        <v>0</v>
      </c>
      <c r="AB1034" s="796">
        <f>IFERROR(VLOOKUP(N1034,'[40]KL TT ĐỢT 2'!$B$18:$K$2023,10,0),0)</f>
        <v>0</v>
      </c>
    </row>
    <row r="1035" spans="1:28" s="823" customFormat="1" hidden="1" outlineLevel="1">
      <c r="A1035" s="835">
        <f>A1034+1</f>
        <v>28</v>
      </c>
      <c r="B1035" s="835" t="s">
        <v>2844</v>
      </c>
      <c r="C1035" s="950" t="s">
        <v>2845</v>
      </c>
      <c r="D1035" s="931" t="s">
        <v>822</v>
      </c>
      <c r="E1035" s="838">
        <v>1</v>
      </c>
      <c r="F1035" s="938"/>
      <c r="G1035" s="938"/>
      <c r="H1035" s="812">
        <v>0</v>
      </c>
      <c r="I1035" s="891">
        <f t="shared" si="109"/>
        <v>0</v>
      </c>
      <c r="J1035" s="892">
        <f t="shared" si="110"/>
        <v>0</v>
      </c>
      <c r="K1035" s="938"/>
      <c r="M1035" s="790">
        <f>M1034+1</f>
        <v>28</v>
      </c>
      <c r="N1035" s="790" t="s">
        <v>2844</v>
      </c>
      <c r="O1035" s="951" t="s">
        <v>2845</v>
      </c>
      <c r="P1035" s="904" t="s">
        <v>822</v>
      </c>
      <c r="Q1035" s="793">
        <v>1</v>
      </c>
      <c r="R1035" s="758">
        <f t="shared" si="122"/>
        <v>0</v>
      </c>
      <c r="S1035" s="844">
        <f t="shared" si="122"/>
        <v>0</v>
      </c>
      <c r="T1035" s="883">
        <f t="shared" si="122"/>
        <v>0</v>
      </c>
      <c r="U1035" s="795">
        <v>581300</v>
      </c>
      <c r="V1035" s="795">
        <v>321400</v>
      </c>
      <c r="W1035" s="795">
        <f t="shared" si="102"/>
        <v>902700</v>
      </c>
      <c r="X1035" s="795">
        <f t="shared" si="103"/>
        <v>902700</v>
      </c>
      <c r="Y1035" s="795">
        <f t="shared" si="104"/>
        <v>0</v>
      </c>
      <c r="Z1035" s="795">
        <f t="shared" si="105"/>
        <v>0</v>
      </c>
      <c r="AA1035" s="795">
        <f t="shared" si="106"/>
        <v>0</v>
      </c>
      <c r="AB1035" s="796">
        <f>IFERROR(VLOOKUP(N1035,'[40]KL TT ĐỢT 2'!$B$18:$K$2023,10,0),0)</f>
        <v>0</v>
      </c>
    </row>
    <row r="1036" spans="1:28" s="823" customFormat="1" hidden="1" outlineLevel="1">
      <c r="A1036" s="835">
        <f t="shared" ref="A1036:A1056" si="123">A1035+1</f>
        <v>29</v>
      </c>
      <c r="B1036" s="835" t="s">
        <v>2846</v>
      </c>
      <c r="C1036" s="950" t="s">
        <v>2847</v>
      </c>
      <c r="D1036" s="931" t="s">
        <v>822</v>
      </c>
      <c r="E1036" s="838">
        <v>1</v>
      </c>
      <c r="F1036" s="938"/>
      <c r="G1036" s="938"/>
      <c r="H1036" s="812">
        <v>0</v>
      </c>
      <c r="I1036" s="891">
        <f t="shared" si="109"/>
        <v>0</v>
      </c>
      <c r="J1036" s="892">
        <f t="shared" si="110"/>
        <v>0</v>
      </c>
      <c r="K1036" s="938"/>
      <c r="M1036" s="790">
        <f t="shared" ref="M1036:M1056" si="124">M1035+1</f>
        <v>29</v>
      </c>
      <c r="N1036" s="790" t="s">
        <v>2846</v>
      </c>
      <c r="O1036" s="951" t="s">
        <v>2847</v>
      </c>
      <c r="P1036" s="904" t="s">
        <v>822</v>
      </c>
      <c r="Q1036" s="793">
        <v>1</v>
      </c>
      <c r="R1036" s="758">
        <f t="shared" si="122"/>
        <v>0</v>
      </c>
      <c r="S1036" s="844">
        <f t="shared" si="122"/>
        <v>0</v>
      </c>
      <c r="T1036" s="883">
        <f t="shared" si="122"/>
        <v>0</v>
      </c>
      <c r="U1036" s="795">
        <v>940000</v>
      </c>
      <c r="V1036" s="795">
        <v>321400</v>
      </c>
      <c r="W1036" s="795">
        <f t="shared" si="102"/>
        <v>1261400</v>
      </c>
      <c r="X1036" s="795">
        <f t="shared" si="103"/>
        <v>1261400</v>
      </c>
      <c r="Y1036" s="795">
        <f t="shared" si="104"/>
        <v>0</v>
      </c>
      <c r="Z1036" s="795">
        <f t="shared" si="105"/>
        <v>0</v>
      </c>
      <c r="AA1036" s="795">
        <f t="shared" si="106"/>
        <v>0</v>
      </c>
      <c r="AB1036" s="796">
        <f>IFERROR(VLOOKUP(N1036,'[40]KL TT ĐỢT 2'!$B$18:$K$2023,10,0),0)</f>
        <v>0</v>
      </c>
    </row>
    <row r="1037" spans="1:28" s="823" customFormat="1" hidden="1" outlineLevel="1">
      <c r="A1037" s="835">
        <f t="shared" si="123"/>
        <v>30</v>
      </c>
      <c r="B1037" s="835" t="s">
        <v>2848</v>
      </c>
      <c r="C1037" s="950" t="s">
        <v>2849</v>
      </c>
      <c r="D1037" s="931" t="s">
        <v>822</v>
      </c>
      <c r="E1037" s="838">
        <v>1</v>
      </c>
      <c r="F1037" s="938"/>
      <c r="G1037" s="938"/>
      <c r="H1037" s="812">
        <v>0</v>
      </c>
      <c r="I1037" s="891">
        <f t="shared" si="109"/>
        <v>0</v>
      </c>
      <c r="J1037" s="892">
        <f t="shared" si="110"/>
        <v>0</v>
      </c>
      <c r="K1037" s="938"/>
      <c r="M1037" s="790">
        <f t="shared" si="124"/>
        <v>30</v>
      </c>
      <c r="N1037" s="790" t="s">
        <v>2848</v>
      </c>
      <c r="O1037" s="951" t="s">
        <v>2849</v>
      </c>
      <c r="P1037" s="904" t="s">
        <v>822</v>
      </c>
      <c r="Q1037" s="793">
        <v>1</v>
      </c>
      <c r="R1037" s="758">
        <f t="shared" si="122"/>
        <v>0</v>
      </c>
      <c r="S1037" s="844">
        <f t="shared" si="122"/>
        <v>0</v>
      </c>
      <c r="T1037" s="883">
        <f t="shared" si="122"/>
        <v>0</v>
      </c>
      <c r="U1037" s="795">
        <v>1586200</v>
      </c>
      <c r="V1037" s="795">
        <v>642800</v>
      </c>
      <c r="W1037" s="795">
        <f t="shared" si="102"/>
        <v>2229000</v>
      </c>
      <c r="X1037" s="795">
        <f t="shared" si="103"/>
        <v>2229000</v>
      </c>
      <c r="Y1037" s="795">
        <f t="shared" si="104"/>
        <v>0</v>
      </c>
      <c r="Z1037" s="795">
        <f t="shared" si="105"/>
        <v>0</v>
      </c>
      <c r="AA1037" s="795">
        <f t="shared" si="106"/>
        <v>0</v>
      </c>
      <c r="AB1037" s="796">
        <f>IFERROR(VLOOKUP(N1037,'[40]KL TT ĐỢT 2'!$B$18:$K$2023,10,0),0)</f>
        <v>0</v>
      </c>
    </row>
    <row r="1038" spans="1:28" s="823" customFormat="1" hidden="1" outlineLevel="1">
      <c r="A1038" s="835">
        <f t="shared" si="123"/>
        <v>31</v>
      </c>
      <c r="B1038" s="835" t="s">
        <v>2850</v>
      </c>
      <c r="C1038" s="950" t="s">
        <v>2851</v>
      </c>
      <c r="D1038" s="931" t="s">
        <v>822</v>
      </c>
      <c r="E1038" s="838">
        <v>2</v>
      </c>
      <c r="F1038" s="938"/>
      <c r="G1038" s="938"/>
      <c r="H1038" s="812">
        <v>0</v>
      </c>
      <c r="I1038" s="891">
        <f t="shared" si="109"/>
        <v>0</v>
      </c>
      <c r="J1038" s="892">
        <f t="shared" si="110"/>
        <v>0</v>
      </c>
      <c r="K1038" s="938"/>
      <c r="M1038" s="790">
        <f t="shared" si="124"/>
        <v>31</v>
      </c>
      <c r="N1038" s="790" t="s">
        <v>2850</v>
      </c>
      <c r="O1038" s="951" t="s">
        <v>2851</v>
      </c>
      <c r="P1038" s="904" t="s">
        <v>822</v>
      </c>
      <c r="Q1038" s="793">
        <v>2</v>
      </c>
      <c r="R1038" s="758">
        <f t="shared" si="122"/>
        <v>0</v>
      </c>
      <c r="S1038" s="844">
        <f t="shared" si="122"/>
        <v>0</v>
      </c>
      <c r="T1038" s="883">
        <f t="shared" si="122"/>
        <v>0</v>
      </c>
      <c r="U1038" s="795">
        <v>1951000</v>
      </c>
      <c r="V1038" s="795">
        <v>642800</v>
      </c>
      <c r="W1038" s="795">
        <f t="shared" si="102"/>
        <v>2593800</v>
      </c>
      <c r="X1038" s="795">
        <f t="shared" si="103"/>
        <v>5187600</v>
      </c>
      <c r="Y1038" s="795">
        <f t="shared" si="104"/>
        <v>0</v>
      </c>
      <c r="Z1038" s="795">
        <f t="shared" si="105"/>
        <v>0</v>
      </c>
      <c r="AA1038" s="795">
        <f t="shared" si="106"/>
        <v>0</v>
      </c>
      <c r="AB1038" s="796">
        <f>IFERROR(VLOOKUP(N1038,'[40]KL TT ĐỢT 2'!$B$18:$K$2023,10,0),0)</f>
        <v>0</v>
      </c>
    </row>
    <row r="1039" spans="1:28" s="823" customFormat="1" hidden="1" outlineLevel="1">
      <c r="A1039" s="835">
        <f t="shared" si="123"/>
        <v>32</v>
      </c>
      <c r="B1039" s="835" t="s">
        <v>2852</v>
      </c>
      <c r="C1039" s="950" t="s">
        <v>2853</v>
      </c>
      <c r="D1039" s="931" t="s">
        <v>822</v>
      </c>
      <c r="E1039" s="838">
        <v>2</v>
      </c>
      <c r="F1039" s="938"/>
      <c r="G1039" s="938"/>
      <c r="H1039" s="812">
        <v>0</v>
      </c>
      <c r="I1039" s="891">
        <f t="shared" si="109"/>
        <v>0</v>
      </c>
      <c r="J1039" s="892">
        <f t="shared" si="110"/>
        <v>0</v>
      </c>
      <c r="K1039" s="938"/>
      <c r="M1039" s="790">
        <f t="shared" si="124"/>
        <v>32</v>
      </c>
      <c r="N1039" s="790" t="s">
        <v>2852</v>
      </c>
      <c r="O1039" s="951" t="s">
        <v>2853</v>
      </c>
      <c r="P1039" s="904" t="s">
        <v>822</v>
      </c>
      <c r="Q1039" s="793">
        <v>2</v>
      </c>
      <c r="R1039" s="758">
        <f t="shared" si="122"/>
        <v>0</v>
      </c>
      <c r="S1039" s="844">
        <f t="shared" si="122"/>
        <v>0</v>
      </c>
      <c r="T1039" s="883">
        <f t="shared" si="122"/>
        <v>0</v>
      </c>
      <c r="U1039" s="795">
        <v>3509000</v>
      </c>
      <c r="V1039" s="795">
        <v>899900</v>
      </c>
      <c r="W1039" s="795">
        <f t="shared" si="102"/>
        <v>4408900</v>
      </c>
      <c r="X1039" s="795">
        <f t="shared" si="103"/>
        <v>8817800</v>
      </c>
      <c r="Y1039" s="795">
        <f t="shared" si="104"/>
        <v>0</v>
      </c>
      <c r="Z1039" s="795">
        <f t="shared" si="105"/>
        <v>0</v>
      </c>
      <c r="AA1039" s="795">
        <f t="shared" si="106"/>
        <v>0</v>
      </c>
      <c r="AB1039" s="796">
        <f>IFERROR(VLOOKUP(N1039,'[40]KL TT ĐỢT 2'!$B$18:$K$2023,10,0),0)</f>
        <v>0</v>
      </c>
    </row>
    <row r="1040" spans="1:28" s="823" customFormat="1" hidden="1" outlineLevel="1">
      <c r="A1040" s="835">
        <f t="shared" si="123"/>
        <v>33</v>
      </c>
      <c r="B1040" s="835" t="s">
        <v>2854</v>
      </c>
      <c r="C1040" s="950" t="s">
        <v>2855</v>
      </c>
      <c r="D1040" s="931" t="s">
        <v>822</v>
      </c>
      <c r="E1040" s="838">
        <v>5</v>
      </c>
      <c r="F1040" s="938"/>
      <c r="G1040" s="938"/>
      <c r="H1040" s="812">
        <v>0</v>
      </c>
      <c r="I1040" s="891">
        <f t="shared" si="109"/>
        <v>0</v>
      </c>
      <c r="J1040" s="892">
        <f t="shared" si="110"/>
        <v>0</v>
      </c>
      <c r="K1040" s="938"/>
      <c r="M1040" s="790">
        <f t="shared" si="124"/>
        <v>33</v>
      </c>
      <c r="N1040" s="790" t="s">
        <v>2854</v>
      </c>
      <c r="O1040" s="951" t="s">
        <v>2855</v>
      </c>
      <c r="P1040" s="904" t="s">
        <v>822</v>
      </c>
      <c r="Q1040" s="793">
        <v>5</v>
      </c>
      <c r="R1040" s="758">
        <f t="shared" si="122"/>
        <v>0</v>
      </c>
      <c r="S1040" s="844">
        <f t="shared" si="122"/>
        <v>0</v>
      </c>
      <c r="T1040" s="883">
        <f t="shared" si="122"/>
        <v>0</v>
      </c>
      <c r="U1040" s="795">
        <v>581300</v>
      </c>
      <c r="V1040" s="795">
        <v>321400</v>
      </c>
      <c r="W1040" s="795">
        <f t="shared" si="102"/>
        <v>902700</v>
      </c>
      <c r="X1040" s="795">
        <f t="shared" si="103"/>
        <v>4513500</v>
      </c>
      <c r="Y1040" s="795">
        <f t="shared" si="104"/>
        <v>0</v>
      </c>
      <c r="Z1040" s="795">
        <f t="shared" si="105"/>
        <v>0</v>
      </c>
      <c r="AA1040" s="795">
        <f t="shared" si="106"/>
        <v>0</v>
      </c>
      <c r="AB1040" s="796">
        <f>IFERROR(VLOOKUP(N1040,'[40]KL TT ĐỢT 2'!$B$18:$K$2023,10,0),0)</f>
        <v>0</v>
      </c>
    </row>
    <row r="1041" spans="1:28" s="823" customFormat="1" hidden="1" outlineLevel="1">
      <c r="A1041" s="835">
        <f t="shared" si="123"/>
        <v>34</v>
      </c>
      <c r="B1041" s="835" t="s">
        <v>2856</v>
      </c>
      <c r="C1041" s="950" t="s">
        <v>2857</v>
      </c>
      <c r="D1041" s="931" t="s">
        <v>822</v>
      </c>
      <c r="E1041" s="838">
        <v>2</v>
      </c>
      <c r="F1041" s="938"/>
      <c r="G1041" s="938"/>
      <c r="H1041" s="812">
        <v>0</v>
      </c>
      <c r="I1041" s="891">
        <f t="shared" si="109"/>
        <v>0</v>
      </c>
      <c r="J1041" s="892">
        <f t="shared" si="110"/>
        <v>0</v>
      </c>
      <c r="K1041" s="938"/>
      <c r="M1041" s="790">
        <f t="shared" si="124"/>
        <v>34</v>
      </c>
      <c r="N1041" s="790" t="s">
        <v>2856</v>
      </c>
      <c r="O1041" s="951" t="s">
        <v>2857</v>
      </c>
      <c r="P1041" s="904" t="s">
        <v>822</v>
      </c>
      <c r="Q1041" s="793">
        <v>2</v>
      </c>
      <c r="R1041" s="758">
        <f t="shared" si="122"/>
        <v>0</v>
      </c>
      <c r="S1041" s="844">
        <f t="shared" si="122"/>
        <v>0</v>
      </c>
      <c r="T1041" s="883">
        <f t="shared" si="122"/>
        <v>0</v>
      </c>
      <c r="U1041" s="795">
        <v>825700</v>
      </c>
      <c r="V1041" s="795">
        <v>321400</v>
      </c>
      <c r="W1041" s="795">
        <f t="shared" si="102"/>
        <v>1147100</v>
      </c>
      <c r="X1041" s="795">
        <f t="shared" si="103"/>
        <v>2294200</v>
      </c>
      <c r="Y1041" s="795">
        <f t="shared" si="104"/>
        <v>0</v>
      </c>
      <c r="Z1041" s="795">
        <f t="shared" si="105"/>
        <v>0</v>
      </c>
      <c r="AA1041" s="795">
        <f t="shared" si="106"/>
        <v>0</v>
      </c>
      <c r="AB1041" s="796">
        <f>IFERROR(VLOOKUP(N1041,'[40]KL TT ĐỢT 2'!$B$18:$K$2023,10,0),0)</f>
        <v>0</v>
      </c>
    </row>
    <row r="1042" spans="1:28" s="823" customFormat="1" hidden="1" outlineLevel="1">
      <c r="A1042" s="835">
        <f t="shared" si="123"/>
        <v>35</v>
      </c>
      <c r="B1042" s="835" t="s">
        <v>2858</v>
      </c>
      <c r="C1042" s="950" t="s">
        <v>2859</v>
      </c>
      <c r="D1042" s="931" t="s">
        <v>822</v>
      </c>
      <c r="E1042" s="838">
        <v>1</v>
      </c>
      <c r="F1042" s="938"/>
      <c r="G1042" s="938"/>
      <c r="H1042" s="812">
        <v>0</v>
      </c>
      <c r="I1042" s="891">
        <f t="shared" si="109"/>
        <v>0</v>
      </c>
      <c r="J1042" s="892">
        <f t="shared" si="110"/>
        <v>0</v>
      </c>
      <c r="K1042" s="938"/>
      <c r="M1042" s="790">
        <f t="shared" si="124"/>
        <v>35</v>
      </c>
      <c r="N1042" s="790" t="s">
        <v>2858</v>
      </c>
      <c r="O1042" s="951" t="s">
        <v>2859</v>
      </c>
      <c r="P1042" s="904" t="s">
        <v>822</v>
      </c>
      <c r="Q1042" s="793">
        <v>1</v>
      </c>
      <c r="R1042" s="758">
        <f t="shared" si="122"/>
        <v>0</v>
      </c>
      <c r="S1042" s="844">
        <f t="shared" si="122"/>
        <v>0</v>
      </c>
      <c r="T1042" s="883">
        <f t="shared" si="122"/>
        <v>0</v>
      </c>
      <c r="U1042" s="795">
        <v>940000</v>
      </c>
      <c r="V1042" s="795">
        <v>321400</v>
      </c>
      <c r="W1042" s="795">
        <f t="shared" si="102"/>
        <v>1261400</v>
      </c>
      <c r="X1042" s="795">
        <f t="shared" si="103"/>
        <v>1261400</v>
      </c>
      <c r="Y1042" s="795">
        <f t="shared" si="104"/>
        <v>0</v>
      </c>
      <c r="Z1042" s="795">
        <f t="shared" si="105"/>
        <v>0</v>
      </c>
      <c r="AA1042" s="795">
        <f t="shared" si="106"/>
        <v>0</v>
      </c>
      <c r="AB1042" s="796">
        <f>IFERROR(VLOOKUP(N1042,'[40]KL TT ĐỢT 2'!$B$18:$K$2023,10,0),0)</f>
        <v>0</v>
      </c>
    </row>
    <row r="1043" spans="1:28" s="823" customFormat="1" hidden="1" outlineLevel="1">
      <c r="A1043" s="835">
        <f t="shared" si="123"/>
        <v>36</v>
      </c>
      <c r="B1043" s="835" t="s">
        <v>2860</v>
      </c>
      <c r="C1043" s="950" t="s">
        <v>2861</v>
      </c>
      <c r="D1043" s="931" t="s">
        <v>822</v>
      </c>
      <c r="E1043" s="838">
        <v>1</v>
      </c>
      <c r="F1043" s="938"/>
      <c r="G1043" s="938"/>
      <c r="H1043" s="812">
        <v>0</v>
      </c>
      <c r="I1043" s="891">
        <f t="shared" si="109"/>
        <v>0</v>
      </c>
      <c r="J1043" s="892">
        <f t="shared" si="110"/>
        <v>0</v>
      </c>
      <c r="K1043" s="938"/>
      <c r="M1043" s="790">
        <f t="shared" si="124"/>
        <v>36</v>
      </c>
      <c r="N1043" s="790" t="s">
        <v>2860</v>
      </c>
      <c r="O1043" s="951" t="s">
        <v>2861</v>
      </c>
      <c r="P1043" s="904" t="s">
        <v>822</v>
      </c>
      <c r="Q1043" s="793">
        <v>1</v>
      </c>
      <c r="R1043" s="758">
        <f t="shared" si="122"/>
        <v>0</v>
      </c>
      <c r="S1043" s="844">
        <f t="shared" si="122"/>
        <v>0</v>
      </c>
      <c r="T1043" s="883">
        <f t="shared" si="122"/>
        <v>0</v>
      </c>
      <c r="U1043" s="795">
        <v>1586200</v>
      </c>
      <c r="V1043" s="795">
        <v>642800</v>
      </c>
      <c r="W1043" s="795">
        <f t="shared" si="102"/>
        <v>2229000</v>
      </c>
      <c r="X1043" s="795">
        <f t="shared" si="103"/>
        <v>2229000</v>
      </c>
      <c r="Y1043" s="795">
        <f t="shared" si="104"/>
        <v>0</v>
      </c>
      <c r="Z1043" s="795">
        <f t="shared" si="105"/>
        <v>0</v>
      </c>
      <c r="AA1043" s="795">
        <f t="shared" si="106"/>
        <v>0</v>
      </c>
      <c r="AB1043" s="796">
        <f>IFERROR(VLOOKUP(N1043,'[40]KL TT ĐỢT 2'!$B$18:$K$2023,10,0),0)</f>
        <v>0</v>
      </c>
    </row>
    <row r="1044" spans="1:28" s="823" customFormat="1" hidden="1" outlineLevel="1">
      <c r="A1044" s="835">
        <f t="shared" si="123"/>
        <v>37</v>
      </c>
      <c r="B1044" s="835" t="s">
        <v>2862</v>
      </c>
      <c r="C1044" s="950" t="s">
        <v>2863</v>
      </c>
      <c r="D1044" s="931" t="s">
        <v>822</v>
      </c>
      <c r="E1044" s="838">
        <v>2</v>
      </c>
      <c r="F1044" s="938"/>
      <c r="G1044" s="938"/>
      <c r="H1044" s="812">
        <v>0</v>
      </c>
      <c r="I1044" s="891">
        <f t="shared" si="109"/>
        <v>0</v>
      </c>
      <c r="J1044" s="892">
        <f t="shared" si="110"/>
        <v>0</v>
      </c>
      <c r="K1044" s="938"/>
      <c r="M1044" s="790">
        <f t="shared" si="124"/>
        <v>37</v>
      </c>
      <c r="N1044" s="790" t="s">
        <v>2862</v>
      </c>
      <c r="O1044" s="951" t="s">
        <v>2863</v>
      </c>
      <c r="P1044" s="904" t="s">
        <v>822</v>
      </c>
      <c r="Q1044" s="793">
        <v>2</v>
      </c>
      <c r="R1044" s="758">
        <f t="shared" si="122"/>
        <v>0</v>
      </c>
      <c r="S1044" s="844">
        <f t="shared" si="122"/>
        <v>0</v>
      </c>
      <c r="T1044" s="883">
        <f t="shared" si="122"/>
        <v>0</v>
      </c>
      <c r="U1044" s="795">
        <v>1951000</v>
      </c>
      <c r="V1044" s="795">
        <v>642800</v>
      </c>
      <c r="W1044" s="795">
        <f t="shared" si="102"/>
        <v>2593800</v>
      </c>
      <c r="X1044" s="795">
        <f t="shared" si="103"/>
        <v>5187600</v>
      </c>
      <c r="Y1044" s="795">
        <f t="shared" si="104"/>
        <v>0</v>
      </c>
      <c r="Z1044" s="795">
        <f t="shared" si="105"/>
        <v>0</v>
      </c>
      <c r="AA1044" s="795">
        <f t="shared" si="106"/>
        <v>0</v>
      </c>
      <c r="AB1044" s="796">
        <f>IFERROR(VLOOKUP(N1044,'[40]KL TT ĐỢT 2'!$B$18:$K$2023,10,0),0)</f>
        <v>0</v>
      </c>
    </row>
    <row r="1045" spans="1:28" s="823" customFormat="1" hidden="1" outlineLevel="1">
      <c r="A1045" s="835">
        <f t="shared" si="123"/>
        <v>38</v>
      </c>
      <c r="B1045" s="835" t="s">
        <v>2864</v>
      </c>
      <c r="C1045" s="950" t="s">
        <v>2865</v>
      </c>
      <c r="D1045" s="931" t="s">
        <v>822</v>
      </c>
      <c r="E1045" s="838">
        <v>2</v>
      </c>
      <c r="F1045" s="938"/>
      <c r="G1045" s="938"/>
      <c r="H1045" s="812">
        <v>0</v>
      </c>
      <c r="I1045" s="891">
        <f t="shared" si="109"/>
        <v>0</v>
      </c>
      <c r="J1045" s="892">
        <f t="shared" si="110"/>
        <v>0</v>
      </c>
      <c r="K1045" s="938"/>
      <c r="M1045" s="790">
        <f t="shared" si="124"/>
        <v>38</v>
      </c>
      <c r="N1045" s="790" t="s">
        <v>2864</v>
      </c>
      <c r="O1045" s="951" t="s">
        <v>2865</v>
      </c>
      <c r="P1045" s="904" t="s">
        <v>822</v>
      </c>
      <c r="Q1045" s="793">
        <v>2</v>
      </c>
      <c r="R1045" s="758">
        <f t="shared" si="122"/>
        <v>0</v>
      </c>
      <c r="S1045" s="844">
        <f t="shared" si="122"/>
        <v>0</v>
      </c>
      <c r="T1045" s="883">
        <f t="shared" si="122"/>
        <v>0</v>
      </c>
      <c r="U1045" s="795">
        <v>2744600</v>
      </c>
      <c r="V1045" s="795">
        <v>899900</v>
      </c>
      <c r="W1045" s="795">
        <f t="shared" si="102"/>
        <v>3644500</v>
      </c>
      <c r="X1045" s="795">
        <f t="shared" si="103"/>
        <v>7289000</v>
      </c>
      <c r="Y1045" s="795">
        <f t="shared" si="104"/>
        <v>0</v>
      </c>
      <c r="Z1045" s="795">
        <f t="shared" si="105"/>
        <v>0</v>
      </c>
      <c r="AA1045" s="795">
        <f t="shared" si="106"/>
        <v>0</v>
      </c>
      <c r="AB1045" s="796">
        <f>IFERROR(VLOOKUP(N1045,'[40]KL TT ĐỢT 2'!$B$18:$K$2023,10,0),0)</f>
        <v>0</v>
      </c>
    </row>
    <row r="1046" spans="1:28" s="823" customFormat="1" hidden="1" outlineLevel="1">
      <c r="A1046" s="835">
        <f t="shared" si="123"/>
        <v>39</v>
      </c>
      <c r="B1046" s="835" t="s">
        <v>2866</v>
      </c>
      <c r="C1046" s="948" t="s">
        <v>2867</v>
      </c>
      <c r="D1046" s="837" t="s">
        <v>822</v>
      </c>
      <c r="E1046" s="838">
        <v>4</v>
      </c>
      <c r="F1046" s="938"/>
      <c r="G1046" s="938"/>
      <c r="H1046" s="812">
        <v>0</v>
      </c>
      <c r="I1046" s="891">
        <f t="shared" si="109"/>
        <v>0</v>
      </c>
      <c r="J1046" s="892">
        <f t="shared" si="110"/>
        <v>0</v>
      </c>
      <c r="K1046" s="938"/>
      <c r="M1046" s="790">
        <f t="shared" si="124"/>
        <v>39</v>
      </c>
      <c r="N1046" s="790" t="s">
        <v>2866</v>
      </c>
      <c r="O1046" s="949" t="s">
        <v>2867</v>
      </c>
      <c r="P1046" s="792" t="s">
        <v>822</v>
      </c>
      <c r="Q1046" s="793">
        <v>4</v>
      </c>
      <c r="R1046" s="758">
        <f t="shared" si="122"/>
        <v>0</v>
      </c>
      <c r="S1046" s="844">
        <f t="shared" si="122"/>
        <v>0</v>
      </c>
      <c r="T1046" s="883">
        <f t="shared" si="122"/>
        <v>0</v>
      </c>
      <c r="U1046" s="795">
        <v>3509000</v>
      </c>
      <c r="V1046" s="795">
        <v>899900</v>
      </c>
      <c r="W1046" s="795">
        <f t="shared" ref="W1046:W1109" si="125">U1046+V1046</f>
        <v>4408900</v>
      </c>
      <c r="X1046" s="795">
        <f t="shared" ref="X1046:X1109" si="126">Q1046*W1046</f>
        <v>17635600</v>
      </c>
      <c r="Y1046" s="795">
        <f t="shared" ref="Y1046:Y1109" si="127">R1046*W1046</f>
        <v>0</v>
      </c>
      <c r="Z1046" s="795">
        <f t="shared" ref="Z1046:Z1109" si="128">S1046*W1046</f>
        <v>0</v>
      </c>
      <c r="AA1046" s="795">
        <f t="shared" ref="AA1046:AA1109" si="129">T1046*W1046</f>
        <v>0</v>
      </c>
      <c r="AB1046" s="796">
        <f>IFERROR(VLOOKUP(N1046,'[40]KL TT ĐỢT 2'!$B$18:$K$2023,10,0),0)</f>
        <v>0</v>
      </c>
    </row>
    <row r="1047" spans="1:28" s="823" customFormat="1" hidden="1" outlineLevel="1">
      <c r="A1047" s="835">
        <f t="shared" si="123"/>
        <v>40</v>
      </c>
      <c r="B1047" s="835" t="s">
        <v>2868</v>
      </c>
      <c r="C1047" s="948" t="s">
        <v>2869</v>
      </c>
      <c r="D1047" s="837" t="s">
        <v>822</v>
      </c>
      <c r="E1047" s="838">
        <v>4</v>
      </c>
      <c r="F1047" s="938"/>
      <c r="G1047" s="938"/>
      <c r="H1047" s="812">
        <v>0</v>
      </c>
      <c r="I1047" s="891">
        <f t="shared" si="109"/>
        <v>0</v>
      </c>
      <c r="J1047" s="892">
        <f t="shared" si="110"/>
        <v>0</v>
      </c>
      <c r="K1047" s="938"/>
      <c r="M1047" s="790">
        <f t="shared" si="124"/>
        <v>40</v>
      </c>
      <c r="N1047" s="790" t="s">
        <v>2868</v>
      </c>
      <c r="O1047" s="949" t="s">
        <v>2869</v>
      </c>
      <c r="P1047" s="792" t="s">
        <v>822</v>
      </c>
      <c r="Q1047" s="793">
        <v>4</v>
      </c>
      <c r="R1047" s="758">
        <f t="shared" si="122"/>
        <v>0</v>
      </c>
      <c r="S1047" s="844">
        <f t="shared" si="122"/>
        <v>0</v>
      </c>
      <c r="T1047" s="883">
        <f t="shared" si="122"/>
        <v>0</v>
      </c>
      <c r="U1047" s="795">
        <v>3509000</v>
      </c>
      <c r="V1047" s="795">
        <v>899900</v>
      </c>
      <c r="W1047" s="795">
        <f t="shared" si="125"/>
        <v>4408900</v>
      </c>
      <c r="X1047" s="795">
        <f t="shared" si="126"/>
        <v>17635600</v>
      </c>
      <c r="Y1047" s="795">
        <f t="shared" si="127"/>
        <v>0</v>
      </c>
      <c r="Z1047" s="795">
        <f t="shared" si="128"/>
        <v>0</v>
      </c>
      <c r="AA1047" s="795">
        <f t="shared" si="129"/>
        <v>0</v>
      </c>
      <c r="AB1047" s="796">
        <f>IFERROR(VLOOKUP(N1047,'[40]KL TT ĐỢT 2'!$B$18:$K$2023,10,0),0)</f>
        <v>0</v>
      </c>
    </row>
    <row r="1048" spans="1:28" s="823" customFormat="1" hidden="1" outlineLevel="1">
      <c r="A1048" s="835">
        <f t="shared" si="123"/>
        <v>41</v>
      </c>
      <c r="B1048" s="835" t="s">
        <v>2870</v>
      </c>
      <c r="C1048" s="948" t="s">
        <v>2871</v>
      </c>
      <c r="D1048" s="837" t="s">
        <v>822</v>
      </c>
      <c r="E1048" s="838">
        <v>2</v>
      </c>
      <c r="F1048" s="938"/>
      <c r="G1048" s="938"/>
      <c r="H1048" s="812">
        <v>0</v>
      </c>
      <c r="I1048" s="891">
        <f t="shared" si="109"/>
        <v>0</v>
      </c>
      <c r="J1048" s="892">
        <f t="shared" si="110"/>
        <v>0</v>
      </c>
      <c r="K1048" s="938"/>
      <c r="M1048" s="790">
        <f t="shared" si="124"/>
        <v>41</v>
      </c>
      <c r="N1048" s="790" t="s">
        <v>2870</v>
      </c>
      <c r="O1048" s="949" t="s">
        <v>2871</v>
      </c>
      <c r="P1048" s="792" t="s">
        <v>822</v>
      </c>
      <c r="Q1048" s="793">
        <v>2</v>
      </c>
      <c r="R1048" s="758">
        <f t="shared" si="122"/>
        <v>0</v>
      </c>
      <c r="S1048" s="844">
        <f t="shared" si="122"/>
        <v>0</v>
      </c>
      <c r="T1048" s="883">
        <f t="shared" si="122"/>
        <v>0</v>
      </c>
      <c r="U1048" s="795">
        <v>978100</v>
      </c>
      <c r="V1048" s="795">
        <v>192900</v>
      </c>
      <c r="W1048" s="795">
        <f t="shared" si="125"/>
        <v>1171000</v>
      </c>
      <c r="X1048" s="795">
        <f t="shared" si="126"/>
        <v>2342000</v>
      </c>
      <c r="Y1048" s="795">
        <f t="shared" si="127"/>
        <v>0</v>
      </c>
      <c r="Z1048" s="795">
        <f t="shared" si="128"/>
        <v>0</v>
      </c>
      <c r="AA1048" s="795">
        <f t="shared" si="129"/>
        <v>0</v>
      </c>
      <c r="AB1048" s="796">
        <f>IFERROR(VLOOKUP(N1048,'[40]KL TT ĐỢT 2'!$B$18:$K$2023,10,0),0)</f>
        <v>0</v>
      </c>
    </row>
    <row r="1049" spans="1:28" s="823" customFormat="1" hidden="1" outlineLevel="1">
      <c r="A1049" s="835">
        <f t="shared" si="123"/>
        <v>42</v>
      </c>
      <c r="B1049" s="835" t="s">
        <v>2872</v>
      </c>
      <c r="C1049" s="950" t="s">
        <v>2873</v>
      </c>
      <c r="D1049" s="931" t="s">
        <v>822</v>
      </c>
      <c r="E1049" s="838">
        <v>12</v>
      </c>
      <c r="F1049" s="938"/>
      <c r="G1049" s="938"/>
      <c r="H1049" s="812">
        <v>0</v>
      </c>
      <c r="I1049" s="891">
        <f t="shared" si="109"/>
        <v>0</v>
      </c>
      <c r="J1049" s="892">
        <f t="shared" si="110"/>
        <v>0</v>
      </c>
      <c r="K1049" s="938"/>
      <c r="M1049" s="790">
        <f t="shared" si="124"/>
        <v>42</v>
      </c>
      <c r="N1049" s="790" t="s">
        <v>2872</v>
      </c>
      <c r="O1049" s="951" t="s">
        <v>2873</v>
      </c>
      <c r="P1049" s="904" t="s">
        <v>822</v>
      </c>
      <c r="Q1049" s="793">
        <v>12</v>
      </c>
      <c r="R1049" s="758">
        <f t="shared" si="122"/>
        <v>0</v>
      </c>
      <c r="S1049" s="844">
        <f t="shared" si="122"/>
        <v>0</v>
      </c>
      <c r="T1049" s="883">
        <f t="shared" si="122"/>
        <v>0</v>
      </c>
      <c r="U1049" s="795">
        <v>413600</v>
      </c>
      <c r="V1049" s="795">
        <v>192900</v>
      </c>
      <c r="W1049" s="795">
        <f t="shared" si="125"/>
        <v>606500</v>
      </c>
      <c r="X1049" s="795">
        <f t="shared" si="126"/>
        <v>7278000</v>
      </c>
      <c r="Y1049" s="795">
        <f t="shared" si="127"/>
        <v>0</v>
      </c>
      <c r="Z1049" s="795">
        <f t="shared" si="128"/>
        <v>0</v>
      </c>
      <c r="AA1049" s="795">
        <f t="shared" si="129"/>
        <v>0</v>
      </c>
      <c r="AB1049" s="796">
        <f>IFERROR(VLOOKUP(N1049,'[40]KL TT ĐỢT 2'!$B$18:$K$2023,10,0),0)</f>
        <v>0</v>
      </c>
    </row>
    <row r="1050" spans="1:28" s="823" customFormat="1" hidden="1" outlineLevel="1">
      <c r="A1050" s="835">
        <f t="shared" si="123"/>
        <v>43</v>
      </c>
      <c r="B1050" s="835" t="s">
        <v>2874</v>
      </c>
      <c r="C1050" s="950" t="s">
        <v>2875</v>
      </c>
      <c r="D1050" s="931" t="s">
        <v>822</v>
      </c>
      <c r="E1050" s="838">
        <v>5</v>
      </c>
      <c r="F1050" s="938"/>
      <c r="G1050" s="938"/>
      <c r="H1050" s="812">
        <v>0</v>
      </c>
      <c r="I1050" s="891">
        <f t="shared" si="109"/>
        <v>0</v>
      </c>
      <c r="J1050" s="892">
        <f t="shared" si="110"/>
        <v>0</v>
      </c>
      <c r="K1050" s="938"/>
      <c r="M1050" s="790">
        <f t="shared" si="124"/>
        <v>43</v>
      </c>
      <c r="N1050" s="790" t="s">
        <v>2874</v>
      </c>
      <c r="O1050" s="951" t="s">
        <v>2875</v>
      </c>
      <c r="P1050" s="904" t="s">
        <v>822</v>
      </c>
      <c r="Q1050" s="793">
        <v>5</v>
      </c>
      <c r="R1050" s="758">
        <f t="shared" si="122"/>
        <v>0</v>
      </c>
      <c r="S1050" s="844">
        <f t="shared" si="122"/>
        <v>0</v>
      </c>
      <c r="T1050" s="883">
        <f t="shared" si="122"/>
        <v>0</v>
      </c>
      <c r="U1050" s="795">
        <v>681100</v>
      </c>
      <c r="V1050" s="795">
        <v>192900</v>
      </c>
      <c r="W1050" s="795">
        <f t="shared" si="125"/>
        <v>874000</v>
      </c>
      <c r="X1050" s="795">
        <f t="shared" si="126"/>
        <v>4370000</v>
      </c>
      <c r="Y1050" s="795">
        <f t="shared" si="127"/>
        <v>0</v>
      </c>
      <c r="Z1050" s="795">
        <f t="shared" si="128"/>
        <v>0</v>
      </c>
      <c r="AA1050" s="795">
        <f t="shared" si="129"/>
        <v>0</v>
      </c>
      <c r="AB1050" s="796">
        <f>IFERROR(VLOOKUP(N1050,'[40]KL TT ĐỢT 2'!$B$18:$K$2023,10,0),0)</f>
        <v>0</v>
      </c>
    </row>
    <row r="1051" spans="1:28" s="823" customFormat="1" hidden="1" outlineLevel="1">
      <c r="A1051" s="835">
        <f t="shared" si="123"/>
        <v>44</v>
      </c>
      <c r="B1051" s="835" t="s">
        <v>2876</v>
      </c>
      <c r="C1051" s="950" t="s">
        <v>2877</v>
      </c>
      <c r="D1051" s="931" t="s">
        <v>822</v>
      </c>
      <c r="E1051" s="838">
        <v>1</v>
      </c>
      <c r="F1051" s="938"/>
      <c r="G1051" s="938"/>
      <c r="H1051" s="812">
        <v>0</v>
      </c>
      <c r="I1051" s="891">
        <f t="shared" ref="I1051:I1114" si="130">+E1051*K1051</f>
        <v>0</v>
      </c>
      <c r="J1051" s="892">
        <f t="shared" ref="J1051:J1114" si="131">+H1051+I1051</f>
        <v>0</v>
      </c>
      <c r="K1051" s="938"/>
      <c r="M1051" s="790">
        <f t="shared" si="124"/>
        <v>44</v>
      </c>
      <c r="N1051" s="790" t="s">
        <v>2876</v>
      </c>
      <c r="O1051" s="951" t="s">
        <v>2877</v>
      </c>
      <c r="P1051" s="904" t="s">
        <v>822</v>
      </c>
      <c r="Q1051" s="793">
        <v>1</v>
      </c>
      <c r="R1051" s="758">
        <f t="shared" si="122"/>
        <v>0</v>
      </c>
      <c r="S1051" s="844">
        <f t="shared" si="122"/>
        <v>0</v>
      </c>
      <c r="T1051" s="883">
        <f t="shared" si="122"/>
        <v>0</v>
      </c>
      <c r="U1051" s="795">
        <v>978100</v>
      </c>
      <c r="V1051" s="795">
        <v>192900</v>
      </c>
      <c r="W1051" s="795">
        <f t="shared" si="125"/>
        <v>1171000</v>
      </c>
      <c r="X1051" s="795">
        <f t="shared" si="126"/>
        <v>1171000</v>
      </c>
      <c r="Y1051" s="795">
        <f t="shared" si="127"/>
        <v>0</v>
      </c>
      <c r="Z1051" s="795">
        <f t="shared" si="128"/>
        <v>0</v>
      </c>
      <c r="AA1051" s="795">
        <f t="shared" si="129"/>
        <v>0</v>
      </c>
      <c r="AB1051" s="796">
        <f>IFERROR(VLOOKUP(N1051,'[40]KL TT ĐỢT 2'!$B$18:$K$2023,10,0),0)</f>
        <v>0</v>
      </c>
    </row>
    <row r="1052" spans="1:28" s="823" customFormat="1" hidden="1" outlineLevel="1">
      <c r="A1052" s="835">
        <f t="shared" si="123"/>
        <v>45</v>
      </c>
      <c r="B1052" s="835" t="s">
        <v>2878</v>
      </c>
      <c r="C1052" s="950" t="s">
        <v>2879</v>
      </c>
      <c r="D1052" s="931" t="s">
        <v>822</v>
      </c>
      <c r="E1052" s="838">
        <v>1</v>
      </c>
      <c r="F1052" s="938"/>
      <c r="G1052" s="938"/>
      <c r="H1052" s="812">
        <v>0</v>
      </c>
      <c r="I1052" s="891">
        <f t="shared" si="130"/>
        <v>0</v>
      </c>
      <c r="J1052" s="892">
        <f t="shared" si="131"/>
        <v>0</v>
      </c>
      <c r="K1052" s="938"/>
      <c r="M1052" s="790">
        <f t="shared" si="124"/>
        <v>45</v>
      </c>
      <c r="N1052" s="790" t="s">
        <v>2878</v>
      </c>
      <c r="O1052" s="951" t="s">
        <v>2879</v>
      </c>
      <c r="P1052" s="904" t="s">
        <v>822</v>
      </c>
      <c r="Q1052" s="793">
        <v>1</v>
      </c>
      <c r="R1052" s="758">
        <f t="shared" si="122"/>
        <v>0</v>
      </c>
      <c r="S1052" s="844">
        <f t="shared" si="122"/>
        <v>0</v>
      </c>
      <c r="T1052" s="883">
        <f t="shared" si="122"/>
        <v>0</v>
      </c>
      <c r="U1052" s="795">
        <v>1290300</v>
      </c>
      <c r="V1052" s="795">
        <v>385700</v>
      </c>
      <c r="W1052" s="795">
        <f t="shared" si="125"/>
        <v>1676000</v>
      </c>
      <c r="X1052" s="795">
        <f t="shared" si="126"/>
        <v>1676000</v>
      </c>
      <c r="Y1052" s="795">
        <f t="shared" si="127"/>
        <v>0</v>
      </c>
      <c r="Z1052" s="795">
        <f t="shared" si="128"/>
        <v>0</v>
      </c>
      <c r="AA1052" s="795">
        <f t="shared" si="129"/>
        <v>0</v>
      </c>
      <c r="AB1052" s="796">
        <f>IFERROR(VLOOKUP(N1052,'[40]KL TT ĐỢT 2'!$B$18:$K$2023,10,0),0)</f>
        <v>0</v>
      </c>
    </row>
    <row r="1053" spans="1:28" s="823" customFormat="1" hidden="1" outlineLevel="1">
      <c r="A1053" s="835">
        <f t="shared" si="123"/>
        <v>46</v>
      </c>
      <c r="B1053" s="835" t="s">
        <v>2880</v>
      </c>
      <c r="C1053" s="950" t="s">
        <v>2881</v>
      </c>
      <c r="D1053" s="931" t="s">
        <v>822</v>
      </c>
      <c r="E1053" s="838">
        <v>2</v>
      </c>
      <c r="F1053" s="938"/>
      <c r="G1053" s="938"/>
      <c r="H1053" s="812">
        <v>0</v>
      </c>
      <c r="I1053" s="891">
        <f t="shared" si="130"/>
        <v>0</v>
      </c>
      <c r="J1053" s="892">
        <f t="shared" si="131"/>
        <v>0</v>
      </c>
      <c r="K1053" s="938"/>
      <c r="M1053" s="790">
        <f t="shared" si="124"/>
        <v>46</v>
      </c>
      <c r="N1053" s="790" t="s">
        <v>2880</v>
      </c>
      <c r="O1053" s="951" t="s">
        <v>2881</v>
      </c>
      <c r="P1053" s="904" t="s">
        <v>822</v>
      </c>
      <c r="Q1053" s="793">
        <v>2</v>
      </c>
      <c r="R1053" s="758">
        <f t="shared" si="122"/>
        <v>0</v>
      </c>
      <c r="S1053" s="844">
        <f t="shared" si="122"/>
        <v>0</v>
      </c>
      <c r="T1053" s="883">
        <f t="shared" si="122"/>
        <v>0</v>
      </c>
      <c r="U1053" s="795">
        <v>1562500</v>
      </c>
      <c r="V1053" s="795">
        <v>385700</v>
      </c>
      <c r="W1053" s="795">
        <f t="shared" si="125"/>
        <v>1948200</v>
      </c>
      <c r="X1053" s="795">
        <f t="shared" si="126"/>
        <v>3896400</v>
      </c>
      <c r="Y1053" s="795">
        <f t="shared" si="127"/>
        <v>0</v>
      </c>
      <c r="Z1053" s="795">
        <f t="shared" si="128"/>
        <v>0</v>
      </c>
      <c r="AA1053" s="795">
        <f t="shared" si="129"/>
        <v>0</v>
      </c>
      <c r="AB1053" s="796">
        <f>IFERROR(VLOOKUP(N1053,'[40]KL TT ĐỢT 2'!$B$18:$K$2023,10,0),0)</f>
        <v>0</v>
      </c>
    </row>
    <row r="1054" spans="1:28" s="823" customFormat="1" hidden="1" outlineLevel="1">
      <c r="A1054" s="835">
        <f t="shared" si="123"/>
        <v>47</v>
      </c>
      <c r="B1054" s="835" t="s">
        <v>2882</v>
      </c>
      <c r="C1054" s="950" t="s">
        <v>2883</v>
      </c>
      <c r="D1054" s="931" t="s">
        <v>822</v>
      </c>
      <c r="E1054" s="838">
        <v>2</v>
      </c>
      <c r="F1054" s="938"/>
      <c r="G1054" s="938"/>
      <c r="H1054" s="812">
        <v>0</v>
      </c>
      <c r="I1054" s="891">
        <f t="shared" si="130"/>
        <v>0</v>
      </c>
      <c r="J1054" s="892">
        <f t="shared" si="131"/>
        <v>0</v>
      </c>
      <c r="K1054" s="938"/>
      <c r="M1054" s="790">
        <f t="shared" si="124"/>
        <v>47</v>
      </c>
      <c r="N1054" s="790" t="s">
        <v>2882</v>
      </c>
      <c r="O1054" s="951" t="s">
        <v>2883</v>
      </c>
      <c r="P1054" s="904" t="s">
        <v>822</v>
      </c>
      <c r="Q1054" s="793">
        <v>2</v>
      </c>
      <c r="R1054" s="758">
        <f t="shared" si="122"/>
        <v>0</v>
      </c>
      <c r="S1054" s="844">
        <f t="shared" si="122"/>
        <v>0</v>
      </c>
      <c r="T1054" s="883">
        <f t="shared" si="122"/>
        <v>0</v>
      </c>
      <c r="U1054" s="795">
        <v>1983200</v>
      </c>
      <c r="V1054" s="795">
        <v>642800</v>
      </c>
      <c r="W1054" s="795">
        <f t="shared" si="125"/>
        <v>2626000</v>
      </c>
      <c r="X1054" s="795">
        <f t="shared" si="126"/>
        <v>5252000</v>
      </c>
      <c r="Y1054" s="795">
        <f t="shared" si="127"/>
        <v>0</v>
      </c>
      <c r="Z1054" s="795">
        <f t="shared" si="128"/>
        <v>0</v>
      </c>
      <c r="AA1054" s="795">
        <f t="shared" si="129"/>
        <v>0</v>
      </c>
      <c r="AB1054" s="796">
        <f>IFERROR(VLOOKUP(N1054,'[40]KL TT ĐỢT 2'!$B$18:$K$2023,10,0),0)</f>
        <v>0</v>
      </c>
    </row>
    <row r="1055" spans="1:28" s="823" customFormat="1" hidden="1" outlineLevel="1">
      <c r="A1055" s="835">
        <f t="shared" si="123"/>
        <v>48</v>
      </c>
      <c r="B1055" s="835" t="s">
        <v>2884</v>
      </c>
      <c r="C1055" s="950" t="s">
        <v>2885</v>
      </c>
      <c r="D1055" s="931" t="s">
        <v>822</v>
      </c>
      <c r="E1055" s="838">
        <v>12</v>
      </c>
      <c r="F1055" s="938"/>
      <c r="G1055" s="938"/>
      <c r="H1055" s="812">
        <v>0</v>
      </c>
      <c r="I1055" s="891">
        <f t="shared" si="130"/>
        <v>0</v>
      </c>
      <c r="J1055" s="892">
        <f t="shared" si="131"/>
        <v>0</v>
      </c>
      <c r="K1055" s="938"/>
      <c r="M1055" s="790">
        <f t="shared" si="124"/>
        <v>48</v>
      </c>
      <c r="N1055" s="790" t="s">
        <v>2884</v>
      </c>
      <c r="O1055" s="951" t="s">
        <v>2885</v>
      </c>
      <c r="P1055" s="904" t="s">
        <v>822</v>
      </c>
      <c r="Q1055" s="793">
        <v>12</v>
      </c>
      <c r="R1055" s="758">
        <f t="shared" si="122"/>
        <v>0</v>
      </c>
      <c r="S1055" s="844">
        <f t="shared" si="122"/>
        <v>0</v>
      </c>
      <c r="T1055" s="883">
        <f t="shared" si="122"/>
        <v>0</v>
      </c>
      <c r="U1055" s="795">
        <v>180300</v>
      </c>
      <c r="V1055" s="795">
        <v>128600</v>
      </c>
      <c r="W1055" s="795">
        <f t="shared" si="125"/>
        <v>308900</v>
      </c>
      <c r="X1055" s="795">
        <f t="shared" si="126"/>
        <v>3706800</v>
      </c>
      <c r="Y1055" s="795">
        <f t="shared" si="127"/>
        <v>0</v>
      </c>
      <c r="Z1055" s="795">
        <f t="shared" si="128"/>
        <v>0</v>
      </c>
      <c r="AA1055" s="795">
        <f t="shared" si="129"/>
        <v>0</v>
      </c>
      <c r="AB1055" s="796">
        <f>IFERROR(VLOOKUP(N1055,'[40]KL TT ĐỢT 2'!$B$18:$K$2023,10,0),0)</f>
        <v>0</v>
      </c>
    </row>
    <row r="1056" spans="1:28" s="823" customFormat="1" hidden="1" outlineLevel="1">
      <c r="A1056" s="835">
        <f t="shared" si="123"/>
        <v>49</v>
      </c>
      <c r="B1056" s="835" t="s">
        <v>2886</v>
      </c>
      <c r="C1056" s="948" t="s">
        <v>1667</v>
      </c>
      <c r="D1056" s="837" t="s">
        <v>809</v>
      </c>
      <c r="E1056" s="838">
        <v>1</v>
      </c>
      <c r="F1056" s="938"/>
      <c r="G1056" s="938"/>
      <c r="H1056" s="812">
        <v>0</v>
      </c>
      <c r="I1056" s="891">
        <f t="shared" si="130"/>
        <v>0</v>
      </c>
      <c r="J1056" s="892">
        <f t="shared" si="131"/>
        <v>0</v>
      </c>
      <c r="K1056" s="938"/>
      <c r="M1056" s="790">
        <f t="shared" si="124"/>
        <v>49</v>
      </c>
      <c r="N1056" s="790" t="s">
        <v>2886</v>
      </c>
      <c r="O1056" s="949" t="s">
        <v>1667</v>
      </c>
      <c r="P1056" s="792" t="s">
        <v>809</v>
      </c>
      <c r="Q1056" s="793">
        <v>1</v>
      </c>
      <c r="R1056" s="758">
        <f t="shared" si="122"/>
        <v>0</v>
      </c>
      <c r="S1056" s="844">
        <f t="shared" si="122"/>
        <v>0</v>
      </c>
      <c r="T1056" s="883">
        <f t="shared" si="122"/>
        <v>0</v>
      </c>
      <c r="U1056" s="795">
        <v>33733500</v>
      </c>
      <c r="V1056" s="795">
        <v>10502000</v>
      </c>
      <c r="W1056" s="795">
        <f t="shared" si="125"/>
        <v>44235500</v>
      </c>
      <c r="X1056" s="795">
        <f t="shared" si="126"/>
        <v>44235500</v>
      </c>
      <c r="Y1056" s="795">
        <f t="shared" si="127"/>
        <v>0</v>
      </c>
      <c r="Z1056" s="795">
        <f t="shared" si="128"/>
        <v>0</v>
      </c>
      <c r="AA1056" s="795">
        <f t="shared" si="129"/>
        <v>0</v>
      </c>
      <c r="AB1056" s="796">
        <f>IFERROR(VLOOKUP(N1056,'[40]KL TT ĐỢT 2'!$B$18:$K$2023,10,0),0)</f>
        <v>0</v>
      </c>
    </row>
    <row r="1057" spans="1:28" s="823" customFormat="1" hidden="1" outlineLevel="1">
      <c r="A1057" s="835"/>
      <c r="B1057" s="835" t="s">
        <v>2887</v>
      </c>
      <c r="C1057" s="948"/>
      <c r="D1057" s="837"/>
      <c r="E1057" s="838"/>
      <c r="F1057" s="938"/>
      <c r="G1057" s="938"/>
      <c r="H1057" s="812">
        <v>0</v>
      </c>
      <c r="I1057" s="891">
        <f t="shared" si="130"/>
        <v>0</v>
      </c>
      <c r="J1057" s="892">
        <f t="shared" si="131"/>
        <v>0</v>
      </c>
      <c r="K1057" s="938"/>
      <c r="M1057" s="790"/>
      <c r="N1057" s="790" t="s">
        <v>2887</v>
      </c>
      <c r="O1057" s="949"/>
      <c r="P1057" s="792"/>
      <c r="Q1057" s="793"/>
      <c r="R1057" s="758">
        <f t="shared" si="122"/>
        <v>0</v>
      </c>
      <c r="S1057" s="844">
        <f t="shared" si="122"/>
        <v>0</v>
      </c>
      <c r="T1057" s="883">
        <f t="shared" si="122"/>
        <v>0</v>
      </c>
      <c r="U1057" s="782"/>
      <c r="V1057" s="782"/>
      <c r="W1057" s="795">
        <f t="shared" si="125"/>
        <v>0</v>
      </c>
      <c r="X1057" s="795">
        <f t="shared" si="126"/>
        <v>0</v>
      </c>
      <c r="Y1057" s="795">
        <f t="shared" si="127"/>
        <v>0</v>
      </c>
      <c r="Z1057" s="795">
        <f t="shared" si="128"/>
        <v>0</v>
      </c>
      <c r="AA1057" s="795">
        <f t="shared" si="129"/>
        <v>0</v>
      </c>
      <c r="AB1057" s="796">
        <f>IFERROR(VLOOKUP(N1057,'[40]KL TT ĐỢT 2'!$B$18:$K$2023,10,0),0)</f>
        <v>0</v>
      </c>
    </row>
    <row r="1058" spans="1:28" s="823" customFormat="1" hidden="1" outlineLevel="1">
      <c r="A1058" s="817" t="s">
        <v>116</v>
      </c>
      <c r="B1058" s="835" t="s">
        <v>2888</v>
      </c>
      <c r="C1058" s="930" t="s">
        <v>2889</v>
      </c>
      <c r="D1058" s="931"/>
      <c r="E1058" s="838"/>
      <c r="F1058" s="938"/>
      <c r="G1058" s="938"/>
      <c r="H1058" s="812">
        <v>0</v>
      </c>
      <c r="I1058" s="891">
        <f t="shared" si="130"/>
        <v>0</v>
      </c>
      <c r="J1058" s="892">
        <f t="shared" si="131"/>
        <v>0</v>
      </c>
      <c r="K1058" s="938"/>
      <c r="M1058" s="777" t="s">
        <v>116</v>
      </c>
      <c r="N1058" s="790" t="s">
        <v>2888</v>
      </c>
      <c r="O1058" s="903" t="s">
        <v>2889</v>
      </c>
      <c r="P1058" s="904"/>
      <c r="Q1058" s="793"/>
      <c r="R1058" s="758">
        <f t="shared" si="122"/>
        <v>0</v>
      </c>
      <c r="S1058" s="844">
        <f t="shared" si="122"/>
        <v>0</v>
      </c>
      <c r="T1058" s="883">
        <f t="shared" si="122"/>
        <v>0</v>
      </c>
      <c r="U1058" s="782"/>
      <c r="V1058" s="782"/>
      <c r="W1058" s="795">
        <f t="shared" si="125"/>
        <v>0</v>
      </c>
      <c r="X1058" s="795">
        <f t="shared" si="126"/>
        <v>0</v>
      </c>
      <c r="Y1058" s="795">
        <f t="shared" si="127"/>
        <v>0</v>
      </c>
      <c r="Z1058" s="795">
        <f t="shared" si="128"/>
        <v>0</v>
      </c>
      <c r="AA1058" s="795">
        <f t="shared" si="129"/>
        <v>0</v>
      </c>
      <c r="AB1058" s="796">
        <f>IFERROR(VLOOKUP(N1058,'[40]KL TT ĐỢT 2'!$B$18:$K$2023,10,0),0)</f>
        <v>0</v>
      </c>
    </row>
    <row r="1059" spans="1:28" s="823" customFormat="1" hidden="1" outlineLevel="1">
      <c r="A1059" s="835">
        <v>1</v>
      </c>
      <c r="B1059" s="835" t="s">
        <v>2890</v>
      </c>
      <c r="C1059" s="950" t="s">
        <v>2891</v>
      </c>
      <c r="D1059" s="931" t="s">
        <v>822</v>
      </c>
      <c r="E1059" s="838">
        <v>8</v>
      </c>
      <c r="F1059" s="938"/>
      <c r="G1059" s="938"/>
      <c r="H1059" s="812">
        <v>0</v>
      </c>
      <c r="I1059" s="891">
        <f t="shared" si="130"/>
        <v>0</v>
      </c>
      <c r="J1059" s="892">
        <f t="shared" si="131"/>
        <v>0</v>
      </c>
      <c r="K1059" s="938"/>
      <c r="M1059" s="790">
        <v>1</v>
      </c>
      <c r="N1059" s="790" t="s">
        <v>2890</v>
      </c>
      <c r="O1059" s="951" t="s">
        <v>2891</v>
      </c>
      <c r="P1059" s="904" t="s">
        <v>822</v>
      </c>
      <c r="Q1059" s="793">
        <v>8</v>
      </c>
      <c r="R1059" s="758">
        <f t="shared" si="122"/>
        <v>0</v>
      </c>
      <c r="S1059" s="844">
        <f t="shared" si="122"/>
        <v>0</v>
      </c>
      <c r="T1059" s="883">
        <f t="shared" si="122"/>
        <v>0</v>
      </c>
      <c r="U1059" s="795">
        <v>6523200</v>
      </c>
      <c r="V1059" s="795">
        <v>642800</v>
      </c>
      <c r="W1059" s="795">
        <f t="shared" si="125"/>
        <v>7166000</v>
      </c>
      <c r="X1059" s="795">
        <f t="shared" si="126"/>
        <v>57328000</v>
      </c>
      <c r="Y1059" s="795">
        <f t="shared" si="127"/>
        <v>0</v>
      </c>
      <c r="Z1059" s="795">
        <f t="shared" si="128"/>
        <v>0</v>
      </c>
      <c r="AA1059" s="795">
        <f t="shared" si="129"/>
        <v>0</v>
      </c>
      <c r="AB1059" s="796">
        <f>IFERROR(VLOOKUP(N1059,'[40]KL TT ĐỢT 2'!$B$18:$K$2023,10,0),0)</f>
        <v>0</v>
      </c>
    </row>
    <row r="1060" spans="1:28" s="823" customFormat="1" hidden="1" outlineLevel="1">
      <c r="A1060" s="835">
        <f t="shared" ref="A1060:A1068" si="132">A1059+1</f>
        <v>2</v>
      </c>
      <c r="B1060" s="835" t="s">
        <v>2892</v>
      </c>
      <c r="C1060" s="950" t="s">
        <v>2893</v>
      </c>
      <c r="D1060" s="931" t="s">
        <v>822</v>
      </c>
      <c r="E1060" s="838">
        <v>32</v>
      </c>
      <c r="F1060" s="938"/>
      <c r="G1060" s="938"/>
      <c r="H1060" s="812">
        <v>0</v>
      </c>
      <c r="I1060" s="891">
        <f t="shared" si="130"/>
        <v>0</v>
      </c>
      <c r="J1060" s="892">
        <f t="shared" si="131"/>
        <v>0</v>
      </c>
      <c r="K1060" s="938"/>
      <c r="M1060" s="790">
        <f t="shared" ref="M1060:M1068" si="133">M1059+1</f>
        <v>2</v>
      </c>
      <c r="N1060" s="790" t="s">
        <v>2892</v>
      </c>
      <c r="O1060" s="951" t="s">
        <v>2893</v>
      </c>
      <c r="P1060" s="904" t="s">
        <v>822</v>
      </c>
      <c r="Q1060" s="793">
        <v>32</v>
      </c>
      <c r="R1060" s="758">
        <f t="shared" si="122"/>
        <v>0</v>
      </c>
      <c r="S1060" s="844">
        <f t="shared" si="122"/>
        <v>0</v>
      </c>
      <c r="T1060" s="883">
        <f t="shared" si="122"/>
        <v>0</v>
      </c>
      <c r="U1060" s="795">
        <v>3695300</v>
      </c>
      <c r="V1060" s="795">
        <v>128600</v>
      </c>
      <c r="W1060" s="795">
        <f t="shared" si="125"/>
        <v>3823900</v>
      </c>
      <c r="X1060" s="795">
        <f t="shared" si="126"/>
        <v>122364800</v>
      </c>
      <c r="Y1060" s="795">
        <f t="shared" si="127"/>
        <v>0</v>
      </c>
      <c r="Z1060" s="795">
        <f t="shared" si="128"/>
        <v>0</v>
      </c>
      <c r="AA1060" s="795">
        <f t="shared" si="129"/>
        <v>0</v>
      </c>
      <c r="AB1060" s="796">
        <f>IFERROR(VLOOKUP(N1060,'[40]KL TT ĐỢT 2'!$B$18:$K$2023,10,0),0)</f>
        <v>0</v>
      </c>
    </row>
    <row r="1061" spans="1:28" s="823" customFormat="1" hidden="1" outlineLevel="1">
      <c r="A1061" s="835">
        <f t="shared" si="132"/>
        <v>3</v>
      </c>
      <c r="B1061" s="835" t="s">
        <v>2894</v>
      </c>
      <c r="C1061" s="950" t="s">
        <v>2895</v>
      </c>
      <c r="D1061" s="931" t="s">
        <v>822</v>
      </c>
      <c r="E1061" s="838">
        <v>4</v>
      </c>
      <c r="F1061" s="938"/>
      <c r="G1061" s="938"/>
      <c r="H1061" s="812">
        <v>0</v>
      </c>
      <c r="I1061" s="891">
        <f t="shared" si="130"/>
        <v>0</v>
      </c>
      <c r="J1061" s="892">
        <f t="shared" si="131"/>
        <v>0</v>
      </c>
      <c r="K1061" s="938"/>
      <c r="M1061" s="790">
        <f t="shared" si="133"/>
        <v>3</v>
      </c>
      <c r="N1061" s="790" t="s">
        <v>2894</v>
      </c>
      <c r="O1061" s="951" t="s">
        <v>2895</v>
      </c>
      <c r="P1061" s="904" t="s">
        <v>822</v>
      </c>
      <c r="Q1061" s="793">
        <v>4</v>
      </c>
      <c r="R1061" s="758">
        <f t="shared" si="122"/>
        <v>0</v>
      </c>
      <c r="S1061" s="844">
        <f t="shared" si="122"/>
        <v>0</v>
      </c>
      <c r="T1061" s="883">
        <f t="shared" si="122"/>
        <v>0</v>
      </c>
      <c r="U1061" s="795">
        <v>3050700</v>
      </c>
      <c r="V1061" s="795">
        <v>128600</v>
      </c>
      <c r="W1061" s="795">
        <f t="shared" si="125"/>
        <v>3179300</v>
      </c>
      <c r="X1061" s="795">
        <f t="shared" si="126"/>
        <v>12717200</v>
      </c>
      <c r="Y1061" s="795">
        <f t="shared" si="127"/>
        <v>0</v>
      </c>
      <c r="Z1061" s="795">
        <f t="shared" si="128"/>
        <v>0</v>
      </c>
      <c r="AA1061" s="795">
        <f t="shared" si="129"/>
        <v>0</v>
      </c>
      <c r="AB1061" s="796">
        <f>IFERROR(VLOOKUP(N1061,'[40]KL TT ĐỢT 2'!$B$18:$K$2023,10,0),0)</f>
        <v>0</v>
      </c>
    </row>
    <row r="1062" spans="1:28" s="823" customFormat="1" hidden="1" outlineLevel="1">
      <c r="A1062" s="835">
        <f t="shared" si="132"/>
        <v>4</v>
      </c>
      <c r="B1062" s="835" t="s">
        <v>2896</v>
      </c>
      <c r="C1062" s="950" t="s">
        <v>2897</v>
      </c>
      <c r="D1062" s="931" t="s">
        <v>805</v>
      </c>
      <c r="E1062" s="838">
        <v>1700</v>
      </c>
      <c r="F1062" s="938"/>
      <c r="G1062" s="938"/>
      <c r="H1062" s="812">
        <v>0</v>
      </c>
      <c r="I1062" s="891">
        <f t="shared" si="130"/>
        <v>0</v>
      </c>
      <c r="J1062" s="892">
        <f t="shared" si="131"/>
        <v>0</v>
      </c>
      <c r="K1062" s="938"/>
      <c r="M1062" s="790">
        <f t="shared" si="133"/>
        <v>4</v>
      </c>
      <c r="N1062" s="790" t="s">
        <v>2896</v>
      </c>
      <c r="O1062" s="951" t="s">
        <v>2897</v>
      </c>
      <c r="P1062" s="904" t="s">
        <v>805</v>
      </c>
      <c r="Q1062" s="793">
        <v>1700</v>
      </c>
      <c r="R1062" s="758">
        <f t="shared" ref="R1062:T1093" si="134">+H1062</f>
        <v>0</v>
      </c>
      <c r="S1062" s="844">
        <f t="shared" si="134"/>
        <v>0</v>
      </c>
      <c r="T1062" s="883">
        <f t="shared" si="134"/>
        <v>0</v>
      </c>
      <c r="U1062" s="795">
        <v>18900</v>
      </c>
      <c r="V1062" s="795">
        <v>6500</v>
      </c>
      <c r="W1062" s="795">
        <f t="shared" si="125"/>
        <v>25400</v>
      </c>
      <c r="X1062" s="795">
        <f t="shared" si="126"/>
        <v>43180000</v>
      </c>
      <c r="Y1062" s="795">
        <f t="shared" si="127"/>
        <v>0</v>
      </c>
      <c r="Z1062" s="795">
        <f t="shared" si="128"/>
        <v>0</v>
      </c>
      <c r="AA1062" s="795">
        <f t="shared" si="129"/>
        <v>0</v>
      </c>
      <c r="AB1062" s="796">
        <f>IFERROR(VLOOKUP(N1062,'[40]KL TT ĐỢT 2'!$B$18:$K$2023,10,0),0)</f>
        <v>0</v>
      </c>
    </row>
    <row r="1063" spans="1:28" s="823" customFormat="1" hidden="1" outlineLevel="1">
      <c r="A1063" s="835">
        <f t="shared" si="132"/>
        <v>5</v>
      </c>
      <c r="B1063" s="835" t="s">
        <v>2898</v>
      </c>
      <c r="C1063" s="950" t="s">
        <v>2899</v>
      </c>
      <c r="D1063" s="931" t="s">
        <v>805</v>
      </c>
      <c r="E1063" s="838">
        <v>400</v>
      </c>
      <c r="F1063" s="938"/>
      <c r="G1063" s="938"/>
      <c r="H1063" s="812">
        <v>0</v>
      </c>
      <c r="I1063" s="891">
        <f t="shared" si="130"/>
        <v>0</v>
      </c>
      <c r="J1063" s="892">
        <f t="shared" si="131"/>
        <v>0</v>
      </c>
      <c r="K1063" s="938"/>
      <c r="M1063" s="790">
        <f t="shared" si="133"/>
        <v>5</v>
      </c>
      <c r="N1063" s="790" t="s">
        <v>2898</v>
      </c>
      <c r="O1063" s="951" t="s">
        <v>2899</v>
      </c>
      <c r="P1063" s="904" t="s">
        <v>805</v>
      </c>
      <c r="Q1063" s="793">
        <v>400</v>
      </c>
      <c r="R1063" s="758">
        <f t="shared" si="134"/>
        <v>0</v>
      </c>
      <c r="S1063" s="844">
        <f t="shared" si="134"/>
        <v>0</v>
      </c>
      <c r="T1063" s="883">
        <f t="shared" si="134"/>
        <v>0</v>
      </c>
      <c r="U1063" s="795">
        <v>31300</v>
      </c>
      <c r="V1063" s="795">
        <v>11600</v>
      </c>
      <c r="W1063" s="795">
        <f t="shared" si="125"/>
        <v>42900</v>
      </c>
      <c r="X1063" s="795">
        <f t="shared" si="126"/>
        <v>17160000</v>
      </c>
      <c r="Y1063" s="795">
        <f t="shared" si="127"/>
        <v>0</v>
      </c>
      <c r="Z1063" s="795">
        <f t="shared" si="128"/>
        <v>0</v>
      </c>
      <c r="AA1063" s="795">
        <f t="shared" si="129"/>
        <v>0</v>
      </c>
      <c r="AB1063" s="796">
        <f>IFERROR(VLOOKUP(N1063,'[40]KL TT ĐỢT 2'!$B$18:$K$2023,10,0),0)</f>
        <v>0</v>
      </c>
    </row>
    <row r="1064" spans="1:28" s="823" customFormat="1" hidden="1" outlineLevel="1">
      <c r="A1064" s="835">
        <f t="shared" si="132"/>
        <v>6</v>
      </c>
      <c r="B1064" s="835" t="s">
        <v>2900</v>
      </c>
      <c r="C1064" s="846" t="s">
        <v>2901</v>
      </c>
      <c r="D1064" s="931" t="s">
        <v>805</v>
      </c>
      <c r="E1064" s="838">
        <v>1200</v>
      </c>
      <c r="F1064" s="938"/>
      <c r="G1064" s="938"/>
      <c r="H1064" s="812">
        <v>0</v>
      </c>
      <c r="I1064" s="891">
        <f t="shared" si="130"/>
        <v>0</v>
      </c>
      <c r="J1064" s="892">
        <f t="shared" si="131"/>
        <v>0</v>
      </c>
      <c r="K1064" s="938"/>
      <c r="M1064" s="790">
        <f t="shared" si="133"/>
        <v>6</v>
      </c>
      <c r="N1064" s="790" t="s">
        <v>2900</v>
      </c>
      <c r="O1064" s="791" t="s">
        <v>2901</v>
      </c>
      <c r="P1064" s="904" t="s">
        <v>805</v>
      </c>
      <c r="Q1064" s="793">
        <v>1200</v>
      </c>
      <c r="R1064" s="758">
        <f t="shared" si="134"/>
        <v>0</v>
      </c>
      <c r="S1064" s="844">
        <f t="shared" si="134"/>
        <v>0</v>
      </c>
      <c r="T1064" s="883">
        <f t="shared" si="134"/>
        <v>0</v>
      </c>
      <c r="U1064" s="795">
        <v>103700</v>
      </c>
      <c r="V1064" s="795">
        <v>25800</v>
      </c>
      <c r="W1064" s="795">
        <f t="shared" si="125"/>
        <v>129500</v>
      </c>
      <c r="X1064" s="795">
        <f t="shared" si="126"/>
        <v>155400000</v>
      </c>
      <c r="Y1064" s="795">
        <f t="shared" si="127"/>
        <v>0</v>
      </c>
      <c r="Z1064" s="795">
        <f t="shared" si="128"/>
        <v>0</v>
      </c>
      <c r="AA1064" s="795">
        <f t="shared" si="129"/>
        <v>0</v>
      </c>
      <c r="AB1064" s="796">
        <f>IFERROR(VLOOKUP(N1064,'[40]KL TT ĐỢT 2'!$B$18:$K$2023,10,0),0)</f>
        <v>0</v>
      </c>
    </row>
    <row r="1065" spans="1:28" s="823" customFormat="1" hidden="1" outlineLevel="1">
      <c r="A1065" s="835">
        <f t="shared" si="132"/>
        <v>7</v>
      </c>
      <c r="B1065" s="835" t="s">
        <v>2902</v>
      </c>
      <c r="C1065" s="950" t="s">
        <v>2903</v>
      </c>
      <c r="D1065" s="931" t="s">
        <v>805</v>
      </c>
      <c r="E1065" s="838">
        <v>2844</v>
      </c>
      <c r="F1065" s="938"/>
      <c r="G1065" s="938"/>
      <c r="H1065" s="812">
        <v>0</v>
      </c>
      <c r="I1065" s="891">
        <f t="shared" si="130"/>
        <v>0</v>
      </c>
      <c r="J1065" s="892">
        <f t="shared" si="131"/>
        <v>0</v>
      </c>
      <c r="K1065" s="938"/>
      <c r="M1065" s="790">
        <f t="shared" si="133"/>
        <v>7</v>
      </c>
      <c r="N1065" s="790" t="s">
        <v>2902</v>
      </c>
      <c r="O1065" s="951" t="s">
        <v>2903</v>
      </c>
      <c r="P1065" s="904" t="s">
        <v>805</v>
      </c>
      <c r="Q1065" s="793">
        <v>2844</v>
      </c>
      <c r="R1065" s="758">
        <f t="shared" si="134"/>
        <v>0</v>
      </c>
      <c r="S1065" s="844">
        <f t="shared" si="134"/>
        <v>0</v>
      </c>
      <c r="T1065" s="883">
        <f t="shared" si="134"/>
        <v>0</v>
      </c>
      <c r="U1065" s="795">
        <v>5200</v>
      </c>
      <c r="V1065" s="795">
        <v>12900</v>
      </c>
      <c r="W1065" s="795">
        <f t="shared" si="125"/>
        <v>18100</v>
      </c>
      <c r="X1065" s="795">
        <f t="shared" si="126"/>
        <v>51476400</v>
      </c>
      <c r="Y1065" s="795">
        <f t="shared" si="127"/>
        <v>0</v>
      </c>
      <c r="Z1065" s="795">
        <f t="shared" si="128"/>
        <v>0</v>
      </c>
      <c r="AA1065" s="795">
        <f t="shared" si="129"/>
        <v>0</v>
      </c>
      <c r="AB1065" s="796">
        <f>IFERROR(VLOOKUP(N1065,'[40]KL TT ĐỢT 2'!$B$18:$K$2023,10,0),0)</f>
        <v>0</v>
      </c>
    </row>
    <row r="1066" spans="1:28" s="823" customFormat="1" hidden="1" outlineLevel="1">
      <c r="A1066" s="835">
        <f t="shared" si="132"/>
        <v>8</v>
      </c>
      <c r="B1066" s="835" t="s">
        <v>2904</v>
      </c>
      <c r="C1066" s="948" t="s">
        <v>1667</v>
      </c>
      <c r="D1066" s="837" t="s">
        <v>809</v>
      </c>
      <c r="E1066" s="838">
        <v>1</v>
      </c>
      <c r="F1066" s="938"/>
      <c r="G1066" s="938"/>
      <c r="H1066" s="812">
        <v>0</v>
      </c>
      <c r="I1066" s="891">
        <f t="shared" si="130"/>
        <v>0</v>
      </c>
      <c r="J1066" s="892">
        <f t="shared" si="131"/>
        <v>0</v>
      </c>
      <c r="K1066" s="938"/>
      <c r="M1066" s="790">
        <f t="shared" si="133"/>
        <v>8</v>
      </c>
      <c r="N1066" s="790" t="s">
        <v>2904</v>
      </c>
      <c r="O1066" s="949" t="s">
        <v>1667</v>
      </c>
      <c r="P1066" s="792" t="s">
        <v>809</v>
      </c>
      <c r="Q1066" s="793">
        <v>1</v>
      </c>
      <c r="R1066" s="758">
        <f t="shared" si="134"/>
        <v>0</v>
      </c>
      <c r="S1066" s="844">
        <f t="shared" si="134"/>
        <v>0</v>
      </c>
      <c r="T1066" s="883">
        <f t="shared" si="134"/>
        <v>0</v>
      </c>
      <c r="U1066" s="795">
        <v>5622300</v>
      </c>
      <c r="V1066" s="795">
        <v>1750400</v>
      </c>
      <c r="W1066" s="795">
        <f t="shared" si="125"/>
        <v>7372700</v>
      </c>
      <c r="X1066" s="795">
        <f t="shared" si="126"/>
        <v>7372700</v>
      </c>
      <c r="Y1066" s="795">
        <f t="shared" si="127"/>
        <v>0</v>
      </c>
      <c r="Z1066" s="795">
        <f t="shared" si="128"/>
        <v>0</v>
      </c>
      <c r="AA1066" s="795">
        <f t="shared" si="129"/>
        <v>0</v>
      </c>
      <c r="AB1066" s="796">
        <f>IFERROR(VLOOKUP(N1066,'[40]KL TT ĐỢT 2'!$B$18:$K$2023,10,0),0)</f>
        <v>0</v>
      </c>
    </row>
    <row r="1067" spans="1:28" s="823" customFormat="1" hidden="1" outlineLevel="1">
      <c r="A1067" s="835">
        <f t="shared" si="132"/>
        <v>9</v>
      </c>
      <c r="B1067" s="835" t="s">
        <v>2905</v>
      </c>
      <c r="C1067" s="948" t="s">
        <v>2906</v>
      </c>
      <c r="D1067" s="837" t="s">
        <v>822</v>
      </c>
      <c r="E1067" s="838">
        <v>3</v>
      </c>
      <c r="F1067" s="938"/>
      <c r="G1067" s="938"/>
      <c r="H1067" s="812">
        <v>0</v>
      </c>
      <c r="I1067" s="891">
        <f t="shared" si="130"/>
        <v>0</v>
      </c>
      <c r="J1067" s="892">
        <f t="shared" si="131"/>
        <v>0</v>
      </c>
      <c r="K1067" s="938"/>
      <c r="M1067" s="790">
        <f t="shared" si="133"/>
        <v>9</v>
      </c>
      <c r="N1067" s="790" t="s">
        <v>2905</v>
      </c>
      <c r="O1067" s="949" t="s">
        <v>2906</v>
      </c>
      <c r="P1067" s="792" t="s">
        <v>822</v>
      </c>
      <c r="Q1067" s="793">
        <v>3</v>
      </c>
      <c r="R1067" s="758">
        <f t="shared" si="134"/>
        <v>0</v>
      </c>
      <c r="S1067" s="844">
        <f t="shared" si="134"/>
        <v>0</v>
      </c>
      <c r="T1067" s="883">
        <f t="shared" si="134"/>
        <v>0</v>
      </c>
      <c r="U1067" s="795">
        <v>5670100</v>
      </c>
      <c r="V1067" s="795">
        <v>128600</v>
      </c>
      <c r="W1067" s="795">
        <f t="shared" si="125"/>
        <v>5798700</v>
      </c>
      <c r="X1067" s="795">
        <f t="shared" si="126"/>
        <v>17396100</v>
      </c>
      <c r="Y1067" s="795">
        <f t="shared" si="127"/>
        <v>0</v>
      </c>
      <c r="Z1067" s="795">
        <f t="shared" si="128"/>
        <v>0</v>
      </c>
      <c r="AA1067" s="795">
        <f t="shared" si="129"/>
        <v>0</v>
      </c>
      <c r="AB1067" s="796">
        <f>IFERROR(VLOOKUP(N1067,'[40]KL TT ĐỢT 2'!$B$18:$K$2023,10,0),0)</f>
        <v>0</v>
      </c>
    </row>
    <row r="1068" spans="1:28" s="823" customFormat="1" hidden="1" outlineLevel="1">
      <c r="A1068" s="835">
        <f t="shared" si="132"/>
        <v>10</v>
      </c>
      <c r="B1068" s="835" t="s">
        <v>2907</v>
      </c>
      <c r="C1068" s="948" t="s">
        <v>2908</v>
      </c>
      <c r="D1068" s="837" t="s">
        <v>2909</v>
      </c>
      <c r="E1068" s="838">
        <v>3</v>
      </c>
      <c r="F1068" s="938"/>
      <c r="G1068" s="938"/>
      <c r="H1068" s="812">
        <v>0</v>
      </c>
      <c r="I1068" s="891">
        <f t="shared" si="130"/>
        <v>0</v>
      </c>
      <c r="J1068" s="892">
        <f t="shared" si="131"/>
        <v>0</v>
      </c>
      <c r="K1068" s="938"/>
      <c r="M1068" s="790">
        <f t="shared" si="133"/>
        <v>10</v>
      </c>
      <c r="N1068" s="790" t="s">
        <v>2907</v>
      </c>
      <c r="O1068" s="949" t="s">
        <v>2908</v>
      </c>
      <c r="P1068" s="792" t="s">
        <v>2909</v>
      </c>
      <c r="Q1068" s="793">
        <v>3</v>
      </c>
      <c r="R1068" s="758">
        <f t="shared" si="134"/>
        <v>0</v>
      </c>
      <c r="S1068" s="844">
        <f t="shared" si="134"/>
        <v>0</v>
      </c>
      <c r="T1068" s="883">
        <f t="shared" si="134"/>
        <v>0</v>
      </c>
      <c r="U1068" s="795">
        <v>2006700</v>
      </c>
      <c r="V1068" s="795">
        <v>128600</v>
      </c>
      <c r="W1068" s="795">
        <f t="shared" si="125"/>
        <v>2135300</v>
      </c>
      <c r="X1068" s="795">
        <f t="shared" si="126"/>
        <v>6405900</v>
      </c>
      <c r="Y1068" s="795">
        <f t="shared" si="127"/>
        <v>0</v>
      </c>
      <c r="Z1068" s="795">
        <f t="shared" si="128"/>
        <v>0</v>
      </c>
      <c r="AA1068" s="795">
        <f t="shared" si="129"/>
        <v>0</v>
      </c>
      <c r="AB1068" s="796">
        <f>IFERROR(VLOOKUP(N1068,'[40]KL TT ĐỢT 2'!$B$18:$K$2023,10,0),0)</f>
        <v>0</v>
      </c>
    </row>
    <row r="1069" spans="1:28" s="823" customFormat="1" hidden="1" outlineLevel="1">
      <c r="A1069" s="835"/>
      <c r="B1069" s="835" t="s">
        <v>2910</v>
      </c>
      <c r="C1069" s="948"/>
      <c r="D1069" s="837"/>
      <c r="E1069" s="838"/>
      <c r="F1069" s="938"/>
      <c r="G1069" s="938"/>
      <c r="H1069" s="812">
        <v>0</v>
      </c>
      <c r="I1069" s="891">
        <f t="shared" si="130"/>
        <v>0</v>
      </c>
      <c r="J1069" s="892">
        <f t="shared" si="131"/>
        <v>0</v>
      </c>
      <c r="K1069" s="938"/>
      <c r="M1069" s="790"/>
      <c r="N1069" s="790" t="s">
        <v>2910</v>
      </c>
      <c r="O1069" s="949"/>
      <c r="P1069" s="792"/>
      <c r="Q1069" s="793"/>
      <c r="R1069" s="758">
        <f t="shared" si="134"/>
        <v>0</v>
      </c>
      <c r="S1069" s="844">
        <f t="shared" si="134"/>
        <v>0</v>
      </c>
      <c r="T1069" s="883">
        <f t="shared" si="134"/>
        <v>0</v>
      </c>
      <c r="U1069" s="782"/>
      <c r="V1069" s="782"/>
      <c r="W1069" s="795">
        <f t="shared" si="125"/>
        <v>0</v>
      </c>
      <c r="X1069" s="795">
        <f t="shared" si="126"/>
        <v>0</v>
      </c>
      <c r="Y1069" s="795">
        <f t="shared" si="127"/>
        <v>0</v>
      </c>
      <c r="Z1069" s="795">
        <f t="shared" si="128"/>
        <v>0</v>
      </c>
      <c r="AA1069" s="795">
        <f t="shared" si="129"/>
        <v>0</v>
      </c>
      <c r="AB1069" s="796">
        <f>IFERROR(VLOOKUP(N1069,'[40]KL TT ĐỢT 2'!$B$18:$K$2023,10,0),0)</f>
        <v>0</v>
      </c>
    </row>
    <row r="1070" spans="1:28" s="823" customFormat="1" hidden="1" outlineLevel="1">
      <c r="A1070" s="817" t="s">
        <v>2911</v>
      </c>
      <c r="B1070" s="835" t="s">
        <v>2912</v>
      </c>
      <c r="C1070" s="818" t="s">
        <v>2913</v>
      </c>
      <c r="D1070" s="931"/>
      <c r="E1070" s="838"/>
      <c r="F1070" s="938"/>
      <c r="G1070" s="938"/>
      <c r="H1070" s="812">
        <v>0</v>
      </c>
      <c r="I1070" s="891">
        <f t="shared" si="130"/>
        <v>0</v>
      </c>
      <c r="J1070" s="892">
        <f t="shared" si="131"/>
        <v>0</v>
      </c>
      <c r="K1070" s="938"/>
      <c r="M1070" s="777" t="s">
        <v>2911</v>
      </c>
      <c r="N1070" s="790" t="s">
        <v>2912</v>
      </c>
      <c r="O1070" s="799" t="s">
        <v>2913</v>
      </c>
      <c r="P1070" s="904"/>
      <c r="Q1070" s="793"/>
      <c r="R1070" s="758">
        <f t="shared" si="134"/>
        <v>0</v>
      </c>
      <c r="S1070" s="844">
        <f t="shared" si="134"/>
        <v>0</v>
      </c>
      <c r="T1070" s="883">
        <f t="shared" si="134"/>
        <v>0</v>
      </c>
      <c r="U1070" s="782"/>
      <c r="V1070" s="782"/>
      <c r="W1070" s="795">
        <f t="shared" si="125"/>
        <v>0</v>
      </c>
      <c r="X1070" s="795">
        <f t="shared" si="126"/>
        <v>0</v>
      </c>
      <c r="Y1070" s="795">
        <f t="shared" si="127"/>
        <v>0</v>
      </c>
      <c r="Z1070" s="795">
        <f t="shared" si="128"/>
        <v>0</v>
      </c>
      <c r="AA1070" s="795">
        <f t="shared" si="129"/>
        <v>0</v>
      </c>
      <c r="AB1070" s="796">
        <f>IFERROR(VLOOKUP(N1070,'[40]KL TT ĐỢT 2'!$B$18:$K$2023,10,0),0)</f>
        <v>0</v>
      </c>
    </row>
    <row r="1071" spans="1:28" s="823" customFormat="1" hidden="1" outlineLevel="1">
      <c r="A1071" s="817" t="s">
        <v>114</v>
      </c>
      <c r="B1071" s="835" t="s">
        <v>2914</v>
      </c>
      <c r="C1071" s="930" t="s">
        <v>2720</v>
      </c>
      <c r="D1071" s="931"/>
      <c r="E1071" s="838"/>
      <c r="F1071" s="938"/>
      <c r="G1071" s="938"/>
      <c r="H1071" s="812">
        <v>0</v>
      </c>
      <c r="I1071" s="891">
        <f t="shared" si="130"/>
        <v>0</v>
      </c>
      <c r="J1071" s="892">
        <f t="shared" si="131"/>
        <v>0</v>
      </c>
      <c r="K1071" s="938"/>
      <c r="M1071" s="777" t="s">
        <v>114</v>
      </c>
      <c r="N1071" s="790" t="s">
        <v>2914</v>
      </c>
      <c r="O1071" s="903" t="s">
        <v>2720</v>
      </c>
      <c r="P1071" s="904"/>
      <c r="Q1071" s="793"/>
      <c r="R1071" s="758">
        <f t="shared" si="134"/>
        <v>0</v>
      </c>
      <c r="S1071" s="844">
        <f t="shared" si="134"/>
        <v>0</v>
      </c>
      <c r="T1071" s="883">
        <f t="shared" si="134"/>
        <v>0</v>
      </c>
      <c r="U1071" s="782"/>
      <c r="V1071" s="782"/>
      <c r="W1071" s="795">
        <f t="shared" si="125"/>
        <v>0</v>
      </c>
      <c r="X1071" s="795">
        <f t="shared" si="126"/>
        <v>0</v>
      </c>
      <c r="Y1071" s="795">
        <f t="shared" si="127"/>
        <v>0</v>
      </c>
      <c r="Z1071" s="795">
        <f t="shared" si="128"/>
        <v>0</v>
      </c>
      <c r="AA1071" s="795">
        <f t="shared" si="129"/>
        <v>0</v>
      </c>
      <c r="AB1071" s="796">
        <f>IFERROR(VLOOKUP(N1071,'[40]KL TT ĐỢT 2'!$B$18:$K$2023,10,0),0)</f>
        <v>0</v>
      </c>
    </row>
    <row r="1072" spans="1:28" s="823" customFormat="1" hidden="1" outlineLevel="1">
      <c r="A1072" s="835"/>
      <c r="B1072" s="835" t="s">
        <v>2915</v>
      </c>
      <c r="C1072" s="946" t="s">
        <v>2721</v>
      </c>
      <c r="D1072" s="931"/>
      <c r="E1072" s="838"/>
      <c r="F1072" s="938"/>
      <c r="G1072" s="938"/>
      <c r="H1072" s="812">
        <v>0</v>
      </c>
      <c r="I1072" s="891">
        <f t="shared" si="130"/>
        <v>0</v>
      </c>
      <c r="J1072" s="892">
        <f t="shared" si="131"/>
        <v>0</v>
      </c>
      <c r="K1072" s="938"/>
      <c r="M1072" s="790"/>
      <c r="N1072" s="790" t="s">
        <v>2915</v>
      </c>
      <c r="O1072" s="947" t="s">
        <v>2721</v>
      </c>
      <c r="P1072" s="904"/>
      <c r="Q1072" s="793"/>
      <c r="R1072" s="758">
        <f t="shared" si="134"/>
        <v>0</v>
      </c>
      <c r="S1072" s="844">
        <f t="shared" si="134"/>
        <v>0</v>
      </c>
      <c r="T1072" s="883">
        <f t="shared" si="134"/>
        <v>0</v>
      </c>
      <c r="U1072" s="782"/>
      <c r="V1072" s="782"/>
      <c r="W1072" s="795">
        <f t="shared" si="125"/>
        <v>0</v>
      </c>
      <c r="X1072" s="795">
        <f t="shared" si="126"/>
        <v>0</v>
      </c>
      <c r="Y1072" s="795">
        <f t="shared" si="127"/>
        <v>0</v>
      </c>
      <c r="Z1072" s="795">
        <f t="shared" si="128"/>
        <v>0</v>
      </c>
      <c r="AA1072" s="795">
        <f t="shared" si="129"/>
        <v>0</v>
      </c>
      <c r="AB1072" s="796">
        <f>IFERROR(VLOOKUP(N1072,'[40]KL TT ĐỢT 2'!$B$18:$K$2023,10,0),0)</f>
        <v>0</v>
      </c>
    </row>
    <row r="1073" spans="1:28" s="823" customFormat="1" hidden="1" outlineLevel="1">
      <c r="A1073" s="835">
        <v>1</v>
      </c>
      <c r="B1073" s="835" t="s">
        <v>2916</v>
      </c>
      <c r="C1073" s="846" t="s">
        <v>2917</v>
      </c>
      <c r="D1073" s="931" t="s">
        <v>822</v>
      </c>
      <c r="E1073" s="838">
        <v>4</v>
      </c>
      <c r="F1073" s="938"/>
      <c r="G1073" s="938"/>
      <c r="H1073" s="812">
        <v>0</v>
      </c>
      <c r="I1073" s="891">
        <f t="shared" si="130"/>
        <v>0</v>
      </c>
      <c r="J1073" s="892">
        <f t="shared" si="131"/>
        <v>0</v>
      </c>
      <c r="K1073" s="938"/>
      <c r="M1073" s="790">
        <v>1</v>
      </c>
      <c r="N1073" s="790" t="s">
        <v>2916</v>
      </c>
      <c r="O1073" s="791" t="s">
        <v>2917</v>
      </c>
      <c r="P1073" s="904" t="s">
        <v>822</v>
      </c>
      <c r="Q1073" s="793">
        <v>4</v>
      </c>
      <c r="R1073" s="758">
        <f t="shared" si="134"/>
        <v>0</v>
      </c>
      <c r="S1073" s="844">
        <f t="shared" si="134"/>
        <v>0</v>
      </c>
      <c r="T1073" s="883">
        <f t="shared" si="134"/>
        <v>0</v>
      </c>
      <c r="U1073" s="795">
        <v>23631300</v>
      </c>
      <c r="V1073" s="795">
        <v>1928200</v>
      </c>
      <c r="W1073" s="795">
        <f t="shared" si="125"/>
        <v>25559500</v>
      </c>
      <c r="X1073" s="795">
        <f t="shared" si="126"/>
        <v>102238000</v>
      </c>
      <c r="Y1073" s="795">
        <f t="shared" si="127"/>
        <v>0</v>
      </c>
      <c r="Z1073" s="795">
        <f t="shared" si="128"/>
        <v>0</v>
      </c>
      <c r="AA1073" s="795">
        <f t="shared" si="129"/>
        <v>0</v>
      </c>
      <c r="AB1073" s="796">
        <f>IFERROR(VLOOKUP(N1073,'[40]KL TT ĐỢT 2'!$B$18:$K$2023,10,0),0)</f>
        <v>0</v>
      </c>
    </row>
    <row r="1074" spans="1:28" s="823" customFormat="1" hidden="1" outlineLevel="1">
      <c r="A1074" s="835"/>
      <c r="B1074" s="835" t="s">
        <v>2918</v>
      </c>
      <c r="C1074" s="946" t="s">
        <v>2759</v>
      </c>
      <c r="D1074" s="931"/>
      <c r="E1074" s="838"/>
      <c r="F1074" s="938"/>
      <c r="G1074" s="938"/>
      <c r="H1074" s="812">
        <v>0</v>
      </c>
      <c r="I1074" s="891">
        <f t="shared" si="130"/>
        <v>0</v>
      </c>
      <c r="J1074" s="892">
        <f t="shared" si="131"/>
        <v>0</v>
      </c>
      <c r="K1074" s="938"/>
      <c r="M1074" s="790"/>
      <c r="N1074" s="790" t="s">
        <v>2918</v>
      </c>
      <c r="O1074" s="947" t="s">
        <v>2759</v>
      </c>
      <c r="P1074" s="904"/>
      <c r="Q1074" s="793"/>
      <c r="R1074" s="758">
        <f t="shared" si="134"/>
        <v>0</v>
      </c>
      <c r="S1074" s="844">
        <f t="shared" si="134"/>
        <v>0</v>
      </c>
      <c r="T1074" s="883">
        <f t="shared" si="134"/>
        <v>0</v>
      </c>
      <c r="U1074" s="782"/>
      <c r="V1074" s="782"/>
      <c r="W1074" s="795">
        <f t="shared" si="125"/>
        <v>0</v>
      </c>
      <c r="X1074" s="795">
        <f t="shared" si="126"/>
        <v>0</v>
      </c>
      <c r="Y1074" s="795">
        <f t="shared" si="127"/>
        <v>0</v>
      </c>
      <c r="Z1074" s="795">
        <f t="shared" si="128"/>
        <v>0</v>
      </c>
      <c r="AA1074" s="795">
        <f t="shared" si="129"/>
        <v>0</v>
      </c>
      <c r="AB1074" s="796">
        <f>IFERROR(VLOOKUP(N1074,'[40]KL TT ĐỢT 2'!$B$18:$K$2023,10,0),0)</f>
        <v>0</v>
      </c>
    </row>
    <row r="1075" spans="1:28" s="823" customFormat="1" hidden="1" outlineLevel="1">
      <c r="A1075" s="835">
        <f t="shared" ref="A1075" si="135">A1073+1</f>
        <v>2</v>
      </c>
      <c r="B1075" s="835" t="s">
        <v>2919</v>
      </c>
      <c r="C1075" s="846" t="s">
        <v>2920</v>
      </c>
      <c r="D1075" s="931" t="s">
        <v>822</v>
      </c>
      <c r="E1075" s="838">
        <v>2</v>
      </c>
      <c r="F1075" s="938"/>
      <c r="G1075" s="938"/>
      <c r="H1075" s="812">
        <v>0</v>
      </c>
      <c r="I1075" s="891">
        <f t="shared" si="130"/>
        <v>0</v>
      </c>
      <c r="J1075" s="892">
        <f t="shared" si="131"/>
        <v>0</v>
      </c>
      <c r="K1075" s="938"/>
      <c r="M1075" s="790">
        <f t="shared" ref="M1075" si="136">M1073+1</f>
        <v>2</v>
      </c>
      <c r="N1075" s="790" t="s">
        <v>2919</v>
      </c>
      <c r="O1075" s="791" t="s">
        <v>2920</v>
      </c>
      <c r="P1075" s="904" t="s">
        <v>822</v>
      </c>
      <c r="Q1075" s="793">
        <v>2</v>
      </c>
      <c r="R1075" s="758">
        <f t="shared" si="134"/>
        <v>0</v>
      </c>
      <c r="S1075" s="844">
        <f t="shared" si="134"/>
        <v>0</v>
      </c>
      <c r="T1075" s="883">
        <f t="shared" si="134"/>
        <v>0</v>
      </c>
      <c r="U1075" s="795">
        <v>7016700</v>
      </c>
      <c r="V1075" s="795">
        <v>514200</v>
      </c>
      <c r="W1075" s="795">
        <f t="shared" si="125"/>
        <v>7530900</v>
      </c>
      <c r="X1075" s="795">
        <f t="shared" si="126"/>
        <v>15061800</v>
      </c>
      <c r="Y1075" s="795">
        <f t="shared" si="127"/>
        <v>0</v>
      </c>
      <c r="Z1075" s="795">
        <f t="shared" si="128"/>
        <v>0</v>
      </c>
      <c r="AA1075" s="795">
        <f t="shared" si="129"/>
        <v>0</v>
      </c>
      <c r="AB1075" s="796">
        <f>IFERROR(VLOOKUP(N1075,'[40]KL TT ĐỢT 2'!$B$18:$K$2023,10,0),0)</f>
        <v>0</v>
      </c>
    </row>
    <row r="1076" spans="1:28" s="823" customFormat="1" hidden="1" outlineLevel="1">
      <c r="A1076" s="835">
        <f t="shared" ref="A1076" si="137">A1075+1</f>
        <v>3</v>
      </c>
      <c r="B1076" s="835" t="s">
        <v>2921</v>
      </c>
      <c r="C1076" s="948" t="s">
        <v>1667</v>
      </c>
      <c r="D1076" s="837" t="s">
        <v>809</v>
      </c>
      <c r="E1076" s="838">
        <v>1</v>
      </c>
      <c r="F1076" s="938"/>
      <c r="G1076" s="938"/>
      <c r="H1076" s="812">
        <v>0</v>
      </c>
      <c r="I1076" s="891">
        <f t="shared" si="130"/>
        <v>0</v>
      </c>
      <c r="J1076" s="892">
        <f t="shared" si="131"/>
        <v>0</v>
      </c>
      <c r="K1076" s="938"/>
      <c r="M1076" s="790">
        <f t="shared" ref="M1076" si="138">M1075+1</f>
        <v>3</v>
      </c>
      <c r="N1076" s="790" t="s">
        <v>2921</v>
      </c>
      <c r="O1076" s="949" t="s">
        <v>1667</v>
      </c>
      <c r="P1076" s="792" t="s">
        <v>809</v>
      </c>
      <c r="Q1076" s="793">
        <v>1</v>
      </c>
      <c r="R1076" s="758">
        <f t="shared" si="134"/>
        <v>0</v>
      </c>
      <c r="S1076" s="844">
        <f t="shared" si="134"/>
        <v>0</v>
      </c>
      <c r="T1076" s="883">
        <f t="shared" si="134"/>
        <v>0</v>
      </c>
      <c r="U1076" s="795">
        <v>4048100</v>
      </c>
      <c r="V1076" s="795">
        <v>700200</v>
      </c>
      <c r="W1076" s="795">
        <f t="shared" si="125"/>
        <v>4748300</v>
      </c>
      <c r="X1076" s="795">
        <f t="shared" si="126"/>
        <v>4748300</v>
      </c>
      <c r="Y1076" s="795">
        <f t="shared" si="127"/>
        <v>0</v>
      </c>
      <c r="Z1076" s="795">
        <f t="shared" si="128"/>
        <v>0</v>
      </c>
      <c r="AA1076" s="795">
        <f t="shared" si="129"/>
        <v>0</v>
      </c>
      <c r="AB1076" s="796">
        <f>IFERROR(VLOOKUP(N1076,'[40]KL TT ĐỢT 2'!$B$18:$K$2023,10,0),0)</f>
        <v>0</v>
      </c>
    </row>
    <row r="1077" spans="1:28" s="823" customFormat="1" hidden="1" outlineLevel="1">
      <c r="A1077" s="817" t="s">
        <v>116</v>
      </c>
      <c r="B1077" s="835" t="s">
        <v>2922</v>
      </c>
      <c r="C1077" s="818" t="s">
        <v>2923</v>
      </c>
      <c r="D1077" s="931"/>
      <c r="E1077" s="838"/>
      <c r="F1077" s="938"/>
      <c r="G1077" s="938"/>
      <c r="H1077" s="812">
        <v>0</v>
      </c>
      <c r="I1077" s="891">
        <f t="shared" si="130"/>
        <v>0</v>
      </c>
      <c r="J1077" s="892">
        <f t="shared" si="131"/>
        <v>0</v>
      </c>
      <c r="K1077" s="938"/>
      <c r="M1077" s="777" t="s">
        <v>116</v>
      </c>
      <c r="N1077" s="790" t="s">
        <v>2922</v>
      </c>
      <c r="O1077" s="799" t="s">
        <v>2923</v>
      </c>
      <c r="P1077" s="904"/>
      <c r="Q1077" s="793"/>
      <c r="R1077" s="758">
        <f t="shared" si="134"/>
        <v>0</v>
      </c>
      <c r="S1077" s="844">
        <f t="shared" si="134"/>
        <v>0</v>
      </c>
      <c r="T1077" s="883">
        <f t="shared" si="134"/>
        <v>0</v>
      </c>
      <c r="U1077" s="782"/>
      <c r="V1077" s="782"/>
      <c r="W1077" s="795">
        <f t="shared" si="125"/>
        <v>0</v>
      </c>
      <c r="X1077" s="795">
        <f t="shared" si="126"/>
        <v>0</v>
      </c>
      <c r="Y1077" s="795">
        <f t="shared" si="127"/>
        <v>0</v>
      </c>
      <c r="Z1077" s="795">
        <f t="shared" si="128"/>
        <v>0</v>
      </c>
      <c r="AA1077" s="795">
        <f t="shared" si="129"/>
        <v>0</v>
      </c>
      <c r="AB1077" s="796">
        <f>IFERROR(VLOOKUP(N1077,'[40]KL TT ĐỢT 2'!$B$18:$K$2023,10,0),0)</f>
        <v>0</v>
      </c>
    </row>
    <row r="1078" spans="1:28" s="823" customFormat="1" hidden="1" outlineLevel="1">
      <c r="A1078" s="835"/>
      <c r="B1078" s="835" t="s">
        <v>2924</v>
      </c>
      <c r="C1078" s="946" t="s">
        <v>2721</v>
      </c>
      <c r="D1078" s="931"/>
      <c r="E1078" s="838"/>
      <c r="F1078" s="938"/>
      <c r="G1078" s="938"/>
      <c r="H1078" s="812">
        <v>0</v>
      </c>
      <c r="I1078" s="891">
        <f t="shared" si="130"/>
        <v>0</v>
      </c>
      <c r="J1078" s="892">
        <f t="shared" si="131"/>
        <v>0</v>
      </c>
      <c r="K1078" s="938"/>
      <c r="M1078" s="790"/>
      <c r="N1078" s="790" t="s">
        <v>2924</v>
      </c>
      <c r="O1078" s="947" t="s">
        <v>2721</v>
      </c>
      <c r="P1078" s="904"/>
      <c r="Q1078" s="793"/>
      <c r="R1078" s="758">
        <f t="shared" si="134"/>
        <v>0</v>
      </c>
      <c r="S1078" s="844">
        <f t="shared" si="134"/>
        <v>0</v>
      </c>
      <c r="T1078" s="883">
        <f t="shared" si="134"/>
        <v>0</v>
      </c>
      <c r="U1078" s="782"/>
      <c r="V1078" s="782"/>
      <c r="W1078" s="795">
        <f t="shared" si="125"/>
        <v>0</v>
      </c>
      <c r="X1078" s="795">
        <f t="shared" si="126"/>
        <v>0</v>
      </c>
      <c r="Y1078" s="795">
        <f t="shared" si="127"/>
        <v>0</v>
      </c>
      <c r="Z1078" s="795">
        <f t="shared" si="128"/>
        <v>0</v>
      </c>
      <c r="AA1078" s="795">
        <f t="shared" si="129"/>
        <v>0</v>
      </c>
      <c r="AB1078" s="796">
        <f>IFERROR(VLOOKUP(N1078,'[40]KL TT ĐỢT 2'!$B$18:$K$2023,10,0),0)</f>
        <v>0</v>
      </c>
    </row>
    <row r="1079" spans="1:28" s="823" customFormat="1" ht="28" hidden="1" outlineLevel="1">
      <c r="A1079" s="835">
        <v>1</v>
      </c>
      <c r="B1079" s="835" t="s">
        <v>2925</v>
      </c>
      <c r="C1079" s="952" t="s">
        <v>2926</v>
      </c>
      <c r="D1079" s="931" t="s">
        <v>822</v>
      </c>
      <c r="E1079" s="838">
        <v>20</v>
      </c>
      <c r="F1079" s="938" t="s">
        <v>2791</v>
      </c>
      <c r="G1079" s="938"/>
      <c r="H1079" s="812">
        <v>0</v>
      </c>
      <c r="I1079" s="891">
        <f t="shared" si="130"/>
        <v>0</v>
      </c>
      <c r="J1079" s="892">
        <f t="shared" si="131"/>
        <v>0</v>
      </c>
      <c r="K1079" s="938"/>
      <c r="M1079" s="790">
        <v>1</v>
      </c>
      <c r="N1079" s="790" t="s">
        <v>2925</v>
      </c>
      <c r="O1079" s="953" t="s">
        <v>2926</v>
      </c>
      <c r="P1079" s="904" t="s">
        <v>822</v>
      </c>
      <c r="Q1079" s="793">
        <v>20</v>
      </c>
      <c r="R1079" s="758">
        <f t="shared" si="134"/>
        <v>0</v>
      </c>
      <c r="S1079" s="844">
        <f t="shared" si="134"/>
        <v>0</v>
      </c>
      <c r="T1079" s="883">
        <f t="shared" si="134"/>
        <v>0</v>
      </c>
      <c r="U1079" s="795">
        <v>1256200</v>
      </c>
      <c r="V1079" s="795">
        <v>257100</v>
      </c>
      <c r="W1079" s="795">
        <f t="shared" si="125"/>
        <v>1513300</v>
      </c>
      <c r="X1079" s="795">
        <f t="shared" si="126"/>
        <v>30266000</v>
      </c>
      <c r="Y1079" s="795">
        <f t="shared" si="127"/>
        <v>0</v>
      </c>
      <c r="Z1079" s="795">
        <f t="shared" si="128"/>
        <v>0</v>
      </c>
      <c r="AA1079" s="795">
        <f t="shared" si="129"/>
        <v>0</v>
      </c>
      <c r="AB1079" s="796">
        <f>IFERROR(VLOOKUP(N1079,'[40]KL TT ĐỢT 2'!$B$18:$K$2023,10,0),0)</f>
        <v>0</v>
      </c>
    </row>
    <row r="1080" spans="1:28" s="823" customFormat="1" hidden="1" outlineLevel="1">
      <c r="A1080" s="835">
        <f>A1079+1</f>
        <v>2</v>
      </c>
      <c r="B1080" s="835" t="s">
        <v>2927</v>
      </c>
      <c r="C1080" s="952" t="s">
        <v>2928</v>
      </c>
      <c r="D1080" s="931" t="s">
        <v>822</v>
      </c>
      <c r="E1080" s="838">
        <v>20</v>
      </c>
      <c r="F1080" s="938"/>
      <c r="G1080" s="938"/>
      <c r="H1080" s="812">
        <v>0</v>
      </c>
      <c r="I1080" s="891">
        <f t="shared" si="130"/>
        <v>0</v>
      </c>
      <c r="J1080" s="892">
        <f t="shared" si="131"/>
        <v>0</v>
      </c>
      <c r="K1080" s="938"/>
      <c r="M1080" s="790">
        <f>M1079+1</f>
        <v>2</v>
      </c>
      <c r="N1080" s="790" t="s">
        <v>2927</v>
      </c>
      <c r="O1080" s="953" t="s">
        <v>2928</v>
      </c>
      <c r="P1080" s="904" t="s">
        <v>822</v>
      </c>
      <c r="Q1080" s="793">
        <v>20</v>
      </c>
      <c r="R1080" s="758">
        <f t="shared" si="134"/>
        <v>0</v>
      </c>
      <c r="S1080" s="844">
        <f t="shared" si="134"/>
        <v>0</v>
      </c>
      <c r="T1080" s="883">
        <f t="shared" si="134"/>
        <v>0</v>
      </c>
      <c r="U1080" s="795">
        <v>4855900</v>
      </c>
      <c r="V1080" s="795">
        <v>642800</v>
      </c>
      <c r="W1080" s="795">
        <f t="shared" si="125"/>
        <v>5498700</v>
      </c>
      <c r="X1080" s="795">
        <f t="shared" si="126"/>
        <v>109974000</v>
      </c>
      <c r="Y1080" s="795">
        <f t="shared" si="127"/>
        <v>0</v>
      </c>
      <c r="Z1080" s="795">
        <f t="shared" si="128"/>
        <v>0</v>
      </c>
      <c r="AA1080" s="795">
        <f t="shared" si="129"/>
        <v>0</v>
      </c>
      <c r="AB1080" s="796">
        <f>IFERROR(VLOOKUP(N1080,'[40]KL TT ĐỢT 2'!$B$18:$K$2023,10,0),0)</f>
        <v>0</v>
      </c>
    </row>
    <row r="1081" spans="1:28" s="823" customFormat="1" hidden="1" outlineLevel="1">
      <c r="A1081" s="835"/>
      <c r="B1081" s="835" t="s">
        <v>2929</v>
      </c>
      <c r="C1081" s="946" t="s">
        <v>2759</v>
      </c>
      <c r="D1081" s="931"/>
      <c r="E1081" s="838"/>
      <c r="F1081" s="938"/>
      <c r="G1081" s="938"/>
      <c r="H1081" s="812">
        <v>0</v>
      </c>
      <c r="I1081" s="891">
        <f t="shared" si="130"/>
        <v>0</v>
      </c>
      <c r="J1081" s="892">
        <f t="shared" si="131"/>
        <v>0</v>
      </c>
      <c r="K1081" s="938"/>
      <c r="M1081" s="790"/>
      <c r="N1081" s="790" t="s">
        <v>2929</v>
      </c>
      <c r="O1081" s="947" t="s">
        <v>2759</v>
      </c>
      <c r="P1081" s="904"/>
      <c r="Q1081" s="793"/>
      <c r="R1081" s="758">
        <f t="shared" si="134"/>
        <v>0</v>
      </c>
      <c r="S1081" s="844">
        <f t="shared" si="134"/>
        <v>0</v>
      </c>
      <c r="T1081" s="883">
        <f t="shared" si="134"/>
        <v>0</v>
      </c>
      <c r="U1081" s="795">
        <v>0</v>
      </c>
      <c r="V1081" s="795">
        <v>0</v>
      </c>
      <c r="W1081" s="795">
        <f t="shared" si="125"/>
        <v>0</v>
      </c>
      <c r="X1081" s="795">
        <f t="shared" si="126"/>
        <v>0</v>
      </c>
      <c r="Y1081" s="795">
        <f t="shared" si="127"/>
        <v>0</v>
      </c>
      <c r="Z1081" s="795">
        <f t="shared" si="128"/>
        <v>0</v>
      </c>
      <c r="AA1081" s="795">
        <f t="shared" si="129"/>
        <v>0</v>
      </c>
      <c r="AB1081" s="796">
        <f>IFERROR(VLOOKUP(N1081,'[40]KL TT ĐỢT 2'!$B$18:$K$2023,10,0),0)</f>
        <v>0</v>
      </c>
    </row>
    <row r="1082" spans="1:28" s="823" customFormat="1" ht="28" hidden="1" outlineLevel="1">
      <c r="A1082" s="835">
        <f>A1080+1</f>
        <v>3</v>
      </c>
      <c r="B1082" s="835" t="s">
        <v>2930</v>
      </c>
      <c r="C1082" s="952" t="s">
        <v>2931</v>
      </c>
      <c r="D1082" s="931" t="s">
        <v>822</v>
      </c>
      <c r="E1082" s="838">
        <v>6</v>
      </c>
      <c r="F1082" s="938" t="s">
        <v>2791</v>
      </c>
      <c r="G1082" s="938"/>
      <c r="H1082" s="812">
        <v>0</v>
      </c>
      <c r="I1082" s="891">
        <f t="shared" si="130"/>
        <v>0</v>
      </c>
      <c r="J1082" s="892">
        <f t="shared" si="131"/>
        <v>0</v>
      </c>
      <c r="K1082" s="938"/>
      <c r="M1082" s="790">
        <f>M1080+1</f>
        <v>3</v>
      </c>
      <c r="N1082" s="790" t="s">
        <v>2930</v>
      </c>
      <c r="O1082" s="953" t="s">
        <v>2931</v>
      </c>
      <c r="P1082" s="904" t="s">
        <v>822</v>
      </c>
      <c r="Q1082" s="793">
        <v>6</v>
      </c>
      <c r="R1082" s="758">
        <f t="shared" si="134"/>
        <v>0</v>
      </c>
      <c r="S1082" s="844">
        <f t="shared" si="134"/>
        <v>0</v>
      </c>
      <c r="T1082" s="883">
        <f t="shared" si="134"/>
        <v>0</v>
      </c>
      <c r="U1082" s="795">
        <v>262700</v>
      </c>
      <c r="V1082" s="795">
        <v>128600</v>
      </c>
      <c r="W1082" s="795">
        <f t="shared" si="125"/>
        <v>391300</v>
      </c>
      <c r="X1082" s="795">
        <f t="shared" si="126"/>
        <v>2347800</v>
      </c>
      <c r="Y1082" s="795">
        <f t="shared" si="127"/>
        <v>0</v>
      </c>
      <c r="Z1082" s="795">
        <f t="shared" si="128"/>
        <v>0</v>
      </c>
      <c r="AA1082" s="795">
        <f t="shared" si="129"/>
        <v>0</v>
      </c>
      <c r="AB1082" s="796">
        <f>IFERROR(VLOOKUP(N1082,'[40]KL TT ĐỢT 2'!$B$18:$K$2023,10,0),0)</f>
        <v>0</v>
      </c>
    </row>
    <row r="1083" spans="1:28" s="823" customFormat="1" ht="28" hidden="1" outlineLevel="1">
      <c r="A1083" s="835">
        <f t="shared" ref="A1083:A1086" si="139">A1082+1</f>
        <v>4</v>
      </c>
      <c r="B1083" s="835" t="s">
        <v>2932</v>
      </c>
      <c r="C1083" s="952" t="s">
        <v>2843</v>
      </c>
      <c r="D1083" s="931" t="s">
        <v>822</v>
      </c>
      <c r="E1083" s="838">
        <v>10</v>
      </c>
      <c r="F1083" s="938" t="s">
        <v>2791</v>
      </c>
      <c r="G1083" s="938"/>
      <c r="H1083" s="812">
        <v>0</v>
      </c>
      <c r="I1083" s="891">
        <f t="shared" si="130"/>
        <v>0</v>
      </c>
      <c r="J1083" s="892">
        <f t="shared" si="131"/>
        <v>0</v>
      </c>
      <c r="K1083" s="938"/>
      <c r="M1083" s="790">
        <f t="shared" ref="M1083:M1086" si="140">M1082+1</f>
        <v>4</v>
      </c>
      <c r="N1083" s="790" t="s">
        <v>2932</v>
      </c>
      <c r="O1083" s="953" t="s">
        <v>2843</v>
      </c>
      <c r="P1083" s="904" t="s">
        <v>822</v>
      </c>
      <c r="Q1083" s="793">
        <v>10</v>
      </c>
      <c r="R1083" s="758">
        <f t="shared" si="134"/>
        <v>0</v>
      </c>
      <c r="S1083" s="844">
        <f t="shared" si="134"/>
        <v>0</v>
      </c>
      <c r="T1083" s="883">
        <f t="shared" si="134"/>
        <v>0</v>
      </c>
      <c r="U1083" s="795">
        <v>1035400</v>
      </c>
      <c r="V1083" s="795">
        <v>257100</v>
      </c>
      <c r="W1083" s="795">
        <f t="shared" si="125"/>
        <v>1292500</v>
      </c>
      <c r="X1083" s="795">
        <f t="shared" si="126"/>
        <v>12925000</v>
      </c>
      <c r="Y1083" s="795">
        <f t="shared" si="127"/>
        <v>0</v>
      </c>
      <c r="Z1083" s="795">
        <f t="shared" si="128"/>
        <v>0</v>
      </c>
      <c r="AA1083" s="795">
        <f t="shared" si="129"/>
        <v>0</v>
      </c>
      <c r="AB1083" s="796">
        <f>IFERROR(VLOOKUP(N1083,'[40]KL TT ĐỢT 2'!$B$18:$K$2023,10,0),0)</f>
        <v>0</v>
      </c>
    </row>
    <row r="1084" spans="1:28" s="823" customFormat="1" hidden="1" outlineLevel="1">
      <c r="A1084" s="835">
        <f t="shared" si="139"/>
        <v>5</v>
      </c>
      <c r="B1084" s="835" t="s">
        <v>2933</v>
      </c>
      <c r="C1084" s="952" t="s">
        <v>2934</v>
      </c>
      <c r="D1084" s="931" t="s">
        <v>822</v>
      </c>
      <c r="E1084" s="838">
        <v>2</v>
      </c>
      <c r="F1084" s="938"/>
      <c r="G1084" s="938"/>
      <c r="H1084" s="812">
        <v>0</v>
      </c>
      <c r="I1084" s="891">
        <f t="shared" si="130"/>
        <v>0</v>
      </c>
      <c r="J1084" s="892">
        <f t="shared" si="131"/>
        <v>0</v>
      </c>
      <c r="K1084" s="938"/>
      <c r="M1084" s="790">
        <f t="shared" si="140"/>
        <v>5</v>
      </c>
      <c r="N1084" s="790" t="s">
        <v>2933</v>
      </c>
      <c r="O1084" s="953" t="s">
        <v>2934</v>
      </c>
      <c r="P1084" s="904" t="s">
        <v>822</v>
      </c>
      <c r="Q1084" s="793">
        <v>2</v>
      </c>
      <c r="R1084" s="758">
        <f t="shared" si="134"/>
        <v>0</v>
      </c>
      <c r="S1084" s="844">
        <f t="shared" si="134"/>
        <v>0</v>
      </c>
      <c r="T1084" s="883">
        <f t="shared" si="134"/>
        <v>0</v>
      </c>
      <c r="U1084" s="795">
        <v>825700</v>
      </c>
      <c r="V1084" s="795">
        <v>321400</v>
      </c>
      <c r="W1084" s="795">
        <f t="shared" si="125"/>
        <v>1147100</v>
      </c>
      <c r="X1084" s="795">
        <f t="shared" si="126"/>
        <v>2294200</v>
      </c>
      <c r="Y1084" s="795">
        <f t="shared" si="127"/>
        <v>0</v>
      </c>
      <c r="Z1084" s="795">
        <f t="shared" si="128"/>
        <v>0</v>
      </c>
      <c r="AA1084" s="795">
        <f t="shared" si="129"/>
        <v>0</v>
      </c>
      <c r="AB1084" s="796">
        <f>IFERROR(VLOOKUP(N1084,'[40]KL TT ĐỢT 2'!$B$18:$K$2023,10,0),0)</f>
        <v>0</v>
      </c>
    </row>
    <row r="1085" spans="1:28" s="823" customFormat="1" hidden="1" outlineLevel="1">
      <c r="A1085" s="835">
        <f t="shared" si="139"/>
        <v>6</v>
      </c>
      <c r="B1085" s="835" t="s">
        <v>2935</v>
      </c>
      <c r="C1085" s="952" t="s">
        <v>2936</v>
      </c>
      <c r="D1085" s="931" t="s">
        <v>822</v>
      </c>
      <c r="E1085" s="838">
        <v>2</v>
      </c>
      <c r="F1085" s="938"/>
      <c r="G1085" s="938"/>
      <c r="H1085" s="812">
        <v>0</v>
      </c>
      <c r="I1085" s="891">
        <f t="shared" si="130"/>
        <v>0</v>
      </c>
      <c r="J1085" s="892">
        <f t="shared" si="131"/>
        <v>0</v>
      </c>
      <c r="K1085" s="938"/>
      <c r="M1085" s="790">
        <f t="shared" si="140"/>
        <v>6</v>
      </c>
      <c r="N1085" s="790" t="s">
        <v>2935</v>
      </c>
      <c r="O1085" s="953" t="s">
        <v>2936</v>
      </c>
      <c r="P1085" s="904" t="s">
        <v>822</v>
      </c>
      <c r="Q1085" s="793">
        <v>2</v>
      </c>
      <c r="R1085" s="758">
        <f t="shared" si="134"/>
        <v>0</v>
      </c>
      <c r="S1085" s="844">
        <f t="shared" si="134"/>
        <v>0</v>
      </c>
      <c r="T1085" s="883">
        <f t="shared" si="134"/>
        <v>0</v>
      </c>
      <c r="U1085" s="795">
        <v>2278900</v>
      </c>
      <c r="V1085" s="795">
        <v>385700</v>
      </c>
      <c r="W1085" s="795">
        <f t="shared" si="125"/>
        <v>2664600</v>
      </c>
      <c r="X1085" s="795">
        <f t="shared" si="126"/>
        <v>5329200</v>
      </c>
      <c r="Y1085" s="795">
        <f t="shared" si="127"/>
        <v>0</v>
      </c>
      <c r="Z1085" s="795">
        <f t="shared" si="128"/>
        <v>0</v>
      </c>
      <c r="AA1085" s="795">
        <f t="shared" si="129"/>
        <v>0</v>
      </c>
      <c r="AB1085" s="796">
        <f>IFERROR(VLOOKUP(N1085,'[40]KL TT ĐỢT 2'!$B$18:$K$2023,10,0),0)</f>
        <v>0</v>
      </c>
    </row>
    <row r="1086" spans="1:28" s="823" customFormat="1" hidden="1" outlineLevel="1">
      <c r="A1086" s="835">
        <f t="shared" si="139"/>
        <v>7</v>
      </c>
      <c r="B1086" s="835" t="s">
        <v>2937</v>
      </c>
      <c r="C1086" s="948" t="s">
        <v>1667</v>
      </c>
      <c r="D1086" s="954" t="s">
        <v>809</v>
      </c>
      <c r="E1086" s="838">
        <v>1</v>
      </c>
      <c r="F1086" s="938"/>
      <c r="G1086" s="938"/>
      <c r="H1086" s="812">
        <v>0</v>
      </c>
      <c r="I1086" s="891">
        <f t="shared" si="130"/>
        <v>0</v>
      </c>
      <c r="J1086" s="892">
        <f t="shared" si="131"/>
        <v>0</v>
      </c>
      <c r="K1086" s="938"/>
      <c r="M1086" s="790">
        <f t="shared" si="140"/>
        <v>7</v>
      </c>
      <c r="N1086" s="790" t="s">
        <v>2937</v>
      </c>
      <c r="O1086" s="949" t="s">
        <v>1667</v>
      </c>
      <c r="P1086" s="955" t="s">
        <v>809</v>
      </c>
      <c r="Q1086" s="793">
        <v>1</v>
      </c>
      <c r="R1086" s="758">
        <f t="shared" si="134"/>
        <v>0</v>
      </c>
      <c r="S1086" s="844">
        <f t="shared" si="134"/>
        <v>0</v>
      </c>
      <c r="T1086" s="883">
        <f t="shared" si="134"/>
        <v>0</v>
      </c>
      <c r="U1086" s="795">
        <v>5622300</v>
      </c>
      <c r="V1086" s="795">
        <v>1750400</v>
      </c>
      <c r="W1086" s="795">
        <f t="shared" si="125"/>
        <v>7372700</v>
      </c>
      <c r="X1086" s="795">
        <f t="shared" si="126"/>
        <v>7372700</v>
      </c>
      <c r="Y1086" s="795">
        <f t="shared" si="127"/>
        <v>0</v>
      </c>
      <c r="Z1086" s="795">
        <f t="shared" si="128"/>
        <v>0</v>
      </c>
      <c r="AA1086" s="795">
        <f t="shared" si="129"/>
        <v>0</v>
      </c>
      <c r="AB1086" s="796">
        <f>IFERROR(VLOOKUP(N1086,'[40]KL TT ĐỢT 2'!$B$18:$K$2023,10,0),0)</f>
        <v>0</v>
      </c>
    </row>
    <row r="1087" spans="1:28" s="823" customFormat="1" hidden="1" outlineLevel="1">
      <c r="A1087" s="817" t="s">
        <v>122</v>
      </c>
      <c r="B1087" s="835" t="s">
        <v>2938</v>
      </c>
      <c r="C1087" s="818" t="s">
        <v>2889</v>
      </c>
      <c r="D1087" s="931"/>
      <c r="E1087" s="838"/>
      <c r="F1087" s="938"/>
      <c r="G1087" s="938"/>
      <c r="H1087" s="812">
        <v>0</v>
      </c>
      <c r="I1087" s="891">
        <f t="shared" si="130"/>
        <v>0</v>
      </c>
      <c r="J1087" s="892">
        <f t="shared" si="131"/>
        <v>0</v>
      </c>
      <c r="K1087" s="938"/>
      <c r="M1087" s="777" t="s">
        <v>122</v>
      </c>
      <c r="N1087" s="790" t="s">
        <v>2938</v>
      </c>
      <c r="O1087" s="799" t="s">
        <v>2889</v>
      </c>
      <c r="P1087" s="904"/>
      <c r="Q1087" s="793"/>
      <c r="R1087" s="758">
        <f t="shared" si="134"/>
        <v>0</v>
      </c>
      <c r="S1087" s="844">
        <f t="shared" si="134"/>
        <v>0</v>
      </c>
      <c r="T1087" s="883">
        <f t="shared" si="134"/>
        <v>0</v>
      </c>
      <c r="U1087" s="782"/>
      <c r="V1087" s="782"/>
      <c r="W1087" s="795">
        <f t="shared" si="125"/>
        <v>0</v>
      </c>
      <c r="X1087" s="795">
        <f t="shared" si="126"/>
        <v>0</v>
      </c>
      <c r="Y1087" s="795">
        <f t="shared" si="127"/>
        <v>0</v>
      </c>
      <c r="Z1087" s="795">
        <f t="shared" si="128"/>
        <v>0</v>
      </c>
      <c r="AA1087" s="795">
        <f t="shared" si="129"/>
        <v>0</v>
      </c>
      <c r="AB1087" s="796">
        <f>IFERROR(VLOOKUP(N1087,'[40]KL TT ĐỢT 2'!$B$18:$K$2023,10,0),0)</f>
        <v>0</v>
      </c>
    </row>
    <row r="1088" spans="1:28" s="823" customFormat="1" hidden="1" outlineLevel="1">
      <c r="A1088" s="835">
        <v>1</v>
      </c>
      <c r="B1088" s="835" t="s">
        <v>2939</v>
      </c>
      <c r="C1088" s="846" t="s">
        <v>2940</v>
      </c>
      <c r="D1088" s="931" t="s">
        <v>822</v>
      </c>
      <c r="E1088" s="838">
        <v>2</v>
      </c>
      <c r="F1088" s="938"/>
      <c r="G1088" s="938"/>
      <c r="H1088" s="812">
        <v>0</v>
      </c>
      <c r="I1088" s="891">
        <f t="shared" si="130"/>
        <v>0</v>
      </c>
      <c r="J1088" s="892">
        <f t="shared" si="131"/>
        <v>0</v>
      </c>
      <c r="K1088" s="938"/>
      <c r="M1088" s="790">
        <v>1</v>
      </c>
      <c r="N1088" s="790" t="s">
        <v>2939</v>
      </c>
      <c r="O1088" s="791" t="s">
        <v>2940</v>
      </c>
      <c r="P1088" s="904" t="s">
        <v>822</v>
      </c>
      <c r="Q1088" s="793">
        <v>2</v>
      </c>
      <c r="R1088" s="758">
        <f t="shared" si="134"/>
        <v>0</v>
      </c>
      <c r="S1088" s="844">
        <f t="shared" si="134"/>
        <v>0</v>
      </c>
      <c r="T1088" s="883">
        <f t="shared" si="134"/>
        <v>0</v>
      </c>
      <c r="U1088" s="795">
        <v>10956100</v>
      </c>
      <c r="V1088" s="795">
        <v>642800</v>
      </c>
      <c r="W1088" s="795">
        <f t="shared" si="125"/>
        <v>11598900</v>
      </c>
      <c r="X1088" s="795">
        <f t="shared" si="126"/>
        <v>23197800</v>
      </c>
      <c r="Y1088" s="795">
        <f t="shared" si="127"/>
        <v>0</v>
      </c>
      <c r="Z1088" s="795">
        <f t="shared" si="128"/>
        <v>0</v>
      </c>
      <c r="AA1088" s="795">
        <f t="shared" si="129"/>
        <v>0</v>
      </c>
      <c r="AB1088" s="796">
        <f>IFERROR(VLOOKUP(N1088,'[40]KL TT ĐỢT 2'!$B$18:$K$2023,10,0),0)</f>
        <v>0</v>
      </c>
    </row>
    <row r="1089" spans="1:28" s="823" customFormat="1" hidden="1" outlineLevel="1">
      <c r="A1089" s="835">
        <f t="shared" ref="A1089:A1094" si="141">A1088+1</f>
        <v>2</v>
      </c>
      <c r="B1089" s="835" t="s">
        <v>2941</v>
      </c>
      <c r="C1089" s="846" t="s">
        <v>2940</v>
      </c>
      <c r="D1089" s="931" t="s">
        <v>822</v>
      </c>
      <c r="E1089" s="838">
        <v>2</v>
      </c>
      <c r="F1089" s="938"/>
      <c r="G1089" s="938"/>
      <c r="H1089" s="812">
        <v>0</v>
      </c>
      <c r="I1089" s="891">
        <f t="shared" si="130"/>
        <v>0</v>
      </c>
      <c r="J1089" s="892">
        <f t="shared" si="131"/>
        <v>0</v>
      </c>
      <c r="K1089" s="938"/>
      <c r="M1089" s="790">
        <f t="shared" ref="M1089:M1094" si="142">M1088+1</f>
        <v>2</v>
      </c>
      <c r="N1089" s="790" t="s">
        <v>2941</v>
      </c>
      <c r="O1089" s="791" t="s">
        <v>2940</v>
      </c>
      <c r="P1089" s="904" t="s">
        <v>822</v>
      </c>
      <c r="Q1089" s="793">
        <v>2</v>
      </c>
      <c r="R1089" s="758">
        <f t="shared" si="134"/>
        <v>0</v>
      </c>
      <c r="S1089" s="844">
        <f t="shared" si="134"/>
        <v>0</v>
      </c>
      <c r="T1089" s="883">
        <f t="shared" si="134"/>
        <v>0</v>
      </c>
      <c r="U1089" s="795">
        <v>6578600</v>
      </c>
      <c r="V1089" s="795">
        <v>642800</v>
      </c>
      <c r="W1089" s="795">
        <f t="shared" si="125"/>
        <v>7221400</v>
      </c>
      <c r="X1089" s="795">
        <f t="shared" si="126"/>
        <v>14442800</v>
      </c>
      <c r="Y1089" s="795">
        <f t="shared" si="127"/>
        <v>0</v>
      </c>
      <c r="Z1089" s="795">
        <f t="shared" si="128"/>
        <v>0</v>
      </c>
      <c r="AA1089" s="795">
        <f t="shared" si="129"/>
        <v>0</v>
      </c>
      <c r="AB1089" s="796">
        <f>IFERROR(VLOOKUP(N1089,'[40]KL TT ĐỢT 2'!$B$18:$K$2023,10,0),0)</f>
        <v>0</v>
      </c>
    </row>
    <row r="1090" spans="1:28" s="823" customFormat="1" hidden="1" outlineLevel="1">
      <c r="A1090" s="835">
        <f t="shared" si="141"/>
        <v>3</v>
      </c>
      <c r="B1090" s="835" t="s">
        <v>2942</v>
      </c>
      <c r="C1090" s="846" t="s">
        <v>2943</v>
      </c>
      <c r="D1090" s="931" t="s">
        <v>822</v>
      </c>
      <c r="E1090" s="838">
        <v>20</v>
      </c>
      <c r="F1090" s="938"/>
      <c r="G1090" s="938"/>
      <c r="H1090" s="812">
        <v>0</v>
      </c>
      <c r="I1090" s="891">
        <f t="shared" si="130"/>
        <v>0</v>
      </c>
      <c r="J1090" s="892">
        <f t="shared" si="131"/>
        <v>0</v>
      </c>
      <c r="K1090" s="938"/>
      <c r="M1090" s="790">
        <f t="shared" si="142"/>
        <v>3</v>
      </c>
      <c r="N1090" s="790" t="s">
        <v>2942</v>
      </c>
      <c r="O1090" s="791" t="s">
        <v>2943</v>
      </c>
      <c r="P1090" s="904" t="s">
        <v>822</v>
      </c>
      <c r="Q1090" s="793">
        <v>20</v>
      </c>
      <c r="R1090" s="758">
        <f t="shared" si="134"/>
        <v>0</v>
      </c>
      <c r="S1090" s="844">
        <f t="shared" si="134"/>
        <v>0</v>
      </c>
      <c r="T1090" s="883">
        <f t="shared" si="134"/>
        <v>0</v>
      </c>
      <c r="U1090" s="795">
        <v>589200</v>
      </c>
      <c r="V1090" s="795">
        <v>128600</v>
      </c>
      <c r="W1090" s="795">
        <f t="shared" si="125"/>
        <v>717800</v>
      </c>
      <c r="X1090" s="795">
        <f t="shared" si="126"/>
        <v>14356000</v>
      </c>
      <c r="Y1090" s="795">
        <f t="shared" si="127"/>
        <v>0</v>
      </c>
      <c r="Z1090" s="795">
        <f t="shared" si="128"/>
        <v>0</v>
      </c>
      <c r="AA1090" s="795">
        <f t="shared" si="129"/>
        <v>0</v>
      </c>
      <c r="AB1090" s="796">
        <f>IFERROR(VLOOKUP(N1090,'[40]KL TT ĐỢT 2'!$B$18:$K$2023,10,0),0)</f>
        <v>0</v>
      </c>
    </row>
    <row r="1091" spans="1:28" s="823" customFormat="1" hidden="1" outlineLevel="1">
      <c r="A1091" s="835">
        <f t="shared" si="141"/>
        <v>4</v>
      </c>
      <c r="B1091" s="835" t="s">
        <v>2944</v>
      </c>
      <c r="C1091" s="846" t="s">
        <v>2945</v>
      </c>
      <c r="D1091" s="931" t="s">
        <v>805</v>
      </c>
      <c r="E1091" s="838">
        <v>400</v>
      </c>
      <c r="F1091" s="938"/>
      <c r="G1091" s="938"/>
      <c r="H1091" s="812">
        <v>0</v>
      </c>
      <c r="I1091" s="891">
        <f t="shared" si="130"/>
        <v>0</v>
      </c>
      <c r="J1091" s="892">
        <f t="shared" si="131"/>
        <v>0</v>
      </c>
      <c r="K1091" s="938"/>
      <c r="M1091" s="790">
        <f t="shared" si="142"/>
        <v>4</v>
      </c>
      <c r="N1091" s="790" t="s">
        <v>2944</v>
      </c>
      <c r="O1091" s="791" t="s">
        <v>2945</v>
      </c>
      <c r="P1091" s="904" t="s">
        <v>805</v>
      </c>
      <c r="Q1091" s="793">
        <v>400</v>
      </c>
      <c r="R1091" s="758">
        <f t="shared" si="134"/>
        <v>0</v>
      </c>
      <c r="S1091" s="844">
        <f t="shared" si="134"/>
        <v>0</v>
      </c>
      <c r="T1091" s="883">
        <f t="shared" si="134"/>
        <v>0</v>
      </c>
      <c r="U1091" s="795">
        <v>20900</v>
      </c>
      <c r="V1091" s="795">
        <v>6500</v>
      </c>
      <c r="W1091" s="795">
        <f t="shared" si="125"/>
        <v>27400</v>
      </c>
      <c r="X1091" s="795">
        <f t="shared" si="126"/>
        <v>10960000</v>
      </c>
      <c r="Y1091" s="795">
        <f t="shared" si="127"/>
        <v>0</v>
      </c>
      <c r="Z1091" s="795">
        <f t="shared" si="128"/>
        <v>0</v>
      </c>
      <c r="AA1091" s="795">
        <f t="shared" si="129"/>
        <v>0</v>
      </c>
      <c r="AB1091" s="796">
        <f>IFERROR(VLOOKUP(N1091,'[40]KL TT ĐỢT 2'!$B$18:$K$2023,10,0),0)</f>
        <v>0</v>
      </c>
    </row>
    <row r="1092" spans="1:28" s="823" customFormat="1" hidden="1" outlineLevel="1">
      <c r="A1092" s="835">
        <f t="shared" si="141"/>
        <v>5</v>
      </c>
      <c r="B1092" s="835" t="s">
        <v>2946</v>
      </c>
      <c r="C1092" s="846" t="s">
        <v>2947</v>
      </c>
      <c r="D1092" s="931" t="s">
        <v>805</v>
      </c>
      <c r="E1092" s="838">
        <v>800</v>
      </c>
      <c r="F1092" s="938"/>
      <c r="G1092" s="938"/>
      <c r="H1092" s="812">
        <v>0</v>
      </c>
      <c r="I1092" s="891">
        <f t="shared" si="130"/>
        <v>0</v>
      </c>
      <c r="J1092" s="892">
        <f t="shared" si="131"/>
        <v>0</v>
      </c>
      <c r="K1092" s="938"/>
      <c r="M1092" s="790">
        <f t="shared" si="142"/>
        <v>5</v>
      </c>
      <c r="N1092" s="790" t="s">
        <v>2946</v>
      </c>
      <c r="O1092" s="791" t="s">
        <v>2947</v>
      </c>
      <c r="P1092" s="904" t="s">
        <v>805</v>
      </c>
      <c r="Q1092" s="793">
        <v>800</v>
      </c>
      <c r="R1092" s="758">
        <f t="shared" si="134"/>
        <v>0</v>
      </c>
      <c r="S1092" s="844">
        <f t="shared" si="134"/>
        <v>0</v>
      </c>
      <c r="T1092" s="883">
        <f t="shared" si="134"/>
        <v>0</v>
      </c>
      <c r="U1092" s="795">
        <v>31300</v>
      </c>
      <c r="V1092" s="795">
        <v>11600</v>
      </c>
      <c r="W1092" s="795">
        <f t="shared" si="125"/>
        <v>42900</v>
      </c>
      <c r="X1092" s="795">
        <f t="shared" si="126"/>
        <v>34320000</v>
      </c>
      <c r="Y1092" s="795">
        <f t="shared" si="127"/>
        <v>0</v>
      </c>
      <c r="Z1092" s="795">
        <f t="shared" si="128"/>
        <v>0</v>
      </c>
      <c r="AA1092" s="795">
        <f t="shared" si="129"/>
        <v>0</v>
      </c>
      <c r="AB1092" s="796">
        <f>IFERROR(VLOOKUP(N1092,'[40]KL TT ĐỢT 2'!$B$18:$K$2023,10,0),0)</f>
        <v>0</v>
      </c>
    </row>
    <row r="1093" spans="1:28" s="823" customFormat="1" hidden="1" outlineLevel="1">
      <c r="A1093" s="835">
        <f t="shared" si="141"/>
        <v>6</v>
      </c>
      <c r="B1093" s="835" t="s">
        <v>2948</v>
      </c>
      <c r="C1093" s="846" t="s">
        <v>2903</v>
      </c>
      <c r="D1093" s="931" t="s">
        <v>805</v>
      </c>
      <c r="E1093" s="838">
        <v>1200</v>
      </c>
      <c r="F1093" s="938"/>
      <c r="G1093" s="938"/>
      <c r="H1093" s="812">
        <v>0</v>
      </c>
      <c r="I1093" s="891">
        <f t="shared" si="130"/>
        <v>0</v>
      </c>
      <c r="J1093" s="892">
        <f t="shared" si="131"/>
        <v>0</v>
      </c>
      <c r="K1093" s="938"/>
      <c r="M1093" s="790">
        <f t="shared" si="142"/>
        <v>6</v>
      </c>
      <c r="N1093" s="790" t="s">
        <v>2948</v>
      </c>
      <c r="O1093" s="791" t="s">
        <v>2903</v>
      </c>
      <c r="P1093" s="904" t="s">
        <v>805</v>
      </c>
      <c r="Q1093" s="793">
        <v>1200</v>
      </c>
      <c r="R1093" s="758">
        <f t="shared" si="134"/>
        <v>0</v>
      </c>
      <c r="S1093" s="844">
        <f t="shared" si="134"/>
        <v>0</v>
      </c>
      <c r="T1093" s="883">
        <f t="shared" si="134"/>
        <v>0</v>
      </c>
      <c r="U1093" s="795">
        <v>5200</v>
      </c>
      <c r="V1093" s="795">
        <v>12900</v>
      </c>
      <c r="W1093" s="795">
        <f t="shared" si="125"/>
        <v>18100</v>
      </c>
      <c r="X1093" s="795">
        <f t="shared" si="126"/>
        <v>21720000</v>
      </c>
      <c r="Y1093" s="795">
        <f t="shared" si="127"/>
        <v>0</v>
      </c>
      <c r="Z1093" s="795">
        <f t="shared" si="128"/>
        <v>0</v>
      </c>
      <c r="AA1093" s="795">
        <f t="shared" si="129"/>
        <v>0</v>
      </c>
      <c r="AB1093" s="796">
        <f>IFERROR(VLOOKUP(N1093,'[40]KL TT ĐỢT 2'!$B$18:$K$2023,10,0),0)</f>
        <v>0</v>
      </c>
    </row>
    <row r="1094" spans="1:28" s="823" customFormat="1" hidden="1" outlineLevel="1">
      <c r="A1094" s="835">
        <f t="shared" si="141"/>
        <v>7</v>
      </c>
      <c r="B1094" s="835" t="s">
        <v>2949</v>
      </c>
      <c r="C1094" s="948" t="s">
        <v>1667</v>
      </c>
      <c r="D1094" s="837" t="s">
        <v>809</v>
      </c>
      <c r="E1094" s="838">
        <v>1</v>
      </c>
      <c r="F1094" s="938"/>
      <c r="G1094" s="938"/>
      <c r="H1094" s="812">
        <v>0</v>
      </c>
      <c r="I1094" s="891">
        <f t="shared" si="130"/>
        <v>0</v>
      </c>
      <c r="J1094" s="892">
        <f t="shared" si="131"/>
        <v>0</v>
      </c>
      <c r="K1094" s="938"/>
      <c r="M1094" s="790">
        <f t="shared" si="142"/>
        <v>7</v>
      </c>
      <c r="N1094" s="790" t="s">
        <v>2949</v>
      </c>
      <c r="O1094" s="949" t="s">
        <v>1667</v>
      </c>
      <c r="P1094" s="792" t="s">
        <v>809</v>
      </c>
      <c r="Q1094" s="793">
        <v>1</v>
      </c>
      <c r="R1094" s="758">
        <f t="shared" ref="R1094:T1125" si="143">+H1094</f>
        <v>0</v>
      </c>
      <c r="S1094" s="844">
        <f t="shared" si="143"/>
        <v>0</v>
      </c>
      <c r="T1094" s="883">
        <f t="shared" si="143"/>
        <v>0</v>
      </c>
      <c r="U1094" s="795">
        <v>4121500</v>
      </c>
      <c r="V1094" s="795">
        <v>1283100</v>
      </c>
      <c r="W1094" s="795">
        <f t="shared" si="125"/>
        <v>5404600</v>
      </c>
      <c r="X1094" s="795">
        <f t="shared" si="126"/>
        <v>5404600</v>
      </c>
      <c r="Y1094" s="795">
        <f t="shared" si="127"/>
        <v>0</v>
      </c>
      <c r="Z1094" s="795">
        <f t="shared" si="128"/>
        <v>0</v>
      </c>
      <c r="AA1094" s="795">
        <f t="shared" si="129"/>
        <v>0</v>
      </c>
      <c r="AB1094" s="796">
        <f>IFERROR(VLOOKUP(N1094,'[40]KL TT ĐỢT 2'!$B$18:$K$2023,10,0),0)</f>
        <v>0</v>
      </c>
    </row>
    <row r="1095" spans="1:28" s="823" customFormat="1" hidden="1" outlineLevel="1">
      <c r="A1095" s="817" t="s">
        <v>2950</v>
      </c>
      <c r="B1095" s="835" t="s">
        <v>2951</v>
      </c>
      <c r="C1095" s="818" t="s">
        <v>2952</v>
      </c>
      <c r="D1095" s="931"/>
      <c r="E1095" s="838"/>
      <c r="F1095" s="938"/>
      <c r="G1095" s="938"/>
      <c r="H1095" s="812">
        <v>0</v>
      </c>
      <c r="I1095" s="891">
        <f t="shared" si="130"/>
        <v>0</v>
      </c>
      <c r="J1095" s="892">
        <f t="shared" si="131"/>
        <v>0</v>
      </c>
      <c r="K1095" s="938"/>
      <c r="M1095" s="777" t="s">
        <v>2950</v>
      </c>
      <c r="N1095" s="790" t="s">
        <v>2951</v>
      </c>
      <c r="O1095" s="799" t="s">
        <v>2952</v>
      </c>
      <c r="P1095" s="904"/>
      <c r="Q1095" s="793"/>
      <c r="R1095" s="758">
        <f t="shared" si="143"/>
        <v>0</v>
      </c>
      <c r="S1095" s="844">
        <f t="shared" si="143"/>
        <v>0</v>
      </c>
      <c r="T1095" s="883">
        <f t="shared" si="143"/>
        <v>0</v>
      </c>
      <c r="U1095" s="782"/>
      <c r="V1095" s="782"/>
      <c r="W1095" s="795">
        <f t="shared" si="125"/>
        <v>0</v>
      </c>
      <c r="X1095" s="795">
        <f t="shared" si="126"/>
        <v>0</v>
      </c>
      <c r="Y1095" s="795">
        <f t="shared" si="127"/>
        <v>0</v>
      </c>
      <c r="Z1095" s="795">
        <f t="shared" si="128"/>
        <v>0</v>
      </c>
      <c r="AA1095" s="795">
        <f t="shared" si="129"/>
        <v>0</v>
      </c>
      <c r="AB1095" s="796">
        <f>IFERROR(VLOOKUP(N1095,'[40]KL TT ĐỢT 2'!$B$18:$K$2023,10,0),0)</f>
        <v>0</v>
      </c>
    </row>
    <row r="1096" spans="1:28" s="823" customFormat="1" hidden="1" outlineLevel="1">
      <c r="A1096" s="817" t="s">
        <v>114</v>
      </c>
      <c r="B1096" s="835" t="s">
        <v>2953</v>
      </c>
      <c r="C1096" s="818" t="s">
        <v>2720</v>
      </c>
      <c r="D1096" s="931"/>
      <c r="E1096" s="838"/>
      <c r="F1096" s="938"/>
      <c r="G1096" s="938"/>
      <c r="H1096" s="812">
        <v>0</v>
      </c>
      <c r="I1096" s="891">
        <f t="shared" si="130"/>
        <v>0</v>
      </c>
      <c r="J1096" s="892">
        <f t="shared" si="131"/>
        <v>0</v>
      </c>
      <c r="K1096" s="938"/>
      <c r="M1096" s="777" t="s">
        <v>114</v>
      </c>
      <c r="N1096" s="790" t="s">
        <v>2953</v>
      </c>
      <c r="O1096" s="799" t="s">
        <v>2720</v>
      </c>
      <c r="P1096" s="904"/>
      <c r="Q1096" s="793"/>
      <c r="R1096" s="758">
        <f t="shared" si="143"/>
        <v>0</v>
      </c>
      <c r="S1096" s="844">
        <f t="shared" si="143"/>
        <v>0</v>
      </c>
      <c r="T1096" s="883">
        <f t="shared" si="143"/>
        <v>0</v>
      </c>
      <c r="U1096" s="782"/>
      <c r="V1096" s="782"/>
      <c r="W1096" s="795">
        <f t="shared" si="125"/>
        <v>0</v>
      </c>
      <c r="X1096" s="795">
        <f t="shared" si="126"/>
        <v>0</v>
      </c>
      <c r="Y1096" s="795">
        <f t="shared" si="127"/>
        <v>0</v>
      </c>
      <c r="Z1096" s="795">
        <f t="shared" si="128"/>
        <v>0</v>
      </c>
      <c r="AA1096" s="795">
        <f t="shared" si="129"/>
        <v>0</v>
      </c>
      <c r="AB1096" s="796">
        <f>IFERROR(VLOOKUP(N1096,'[40]KL TT ĐỢT 2'!$B$18:$K$2023,10,0),0)</f>
        <v>0</v>
      </c>
    </row>
    <row r="1097" spans="1:28" s="823" customFormat="1" hidden="1" outlineLevel="1">
      <c r="A1097" s="835"/>
      <c r="B1097" s="835" t="s">
        <v>2954</v>
      </c>
      <c r="C1097" s="946" t="s">
        <v>2721</v>
      </c>
      <c r="D1097" s="837"/>
      <c r="E1097" s="838"/>
      <c r="F1097" s="938"/>
      <c r="G1097" s="938"/>
      <c r="H1097" s="812">
        <v>0</v>
      </c>
      <c r="I1097" s="891">
        <f t="shared" si="130"/>
        <v>0</v>
      </c>
      <c r="J1097" s="892">
        <f t="shared" si="131"/>
        <v>0</v>
      </c>
      <c r="K1097" s="938"/>
      <c r="M1097" s="790"/>
      <c r="N1097" s="790" t="s">
        <v>2954</v>
      </c>
      <c r="O1097" s="947" t="s">
        <v>2721</v>
      </c>
      <c r="P1097" s="792"/>
      <c r="Q1097" s="793"/>
      <c r="R1097" s="758">
        <f t="shared" si="143"/>
        <v>0</v>
      </c>
      <c r="S1097" s="844">
        <f t="shared" si="143"/>
        <v>0</v>
      </c>
      <c r="T1097" s="883">
        <f t="shared" si="143"/>
        <v>0</v>
      </c>
      <c r="U1097" s="782"/>
      <c r="V1097" s="782"/>
      <c r="W1097" s="795">
        <f t="shared" si="125"/>
        <v>0</v>
      </c>
      <c r="X1097" s="795">
        <f t="shared" si="126"/>
        <v>0</v>
      </c>
      <c r="Y1097" s="795">
        <f t="shared" si="127"/>
        <v>0</v>
      </c>
      <c r="Z1097" s="795">
        <f t="shared" si="128"/>
        <v>0</v>
      </c>
      <c r="AA1097" s="795">
        <f t="shared" si="129"/>
        <v>0</v>
      </c>
      <c r="AB1097" s="796">
        <f>IFERROR(VLOOKUP(N1097,'[40]KL TT ĐỢT 2'!$B$18:$K$2023,10,0),0)</f>
        <v>0</v>
      </c>
    </row>
    <row r="1098" spans="1:28" s="823" customFormat="1" hidden="1" outlineLevel="1">
      <c r="A1098" s="835">
        <v>1</v>
      </c>
      <c r="B1098" s="835" t="s">
        <v>2955</v>
      </c>
      <c r="C1098" s="846" t="s">
        <v>2956</v>
      </c>
      <c r="D1098" s="931" t="s">
        <v>822</v>
      </c>
      <c r="E1098" s="838">
        <v>4</v>
      </c>
      <c r="F1098" s="956"/>
      <c r="G1098" s="956"/>
      <c r="H1098" s="812">
        <v>0</v>
      </c>
      <c r="I1098" s="891">
        <f t="shared" si="130"/>
        <v>0</v>
      </c>
      <c r="J1098" s="892">
        <f t="shared" si="131"/>
        <v>0</v>
      </c>
      <c r="K1098" s="956"/>
      <c r="M1098" s="790">
        <v>1</v>
      </c>
      <c r="N1098" s="790" t="s">
        <v>2955</v>
      </c>
      <c r="O1098" s="791" t="s">
        <v>2956</v>
      </c>
      <c r="P1098" s="904" t="s">
        <v>822</v>
      </c>
      <c r="Q1098" s="793">
        <v>4</v>
      </c>
      <c r="R1098" s="758">
        <f t="shared" si="143"/>
        <v>0</v>
      </c>
      <c r="S1098" s="844">
        <f t="shared" si="143"/>
        <v>0</v>
      </c>
      <c r="T1098" s="883">
        <f t="shared" si="143"/>
        <v>0</v>
      </c>
      <c r="U1098" s="795">
        <v>26387200</v>
      </c>
      <c r="V1098" s="795">
        <v>6427200</v>
      </c>
      <c r="W1098" s="795">
        <f t="shared" si="125"/>
        <v>32814400</v>
      </c>
      <c r="X1098" s="795">
        <f t="shared" si="126"/>
        <v>131257600</v>
      </c>
      <c r="Y1098" s="795">
        <f t="shared" si="127"/>
        <v>0</v>
      </c>
      <c r="Z1098" s="795">
        <f t="shared" si="128"/>
        <v>0</v>
      </c>
      <c r="AA1098" s="795">
        <f t="shared" si="129"/>
        <v>0</v>
      </c>
      <c r="AB1098" s="796">
        <f>IFERROR(VLOOKUP(N1098,'[40]KL TT ĐỢT 2'!$B$18:$K$2023,10,0),0)</f>
        <v>0</v>
      </c>
    </row>
    <row r="1099" spans="1:28" s="823" customFormat="1" hidden="1" outlineLevel="1">
      <c r="A1099" s="835"/>
      <c r="B1099" s="835" t="s">
        <v>2957</v>
      </c>
      <c r="C1099" s="946" t="s">
        <v>2737</v>
      </c>
      <c r="D1099" s="837"/>
      <c r="E1099" s="838"/>
      <c r="F1099" s="938"/>
      <c r="G1099" s="938"/>
      <c r="H1099" s="812">
        <v>0</v>
      </c>
      <c r="I1099" s="891">
        <f t="shared" si="130"/>
        <v>0</v>
      </c>
      <c r="J1099" s="892">
        <f t="shared" si="131"/>
        <v>0</v>
      </c>
      <c r="K1099" s="938"/>
      <c r="M1099" s="790"/>
      <c r="N1099" s="790" t="s">
        <v>2957</v>
      </c>
      <c r="O1099" s="947" t="s">
        <v>2737</v>
      </c>
      <c r="P1099" s="792"/>
      <c r="Q1099" s="793"/>
      <c r="R1099" s="758">
        <f t="shared" si="143"/>
        <v>0</v>
      </c>
      <c r="S1099" s="844">
        <f t="shared" si="143"/>
        <v>0</v>
      </c>
      <c r="T1099" s="883">
        <f t="shared" si="143"/>
        <v>0</v>
      </c>
      <c r="U1099" s="782"/>
      <c r="V1099" s="782"/>
      <c r="W1099" s="795">
        <f t="shared" si="125"/>
        <v>0</v>
      </c>
      <c r="X1099" s="795">
        <f t="shared" si="126"/>
        <v>0</v>
      </c>
      <c r="Y1099" s="795">
        <f t="shared" si="127"/>
        <v>0</v>
      </c>
      <c r="Z1099" s="795">
        <f t="shared" si="128"/>
        <v>0</v>
      </c>
      <c r="AA1099" s="795">
        <f t="shared" si="129"/>
        <v>0</v>
      </c>
      <c r="AB1099" s="796">
        <f>IFERROR(VLOOKUP(N1099,'[40]KL TT ĐỢT 2'!$B$18:$K$2023,10,0),0)</f>
        <v>0</v>
      </c>
    </row>
    <row r="1100" spans="1:28" s="823" customFormat="1" hidden="1" outlineLevel="1">
      <c r="A1100" s="835">
        <f>A1098+1</f>
        <v>2</v>
      </c>
      <c r="B1100" s="835" t="s">
        <v>2958</v>
      </c>
      <c r="C1100" s="846" t="s">
        <v>2959</v>
      </c>
      <c r="D1100" s="931" t="s">
        <v>822</v>
      </c>
      <c r="E1100" s="838">
        <v>4</v>
      </c>
      <c r="F1100" s="938"/>
      <c r="G1100" s="938"/>
      <c r="H1100" s="812">
        <v>0</v>
      </c>
      <c r="I1100" s="891">
        <f t="shared" si="130"/>
        <v>0</v>
      </c>
      <c r="J1100" s="892">
        <f t="shared" si="131"/>
        <v>0</v>
      </c>
      <c r="K1100" s="938"/>
      <c r="M1100" s="790">
        <f>M1098+1</f>
        <v>2</v>
      </c>
      <c r="N1100" s="790" t="s">
        <v>2958</v>
      </c>
      <c r="O1100" s="791" t="s">
        <v>2959</v>
      </c>
      <c r="P1100" s="904" t="s">
        <v>822</v>
      </c>
      <c r="Q1100" s="793">
        <v>4</v>
      </c>
      <c r="R1100" s="758">
        <f t="shared" si="143"/>
        <v>0</v>
      </c>
      <c r="S1100" s="844">
        <f t="shared" si="143"/>
        <v>0</v>
      </c>
      <c r="T1100" s="883">
        <f t="shared" si="143"/>
        <v>0</v>
      </c>
      <c r="U1100" s="795">
        <v>17640600</v>
      </c>
      <c r="V1100" s="795">
        <v>6427200</v>
      </c>
      <c r="W1100" s="795">
        <f t="shared" si="125"/>
        <v>24067800</v>
      </c>
      <c r="X1100" s="795">
        <f t="shared" si="126"/>
        <v>96271200</v>
      </c>
      <c r="Y1100" s="795">
        <f t="shared" si="127"/>
        <v>0</v>
      </c>
      <c r="Z1100" s="795">
        <f t="shared" si="128"/>
        <v>0</v>
      </c>
      <c r="AA1100" s="795">
        <f t="shared" si="129"/>
        <v>0</v>
      </c>
      <c r="AB1100" s="796">
        <f>IFERROR(VLOOKUP(N1100,'[40]KL TT ĐỢT 2'!$B$18:$K$2023,10,0),0)</f>
        <v>0</v>
      </c>
    </row>
    <row r="1101" spans="1:28" s="823" customFormat="1" hidden="1" outlineLevel="1">
      <c r="A1101" s="835">
        <f t="shared" ref="A1101:A1102" si="144">A1100+1</f>
        <v>3</v>
      </c>
      <c r="B1101" s="835" t="s">
        <v>2960</v>
      </c>
      <c r="C1101" s="846" t="s">
        <v>2961</v>
      </c>
      <c r="D1101" s="931" t="s">
        <v>822</v>
      </c>
      <c r="E1101" s="838">
        <v>4</v>
      </c>
      <c r="F1101" s="938"/>
      <c r="G1101" s="938"/>
      <c r="H1101" s="812">
        <v>0</v>
      </c>
      <c r="I1101" s="891">
        <f t="shared" si="130"/>
        <v>0</v>
      </c>
      <c r="J1101" s="892">
        <f t="shared" si="131"/>
        <v>0</v>
      </c>
      <c r="K1101" s="938"/>
      <c r="M1101" s="790">
        <f t="shared" ref="M1101:M1102" si="145">M1100+1</f>
        <v>3</v>
      </c>
      <c r="N1101" s="790" t="s">
        <v>2960</v>
      </c>
      <c r="O1101" s="791" t="s">
        <v>2961</v>
      </c>
      <c r="P1101" s="904" t="s">
        <v>822</v>
      </c>
      <c r="Q1101" s="793">
        <v>4</v>
      </c>
      <c r="R1101" s="758">
        <f t="shared" si="143"/>
        <v>0</v>
      </c>
      <c r="S1101" s="844">
        <f t="shared" si="143"/>
        <v>0</v>
      </c>
      <c r="T1101" s="883">
        <f t="shared" si="143"/>
        <v>0</v>
      </c>
      <c r="U1101" s="795">
        <v>24051200</v>
      </c>
      <c r="V1101" s="795">
        <v>6427200</v>
      </c>
      <c r="W1101" s="795">
        <f t="shared" si="125"/>
        <v>30478400</v>
      </c>
      <c r="X1101" s="795">
        <f t="shared" si="126"/>
        <v>121913600</v>
      </c>
      <c r="Y1101" s="795">
        <f t="shared" si="127"/>
        <v>0</v>
      </c>
      <c r="Z1101" s="795">
        <f t="shared" si="128"/>
        <v>0</v>
      </c>
      <c r="AA1101" s="795">
        <f t="shared" si="129"/>
        <v>0</v>
      </c>
      <c r="AB1101" s="796">
        <f>IFERROR(VLOOKUP(N1101,'[40]KL TT ĐỢT 2'!$B$18:$K$2023,10,0),0)</f>
        <v>0</v>
      </c>
    </row>
    <row r="1102" spans="1:28" s="823" customFormat="1" hidden="1" outlineLevel="1">
      <c r="A1102" s="835">
        <f t="shared" si="144"/>
        <v>4</v>
      </c>
      <c r="B1102" s="835" t="s">
        <v>2962</v>
      </c>
      <c r="C1102" s="846" t="s">
        <v>2963</v>
      </c>
      <c r="D1102" s="931" t="s">
        <v>822</v>
      </c>
      <c r="E1102" s="838">
        <v>16</v>
      </c>
      <c r="F1102" s="938"/>
      <c r="G1102" s="938"/>
      <c r="H1102" s="812">
        <v>0</v>
      </c>
      <c r="I1102" s="891">
        <f t="shared" si="130"/>
        <v>0</v>
      </c>
      <c r="J1102" s="892">
        <f t="shared" si="131"/>
        <v>0</v>
      </c>
      <c r="K1102" s="938"/>
      <c r="M1102" s="790">
        <f t="shared" si="145"/>
        <v>4</v>
      </c>
      <c r="N1102" s="790" t="s">
        <v>2962</v>
      </c>
      <c r="O1102" s="791" t="s">
        <v>2963</v>
      </c>
      <c r="P1102" s="904" t="s">
        <v>822</v>
      </c>
      <c r="Q1102" s="793">
        <v>16</v>
      </c>
      <c r="R1102" s="758">
        <f t="shared" si="143"/>
        <v>0</v>
      </c>
      <c r="S1102" s="844">
        <f t="shared" si="143"/>
        <v>0</v>
      </c>
      <c r="T1102" s="883">
        <f t="shared" si="143"/>
        <v>0</v>
      </c>
      <c r="U1102" s="795">
        <v>31464000</v>
      </c>
      <c r="V1102" s="795">
        <v>6427200</v>
      </c>
      <c r="W1102" s="795">
        <f t="shared" si="125"/>
        <v>37891200</v>
      </c>
      <c r="X1102" s="795">
        <f t="shared" si="126"/>
        <v>606259200</v>
      </c>
      <c r="Y1102" s="795">
        <f t="shared" si="127"/>
        <v>0</v>
      </c>
      <c r="Z1102" s="795">
        <f t="shared" si="128"/>
        <v>0</v>
      </c>
      <c r="AA1102" s="795">
        <f t="shared" si="129"/>
        <v>0</v>
      </c>
      <c r="AB1102" s="796">
        <f>IFERROR(VLOOKUP(N1102,'[40]KL TT ĐỢT 2'!$B$18:$K$2023,10,0),0)</f>
        <v>0</v>
      </c>
    </row>
    <row r="1103" spans="1:28" s="823" customFormat="1" hidden="1" outlineLevel="1">
      <c r="A1103" s="835"/>
      <c r="B1103" s="835" t="s">
        <v>2964</v>
      </c>
      <c r="C1103" s="946" t="s">
        <v>2743</v>
      </c>
      <c r="D1103" s="837"/>
      <c r="E1103" s="838"/>
      <c r="F1103" s="938"/>
      <c r="G1103" s="938"/>
      <c r="H1103" s="812">
        <v>0</v>
      </c>
      <c r="I1103" s="891">
        <f t="shared" si="130"/>
        <v>0</v>
      </c>
      <c r="J1103" s="892">
        <f t="shared" si="131"/>
        <v>0</v>
      </c>
      <c r="K1103" s="938"/>
      <c r="M1103" s="790"/>
      <c r="N1103" s="790" t="s">
        <v>2964</v>
      </c>
      <c r="O1103" s="947" t="s">
        <v>2743</v>
      </c>
      <c r="P1103" s="792"/>
      <c r="Q1103" s="793"/>
      <c r="R1103" s="758">
        <f t="shared" si="143"/>
        <v>0</v>
      </c>
      <c r="S1103" s="844">
        <f t="shared" si="143"/>
        <v>0</v>
      </c>
      <c r="T1103" s="883">
        <f t="shared" si="143"/>
        <v>0</v>
      </c>
      <c r="U1103" s="782">
        <v>0</v>
      </c>
      <c r="V1103" s="782"/>
      <c r="W1103" s="795">
        <f t="shared" si="125"/>
        <v>0</v>
      </c>
      <c r="X1103" s="795">
        <f t="shared" si="126"/>
        <v>0</v>
      </c>
      <c r="Y1103" s="795">
        <f t="shared" si="127"/>
        <v>0</v>
      </c>
      <c r="Z1103" s="795">
        <f t="shared" si="128"/>
        <v>0</v>
      </c>
      <c r="AA1103" s="795">
        <f t="shared" si="129"/>
        <v>0</v>
      </c>
      <c r="AB1103" s="796">
        <f>IFERROR(VLOOKUP(N1103,'[40]KL TT ĐỢT 2'!$B$18:$K$2023,10,0),0)</f>
        <v>0</v>
      </c>
    </row>
    <row r="1104" spans="1:28" s="823" customFormat="1" hidden="1" outlineLevel="1">
      <c r="A1104" s="835">
        <f>A1102+1</f>
        <v>5</v>
      </c>
      <c r="B1104" s="835" t="s">
        <v>2965</v>
      </c>
      <c r="C1104" s="846" t="s">
        <v>2966</v>
      </c>
      <c r="D1104" s="931" t="s">
        <v>822</v>
      </c>
      <c r="E1104" s="838">
        <v>4</v>
      </c>
      <c r="F1104" s="938"/>
      <c r="G1104" s="938"/>
      <c r="H1104" s="812">
        <v>0</v>
      </c>
      <c r="I1104" s="891">
        <f t="shared" si="130"/>
        <v>0</v>
      </c>
      <c r="J1104" s="892">
        <f t="shared" si="131"/>
        <v>0</v>
      </c>
      <c r="K1104" s="938"/>
      <c r="M1104" s="790">
        <f>M1102+1</f>
        <v>5</v>
      </c>
      <c r="N1104" s="790" t="s">
        <v>2965</v>
      </c>
      <c r="O1104" s="791" t="s">
        <v>2966</v>
      </c>
      <c r="P1104" s="904" t="s">
        <v>822</v>
      </c>
      <c r="Q1104" s="793">
        <v>4</v>
      </c>
      <c r="R1104" s="758">
        <f t="shared" si="143"/>
        <v>0</v>
      </c>
      <c r="S1104" s="844">
        <f t="shared" si="143"/>
        <v>0</v>
      </c>
      <c r="T1104" s="883">
        <f t="shared" si="143"/>
        <v>0</v>
      </c>
      <c r="U1104" s="795">
        <v>6462600</v>
      </c>
      <c r="V1104" s="795">
        <v>1928200</v>
      </c>
      <c r="W1104" s="795">
        <f t="shared" si="125"/>
        <v>8390800</v>
      </c>
      <c r="X1104" s="795">
        <f t="shared" si="126"/>
        <v>33563200</v>
      </c>
      <c r="Y1104" s="795">
        <f t="shared" si="127"/>
        <v>0</v>
      </c>
      <c r="Z1104" s="795">
        <f t="shared" si="128"/>
        <v>0</v>
      </c>
      <c r="AA1104" s="795">
        <f t="shared" si="129"/>
        <v>0</v>
      </c>
      <c r="AB1104" s="796">
        <f>IFERROR(VLOOKUP(N1104,'[40]KL TT ĐỢT 2'!$B$18:$K$2023,10,0),0)</f>
        <v>0</v>
      </c>
    </row>
    <row r="1105" spans="1:28" s="823" customFormat="1" hidden="1" outlineLevel="1">
      <c r="A1105" s="835"/>
      <c r="B1105" s="835" t="s">
        <v>2967</v>
      </c>
      <c r="C1105" s="946" t="s">
        <v>2759</v>
      </c>
      <c r="D1105" s="837"/>
      <c r="E1105" s="838"/>
      <c r="F1105" s="938"/>
      <c r="G1105" s="938"/>
      <c r="H1105" s="812">
        <v>0</v>
      </c>
      <c r="I1105" s="891">
        <f t="shared" si="130"/>
        <v>0</v>
      </c>
      <c r="J1105" s="892">
        <f t="shared" si="131"/>
        <v>0</v>
      </c>
      <c r="K1105" s="938"/>
      <c r="M1105" s="790"/>
      <c r="N1105" s="790" t="s">
        <v>2967</v>
      </c>
      <c r="O1105" s="947" t="s">
        <v>2759</v>
      </c>
      <c r="P1105" s="792"/>
      <c r="Q1105" s="793"/>
      <c r="R1105" s="758">
        <f t="shared" si="143"/>
        <v>0</v>
      </c>
      <c r="S1105" s="844">
        <f t="shared" si="143"/>
        <v>0</v>
      </c>
      <c r="T1105" s="883">
        <f t="shared" si="143"/>
        <v>0</v>
      </c>
      <c r="U1105" s="782">
        <v>0</v>
      </c>
      <c r="V1105" s="782"/>
      <c r="W1105" s="795">
        <f t="shared" si="125"/>
        <v>0</v>
      </c>
      <c r="X1105" s="795">
        <f t="shared" si="126"/>
        <v>0</v>
      </c>
      <c r="Y1105" s="795">
        <f t="shared" si="127"/>
        <v>0</v>
      </c>
      <c r="Z1105" s="795">
        <f t="shared" si="128"/>
        <v>0</v>
      </c>
      <c r="AA1105" s="795">
        <f t="shared" si="129"/>
        <v>0</v>
      </c>
      <c r="AB1105" s="796">
        <f>IFERROR(VLOOKUP(N1105,'[40]KL TT ĐỢT 2'!$B$18:$K$2023,10,0),0)</f>
        <v>0</v>
      </c>
    </row>
    <row r="1106" spans="1:28" s="823" customFormat="1" hidden="1" outlineLevel="1">
      <c r="A1106" s="835">
        <f>A1104+1</f>
        <v>6</v>
      </c>
      <c r="B1106" s="835" t="s">
        <v>2968</v>
      </c>
      <c r="C1106" s="846" t="s">
        <v>2969</v>
      </c>
      <c r="D1106" s="931" t="s">
        <v>822</v>
      </c>
      <c r="E1106" s="838">
        <v>2</v>
      </c>
      <c r="F1106" s="938"/>
      <c r="G1106" s="938"/>
      <c r="H1106" s="812">
        <v>0</v>
      </c>
      <c r="I1106" s="891">
        <f t="shared" si="130"/>
        <v>0</v>
      </c>
      <c r="J1106" s="892">
        <f t="shared" si="131"/>
        <v>0</v>
      </c>
      <c r="K1106" s="938"/>
      <c r="M1106" s="790">
        <f>M1104+1</f>
        <v>6</v>
      </c>
      <c r="N1106" s="790" t="s">
        <v>2968</v>
      </c>
      <c r="O1106" s="791" t="s">
        <v>2969</v>
      </c>
      <c r="P1106" s="904" t="s">
        <v>822</v>
      </c>
      <c r="Q1106" s="793">
        <v>2</v>
      </c>
      <c r="R1106" s="758">
        <f t="shared" si="143"/>
        <v>0</v>
      </c>
      <c r="S1106" s="844">
        <f t="shared" si="143"/>
        <v>0</v>
      </c>
      <c r="T1106" s="883">
        <f t="shared" si="143"/>
        <v>0</v>
      </c>
      <c r="U1106" s="795">
        <v>2020700</v>
      </c>
      <c r="V1106" s="795">
        <v>514200</v>
      </c>
      <c r="W1106" s="795">
        <f t="shared" si="125"/>
        <v>2534900</v>
      </c>
      <c r="X1106" s="795">
        <f t="shared" si="126"/>
        <v>5069800</v>
      </c>
      <c r="Y1106" s="795">
        <f t="shared" si="127"/>
        <v>0</v>
      </c>
      <c r="Z1106" s="795">
        <f t="shared" si="128"/>
        <v>0</v>
      </c>
      <c r="AA1106" s="795">
        <f t="shared" si="129"/>
        <v>0</v>
      </c>
      <c r="AB1106" s="796">
        <f>IFERROR(VLOOKUP(N1106,'[40]KL TT ĐỢT 2'!$B$18:$K$2023,10,0),0)</f>
        <v>0</v>
      </c>
    </row>
    <row r="1107" spans="1:28" s="823" customFormat="1" hidden="1" outlineLevel="1">
      <c r="A1107" s="835">
        <f t="shared" ref="A1107:A1108" si="146">A1106+1</f>
        <v>7</v>
      </c>
      <c r="B1107" s="835" t="s">
        <v>2970</v>
      </c>
      <c r="C1107" s="846" t="s">
        <v>2971</v>
      </c>
      <c r="D1107" s="931" t="s">
        <v>822</v>
      </c>
      <c r="E1107" s="838">
        <v>4</v>
      </c>
      <c r="F1107" s="938"/>
      <c r="G1107" s="938"/>
      <c r="H1107" s="812">
        <v>0</v>
      </c>
      <c r="I1107" s="891">
        <f t="shared" si="130"/>
        <v>0</v>
      </c>
      <c r="J1107" s="892">
        <f t="shared" si="131"/>
        <v>0</v>
      </c>
      <c r="K1107" s="938"/>
      <c r="M1107" s="790">
        <f t="shared" ref="M1107:M1108" si="147">M1106+1</f>
        <v>7</v>
      </c>
      <c r="N1107" s="790" t="s">
        <v>2970</v>
      </c>
      <c r="O1107" s="791" t="s">
        <v>2971</v>
      </c>
      <c r="P1107" s="904" t="s">
        <v>822</v>
      </c>
      <c r="Q1107" s="793">
        <v>4</v>
      </c>
      <c r="R1107" s="758">
        <f t="shared" si="143"/>
        <v>0</v>
      </c>
      <c r="S1107" s="844">
        <f t="shared" si="143"/>
        <v>0</v>
      </c>
      <c r="T1107" s="883">
        <f t="shared" si="143"/>
        <v>0</v>
      </c>
      <c r="U1107" s="795">
        <v>8134700</v>
      </c>
      <c r="V1107" s="795">
        <v>1928200</v>
      </c>
      <c r="W1107" s="795">
        <f t="shared" si="125"/>
        <v>10062900</v>
      </c>
      <c r="X1107" s="795">
        <f t="shared" si="126"/>
        <v>40251600</v>
      </c>
      <c r="Y1107" s="795">
        <f t="shared" si="127"/>
        <v>0</v>
      </c>
      <c r="Z1107" s="795">
        <f t="shared" si="128"/>
        <v>0</v>
      </c>
      <c r="AA1107" s="795">
        <f t="shared" si="129"/>
        <v>0</v>
      </c>
      <c r="AB1107" s="796">
        <f>IFERROR(VLOOKUP(N1107,'[40]KL TT ĐỢT 2'!$B$18:$K$2023,10,0),0)</f>
        <v>0</v>
      </c>
    </row>
    <row r="1108" spans="1:28" s="823" customFormat="1" hidden="1" outlineLevel="1">
      <c r="A1108" s="835">
        <f t="shared" si="146"/>
        <v>8</v>
      </c>
      <c r="B1108" s="835" t="s">
        <v>2972</v>
      </c>
      <c r="C1108" s="948" t="s">
        <v>1667</v>
      </c>
      <c r="D1108" s="954" t="s">
        <v>809</v>
      </c>
      <c r="E1108" s="838">
        <v>1</v>
      </c>
      <c r="F1108" s="938"/>
      <c r="G1108" s="938"/>
      <c r="H1108" s="812">
        <v>0</v>
      </c>
      <c r="I1108" s="891">
        <f t="shared" si="130"/>
        <v>0</v>
      </c>
      <c r="J1108" s="892">
        <f t="shared" si="131"/>
        <v>0</v>
      </c>
      <c r="K1108" s="938"/>
      <c r="M1108" s="790">
        <f t="shared" si="147"/>
        <v>8</v>
      </c>
      <c r="N1108" s="790" t="s">
        <v>2972</v>
      </c>
      <c r="O1108" s="949" t="s">
        <v>1667</v>
      </c>
      <c r="P1108" s="955" t="s">
        <v>809</v>
      </c>
      <c r="Q1108" s="793">
        <v>1</v>
      </c>
      <c r="R1108" s="758">
        <f t="shared" si="143"/>
        <v>0</v>
      </c>
      <c r="S1108" s="844">
        <f t="shared" si="143"/>
        <v>0</v>
      </c>
      <c r="T1108" s="883">
        <f t="shared" si="143"/>
        <v>0</v>
      </c>
      <c r="U1108" s="795">
        <v>34183300</v>
      </c>
      <c r="V1108" s="795">
        <v>7094700</v>
      </c>
      <c r="W1108" s="795">
        <f t="shared" si="125"/>
        <v>41278000</v>
      </c>
      <c r="X1108" s="795">
        <f t="shared" si="126"/>
        <v>41278000</v>
      </c>
      <c r="Y1108" s="795">
        <f t="shared" si="127"/>
        <v>0</v>
      </c>
      <c r="Z1108" s="795">
        <f t="shared" si="128"/>
        <v>0</v>
      </c>
      <c r="AA1108" s="795">
        <f t="shared" si="129"/>
        <v>0</v>
      </c>
      <c r="AB1108" s="796">
        <f>IFERROR(VLOOKUP(N1108,'[40]KL TT ĐỢT 2'!$B$18:$K$2023,10,0),0)</f>
        <v>0</v>
      </c>
    </row>
    <row r="1109" spans="1:28" s="823" customFormat="1" hidden="1" outlineLevel="1">
      <c r="A1109" s="835"/>
      <c r="B1109" s="835" t="s">
        <v>2973</v>
      </c>
      <c r="C1109" s="948"/>
      <c r="D1109" s="954"/>
      <c r="E1109" s="838"/>
      <c r="F1109" s="938"/>
      <c r="G1109" s="938"/>
      <c r="H1109" s="812">
        <v>0</v>
      </c>
      <c r="I1109" s="891">
        <f t="shared" si="130"/>
        <v>0</v>
      </c>
      <c r="J1109" s="892">
        <f t="shared" si="131"/>
        <v>0</v>
      </c>
      <c r="K1109" s="938"/>
      <c r="M1109" s="790"/>
      <c r="N1109" s="790" t="s">
        <v>2973</v>
      </c>
      <c r="O1109" s="949"/>
      <c r="P1109" s="955"/>
      <c r="Q1109" s="793"/>
      <c r="R1109" s="758">
        <f t="shared" si="143"/>
        <v>0</v>
      </c>
      <c r="S1109" s="844">
        <f t="shared" si="143"/>
        <v>0</v>
      </c>
      <c r="T1109" s="883">
        <f t="shared" si="143"/>
        <v>0</v>
      </c>
      <c r="U1109" s="782"/>
      <c r="V1109" s="782"/>
      <c r="W1109" s="795">
        <f t="shared" si="125"/>
        <v>0</v>
      </c>
      <c r="X1109" s="795">
        <f t="shared" si="126"/>
        <v>0</v>
      </c>
      <c r="Y1109" s="795">
        <f t="shared" si="127"/>
        <v>0</v>
      </c>
      <c r="Z1109" s="795">
        <f t="shared" si="128"/>
        <v>0</v>
      </c>
      <c r="AA1109" s="795">
        <f t="shared" si="129"/>
        <v>0</v>
      </c>
      <c r="AB1109" s="796">
        <f>IFERROR(VLOOKUP(N1109,'[40]KL TT ĐỢT 2'!$B$18:$K$2023,10,0),0)</f>
        <v>0</v>
      </c>
    </row>
    <row r="1110" spans="1:28" s="823" customFormat="1" hidden="1" outlineLevel="1">
      <c r="A1110" s="817" t="s">
        <v>116</v>
      </c>
      <c r="B1110" s="835" t="s">
        <v>2974</v>
      </c>
      <c r="C1110" s="818" t="s">
        <v>2787</v>
      </c>
      <c r="D1110" s="957"/>
      <c r="E1110" s="838"/>
      <c r="F1110" s="938"/>
      <c r="G1110" s="938"/>
      <c r="H1110" s="812">
        <v>0</v>
      </c>
      <c r="I1110" s="891">
        <f t="shared" si="130"/>
        <v>0</v>
      </c>
      <c r="J1110" s="892">
        <f t="shared" si="131"/>
        <v>0</v>
      </c>
      <c r="K1110" s="938"/>
      <c r="M1110" s="777" t="s">
        <v>116</v>
      </c>
      <c r="N1110" s="790" t="s">
        <v>2974</v>
      </c>
      <c r="O1110" s="799" t="s">
        <v>2787</v>
      </c>
      <c r="P1110" s="958"/>
      <c r="Q1110" s="793"/>
      <c r="R1110" s="758">
        <f t="shared" si="143"/>
        <v>0</v>
      </c>
      <c r="S1110" s="844">
        <f t="shared" si="143"/>
        <v>0</v>
      </c>
      <c r="T1110" s="883">
        <f t="shared" si="143"/>
        <v>0</v>
      </c>
      <c r="U1110" s="782"/>
      <c r="V1110" s="782"/>
      <c r="W1110" s="795">
        <f t="shared" ref="W1110:W1174" si="148">U1110+V1110</f>
        <v>0</v>
      </c>
      <c r="X1110" s="795">
        <f t="shared" ref="X1110:X1174" si="149">Q1110*W1110</f>
        <v>0</v>
      </c>
      <c r="Y1110" s="795">
        <f t="shared" ref="Y1110:Y1174" si="150">R1110*W1110</f>
        <v>0</v>
      </c>
      <c r="Z1110" s="795">
        <f t="shared" ref="Z1110:Z1174" si="151">S1110*W1110</f>
        <v>0</v>
      </c>
      <c r="AA1110" s="795">
        <f t="shared" ref="AA1110:AA1174" si="152">T1110*W1110</f>
        <v>0</v>
      </c>
      <c r="AB1110" s="796">
        <f>IFERROR(VLOOKUP(N1110,'[40]KL TT ĐỢT 2'!$B$18:$K$2023,10,0),0)</f>
        <v>0</v>
      </c>
    </row>
    <row r="1111" spans="1:28" s="823" customFormat="1" hidden="1" outlineLevel="1">
      <c r="A1111" s="835"/>
      <c r="B1111" s="835" t="s">
        <v>2975</v>
      </c>
      <c r="C1111" s="946" t="s">
        <v>2721</v>
      </c>
      <c r="D1111" s="837"/>
      <c r="E1111" s="838"/>
      <c r="F1111" s="938"/>
      <c r="G1111" s="938"/>
      <c r="H1111" s="812">
        <v>0</v>
      </c>
      <c r="I1111" s="891">
        <f t="shared" si="130"/>
        <v>0</v>
      </c>
      <c r="J1111" s="892">
        <f t="shared" si="131"/>
        <v>0</v>
      </c>
      <c r="K1111" s="938"/>
      <c r="M1111" s="790"/>
      <c r="N1111" s="790" t="s">
        <v>2975</v>
      </c>
      <c r="O1111" s="947" t="s">
        <v>2721</v>
      </c>
      <c r="P1111" s="792"/>
      <c r="Q1111" s="793"/>
      <c r="R1111" s="758">
        <f t="shared" si="143"/>
        <v>0</v>
      </c>
      <c r="S1111" s="844">
        <f t="shared" si="143"/>
        <v>0</v>
      </c>
      <c r="T1111" s="883">
        <f t="shared" si="143"/>
        <v>0</v>
      </c>
      <c r="U1111" s="782"/>
      <c r="V1111" s="782"/>
      <c r="W1111" s="795">
        <f t="shared" si="148"/>
        <v>0</v>
      </c>
      <c r="X1111" s="795">
        <f t="shared" si="149"/>
        <v>0</v>
      </c>
      <c r="Y1111" s="795">
        <f t="shared" si="150"/>
        <v>0</v>
      </c>
      <c r="Z1111" s="795">
        <f t="shared" si="151"/>
        <v>0</v>
      </c>
      <c r="AA1111" s="795">
        <f t="shared" si="152"/>
        <v>0</v>
      </c>
      <c r="AB1111" s="796">
        <f>IFERROR(VLOOKUP(N1111,'[40]KL TT ĐỢT 2'!$B$18:$K$2023,10,0),0)</f>
        <v>0</v>
      </c>
    </row>
    <row r="1112" spans="1:28" s="823" customFormat="1" ht="28" hidden="1" outlineLevel="1">
      <c r="A1112" s="835">
        <f>A1111+1</f>
        <v>1</v>
      </c>
      <c r="B1112" s="835" t="s">
        <v>2976</v>
      </c>
      <c r="C1112" s="950" t="s">
        <v>2977</v>
      </c>
      <c r="D1112" s="931" t="s">
        <v>822</v>
      </c>
      <c r="E1112" s="838">
        <v>176</v>
      </c>
      <c r="F1112" s="938" t="s">
        <v>2791</v>
      </c>
      <c r="G1112" s="938"/>
      <c r="H1112" s="812">
        <v>0</v>
      </c>
      <c r="I1112" s="891">
        <f t="shared" si="130"/>
        <v>0</v>
      </c>
      <c r="J1112" s="892">
        <f t="shared" si="131"/>
        <v>0</v>
      </c>
      <c r="K1112" s="938"/>
      <c r="M1112" s="790">
        <f>M1111+1</f>
        <v>1</v>
      </c>
      <c r="N1112" s="790" t="s">
        <v>2976</v>
      </c>
      <c r="O1112" s="951" t="s">
        <v>2977</v>
      </c>
      <c r="P1112" s="904" t="s">
        <v>822</v>
      </c>
      <c r="Q1112" s="793">
        <v>176</v>
      </c>
      <c r="R1112" s="758">
        <f t="shared" si="143"/>
        <v>0</v>
      </c>
      <c r="S1112" s="844">
        <f t="shared" si="143"/>
        <v>0</v>
      </c>
      <c r="T1112" s="883">
        <f t="shared" si="143"/>
        <v>0</v>
      </c>
      <c r="U1112" s="795">
        <v>1256200</v>
      </c>
      <c r="V1112" s="795">
        <v>257100</v>
      </c>
      <c r="W1112" s="795">
        <f t="shared" si="148"/>
        <v>1513300</v>
      </c>
      <c r="X1112" s="795">
        <f t="shared" si="149"/>
        <v>266340800</v>
      </c>
      <c r="Y1112" s="795">
        <f t="shared" si="150"/>
        <v>0</v>
      </c>
      <c r="Z1112" s="795">
        <f t="shared" si="151"/>
        <v>0</v>
      </c>
      <c r="AA1112" s="795">
        <f t="shared" si="152"/>
        <v>0</v>
      </c>
      <c r="AB1112" s="796">
        <f>IFERROR(VLOOKUP(N1112,'[40]KL TT ĐỢT 2'!$B$18:$K$2023,10,0),0)</f>
        <v>0</v>
      </c>
    </row>
    <row r="1113" spans="1:28" s="823" customFormat="1" hidden="1" outlineLevel="1">
      <c r="A1113" s="835">
        <f t="shared" ref="A1113:A1114" si="153">A1112+1</f>
        <v>2</v>
      </c>
      <c r="B1113" s="835" t="s">
        <v>2978</v>
      </c>
      <c r="C1113" s="950" t="s">
        <v>2979</v>
      </c>
      <c r="D1113" s="931" t="s">
        <v>822</v>
      </c>
      <c r="E1113" s="838">
        <v>176</v>
      </c>
      <c r="F1113" s="938"/>
      <c r="G1113" s="938"/>
      <c r="H1113" s="812">
        <v>0</v>
      </c>
      <c r="I1113" s="891">
        <f t="shared" si="130"/>
        <v>0</v>
      </c>
      <c r="J1113" s="892">
        <f t="shared" si="131"/>
        <v>0</v>
      </c>
      <c r="K1113" s="938"/>
      <c r="M1113" s="790">
        <f t="shared" ref="M1113:M1114" si="154">M1112+1</f>
        <v>2</v>
      </c>
      <c r="N1113" s="790" t="s">
        <v>2978</v>
      </c>
      <c r="O1113" s="951" t="s">
        <v>2979</v>
      </c>
      <c r="P1113" s="904" t="s">
        <v>822</v>
      </c>
      <c r="Q1113" s="793">
        <v>176</v>
      </c>
      <c r="R1113" s="758">
        <f t="shared" si="143"/>
        <v>0</v>
      </c>
      <c r="S1113" s="844">
        <f t="shared" si="143"/>
        <v>0</v>
      </c>
      <c r="T1113" s="883">
        <f t="shared" si="143"/>
        <v>0</v>
      </c>
      <c r="U1113" s="795">
        <v>599800</v>
      </c>
      <c r="V1113" s="795">
        <v>192900</v>
      </c>
      <c r="W1113" s="795">
        <f t="shared" si="148"/>
        <v>792700</v>
      </c>
      <c r="X1113" s="795">
        <f t="shared" si="149"/>
        <v>139515200</v>
      </c>
      <c r="Y1113" s="795">
        <f t="shared" si="150"/>
        <v>0</v>
      </c>
      <c r="Z1113" s="795">
        <f t="shared" si="151"/>
        <v>0</v>
      </c>
      <c r="AA1113" s="795">
        <f t="shared" si="152"/>
        <v>0</v>
      </c>
      <c r="AB1113" s="796">
        <f>IFERROR(VLOOKUP(N1113,'[40]KL TT ĐỢT 2'!$B$18:$K$2023,10,0),0)</f>
        <v>0</v>
      </c>
    </row>
    <row r="1114" spans="1:28" s="823" customFormat="1" hidden="1" outlineLevel="1">
      <c r="A1114" s="835">
        <f t="shared" si="153"/>
        <v>3</v>
      </c>
      <c r="B1114" s="835" t="s">
        <v>2980</v>
      </c>
      <c r="C1114" s="952" t="s">
        <v>2981</v>
      </c>
      <c r="D1114" s="931" t="s">
        <v>822</v>
      </c>
      <c r="E1114" s="838">
        <v>88</v>
      </c>
      <c r="F1114" s="938"/>
      <c r="G1114" s="938"/>
      <c r="H1114" s="812">
        <v>0</v>
      </c>
      <c r="I1114" s="891">
        <f t="shared" si="130"/>
        <v>0</v>
      </c>
      <c r="J1114" s="892">
        <f t="shared" si="131"/>
        <v>0</v>
      </c>
      <c r="K1114" s="938"/>
      <c r="M1114" s="790">
        <f t="shared" si="154"/>
        <v>3</v>
      </c>
      <c r="N1114" s="790" t="s">
        <v>2980</v>
      </c>
      <c r="O1114" s="953" t="s">
        <v>2981</v>
      </c>
      <c r="P1114" s="904" t="s">
        <v>822</v>
      </c>
      <c r="Q1114" s="793">
        <v>88</v>
      </c>
      <c r="R1114" s="758">
        <f t="shared" si="143"/>
        <v>0</v>
      </c>
      <c r="S1114" s="844">
        <f t="shared" si="143"/>
        <v>0</v>
      </c>
      <c r="T1114" s="883">
        <f t="shared" si="143"/>
        <v>0</v>
      </c>
      <c r="U1114" s="795">
        <v>5220000</v>
      </c>
      <c r="V1114" s="795">
        <v>642800</v>
      </c>
      <c r="W1114" s="795">
        <f t="shared" si="148"/>
        <v>5862800</v>
      </c>
      <c r="X1114" s="795">
        <f t="shared" si="149"/>
        <v>515926400</v>
      </c>
      <c r="Y1114" s="795">
        <f t="shared" si="150"/>
        <v>0</v>
      </c>
      <c r="Z1114" s="795">
        <f t="shared" si="151"/>
        <v>0</v>
      </c>
      <c r="AA1114" s="795">
        <f t="shared" si="152"/>
        <v>0</v>
      </c>
      <c r="AB1114" s="796">
        <f>IFERROR(VLOOKUP(N1114,'[40]KL TT ĐỢT 2'!$B$18:$K$2023,10,0),0)</f>
        <v>0</v>
      </c>
    </row>
    <row r="1115" spans="1:28" s="823" customFormat="1" hidden="1" outlineLevel="1">
      <c r="A1115" s="835"/>
      <c r="B1115" s="835" t="s">
        <v>2982</v>
      </c>
      <c r="C1115" s="946" t="s">
        <v>2737</v>
      </c>
      <c r="D1115" s="931"/>
      <c r="E1115" s="838"/>
      <c r="F1115" s="938"/>
      <c r="G1115" s="938"/>
      <c r="H1115" s="812">
        <v>0</v>
      </c>
      <c r="I1115" s="891">
        <f t="shared" ref="I1115:I1178" si="155">+E1115*K1115</f>
        <v>0</v>
      </c>
      <c r="J1115" s="892">
        <f t="shared" ref="J1115:J1178" si="156">+H1115+I1115</f>
        <v>0</v>
      </c>
      <c r="K1115" s="938"/>
      <c r="M1115" s="790"/>
      <c r="N1115" s="790" t="s">
        <v>2982</v>
      </c>
      <c r="O1115" s="947" t="s">
        <v>2737</v>
      </c>
      <c r="P1115" s="904"/>
      <c r="Q1115" s="793"/>
      <c r="R1115" s="758">
        <f t="shared" si="143"/>
        <v>0</v>
      </c>
      <c r="S1115" s="844">
        <f t="shared" si="143"/>
        <v>0</v>
      </c>
      <c r="T1115" s="883">
        <f t="shared" si="143"/>
        <v>0</v>
      </c>
      <c r="U1115" s="795">
        <v>0</v>
      </c>
      <c r="V1115" s="795">
        <v>0</v>
      </c>
      <c r="W1115" s="795">
        <f t="shared" si="148"/>
        <v>0</v>
      </c>
      <c r="X1115" s="795">
        <f t="shared" si="149"/>
        <v>0</v>
      </c>
      <c r="Y1115" s="795">
        <f t="shared" si="150"/>
        <v>0</v>
      </c>
      <c r="Z1115" s="795">
        <f t="shared" si="151"/>
        <v>0</v>
      </c>
      <c r="AA1115" s="795">
        <f t="shared" si="152"/>
        <v>0</v>
      </c>
      <c r="AB1115" s="796">
        <f>IFERROR(VLOOKUP(N1115,'[40]KL TT ĐỢT 2'!$B$18:$K$2023,10,0),0)</f>
        <v>0</v>
      </c>
    </row>
    <row r="1116" spans="1:28" s="823" customFormat="1" ht="28" hidden="1" outlineLevel="1">
      <c r="A1116" s="835">
        <f>A1114+1</f>
        <v>4</v>
      </c>
      <c r="B1116" s="835" t="s">
        <v>2983</v>
      </c>
      <c r="C1116" s="950" t="s">
        <v>2810</v>
      </c>
      <c r="D1116" s="931" t="s">
        <v>822</v>
      </c>
      <c r="E1116" s="838">
        <v>88</v>
      </c>
      <c r="F1116" s="938" t="s">
        <v>2791</v>
      </c>
      <c r="G1116" s="938"/>
      <c r="H1116" s="812">
        <v>0</v>
      </c>
      <c r="I1116" s="891">
        <f t="shared" si="155"/>
        <v>0</v>
      </c>
      <c r="J1116" s="892">
        <f t="shared" si="156"/>
        <v>0</v>
      </c>
      <c r="K1116" s="938"/>
      <c r="M1116" s="790">
        <f>M1114+1</f>
        <v>4</v>
      </c>
      <c r="N1116" s="790" t="s">
        <v>2983</v>
      </c>
      <c r="O1116" s="951" t="s">
        <v>2810</v>
      </c>
      <c r="P1116" s="904" t="s">
        <v>822</v>
      </c>
      <c r="Q1116" s="793">
        <v>88</v>
      </c>
      <c r="R1116" s="758">
        <f t="shared" si="143"/>
        <v>0</v>
      </c>
      <c r="S1116" s="844">
        <f t="shared" si="143"/>
        <v>0</v>
      </c>
      <c r="T1116" s="883">
        <f t="shared" si="143"/>
        <v>0</v>
      </c>
      <c r="U1116" s="795">
        <v>1158200</v>
      </c>
      <c r="V1116" s="795">
        <v>192900</v>
      </c>
      <c r="W1116" s="795">
        <f t="shared" si="148"/>
        <v>1351100</v>
      </c>
      <c r="X1116" s="795">
        <f t="shared" si="149"/>
        <v>118896800</v>
      </c>
      <c r="Y1116" s="795">
        <f t="shared" si="150"/>
        <v>0</v>
      </c>
      <c r="Z1116" s="795">
        <f t="shared" si="151"/>
        <v>0</v>
      </c>
      <c r="AA1116" s="795">
        <f t="shared" si="152"/>
        <v>0</v>
      </c>
      <c r="AB1116" s="796">
        <f>IFERROR(VLOOKUP(N1116,'[40]KL TT ĐỢT 2'!$B$18:$K$2023,10,0),0)</f>
        <v>0</v>
      </c>
    </row>
    <row r="1117" spans="1:28" s="823" customFormat="1" ht="28" hidden="1" outlineLevel="1">
      <c r="A1117" s="835">
        <f t="shared" ref="A1117:A1120" si="157">A1116+1</f>
        <v>5</v>
      </c>
      <c r="B1117" s="835" t="s">
        <v>2984</v>
      </c>
      <c r="C1117" s="846" t="s">
        <v>2985</v>
      </c>
      <c r="D1117" s="931" t="s">
        <v>822</v>
      </c>
      <c r="E1117" s="838">
        <v>4</v>
      </c>
      <c r="F1117" s="938" t="s">
        <v>2986</v>
      </c>
      <c r="G1117" s="938"/>
      <c r="H1117" s="812">
        <v>0</v>
      </c>
      <c r="I1117" s="891">
        <f t="shared" si="155"/>
        <v>0</v>
      </c>
      <c r="J1117" s="892">
        <f t="shared" si="156"/>
        <v>0</v>
      </c>
      <c r="K1117" s="938"/>
      <c r="M1117" s="790">
        <f t="shared" ref="M1117:M1120" si="158">M1116+1</f>
        <v>5</v>
      </c>
      <c r="N1117" s="790" t="s">
        <v>2984</v>
      </c>
      <c r="O1117" s="791" t="s">
        <v>2985</v>
      </c>
      <c r="P1117" s="904" t="s">
        <v>822</v>
      </c>
      <c r="Q1117" s="793">
        <v>4</v>
      </c>
      <c r="R1117" s="758">
        <f t="shared" si="143"/>
        <v>0</v>
      </c>
      <c r="S1117" s="844">
        <f t="shared" si="143"/>
        <v>0</v>
      </c>
      <c r="T1117" s="883">
        <f t="shared" si="143"/>
        <v>0</v>
      </c>
      <c r="U1117" s="795">
        <v>6064900</v>
      </c>
      <c r="V1117" s="795">
        <v>385700</v>
      </c>
      <c r="W1117" s="795">
        <f t="shared" si="148"/>
        <v>6450600</v>
      </c>
      <c r="X1117" s="795">
        <f t="shared" si="149"/>
        <v>25802400</v>
      </c>
      <c r="Y1117" s="795">
        <f t="shared" si="150"/>
        <v>0</v>
      </c>
      <c r="Z1117" s="795">
        <f t="shared" si="151"/>
        <v>0</v>
      </c>
      <c r="AA1117" s="795">
        <f t="shared" si="152"/>
        <v>0</v>
      </c>
      <c r="AB1117" s="796">
        <f>IFERROR(VLOOKUP(N1117,'[40]KL TT ĐỢT 2'!$B$18:$K$2023,10,0),0)</f>
        <v>0</v>
      </c>
    </row>
    <row r="1118" spans="1:28" s="823" customFormat="1" ht="28" hidden="1" outlineLevel="1">
      <c r="A1118" s="835">
        <f t="shared" si="157"/>
        <v>6</v>
      </c>
      <c r="B1118" s="835" t="s">
        <v>2987</v>
      </c>
      <c r="C1118" s="846" t="s">
        <v>2988</v>
      </c>
      <c r="D1118" s="931" t="s">
        <v>822</v>
      </c>
      <c r="E1118" s="838">
        <v>16</v>
      </c>
      <c r="F1118" s="938" t="s">
        <v>2986</v>
      </c>
      <c r="G1118" s="938"/>
      <c r="H1118" s="812">
        <v>0</v>
      </c>
      <c r="I1118" s="891">
        <f t="shared" si="155"/>
        <v>0</v>
      </c>
      <c r="J1118" s="892">
        <f t="shared" si="156"/>
        <v>0</v>
      </c>
      <c r="K1118" s="938"/>
      <c r="M1118" s="790">
        <f t="shared" si="158"/>
        <v>6</v>
      </c>
      <c r="N1118" s="790" t="s">
        <v>2987</v>
      </c>
      <c r="O1118" s="791" t="s">
        <v>2988</v>
      </c>
      <c r="P1118" s="904" t="s">
        <v>822</v>
      </c>
      <c r="Q1118" s="793">
        <v>16</v>
      </c>
      <c r="R1118" s="758">
        <f t="shared" si="143"/>
        <v>0</v>
      </c>
      <c r="S1118" s="844">
        <f t="shared" si="143"/>
        <v>0</v>
      </c>
      <c r="T1118" s="883">
        <f t="shared" si="143"/>
        <v>0</v>
      </c>
      <c r="U1118" s="795">
        <v>6763600</v>
      </c>
      <c r="V1118" s="795">
        <v>642800</v>
      </c>
      <c r="W1118" s="795">
        <f t="shared" si="148"/>
        <v>7406400</v>
      </c>
      <c r="X1118" s="795">
        <f t="shared" si="149"/>
        <v>118502400</v>
      </c>
      <c r="Y1118" s="795">
        <f t="shared" si="150"/>
        <v>0</v>
      </c>
      <c r="Z1118" s="795">
        <f t="shared" si="151"/>
        <v>0</v>
      </c>
      <c r="AA1118" s="795">
        <f t="shared" si="152"/>
        <v>0</v>
      </c>
      <c r="AB1118" s="796">
        <f>IFERROR(VLOOKUP(N1118,'[40]KL TT ĐỢT 2'!$B$18:$K$2023,10,0),0)</f>
        <v>0</v>
      </c>
    </row>
    <row r="1119" spans="1:28" s="823" customFormat="1" hidden="1" outlineLevel="1">
      <c r="A1119" s="835">
        <f t="shared" si="157"/>
        <v>7</v>
      </c>
      <c r="B1119" s="835" t="s">
        <v>2989</v>
      </c>
      <c r="C1119" s="950" t="s">
        <v>2990</v>
      </c>
      <c r="D1119" s="931" t="s">
        <v>822</v>
      </c>
      <c r="E1119" s="838">
        <v>4</v>
      </c>
      <c r="F1119" s="938"/>
      <c r="G1119" s="938"/>
      <c r="H1119" s="812">
        <v>0</v>
      </c>
      <c r="I1119" s="891">
        <f t="shared" si="155"/>
        <v>0</v>
      </c>
      <c r="J1119" s="892">
        <f t="shared" si="156"/>
        <v>0</v>
      </c>
      <c r="K1119" s="938"/>
      <c r="M1119" s="790">
        <f t="shared" si="158"/>
        <v>7</v>
      </c>
      <c r="N1119" s="790" t="s">
        <v>2989</v>
      </c>
      <c r="O1119" s="951" t="s">
        <v>2990</v>
      </c>
      <c r="P1119" s="904" t="s">
        <v>822</v>
      </c>
      <c r="Q1119" s="793">
        <v>4</v>
      </c>
      <c r="R1119" s="758">
        <f t="shared" si="143"/>
        <v>0</v>
      </c>
      <c r="S1119" s="844">
        <f t="shared" si="143"/>
        <v>0</v>
      </c>
      <c r="T1119" s="883">
        <f t="shared" si="143"/>
        <v>0</v>
      </c>
      <c r="U1119" s="795">
        <v>357100</v>
      </c>
      <c r="V1119" s="795">
        <v>192900</v>
      </c>
      <c r="W1119" s="795">
        <f t="shared" si="148"/>
        <v>550000</v>
      </c>
      <c r="X1119" s="795">
        <f t="shared" si="149"/>
        <v>2200000</v>
      </c>
      <c r="Y1119" s="795">
        <f t="shared" si="150"/>
        <v>0</v>
      </c>
      <c r="Z1119" s="795">
        <f t="shared" si="151"/>
        <v>0</v>
      </c>
      <c r="AA1119" s="795">
        <f t="shared" si="152"/>
        <v>0</v>
      </c>
      <c r="AB1119" s="796">
        <f>IFERROR(VLOOKUP(N1119,'[40]KL TT ĐỢT 2'!$B$18:$K$2023,10,0),0)</f>
        <v>0</v>
      </c>
    </row>
    <row r="1120" spans="1:28" s="823" customFormat="1" hidden="1" outlineLevel="1">
      <c r="A1120" s="835">
        <f t="shared" si="157"/>
        <v>8</v>
      </c>
      <c r="B1120" s="835" t="s">
        <v>2991</v>
      </c>
      <c r="C1120" s="950" t="s">
        <v>2992</v>
      </c>
      <c r="D1120" s="931" t="s">
        <v>822</v>
      </c>
      <c r="E1120" s="838">
        <v>4</v>
      </c>
      <c r="F1120" s="938"/>
      <c r="G1120" s="938"/>
      <c r="H1120" s="812">
        <v>0</v>
      </c>
      <c r="I1120" s="891">
        <f t="shared" si="155"/>
        <v>0</v>
      </c>
      <c r="J1120" s="892">
        <f t="shared" si="156"/>
        <v>0</v>
      </c>
      <c r="K1120" s="938"/>
      <c r="M1120" s="790">
        <f t="shared" si="158"/>
        <v>8</v>
      </c>
      <c r="N1120" s="790" t="s">
        <v>2991</v>
      </c>
      <c r="O1120" s="951" t="s">
        <v>2992</v>
      </c>
      <c r="P1120" s="904" t="s">
        <v>822</v>
      </c>
      <c r="Q1120" s="793">
        <v>4</v>
      </c>
      <c r="R1120" s="758">
        <f t="shared" si="143"/>
        <v>0</v>
      </c>
      <c r="S1120" s="844">
        <f t="shared" si="143"/>
        <v>0</v>
      </c>
      <c r="T1120" s="883">
        <f t="shared" si="143"/>
        <v>0</v>
      </c>
      <c r="U1120" s="795">
        <v>2278900</v>
      </c>
      <c r="V1120" s="795">
        <v>385700</v>
      </c>
      <c r="W1120" s="795">
        <f t="shared" si="148"/>
        <v>2664600</v>
      </c>
      <c r="X1120" s="795">
        <f t="shared" si="149"/>
        <v>10658400</v>
      </c>
      <c r="Y1120" s="795">
        <f t="shared" si="150"/>
        <v>0</v>
      </c>
      <c r="Z1120" s="795">
        <f t="shared" si="151"/>
        <v>0</v>
      </c>
      <c r="AA1120" s="795">
        <f t="shared" si="152"/>
        <v>0</v>
      </c>
      <c r="AB1120" s="796">
        <f>IFERROR(VLOOKUP(N1120,'[40]KL TT ĐỢT 2'!$B$18:$K$2023,10,0),0)</f>
        <v>0</v>
      </c>
    </row>
    <row r="1121" spans="1:28" s="823" customFormat="1" hidden="1" outlineLevel="1">
      <c r="A1121" s="835"/>
      <c r="B1121" s="835" t="s">
        <v>2993</v>
      </c>
      <c r="C1121" s="946" t="s">
        <v>2759</v>
      </c>
      <c r="D1121" s="931"/>
      <c r="E1121" s="838"/>
      <c r="F1121" s="938"/>
      <c r="G1121" s="938"/>
      <c r="H1121" s="812">
        <v>0</v>
      </c>
      <c r="I1121" s="891">
        <f t="shared" si="155"/>
        <v>0</v>
      </c>
      <c r="J1121" s="892">
        <f t="shared" si="156"/>
        <v>0</v>
      </c>
      <c r="K1121" s="938"/>
      <c r="M1121" s="790"/>
      <c r="N1121" s="790" t="s">
        <v>2993</v>
      </c>
      <c r="O1121" s="947" t="s">
        <v>2759</v>
      </c>
      <c r="P1121" s="904"/>
      <c r="Q1121" s="793"/>
      <c r="R1121" s="758">
        <f t="shared" si="143"/>
        <v>0</v>
      </c>
      <c r="S1121" s="844">
        <f t="shared" si="143"/>
        <v>0</v>
      </c>
      <c r="T1121" s="883">
        <f t="shared" si="143"/>
        <v>0</v>
      </c>
      <c r="U1121" s="795">
        <v>0</v>
      </c>
      <c r="V1121" s="795">
        <v>0</v>
      </c>
      <c r="W1121" s="795">
        <f t="shared" si="148"/>
        <v>0</v>
      </c>
      <c r="X1121" s="795">
        <f t="shared" si="149"/>
        <v>0</v>
      </c>
      <c r="Y1121" s="795">
        <f t="shared" si="150"/>
        <v>0</v>
      </c>
      <c r="Z1121" s="795">
        <f t="shared" si="151"/>
        <v>0</v>
      </c>
      <c r="AA1121" s="795">
        <f t="shared" si="152"/>
        <v>0</v>
      </c>
      <c r="AB1121" s="796">
        <f>IFERROR(VLOOKUP(N1121,'[40]KL TT ĐỢT 2'!$B$18:$K$2023,10,0),0)</f>
        <v>0</v>
      </c>
    </row>
    <row r="1122" spans="1:28" s="823" customFormat="1" hidden="1" outlineLevel="1">
      <c r="A1122" s="835">
        <f t="shared" ref="A1122" si="159">A1120+1</f>
        <v>9</v>
      </c>
      <c r="B1122" s="835" t="s">
        <v>2994</v>
      </c>
      <c r="C1122" s="950" t="s">
        <v>2873</v>
      </c>
      <c r="D1122" s="931" t="s">
        <v>822</v>
      </c>
      <c r="E1122" s="838">
        <v>92</v>
      </c>
      <c r="F1122" s="938"/>
      <c r="G1122" s="938"/>
      <c r="H1122" s="812">
        <v>0</v>
      </c>
      <c r="I1122" s="891">
        <f t="shared" si="155"/>
        <v>0</v>
      </c>
      <c r="J1122" s="892">
        <f t="shared" si="156"/>
        <v>0</v>
      </c>
      <c r="K1122" s="938"/>
      <c r="M1122" s="790">
        <f t="shared" ref="M1122" si="160">M1120+1</f>
        <v>9</v>
      </c>
      <c r="N1122" s="790" t="s">
        <v>2994</v>
      </c>
      <c r="O1122" s="951" t="s">
        <v>2873</v>
      </c>
      <c r="P1122" s="904" t="s">
        <v>822</v>
      </c>
      <c r="Q1122" s="793">
        <v>92</v>
      </c>
      <c r="R1122" s="758">
        <f t="shared" si="143"/>
        <v>0</v>
      </c>
      <c r="S1122" s="844">
        <f t="shared" si="143"/>
        <v>0</v>
      </c>
      <c r="T1122" s="883">
        <f t="shared" si="143"/>
        <v>0</v>
      </c>
      <c r="U1122" s="795">
        <v>413600</v>
      </c>
      <c r="V1122" s="795">
        <v>192900</v>
      </c>
      <c r="W1122" s="795">
        <f t="shared" si="148"/>
        <v>606500</v>
      </c>
      <c r="X1122" s="795">
        <f t="shared" si="149"/>
        <v>55798000</v>
      </c>
      <c r="Y1122" s="795">
        <f t="shared" si="150"/>
        <v>0</v>
      </c>
      <c r="Z1122" s="795">
        <f t="shared" si="151"/>
        <v>0</v>
      </c>
      <c r="AA1122" s="795">
        <f t="shared" si="152"/>
        <v>0</v>
      </c>
      <c r="AB1122" s="796">
        <f>IFERROR(VLOOKUP(N1122,'[40]KL TT ĐỢT 2'!$B$18:$K$2023,10,0),0)</f>
        <v>0</v>
      </c>
    </row>
    <row r="1123" spans="1:28" s="823" customFormat="1" hidden="1" outlineLevel="1">
      <c r="A1123" s="835">
        <f t="shared" ref="A1123:A1124" si="161">A1122+1</f>
        <v>10</v>
      </c>
      <c r="B1123" s="835" t="s">
        <v>2995</v>
      </c>
      <c r="C1123" s="950" t="s">
        <v>2885</v>
      </c>
      <c r="D1123" s="931" t="s">
        <v>822</v>
      </c>
      <c r="E1123" s="838">
        <v>92</v>
      </c>
      <c r="F1123" s="938"/>
      <c r="G1123" s="938"/>
      <c r="H1123" s="812">
        <v>0</v>
      </c>
      <c r="I1123" s="891">
        <f t="shared" si="155"/>
        <v>0</v>
      </c>
      <c r="J1123" s="892">
        <f t="shared" si="156"/>
        <v>0</v>
      </c>
      <c r="K1123" s="938"/>
      <c r="M1123" s="790">
        <f t="shared" ref="M1123:M1124" si="162">M1122+1</f>
        <v>10</v>
      </c>
      <c r="N1123" s="790" t="s">
        <v>2995</v>
      </c>
      <c r="O1123" s="951" t="s">
        <v>2885</v>
      </c>
      <c r="P1123" s="904" t="s">
        <v>822</v>
      </c>
      <c r="Q1123" s="793">
        <v>92</v>
      </c>
      <c r="R1123" s="758">
        <f t="shared" si="143"/>
        <v>0</v>
      </c>
      <c r="S1123" s="844">
        <f t="shared" si="143"/>
        <v>0</v>
      </c>
      <c r="T1123" s="883">
        <f t="shared" si="143"/>
        <v>0</v>
      </c>
      <c r="U1123" s="795">
        <v>180300</v>
      </c>
      <c r="V1123" s="795">
        <v>128600</v>
      </c>
      <c r="W1123" s="795">
        <f t="shared" si="148"/>
        <v>308900</v>
      </c>
      <c r="X1123" s="795">
        <f t="shared" si="149"/>
        <v>28418800</v>
      </c>
      <c r="Y1123" s="795">
        <f t="shared" si="150"/>
        <v>0</v>
      </c>
      <c r="Z1123" s="795">
        <f t="shared" si="151"/>
        <v>0</v>
      </c>
      <c r="AA1123" s="795">
        <f t="shared" si="152"/>
        <v>0</v>
      </c>
      <c r="AB1123" s="796">
        <f>IFERROR(VLOOKUP(N1123,'[40]KL TT ĐỢT 2'!$B$18:$K$2023,10,0),0)</f>
        <v>0</v>
      </c>
    </row>
    <row r="1124" spans="1:28" s="823" customFormat="1" hidden="1" outlineLevel="1">
      <c r="A1124" s="835">
        <f t="shared" si="161"/>
        <v>11</v>
      </c>
      <c r="B1124" s="835" t="s">
        <v>2996</v>
      </c>
      <c r="C1124" s="948" t="s">
        <v>1667</v>
      </c>
      <c r="D1124" s="954" t="s">
        <v>809</v>
      </c>
      <c r="E1124" s="838">
        <v>1</v>
      </c>
      <c r="F1124" s="938"/>
      <c r="G1124" s="938"/>
      <c r="H1124" s="812">
        <v>0</v>
      </c>
      <c r="I1124" s="891">
        <f t="shared" si="155"/>
        <v>0</v>
      </c>
      <c r="J1124" s="892">
        <f t="shared" si="156"/>
        <v>0</v>
      </c>
      <c r="K1124" s="938"/>
      <c r="M1124" s="790">
        <f t="shared" si="162"/>
        <v>11</v>
      </c>
      <c r="N1124" s="790" t="s">
        <v>2996</v>
      </c>
      <c r="O1124" s="949" t="s">
        <v>1667</v>
      </c>
      <c r="P1124" s="955" t="s">
        <v>809</v>
      </c>
      <c r="Q1124" s="793">
        <v>1</v>
      </c>
      <c r="R1124" s="758">
        <f t="shared" si="143"/>
        <v>0</v>
      </c>
      <c r="S1124" s="844">
        <f t="shared" si="143"/>
        <v>0</v>
      </c>
      <c r="T1124" s="883">
        <f t="shared" si="143"/>
        <v>0</v>
      </c>
      <c r="U1124" s="795">
        <v>22489000</v>
      </c>
      <c r="V1124" s="795">
        <v>7001300</v>
      </c>
      <c r="W1124" s="795">
        <f t="shared" si="148"/>
        <v>29490300</v>
      </c>
      <c r="X1124" s="795">
        <f t="shared" si="149"/>
        <v>29490300</v>
      </c>
      <c r="Y1124" s="795">
        <f t="shared" si="150"/>
        <v>0</v>
      </c>
      <c r="Z1124" s="795">
        <f t="shared" si="151"/>
        <v>0</v>
      </c>
      <c r="AA1124" s="795">
        <f t="shared" si="152"/>
        <v>0</v>
      </c>
      <c r="AB1124" s="796">
        <f>IFERROR(VLOOKUP(N1124,'[40]KL TT ĐỢT 2'!$B$18:$K$2023,10,0),0)</f>
        <v>0</v>
      </c>
    </row>
    <row r="1125" spans="1:28" s="823" customFormat="1" hidden="1" outlineLevel="1">
      <c r="A1125" s="835"/>
      <c r="B1125" s="835" t="s">
        <v>2997</v>
      </c>
      <c r="C1125" s="846"/>
      <c r="D1125" s="931"/>
      <c r="E1125" s="838"/>
      <c r="F1125" s="938"/>
      <c r="G1125" s="938"/>
      <c r="H1125" s="812">
        <v>0</v>
      </c>
      <c r="I1125" s="891">
        <f t="shared" si="155"/>
        <v>0</v>
      </c>
      <c r="J1125" s="892">
        <f t="shared" si="156"/>
        <v>0</v>
      </c>
      <c r="K1125" s="938"/>
      <c r="M1125" s="790"/>
      <c r="N1125" s="790" t="s">
        <v>2997</v>
      </c>
      <c r="O1125" s="791"/>
      <c r="P1125" s="904"/>
      <c r="Q1125" s="793"/>
      <c r="R1125" s="758">
        <f t="shared" si="143"/>
        <v>0</v>
      </c>
      <c r="S1125" s="844">
        <f t="shared" si="143"/>
        <v>0</v>
      </c>
      <c r="T1125" s="883">
        <f t="shared" si="143"/>
        <v>0</v>
      </c>
      <c r="U1125" s="782"/>
      <c r="V1125" s="782"/>
      <c r="W1125" s="795">
        <f t="shared" si="148"/>
        <v>0</v>
      </c>
      <c r="X1125" s="795">
        <f t="shared" si="149"/>
        <v>0</v>
      </c>
      <c r="Y1125" s="795">
        <f t="shared" si="150"/>
        <v>0</v>
      </c>
      <c r="Z1125" s="795">
        <f t="shared" si="151"/>
        <v>0</v>
      </c>
      <c r="AA1125" s="795">
        <f t="shared" si="152"/>
        <v>0</v>
      </c>
      <c r="AB1125" s="796">
        <f>IFERROR(VLOOKUP(N1125,'[40]KL TT ĐỢT 2'!$B$18:$K$2023,10,0),0)</f>
        <v>0</v>
      </c>
    </row>
    <row r="1126" spans="1:28" s="823" customFormat="1" hidden="1" outlineLevel="1" collapsed="1">
      <c r="A1126" s="817" t="s">
        <v>119</v>
      </c>
      <c r="B1126" s="835" t="s">
        <v>2998</v>
      </c>
      <c r="C1126" s="930" t="s">
        <v>2889</v>
      </c>
      <c r="D1126" s="931"/>
      <c r="E1126" s="838"/>
      <c r="F1126" s="938"/>
      <c r="G1126" s="938"/>
      <c r="H1126" s="812">
        <v>0</v>
      </c>
      <c r="I1126" s="891">
        <f t="shared" si="155"/>
        <v>0</v>
      </c>
      <c r="J1126" s="892">
        <f t="shared" si="156"/>
        <v>0</v>
      </c>
      <c r="K1126" s="938"/>
      <c r="M1126" s="777" t="s">
        <v>119</v>
      </c>
      <c r="N1126" s="790" t="s">
        <v>2998</v>
      </c>
      <c r="O1126" s="903" t="s">
        <v>2889</v>
      </c>
      <c r="P1126" s="904"/>
      <c r="Q1126" s="793"/>
      <c r="R1126" s="758">
        <f t="shared" ref="R1126:T1136" si="163">+H1126</f>
        <v>0</v>
      </c>
      <c r="S1126" s="844">
        <f t="shared" si="163"/>
        <v>0</v>
      </c>
      <c r="T1126" s="883">
        <f t="shared" si="163"/>
        <v>0</v>
      </c>
      <c r="U1126" s="782"/>
      <c r="V1126" s="782"/>
      <c r="W1126" s="795">
        <f t="shared" si="148"/>
        <v>0</v>
      </c>
      <c r="X1126" s="795">
        <f t="shared" si="149"/>
        <v>0</v>
      </c>
      <c r="Y1126" s="795">
        <f t="shared" si="150"/>
        <v>0</v>
      </c>
      <c r="Z1126" s="795">
        <f t="shared" si="151"/>
        <v>0</v>
      </c>
      <c r="AA1126" s="795">
        <f t="shared" si="152"/>
        <v>0</v>
      </c>
      <c r="AB1126" s="796">
        <f>IFERROR(VLOOKUP(N1126,'[40]KL TT ĐỢT 2'!$B$18:$K$2023,10,0),0)</f>
        <v>0</v>
      </c>
    </row>
    <row r="1127" spans="1:28" s="823" customFormat="1" hidden="1" outlineLevel="1">
      <c r="A1127" s="835">
        <v>1</v>
      </c>
      <c r="B1127" s="835" t="s">
        <v>2999</v>
      </c>
      <c r="C1127" s="846" t="s">
        <v>2940</v>
      </c>
      <c r="D1127" s="931" t="s">
        <v>822</v>
      </c>
      <c r="E1127" s="838">
        <v>4</v>
      </c>
      <c r="F1127" s="938"/>
      <c r="G1127" s="938"/>
      <c r="H1127" s="812">
        <v>0</v>
      </c>
      <c r="I1127" s="891">
        <f t="shared" si="155"/>
        <v>0</v>
      </c>
      <c r="J1127" s="892">
        <f t="shared" si="156"/>
        <v>0</v>
      </c>
      <c r="K1127" s="938"/>
      <c r="M1127" s="790">
        <v>1</v>
      </c>
      <c r="N1127" s="790" t="s">
        <v>2999</v>
      </c>
      <c r="O1127" s="791" t="s">
        <v>2940</v>
      </c>
      <c r="P1127" s="904" t="s">
        <v>822</v>
      </c>
      <c r="Q1127" s="793">
        <v>4</v>
      </c>
      <c r="R1127" s="758">
        <f t="shared" si="163"/>
        <v>0</v>
      </c>
      <c r="S1127" s="844">
        <f t="shared" si="163"/>
        <v>0</v>
      </c>
      <c r="T1127" s="883">
        <f t="shared" si="163"/>
        <v>0</v>
      </c>
      <c r="U1127" s="795">
        <v>17201200</v>
      </c>
      <c r="V1127" s="795">
        <v>642800</v>
      </c>
      <c r="W1127" s="795">
        <f t="shared" si="148"/>
        <v>17844000</v>
      </c>
      <c r="X1127" s="795">
        <f t="shared" si="149"/>
        <v>71376000</v>
      </c>
      <c r="Y1127" s="795">
        <f t="shared" si="150"/>
        <v>0</v>
      </c>
      <c r="Z1127" s="795">
        <f t="shared" si="151"/>
        <v>0</v>
      </c>
      <c r="AA1127" s="795">
        <f t="shared" si="152"/>
        <v>0</v>
      </c>
      <c r="AB1127" s="796">
        <f>IFERROR(VLOOKUP(N1127,'[40]KL TT ĐỢT 2'!$B$18:$K$2023,10,0),0)</f>
        <v>0</v>
      </c>
    </row>
    <row r="1128" spans="1:28" s="823" customFormat="1" hidden="1" outlineLevel="1">
      <c r="A1128" s="835">
        <v>2</v>
      </c>
      <c r="B1128" s="835" t="s">
        <v>3000</v>
      </c>
      <c r="C1128" s="846" t="s">
        <v>2943</v>
      </c>
      <c r="D1128" s="931" t="s">
        <v>822</v>
      </c>
      <c r="E1128" s="838">
        <v>88</v>
      </c>
      <c r="F1128" s="938"/>
      <c r="G1128" s="938"/>
      <c r="H1128" s="812">
        <v>0</v>
      </c>
      <c r="I1128" s="891">
        <f t="shared" si="155"/>
        <v>0</v>
      </c>
      <c r="J1128" s="892">
        <f t="shared" si="156"/>
        <v>0</v>
      </c>
      <c r="K1128" s="938"/>
      <c r="M1128" s="790">
        <v>2</v>
      </c>
      <c r="N1128" s="790" t="s">
        <v>3000</v>
      </c>
      <c r="O1128" s="791" t="s">
        <v>2943</v>
      </c>
      <c r="P1128" s="904" t="s">
        <v>822</v>
      </c>
      <c r="Q1128" s="793">
        <v>88</v>
      </c>
      <c r="R1128" s="758">
        <f t="shared" si="163"/>
        <v>0</v>
      </c>
      <c r="S1128" s="844">
        <f t="shared" si="163"/>
        <v>0</v>
      </c>
      <c r="T1128" s="883">
        <f t="shared" si="163"/>
        <v>0</v>
      </c>
      <c r="U1128" s="795">
        <v>589200</v>
      </c>
      <c r="V1128" s="795">
        <v>128600</v>
      </c>
      <c r="W1128" s="795">
        <f t="shared" si="148"/>
        <v>717800</v>
      </c>
      <c r="X1128" s="795">
        <f t="shared" si="149"/>
        <v>63166400</v>
      </c>
      <c r="Y1128" s="795">
        <f t="shared" si="150"/>
        <v>0</v>
      </c>
      <c r="Z1128" s="795">
        <f t="shared" si="151"/>
        <v>0</v>
      </c>
      <c r="AA1128" s="795">
        <f t="shared" si="152"/>
        <v>0</v>
      </c>
      <c r="AB1128" s="796">
        <f>IFERROR(VLOOKUP(N1128,'[40]KL TT ĐỢT 2'!$B$18:$K$2023,10,0),0)</f>
        <v>0</v>
      </c>
    </row>
    <row r="1129" spans="1:28" s="823" customFormat="1" hidden="1" outlineLevel="1">
      <c r="A1129" s="835">
        <v>3</v>
      </c>
      <c r="B1129" s="835" t="s">
        <v>3001</v>
      </c>
      <c r="C1129" s="846" t="s">
        <v>3002</v>
      </c>
      <c r="D1129" s="931" t="s">
        <v>822</v>
      </c>
      <c r="E1129" s="838">
        <v>64</v>
      </c>
      <c r="F1129" s="938"/>
      <c r="G1129" s="938"/>
      <c r="H1129" s="812">
        <v>0</v>
      </c>
      <c r="I1129" s="891">
        <f t="shared" si="155"/>
        <v>0</v>
      </c>
      <c r="J1129" s="892">
        <f t="shared" si="156"/>
        <v>0</v>
      </c>
      <c r="K1129" s="938"/>
      <c r="M1129" s="790">
        <v>3</v>
      </c>
      <c r="N1129" s="790" t="s">
        <v>3001</v>
      </c>
      <c r="O1129" s="791" t="s">
        <v>3002</v>
      </c>
      <c r="P1129" s="904" t="s">
        <v>822</v>
      </c>
      <c r="Q1129" s="793">
        <v>64</v>
      </c>
      <c r="R1129" s="758">
        <f t="shared" si="163"/>
        <v>0</v>
      </c>
      <c r="S1129" s="844">
        <f t="shared" si="163"/>
        <v>0</v>
      </c>
      <c r="T1129" s="883">
        <f t="shared" si="163"/>
        <v>0</v>
      </c>
      <c r="U1129" s="795">
        <v>3050700</v>
      </c>
      <c r="V1129" s="795">
        <v>192900</v>
      </c>
      <c r="W1129" s="795">
        <f t="shared" si="148"/>
        <v>3243600</v>
      </c>
      <c r="X1129" s="795">
        <f t="shared" si="149"/>
        <v>207590400</v>
      </c>
      <c r="Y1129" s="795">
        <f t="shared" si="150"/>
        <v>0</v>
      </c>
      <c r="Z1129" s="795">
        <f t="shared" si="151"/>
        <v>0</v>
      </c>
      <c r="AA1129" s="795">
        <f t="shared" si="152"/>
        <v>0</v>
      </c>
      <c r="AB1129" s="796">
        <f>IFERROR(VLOOKUP(N1129,'[40]KL TT ĐỢT 2'!$B$18:$K$2023,10,0),0)</f>
        <v>0</v>
      </c>
    </row>
    <row r="1130" spans="1:28" s="823" customFormat="1" hidden="1" outlineLevel="1">
      <c r="A1130" s="835">
        <v>4</v>
      </c>
      <c r="B1130" s="835" t="s">
        <v>3003</v>
      </c>
      <c r="C1130" s="846" t="s">
        <v>3004</v>
      </c>
      <c r="D1130" s="931" t="s">
        <v>822</v>
      </c>
      <c r="E1130" s="838">
        <v>28</v>
      </c>
      <c r="F1130" s="938"/>
      <c r="G1130" s="938"/>
      <c r="H1130" s="812">
        <v>0</v>
      </c>
      <c r="I1130" s="891">
        <f t="shared" si="155"/>
        <v>0</v>
      </c>
      <c r="J1130" s="892">
        <f t="shared" si="156"/>
        <v>0</v>
      </c>
      <c r="K1130" s="938"/>
      <c r="M1130" s="790">
        <v>4</v>
      </c>
      <c r="N1130" s="790" t="s">
        <v>3003</v>
      </c>
      <c r="O1130" s="791" t="s">
        <v>3004</v>
      </c>
      <c r="P1130" s="904" t="s">
        <v>822</v>
      </c>
      <c r="Q1130" s="793">
        <v>28</v>
      </c>
      <c r="R1130" s="758">
        <f t="shared" si="163"/>
        <v>0</v>
      </c>
      <c r="S1130" s="844">
        <f t="shared" si="163"/>
        <v>0</v>
      </c>
      <c r="T1130" s="883">
        <f t="shared" si="163"/>
        <v>0</v>
      </c>
      <c r="U1130" s="795">
        <v>4507100</v>
      </c>
      <c r="V1130" s="795">
        <v>192900</v>
      </c>
      <c r="W1130" s="795">
        <f t="shared" si="148"/>
        <v>4700000</v>
      </c>
      <c r="X1130" s="795">
        <f t="shared" si="149"/>
        <v>131600000</v>
      </c>
      <c r="Y1130" s="795">
        <f t="shared" si="150"/>
        <v>0</v>
      </c>
      <c r="Z1130" s="795">
        <f t="shared" si="151"/>
        <v>0</v>
      </c>
      <c r="AA1130" s="795">
        <f t="shared" si="152"/>
        <v>0</v>
      </c>
      <c r="AB1130" s="796">
        <f>IFERROR(VLOOKUP(N1130,'[40]KL TT ĐỢT 2'!$B$18:$K$2023,10,0),0)</f>
        <v>0</v>
      </c>
    </row>
    <row r="1131" spans="1:28" s="823" customFormat="1" hidden="1" outlineLevel="1">
      <c r="A1131" s="835">
        <v>5</v>
      </c>
      <c r="B1131" s="835" t="s">
        <v>3005</v>
      </c>
      <c r="C1131" s="846" t="s">
        <v>3006</v>
      </c>
      <c r="D1131" s="954" t="s">
        <v>805</v>
      </c>
      <c r="E1131" s="838">
        <v>1440</v>
      </c>
      <c r="F1131" s="938"/>
      <c r="G1131" s="938"/>
      <c r="H1131" s="812">
        <v>0</v>
      </c>
      <c r="I1131" s="891">
        <f t="shared" si="155"/>
        <v>0</v>
      </c>
      <c r="J1131" s="892">
        <f t="shared" si="156"/>
        <v>0</v>
      </c>
      <c r="K1131" s="938"/>
      <c r="M1131" s="790">
        <v>5</v>
      </c>
      <c r="N1131" s="790" t="s">
        <v>3005</v>
      </c>
      <c r="O1131" s="791" t="s">
        <v>3006</v>
      </c>
      <c r="P1131" s="955" t="s">
        <v>805</v>
      </c>
      <c r="Q1131" s="793">
        <v>1440</v>
      </c>
      <c r="R1131" s="758">
        <f t="shared" si="163"/>
        <v>0</v>
      </c>
      <c r="S1131" s="844">
        <f t="shared" si="163"/>
        <v>0</v>
      </c>
      <c r="T1131" s="883">
        <f t="shared" si="163"/>
        <v>0</v>
      </c>
      <c r="U1131" s="795">
        <v>31300</v>
      </c>
      <c r="V1131" s="795">
        <v>11600</v>
      </c>
      <c r="W1131" s="795">
        <f t="shared" si="148"/>
        <v>42900</v>
      </c>
      <c r="X1131" s="795">
        <f t="shared" si="149"/>
        <v>61776000</v>
      </c>
      <c r="Y1131" s="795">
        <f t="shared" si="150"/>
        <v>0</v>
      </c>
      <c r="Z1131" s="795">
        <f t="shared" si="151"/>
        <v>0</v>
      </c>
      <c r="AA1131" s="795">
        <f t="shared" si="152"/>
        <v>0</v>
      </c>
      <c r="AB1131" s="796">
        <f>IFERROR(VLOOKUP(N1131,'[40]KL TT ĐỢT 2'!$B$18:$K$2023,10,0),0)</f>
        <v>0</v>
      </c>
    </row>
    <row r="1132" spans="1:28" s="823" customFormat="1" hidden="1" outlineLevel="1">
      <c r="A1132" s="835">
        <v>5</v>
      </c>
      <c r="B1132" s="835" t="s">
        <v>3007</v>
      </c>
      <c r="C1132" s="846" t="s">
        <v>3008</v>
      </c>
      <c r="D1132" s="954" t="s">
        <v>805</v>
      </c>
      <c r="E1132" s="838">
        <v>400</v>
      </c>
      <c r="F1132" s="938"/>
      <c r="G1132" s="938"/>
      <c r="H1132" s="812">
        <v>0</v>
      </c>
      <c r="I1132" s="891">
        <f t="shared" si="155"/>
        <v>0</v>
      </c>
      <c r="J1132" s="892">
        <f t="shared" si="156"/>
        <v>0</v>
      </c>
      <c r="K1132" s="938"/>
      <c r="M1132" s="790">
        <v>5</v>
      </c>
      <c r="N1132" s="790" t="s">
        <v>3007</v>
      </c>
      <c r="O1132" s="791" t="s">
        <v>3008</v>
      </c>
      <c r="P1132" s="955" t="s">
        <v>805</v>
      </c>
      <c r="Q1132" s="793">
        <v>400</v>
      </c>
      <c r="R1132" s="758">
        <f t="shared" si="163"/>
        <v>0</v>
      </c>
      <c r="S1132" s="844">
        <f t="shared" si="163"/>
        <v>0</v>
      </c>
      <c r="T1132" s="883">
        <f t="shared" si="163"/>
        <v>0</v>
      </c>
      <c r="U1132" s="795">
        <v>20900</v>
      </c>
      <c r="V1132" s="795">
        <v>6500</v>
      </c>
      <c r="W1132" s="795">
        <f t="shared" si="148"/>
        <v>27400</v>
      </c>
      <c r="X1132" s="795">
        <f t="shared" si="149"/>
        <v>10960000</v>
      </c>
      <c r="Y1132" s="795">
        <f t="shared" si="150"/>
        <v>0</v>
      </c>
      <c r="Z1132" s="795">
        <f t="shared" si="151"/>
        <v>0</v>
      </c>
      <c r="AA1132" s="795">
        <f t="shared" si="152"/>
        <v>0</v>
      </c>
      <c r="AB1132" s="796">
        <f>IFERROR(VLOOKUP(N1132,'[40]KL TT ĐỢT 2'!$B$18:$K$2023,10,0),0)</f>
        <v>0</v>
      </c>
    </row>
    <row r="1133" spans="1:28" s="823" customFormat="1" hidden="1" outlineLevel="1">
      <c r="A1133" s="835">
        <v>5</v>
      </c>
      <c r="B1133" s="835" t="s">
        <v>3009</v>
      </c>
      <c r="C1133" s="846" t="s">
        <v>2945</v>
      </c>
      <c r="D1133" s="954" t="s">
        <v>805</v>
      </c>
      <c r="E1133" s="838">
        <v>400</v>
      </c>
      <c r="F1133" s="938"/>
      <c r="G1133" s="938"/>
      <c r="H1133" s="812">
        <v>0</v>
      </c>
      <c r="I1133" s="891">
        <f t="shared" si="155"/>
        <v>0</v>
      </c>
      <c r="J1133" s="892">
        <f t="shared" si="156"/>
        <v>0</v>
      </c>
      <c r="K1133" s="938"/>
      <c r="M1133" s="790">
        <v>5</v>
      </c>
      <c r="N1133" s="790" t="s">
        <v>3009</v>
      </c>
      <c r="O1133" s="791" t="s">
        <v>2945</v>
      </c>
      <c r="P1133" s="955" t="s">
        <v>805</v>
      </c>
      <c r="Q1133" s="793">
        <v>400</v>
      </c>
      <c r="R1133" s="758">
        <f t="shared" si="163"/>
        <v>0</v>
      </c>
      <c r="S1133" s="844">
        <f t="shared" si="163"/>
        <v>0</v>
      </c>
      <c r="T1133" s="883">
        <f t="shared" si="163"/>
        <v>0</v>
      </c>
      <c r="U1133" s="795">
        <v>20900</v>
      </c>
      <c r="V1133" s="795">
        <v>6500</v>
      </c>
      <c r="W1133" s="795">
        <f t="shared" si="148"/>
        <v>27400</v>
      </c>
      <c r="X1133" s="795">
        <f t="shared" si="149"/>
        <v>10960000</v>
      </c>
      <c r="Y1133" s="795">
        <f t="shared" si="150"/>
        <v>0</v>
      </c>
      <c r="Z1133" s="795">
        <f t="shared" si="151"/>
        <v>0</v>
      </c>
      <c r="AA1133" s="795">
        <f t="shared" si="152"/>
        <v>0</v>
      </c>
      <c r="AB1133" s="796">
        <f>IFERROR(VLOOKUP(N1133,'[40]KL TT ĐỢT 2'!$B$18:$K$2023,10,0),0)</f>
        <v>0</v>
      </c>
    </row>
    <row r="1134" spans="1:28" s="823" customFormat="1" hidden="1" outlineLevel="1">
      <c r="A1134" s="835">
        <v>6</v>
      </c>
      <c r="B1134" s="835" t="s">
        <v>3010</v>
      </c>
      <c r="C1134" s="846" t="s">
        <v>2947</v>
      </c>
      <c r="D1134" s="954" t="s">
        <v>805</v>
      </c>
      <c r="E1134" s="838">
        <v>400</v>
      </c>
      <c r="F1134" s="938"/>
      <c r="G1134" s="938"/>
      <c r="H1134" s="812">
        <v>0</v>
      </c>
      <c r="I1134" s="891">
        <f t="shared" si="155"/>
        <v>0</v>
      </c>
      <c r="J1134" s="892">
        <f t="shared" si="156"/>
        <v>0</v>
      </c>
      <c r="K1134" s="938"/>
      <c r="M1134" s="790">
        <v>6</v>
      </c>
      <c r="N1134" s="790" t="s">
        <v>3010</v>
      </c>
      <c r="O1134" s="791" t="s">
        <v>2947</v>
      </c>
      <c r="P1134" s="955" t="s">
        <v>805</v>
      </c>
      <c r="Q1134" s="793">
        <v>400</v>
      </c>
      <c r="R1134" s="758">
        <f t="shared" si="163"/>
        <v>0</v>
      </c>
      <c r="S1134" s="844">
        <f t="shared" si="163"/>
        <v>0</v>
      </c>
      <c r="T1134" s="883">
        <f t="shared" si="163"/>
        <v>0</v>
      </c>
      <c r="U1134" s="795">
        <v>31300</v>
      </c>
      <c r="V1134" s="795">
        <v>11600</v>
      </c>
      <c r="W1134" s="795">
        <f t="shared" si="148"/>
        <v>42900</v>
      </c>
      <c r="X1134" s="795">
        <f t="shared" si="149"/>
        <v>17160000</v>
      </c>
      <c r="Y1134" s="795">
        <f t="shared" si="150"/>
        <v>0</v>
      </c>
      <c r="Z1134" s="795">
        <f t="shared" si="151"/>
        <v>0</v>
      </c>
      <c r="AA1134" s="795">
        <f t="shared" si="152"/>
        <v>0</v>
      </c>
      <c r="AB1134" s="796">
        <f>IFERROR(VLOOKUP(N1134,'[40]KL TT ĐỢT 2'!$B$18:$K$2023,10,0),0)</f>
        <v>0</v>
      </c>
    </row>
    <row r="1135" spans="1:28" s="823" customFormat="1" hidden="1" outlineLevel="1">
      <c r="A1135" s="835">
        <v>7</v>
      </c>
      <c r="B1135" s="835" t="s">
        <v>3011</v>
      </c>
      <c r="C1135" s="846" t="s">
        <v>2903</v>
      </c>
      <c r="D1135" s="954" t="s">
        <v>805</v>
      </c>
      <c r="E1135" s="838">
        <v>2640</v>
      </c>
      <c r="F1135" s="938"/>
      <c r="G1135" s="938"/>
      <c r="H1135" s="812">
        <v>0</v>
      </c>
      <c r="I1135" s="891">
        <f t="shared" si="155"/>
        <v>0</v>
      </c>
      <c r="J1135" s="892">
        <f t="shared" si="156"/>
        <v>0</v>
      </c>
      <c r="K1135" s="938"/>
      <c r="M1135" s="790">
        <v>7</v>
      </c>
      <c r="N1135" s="790" t="s">
        <v>3011</v>
      </c>
      <c r="O1135" s="791" t="s">
        <v>2903</v>
      </c>
      <c r="P1135" s="955" t="s">
        <v>805</v>
      </c>
      <c r="Q1135" s="793">
        <v>2640</v>
      </c>
      <c r="R1135" s="758">
        <f t="shared" si="163"/>
        <v>0</v>
      </c>
      <c r="S1135" s="844">
        <f t="shared" si="163"/>
        <v>0</v>
      </c>
      <c r="T1135" s="883">
        <f t="shared" si="163"/>
        <v>0</v>
      </c>
      <c r="U1135" s="795">
        <v>5200</v>
      </c>
      <c r="V1135" s="795">
        <v>12900</v>
      </c>
      <c r="W1135" s="795">
        <f t="shared" si="148"/>
        <v>18100</v>
      </c>
      <c r="X1135" s="795">
        <f t="shared" si="149"/>
        <v>47784000</v>
      </c>
      <c r="Y1135" s="795">
        <f t="shared" si="150"/>
        <v>0</v>
      </c>
      <c r="Z1135" s="795">
        <f t="shared" si="151"/>
        <v>0</v>
      </c>
      <c r="AA1135" s="795">
        <f t="shared" si="152"/>
        <v>0</v>
      </c>
      <c r="AB1135" s="796">
        <f>IFERROR(VLOOKUP(N1135,'[40]KL TT ĐỢT 2'!$B$18:$K$2023,10,0),0)</f>
        <v>0</v>
      </c>
    </row>
    <row r="1136" spans="1:28" s="823" customFormat="1" hidden="1" outlineLevel="1">
      <c r="A1136" s="835">
        <v>8</v>
      </c>
      <c r="B1136" s="835" t="s">
        <v>3012</v>
      </c>
      <c r="C1136" s="948" t="s">
        <v>3013</v>
      </c>
      <c r="D1136" s="954" t="s">
        <v>809</v>
      </c>
      <c r="E1136" s="838">
        <v>1</v>
      </c>
      <c r="F1136" s="938"/>
      <c r="G1136" s="938"/>
      <c r="H1136" s="812">
        <v>0</v>
      </c>
      <c r="I1136" s="891">
        <f t="shared" si="155"/>
        <v>0</v>
      </c>
      <c r="J1136" s="892">
        <f t="shared" si="156"/>
        <v>0</v>
      </c>
      <c r="K1136" s="938"/>
      <c r="M1136" s="894">
        <v>8</v>
      </c>
      <c r="N1136" s="894" t="s">
        <v>3012</v>
      </c>
      <c r="O1136" s="959" t="s">
        <v>3013</v>
      </c>
      <c r="P1136" s="960" t="s">
        <v>809</v>
      </c>
      <c r="Q1136" s="961">
        <v>1</v>
      </c>
      <c r="R1136" s="758">
        <f t="shared" si="163"/>
        <v>0</v>
      </c>
      <c r="S1136" s="844">
        <f t="shared" si="163"/>
        <v>0</v>
      </c>
      <c r="T1136" s="883">
        <f t="shared" si="163"/>
        <v>0</v>
      </c>
      <c r="U1136" s="898">
        <v>5622300</v>
      </c>
      <c r="V1136" s="898">
        <v>1750400</v>
      </c>
      <c r="W1136" s="898">
        <f t="shared" si="148"/>
        <v>7372700</v>
      </c>
      <c r="X1136" s="898">
        <f t="shared" si="149"/>
        <v>7372700</v>
      </c>
      <c r="Y1136" s="898">
        <f t="shared" si="150"/>
        <v>0</v>
      </c>
      <c r="Z1136" s="898">
        <f t="shared" si="151"/>
        <v>0</v>
      </c>
      <c r="AA1136" s="898">
        <f t="shared" si="152"/>
        <v>0</v>
      </c>
      <c r="AB1136" s="808">
        <f>IFERROR(VLOOKUP(N1136,'[40]KL TT ĐỢT 2'!$B$18:$K$2023,10,0),0)</f>
        <v>0</v>
      </c>
    </row>
    <row r="1137" spans="1:28" s="814" customFormat="1">
      <c r="A1137" s="809" t="s">
        <v>137</v>
      </c>
      <c r="B1137" s="809"/>
      <c r="C1137" s="810" t="s">
        <v>3014</v>
      </c>
      <c r="D1137" s="809"/>
      <c r="E1137" s="811"/>
      <c r="F1137" s="937"/>
      <c r="G1137" s="937"/>
      <c r="H1137" s="812">
        <v>0</v>
      </c>
      <c r="I1137" s="891">
        <f t="shared" si="155"/>
        <v>0</v>
      </c>
      <c r="J1137" s="892">
        <f t="shared" si="156"/>
        <v>0</v>
      </c>
      <c r="K1137" s="937"/>
      <c r="M1137" s="759" t="s">
        <v>137</v>
      </c>
      <c r="N1137" s="759"/>
      <c r="O1137" s="760" t="s">
        <v>3014</v>
      </c>
      <c r="P1137" s="759"/>
      <c r="Q1137" s="815"/>
      <c r="R1137" s="815"/>
      <c r="S1137" s="815"/>
      <c r="T1137" s="815"/>
      <c r="U1137" s="815"/>
      <c r="V1137" s="759"/>
      <c r="W1137" s="759"/>
      <c r="X1137" s="761">
        <f>SUBTOTAL(9,X1141:X1199)</f>
        <v>7612412200</v>
      </c>
      <c r="Y1137" s="761">
        <f>SUBTOTAL(9,Y1141:Y1199)</f>
        <v>1777959905.6808789</v>
      </c>
      <c r="Z1137" s="761">
        <f>SUBTOTAL(9,Z1141:Z1199)</f>
        <v>971041913.27999985</v>
      </c>
      <c r="AA1137" s="761">
        <f>SUBTOTAL(9,AA1141:AA1199)</f>
        <v>2749001818.9608788</v>
      </c>
      <c r="AB1137" s="816">
        <f>IFERROR(VLOOKUP(N1137,'[40]KL TT ĐỢT 2'!$B$18:$K$2023,10,0),0)</f>
        <v>0</v>
      </c>
    </row>
    <row r="1138" spans="1:28" s="823" customFormat="1">
      <c r="A1138" s="817" t="s">
        <v>3015</v>
      </c>
      <c r="B1138" s="817"/>
      <c r="C1138" s="818" t="s">
        <v>3016</v>
      </c>
      <c r="D1138" s="819"/>
      <c r="E1138" s="820"/>
      <c r="F1138" s="945"/>
      <c r="G1138" s="945"/>
      <c r="H1138" s="812">
        <v>0</v>
      </c>
      <c r="I1138" s="891">
        <f t="shared" si="155"/>
        <v>0</v>
      </c>
      <c r="J1138" s="892">
        <f t="shared" si="156"/>
        <v>0</v>
      </c>
      <c r="K1138" s="945"/>
      <c r="M1138" s="777" t="s">
        <v>3015</v>
      </c>
      <c r="N1138" s="777"/>
      <c r="O1138" s="799" t="s">
        <v>3016</v>
      </c>
      <c r="P1138" s="800"/>
      <c r="Q1138" s="798"/>
      <c r="R1138" s="758">
        <f t="shared" ref="R1138:T1169" si="164">+H1138</f>
        <v>0</v>
      </c>
      <c r="S1138" s="844">
        <f t="shared" si="164"/>
        <v>0</v>
      </c>
      <c r="T1138" s="883">
        <f t="shared" si="164"/>
        <v>0</v>
      </c>
      <c r="U1138" s="780"/>
      <c r="V1138" s="780"/>
      <c r="W1138" s="795"/>
      <c r="X1138" s="795"/>
      <c r="Y1138" s="795"/>
      <c r="Z1138" s="795"/>
      <c r="AA1138" s="795"/>
      <c r="AB1138" s="902">
        <f>IFERROR(VLOOKUP(N1138,'[40]KL TT ĐỢT 2'!$B$18:$K$2023,10,0),0)</f>
        <v>0</v>
      </c>
    </row>
    <row r="1139" spans="1:28" s="823" customFormat="1" collapsed="1">
      <c r="A1139" s="817"/>
      <c r="B1139" s="817"/>
      <c r="C1139" s="930" t="s">
        <v>3017</v>
      </c>
      <c r="D1139" s="931"/>
      <c r="E1139" s="838"/>
      <c r="F1139" s="938"/>
      <c r="G1139" s="938"/>
      <c r="H1139" s="812">
        <v>0</v>
      </c>
      <c r="I1139" s="891">
        <f t="shared" si="155"/>
        <v>0</v>
      </c>
      <c r="J1139" s="892">
        <f t="shared" si="156"/>
        <v>0</v>
      </c>
      <c r="K1139" s="938"/>
      <c r="M1139" s="777"/>
      <c r="N1139" s="777"/>
      <c r="O1139" s="903" t="s">
        <v>3017</v>
      </c>
      <c r="P1139" s="904"/>
      <c r="Q1139" s="793"/>
      <c r="R1139" s="758">
        <f t="shared" si="164"/>
        <v>0</v>
      </c>
      <c r="S1139" s="844">
        <f t="shared" si="164"/>
        <v>0</v>
      </c>
      <c r="T1139" s="883">
        <f t="shared" si="164"/>
        <v>0</v>
      </c>
      <c r="U1139" s="782"/>
      <c r="V1139" s="782"/>
      <c r="W1139" s="795"/>
      <c r="X1139" s="795"/>
      <c r="Y1139" s="795"/>
      <c r="Z1139" s="795"/>
      <c r="AA1139" s="795"/>
      <c r="AB1139" s="796">
        <f>IFERROR(VLOOKUP(N1139,'[40]KL TT ĐỢT 2'!$B$18:$K$2023,10,0),0)</f>
        <v>0</v>
      </c>
    </row>
    <row r="1140" spans="1:28" s="827" customFormat="1" hidden="1" outlineLevel="1">
      <c r="A1140" s="817"/>
      <c r="B1140" s="817"/>
      <c r="C1140" s="962" t="s">
        <v>3018</v>
      </c>
      <c r="D1140" s="826"/>
      <c r="E1140" s="820"/>
      <c r="F1140" s="945"/>
      <c r="G1140" s="945"/>
      <c r="H1140" s="812">
        <v>0</v>
      </c>
      <c r="I1140" s="891">
        <f t="shared" si="155"/>
        <v>0</v>
      </c>
      <c r="J1140" s="892">
        <f t="shared" si="156"/>
        <v>0</v>
      </c>
      <c r="K1140" s="945"/>
      <c r="M1140" s="777"/>
      <c r="N1140" s="777"/>
      <c r="O1140" s="963" t="s">
        <v>3018</v>
      </c>
      <c r="P1140" s="779"/>
      <c r="Q1140" s="798"/>
      <c r="R1140" s="758">
        <f t="shared" si="164"/>
        <v>0</v>
      </c>
      <c r="S1140" s="844">
        <f t="shared" si="164"/>
        <v>0</v>
      </c>
      <c r="T1140" s="883">
        <f t="shared" si="164"/>
        <v>0</v>
      </c>
      <c r="U1140" s="780"/>
      <c r="V1140" s="780"/>
      <c r="W1140" s="795"/>
      <c r="X1140" s="795"/>
      <c r="Y1140" s="795"/>
      <c r="Z1140" s="795"/>
      <c r="AA1140" s="795"/>
      <c r="AB1140" s="796">
        <f>IFERROR(VLOOKUP(N1140,'[40]KL TT ĐỢT 2'!$B$18:$K$2023,10,0),0)</f>
        <v>0</v>
      </c>
    </row>
    <row r="1141" spans="1:28" s="827" customFormat="1" hidden="1" outlineLevel="1">
      <c r="A1141" s="835">
        <v>1</v>
      </c>
      <c r="B1141" s="835" t="s">
        <v>3019</v>
      </c>
      <c r="C1141" s="964" t="s">
        <v>3020</v>
      </c>
      <c r="D1141" s="837" t="s">
        <v>805</v>
      </c>
      <c r="E1141" s="838">
        <v>884</v>
      </c>
      <c r="F1141" s="932">
        <v>0</v>
      </c>
      <c r="G1141" s="932"/>
      <c r="H1141" s="812">
        <v>0</v>
      </c>
      <c r="I1141" s="891">
        <f t="shared" si="155"/>
        <v>0</v>
      </c>
      <c r="J1141" s="892">
        <f t="shared" si="156"/>
        <v>0</v>
      </c>
      <c r="K1141" s="932"/>
      <c r="M1141" s="790">
        <v>1</v>
      </c>
      <c r="N1141" s="790" t="s">
        <v>3019</v>
      </c>
      <c r="O1141" s="965" t="s">
        <v>3020</v>
      </c>
      <c r="P1141" s="792" t="s">
        <v>805</v>
      </c>
      <c r="Q1141" s="793">
        <v>884</v>
      </c>
      <c r="R1141" s="758">
        <f t="shared" si="164"/>
        <v>0</v>
      </c>
      <c r="S1141" s="844">
        <f t="shared" si="164"/>
        <v>0</v>
      </c>
      <c r="T1141" s="883">
        <f t="shared" si="164"/>
        <v>0</v>
      </c>
      <c r="U1141" s="795">
        <v>44900</v>
      </c>
      <c r="V1141" s="795">
        <v>30600</v>
      </c>
      <c r="W1141" s="795">
        <f t="shared" si="148"/>
        <v>75500</v>
      </c>
      <c r="X1141" s="795">
        <f t="shared" si="149"/>
        <v>66742000</v>
      </c>
      <c r="Y1141" s="795">
        <f t="shared" si="150"/>
        <v>0</v>
      </c>
      <c r="Z1141" s="795">
        <f t="shared" si="151"/>
        <v>0</v>
      </c>
      <c r="AA1141" s="795">
        <f t="shared" si="152"/>
        <v>0</v>
      </c>
      <c r="AB1141" s="796">
        <f>IFERROR(VLOOKUP(N1141,'[40]KL TT ĐỢT 2'!$B$18:$K$2023,10,0),0)</f>
        <v>0</v>
      </c>
    </row>
    <row r="1142" spans="1:28" s="827" customFormat="1" hidden="1" outlineLevel="1">
      <c r="A1142" s="835">
        <f>A1141+1</f>
        <v>2</v>
      </c>
      <c r="B1142" s="835" t="s">
        <v>3021</v>
      </c>
      <c r="C1142" s="964" t="s">
        <v>3022</v>
      </c>
      <c r="D1142" s="837" t="s">
        <v>805</v>
      </c>
      <c r="E1142" s="838">
        <v>461</v>
      </c>
      <c r="F1142" s="932">
        <v>0</v>
      </c>
      <c r="G1142" s="932"/>
      <c r="H1142" s="812">
        <v>0</v>
      </c>
      <c r="I1142" s="891">
        <f t="shared" si="155"/>
        <v>0</v>
      </c>
      <c r="J1142" s="892">
        <f t="shared" si="156"/>
        <v>0</v>
      </c>
      <c r="K1142" s="932"/>
      <c r="M1142" s="790">
        <f>M1141+1</f>
        <v>2</v>
      </c>
      <c r="N1142" s="790" t="s">
        <v>3021</v>
      </c>
      <c r="O1142" s="965" t="s">
        <v>3022</v>
      </c>
      <c r="P1142" s="792" t="s">
        <v>805</v>
      </c>
      <c r="Q1142" s="793">
        <v>461</v>
      </c>
      <c r="R1142" s="758">
        <f t="shared" si="164"/>
        <v>0</v>
      </c>
      <c r="S1142" s="844">
        <f t="shared" si="164"/>
        <v>0</v>
      </c>
      <c r="T1142" s="883">
        <f t="shared" si="164"/>
        <v>0</v>
      </c>
      <c r="U1142" s="795">
        <v>65700</v>
      </c>
      <c r="V1142" s="795">
        <v>36700</v>
      </c>
      <c r="W1142" s="795">
        <f t="shared" si="148"/>
        <v>102400</v>
      </c>
      <c r="X1142" s="795">
        <f t="shared" si="149"/>
        <v>47206400</v>
      </c>
      <c r="Y1142" s="795">
        <f t="shared" si="150"/>
        <v>0</v>
      </c>
      <c r="Z1142" s="795">
        <f t="shared" si="151"/>
        <v>0</v>
      </c>
      <c r="AA1142" s="795">
        <f t="shared" si="152"/>
        <v>0</v>
      </c>
      <c r="AB1142" s="796">
        <f>IFERROR(VLOOKUP(N1142,'[40]KL TT ĐỢT 2'!$B$18:$K$2023,10,0),0)</f>
        <v>0</v>
      </c>
    </row>
    <row r="1143" spans="1:28" s="827" customFormat="1" hidden="1" outlineLevel="1">
      <c r="A1143" s="835">
        <f t="shared" ref="A1143:A1144" si="165">A1142+1</f>
        <v>3</v>
      </c>
      <c r="B1143" s="835" t="s">
        <v>3023</v>
      </c>
      <c r="C1143" s="964" t="s">
        <v>3024</v>
      </c>
      <c r="D1143" s="837" t="s">
        <v>805</v>
      </c>
      <c r="E1143" s="838">
        <v>852</v>
      </c>
      <c r="F1143" s="932">
        <v>0</v>
      </c>
      <c r="G1143" s="932"/>
      <c r="H1143" s="812">
        <v>0</v>
      </c>
      <c r="I1143" s="891">
        <f t="shared" si="155"/>
        <v>0</v>
      </c>
      <c r="J1143" s="892">
        <f t="shared" si="156"/>
        <v>0</v>
      </c>
      <c r="K1143" s="932"/>
      <c r="M1143" s="790">
        <f t="shared" ref="M1143:M1144" si="166">M1142+1</f>
        <v>3</v>
      </c>
      <c r="N1143" s="790" t="s">
        <v>3023</v>
      </c>
      <c r="O1143" s="965" t="s">
        <v>3024</v>
      </c>
      <c r="P1143" s="792" t="s">
        <v>805</v>
      </c>
      <c r="Q1143" s="793">
        <v>852</v>
      </c>
      <c r="R1143" s="758">
        <f t="shared" si="164"/>
        <v>0</v>
      </c>
      <c r="S1143" s="844">
        <f t="shared" si="164"/>
        <v>0</v>
      </c>
      <c r="T1143" s="883">
        <f t="shared" si="164"/>
        <v>0</v>
      </c>
      <c r="U1143" s="795">
        <v>89700</v>
      </c>
      <c r="V1143" s="795">
        <v>40400</v>
      </c>
      <c r="W1143" s="795">
        <f t="shared" si="148"/>
        <v>130100</v>
      </c>
      <c r="X1143" s="795">
        <f t="shared" si="149"/>
        <v>110845200</v>
      </c>
      <c r="Y1143" s="795">
        <f t="shared" si="150"/>
        <v>0</v>
      </c>
      <c r="Z1143" s="795">
        <f t="shared" si="151"/>
        <v>0</v>
      </c>
      <c r="AA1143" s="795">
        <f t="shared" si="152"/>
        <v>0</v>
      </c>
      <c r="AB1143" s="796">
        <f>IFERROR(VLOOKUP(N1143,'[40]KL TT ĐỢT 2'!$B$18:$K$2023,10,0),0)</f>
        <v>0</v>
      </c>
    </row>
    <row r="1144" spans="1:28" s="827" customFormat="1" hidden="1" outlineLevel="1">
      <c r="A1144" s="835">
        <f t="shared" si="165"/>
        <v>4</v>
      </c>
      <c r="B1144" s="835" t="s">
        <v>3025</v>
      </c>
      <c r="C1144" s="964" t="s">
        <v>3026</v>
      </c>
      <c r="D1144" s="837" t="s">
        <v>805</v>
      </c>
      <c r="E1144" s="838">
        <v>429</v>
      </c>
      <c r="F1144" s="932">
        <v>0</v>
      </c>
      <c r="G1144" s="932"/>
      <c r="H1144" s="812">
        <v>0</v>
      </c>
      <c r="I1144" s="891">
        <f t="shared" si="155"/>
        <v>0</v>
      </c>
      <c r="J1144" s="892">
        <f t="shared" si="156"/>
        <v>0</v>
      </c>
      <c r="K1144" s="932"/>
      <c r="M1144" s="790">
        <f t="shared" si="166"/>
        <v>4</v>
      </c>
      <c r="N1144" s="790" t="s">
        <v>3025</v>
      </c>
      <c r="O1144" s="965" t="s">
        <v>3026</v>
      </c>
      <c r="P1144" s="792" t="s">
        <v>805</v>
      </c>
      <c r="Q1144" s="793">
        <v>429</v>
      </c>
      <c r="R1144" s="758">
        <f t="shared" si="164"/>
        <v>0</v>
      </c>
      <c r="S1144" s="844">
        <f t="shared" si="164"/>
        <v>0</v>
      </c>
      <c r="T1144" s="883">
        <f t="shared" si="164"/>
        <v>0</v>
      </c>
      <c r="U1144" s="795">
        <v>136300</v>
      </c>
      <c r="V1144" s="795">
        <v>46500</v>
      </c>
      <c r="W1144" s="795">
        <f t="shared" si="148"/>
        <v>182800</v>
      </c>
      <c r="X1144" s="795">
        <f t="shared" si="149"/>
        <v>78421200</v>
      </c>
      <c r="Y1144" s="795">
        <f t="shared" si="150"/>
        <v>0</v>
      </c>
      <c r="Z1144" s="795">
        <f t="shared" si="151"/>
        <v>0</v>
      </c>
      <c r="AA1144" s="795">
        <f t="shared" si="152"/>
        <v>0</v>
      </c>
      <c r="AB1144" s="796">
        <f>IFERROR(VLOOKUP(N1144,'[40]KL TT ĐỢT 2'!$B$18:$K$2023,10,0),0)</f>
        <v>0</v>
      </c>
    </row>
    <row r="1145" spans="1:28" s="827" customFormat="1" hidden="1" outlineLevel="1">
      <c r="A1145" s="817"/>
      <c r="B1145" s="835" t="s">
        <v>3027</v>
      </c>
      <c r="C1145" s="962" t="s">
        <v>3028</v>
      </c>
      <c r="D1145" s="826"/>
      <c r="E1145" s="838"/>
      <c r="F1145" s="932"/>
      <c r="G1145" s="932"/>
      <c r="H1145" s="812">
        <v>0</v>
      </c>
      <c r="I1145" s="891">
        <f t="shared" si="155"/>
        <v>0</v>
      </c>
      <c r="J1145" s="892">
        <f t="shared" si="156"/>
        <v>0</v>
      </c>
      <c r="K1145" s="932"/>
      <c r="M1145" s="777"/>
      <c r="N1145" s="790" t="s">
        <v>3027</v>
      </c>
      <c r="O1145" s="963" t="s">
        <v>3028</v>
      </c>
      <c r="P1145" s="779"/>
      <c r="Q1145" s="793"/>
      <c r="R1145" s="758">
        <f t="shared" si="164"/>
        <v>0</v>
      </c>
      <c r="S1145" s="844">
        <f t="shared" si="164"/>
        <v>0</v>
      </c>
      <c r="T1145" s="883">
        <f t="shared" si="164"/>
        <v>0</v>
      </c>
      <c r="U1145" s="780"/>
      <c r="V1145" s="780"/>
      <c r="W1145" s="795"/>
      <c r="X1145" s="795"/>
      <c r="Y1145" s="795"/>
      <c r="Z1145" s="795"/>
      <c r="AA1145" s="795"/>
      <c r="AB1145" s="796">
        <f>IFERROR(VLOOKUP(N1145,'[40]KL TT ĐỢT 2'!$B$18:$K$2023,10,0),0)</f>
        <v>0</v>
      </c>
    </row>
    <row r="1146" spans="1:28" s="827" customFormat="1" hidden="1" outlineLevel="1">
      <c r="A1146" s="835">
        <f>A1144+1</f>
        <v>5</v>
      </c>
      <c r="B1146" s="835" t="s">
        <v>3029</v>
      </c>
      <c r="C1146" s="964" t="s">
        <v>3030</v>
      </c>
      <c r="D1146" s="837" t="s">
        <v>805</v>
      </c>
      <c r="E1146" s="838">
        <v>872</v>
      </c>
      <c r="F1146" s="932">
        <v>0</v>
      </c>
      <c r="G1146" s="932"/>
      <c r="H1146" s="812">
        <v>0</v>
      </c>
      <c r="I1146" s="891">
        <f t="shared" si="155"/>
        <v>0</v>
      </c>
      <c r="J1146" s="892">
        <f t="shared" si="156"/>
        <v>0</v>
      </c>
      <c r="K1146" s="932"/>
      <c r="M1146" s="790">
        <f>M1144+1</f>
        <v>5</v>
      </c>
      <c r="N1146" s="790" t="s">
        <v>3029</v>
      </c>
      <c r="O1146" s="965" t="s">
        <v>3030</v>
      </c>
      <c r="P1146" s="792" t="s">
        <v>805</v>
      </c>
      <c r="Q1146" s="793">
        <v>872</v>
      </c>
      <c r="R1146" s="758">
        <f t="shared" si="164"/>
        <v>0</v>
      </c>
      <c r="S1146" s="844">
        <f t="shared" si="164"/>
        <v>0</v>
      </c>
      <c r="T1146" s="883">
        <f t="shared" si="164"/>
        <v>0</v>
      </c>
      <c r="U1146" s="795">
        <v>16800</v>
      </c>
      <c r="V1146" s="795">
        <v>42100</v>
      </c>
      <c r="W1146" s="795">
        <f t="shared" si="148"/>
        <v>58900</v>
      </c>
      <c r="X1146" s="795">
        <f t="shared" si="149"/>
        <v>51360800</v>
      </c>
      <c r="Y1146" s="795">
        <f t="shared" si="150"/>
        <v>0</v>
      </c>
      <c r="Z1146" s="795">
        <f t="shared" si="151"/>
        <v>0</v>
      </c>
      <c r="AA1146" s="795">
        <f t="shared" si="152"/>
        <v>0</v>
      </c>
      <c r="AB1146" s="796">
        <f>IFERROR(VLOOKUP(N1146,'[40]KL TT ĐỢT 2'!$B$18:$K$2023,10,0),0)</f>
        <v>0</v>
      </c>
    </row>
    <row r="1147" spans="1:28" s="827" customFormat="1" hidden="1" outlineLevel="1">
      <c r="A1147" s="817"/>
      <c r="B1147" s="835" t="s">
        <v>3031</v>
      </c>
      <c r="C1147" s="962" t="s">
        <v>2889</v>
      </c>
      <c r="D1147" s="826"/>
      <c r="E1147" s="838"/>
      <c r="F1147" s="932"/>
      <c r="G1147" s="932"/>
      <c r="H1147" s="812">
        <v>0</v>
      </c>
      <c r="I1147" s="891">
        <f t="shared" si="155"/>
        <v>0</v>
      </c>
      <c r="J1147" s="892">
        <f t="shared" si="156"/>
        <v>0</v>
      </c>
      <c r="K1147" s="932"/>
      <c r="M1147" s="777"/>
      <c r="N1147" s="790" t="s">
        <v>3031</v>
      </c>
      <c r="O1147" s="963" t="s">
        <v>2889</v>
      </c>
      <c r="P1147" s="779"/>
      <c r="Q1147" s="793"/>
      <c r="R1147" s="758">
        <f t="shared" si="164"/>
        <v>0</v>
      </c>
      <c r="S1147" s="844">
        <f t="shared" si="164"/>
        <v>0</v>
      </c>
      <c r="T1147" s="883">
        <f t="shared" si="164"/>
        <v>0</v>
      </c>
      <c r="U1147" s="780"/>
      <c r="V1147" s="780"/>
      <c r="W1147" s="795"/>
      <c r="X1147" s="795"/>
      <c r="Y1147" s="795"/>
      <c r="Z1147" s="795"/>
      <c r="AA1147" s="795"/>
      <c r="AB1147" s="796">
        <f>IFERROR(VLOOKUP(N1147,'[40]KL TT ĐỢT 2'!$B$18:$K$2023,10,0),0)</f>
        <v>0</v>
      </c>
    </row>
    <row r="1148" spans="1:28" s="827" customFormat="1" hidden="1" outlineLevel="1">
      <c r="A1148" s="835">
        <f>A1146+1</f>
        <v>6</v>
      </c>
      <c r="B1148" s="835" t="s">
        <v>3032</v>
      </c>
      <c r="C1148" s="964" t="s">
        <v>3033</v>
      </c>
      <c r="D1148" s="837" t="s">
        <v>805</v>
      </c>
      <c r="E1148" s="838">
        <v>1312</v>
      </c>
      <c r="F1148" s="932">
        <v>0</v>
      </c>
      <c r="G1148" s="932"/>
      <c r="H1148" s="812">
        <v>0</v>
      </c>
      <c r="I1148" s="891">
        <f t="shared" si="155"/>
        <v>0</v>
      </c>
      <c r="J1148" s="892">
        <f t="shared" si="156"/>
        <v>0</v>
      </c>
      <c r="K1148" s="932"/>
      <c r="M1148" s="790">
        <f>M1146+1</f>
        <v>6</v>
      </c>
      <c r="N1148" s="790" t="s">
        <v>3032</v>
      </c>
      <c r="O1148" s="965" t="s">
        <v>3033</v>
      </c>
      <c r="P1148" s="792" t="s">
        <v>805</v>
      </c>
      <c r="Q1148" s="793">
        <v>1312</v>
      </c>
      <c r="R1148" s="758">
        <f t="shared" si="164"/>
        <v>0</v>
      </c>
      <c r="S1148" s="844">
        <f t="shared" si="164"/>
        <v>0</v>
      </c>
      <c r="T1148" s="883">
        <f t="shared" si="164"/>
        <v>0</v>
      </c>
      <c r="U1148" s="795">
        <v>30300</v>
      </c>
      <c r="V1148" s="795">
        <v>11100</v>
      </c>
      <c r="W1148" s="795">
        <f t="shared" si="148"/>
        <v>41400</v>
      </c>
      <c r="X1148" s="795">
        <f t="shared" si="149"/>
        <v>54316800</v>
      </c>
      <c r="Y1148" s="795">
        <f t="shared" si="150"/>
        <v>0</v>
      </c>
      <c r="Z1148" s="795">
        <f t="shared" si="151"/>
        <v>0</v>
      </c>
      <c r="AA1148" s="795">
        <f t="shared" si="152"/>
        <v>0</v>
      </c>
      <c r="AB1148" s="796">
        <f>IFERROR(VLOOKUP(N1148,'[40]KL TT ĐỢT 2'!$B$18:$K$2023,10,0),0)</f>
        <v>0</v>
      </c>
    </row>
    <row r="1149" spans="1:28" s="827" customFormat="1" hidden="1" outlineLevel="1">
      <c r="A1149" s="835">
        <f t="shared" ref="A1149" si="167">A1148+1</f>
        <v>7</v>
      </c>
      <c r="B1149" s="835" t="s">
        <v>3034</v>
      </c>
      <c r="C1149" s="964" t="s">
        <v>3035</v>
      </c>
      <c r="D1149" s="837" t="s">
        <v>805</v>
      </c>
      <c r="E1149" s="838">
        <v>1312</v>
      </c>
      <c r="F1149" s="932">
        <v>0</v>
      </c>
      <c r="G1149" s="932"/>
      <c r="H1149" s="812">
        <v>0</v>
      </c>
      <c r="I1149" s="891">
        <f t="shared" si="155"/>
        <v>0</v>
      </c>
      <c r="J1149" s="892">
        <f t="shared" si="156"/>
        <v>0</v>
      </c>
      <c r="K1149" s="932"/>
      <c r="M1149" s="790">
        <f t="shared" ref="M1149" si="168">M1148+1</f>
        <v>7</v>
      </c>
      <c r="N1149" s="790" t="s">
        <v>3034</v>
      </c>
      <c r="O1149" s="965" t="s">
        <v>3035</v>
      </c>
      <c r="P1149" s="792" t="s">
        <v>805</v>
      </c>
      <c r="Q1149" s="793">
        <v>1312</v>
      </c>
      <c r="R1149" s="758">
        <f t="shared" si="164"/>
        <v>0</v>
      </c>
      <c r="S1149" s="844">
        <f t="shared" si="164"/>
        <v>0</v>
      </c>
      <c r="T1149" s="883">
        <f t="shared" si="164"/>
        <v>0</v>
      </c>
      <c r="U1149" s="795">
        <v>3400</v>
      </c>
      <c r="V1149" s="795">
        <v>3400</v>
      </c>
      <c r="W1149" s="795">
        <f t="shared" si="148"/>
        <v>6800</v>
      </c>
      <c r="X1149" s="795">
        <f t="shared" si="149"/>
        <v>8921600</v>
      </c>
      <c r="Y1149" s="795">
        <f t="shared" si="150"/>
        <v>0</v>
      </c>
      <c r="Z1149" s="795">
        <f t="shared" si="151"/>
        <v>0</v>
      </c>
      <c r="AA1149" s="795">
        <f t="shared" si="152"/>
        <v>0</v>
      </c>
      <c r="AB1149" s="796">
        <f>IFERROR(VLOOKUP(N1149,'[40]KL TT ĐỢT 2'!$B$18:$K$2023,10,0),0)</f>
        <v>0</v>
      </c>
    </row>
    <row r="1150" spans="1:28" s="823" customFormat="1" hidden="1" outlineLevel="1">
      <c r="A1150" s="817"/>
      <c r="B1150" s="835" t="s">
        <v>3036</v>
      </c>
      <c r="C1150" s="930" t="s">
        <v>3037</v>
      </c>
      <c r="D1150" s="931"/>
      <c r="E1150" s="838"/>
      <c r="F1150" s="932"/>
      <c r="G1150" s="932"/>
      <c r="H1150" s="812">
        <v>0</v>
      </c>
      <c r="I1150" s="891">
        <f t="shared" si="155"/>
        <v>0</v>
      </c>
      <c r="J1150" s="892">
        <f t="shared" si="156"/>
        <v>0</v>
      </c>
      <c r="K1150" s="932"/>
      <c r="M1150" s="777"/>
      <c r="N1150" s="790" t="s">
        <v>3036</v>
      </c>
      <c r="O1150" s="903" t="s">
        <v>3037</v>
      </c>
      <c r="P1150" s="904"/>
      <c r="Q1150" s="793"/>
      <c r="R1150" s="758">
        <f t="shared" si="164"/>
        <v>0</v>
      </c>
      <c r="S1150" s="844">
        <f t="shared" si="164"/>
        <v>0</v>
      </c>
      <c r="T1150" s="883">
        <f t="shared" si="164"/>
        <v>0</v>
      </c>
      <c r="U1150" s="782">
        <v>0</v>
      </c>
      <c r="V1150" s="782">
        <v>0</v>
      </c>
      <c r="W1150" s="795">
        <f t="shared" si="148"/>
        <v>0</v>
      </c>
      <c r="X1150" s="795">
        <f t="shared" si="149"/>
        <v>0</v>
      </c>
      <c r="Y1150" s="795">
        <f t="shared" si="150"/>
        <v>0</v>
      </c>
      <c r="Z1150" s="795">
        <f t="shared" si="151"/>
        <v>0</v>
      </c>
      <c r="AA1150" s="795">
        <f t="shared" si="152"/>
        <v>0</v>
      </c>
      <c r="AB1150" s="796">
        <f>IFERROR(VLOOKUP(N1150,'[40]KL TT ĐỢT 2'!$B$18:$K$2023,10,0),0)</f>
        <v>0</v>
      </c>
    </row>
    <row r="1151" spans="1:28" s="827" customFormat="1" hidden="1" outlineLevel="1">
      <c r="A1151" s="835">
        <v>1</v>
      </c>
      <c r="B1151" s="835" t="s">
        <v>3038</v>
      </c>
      <c r="C1151" s="964" t="s">
        <v>3039</v>
      </c>
      <c r="D1151" s="837" t="s">
        <v>758</v>
      </c>
      <c r="E1151" s="838">
        <v>111</v>
      </c>
      <c r="F1151" s="932">
        <v>0</v>
      </c>
      <c r="G1151" s="932"/>
      <c r="H1151" s="812">
        <v>0</v>
      </c>
      <c r="I1151" s="891">
        <f t="shared" si="155"/>
        <v>0</v>
      </c>
      <c r="J1151" s="892">
        <f t="shared" si="156"/>
        <v>0</v>
      </c>
      <c r="K1151" s="932"/>
      <c r="M1151" s="790">
        <v>1</v>
      </c>
      <c r="N1151" s="790" t="s">
        <v>3038</v>
      </c>
      <c r="O1151" s="965" t="s">
        <v>3039</v>
      </c>
      <c r="P1151" s="792" t="s">
        <v>758</v>
      </c>
      <c r="Q1151" s="793">
        <v>111</v>
      </c>
      <c r="R1151" s="758">
        <f t="shared" si="164"/>
        <v>0</v>
      </c>
      <c r="S1151" s="844">
        <f t="shared" si="164"/>
        <v>0</v>
      </c>
      <c r="T1151" s="883">
        <f t="shared" si="164"/>
        <v>0</v>
      </c>
      <c r="U1151" s="795">
        <v>272000</v>
      </c>
      <c r="V1151" s="795">
        <v>166500</v>
      </c>
      <c r="W1151" s="795">
        <f t="shared" si="148"/>
        <v>438500</v>
      </c>
      <c r="X1151" s="795">
        <f t="shared" si="149"/>
        <v>48673500</v>
      </c>
      <c r="Y1151" s="795">
        <f t="shared" si="150"/>
        <v>0</v>
      </c>
      <c r="Z1151" s="795">
        <f t="shared" si="151"/>
        <v>0</v>
      </c>
      <c r="AA1151" s="795">
        <f t="shared" si="152"/>
        <v>0</v>
      </c>
      <c r="AB1151" s="796">
        <f>IFERROR(VLOOKUP(N1151,'[40]KL TT ĐỢT 2'!$B$18:$K$2023,10,0),0)</f>
        <v>0</v>
      </c>
    </row>
    <row r="1152" spans="1:28" s="827" customFormat="1" hidden="1" outlineLevel="1">
      <c r="A1152" s="835">
        <v>2</v>
      </c>
      <c r="B1152" s="835" t="s">
        <v>3040</v>
      </c>
      <c r="C1152" s="964" t="s">
        <v>3041</v>
      </c>
      <c r="D1152" s="837" t="s">
        <v>805</v>
      </c>
      <c r="E1152" s="838">
        <v>654</v>
      </c>
      <c r="F1152" s="932">
        <v>0</v>
      </c>
      <c r="G1152" s="932"/>
      <c r="H1152" s="812">
        <v>0</v>
      </c>
      <c r="I1152" s="891">
        <f t="shared" si="155"/>
        <v>0</v>
      </c>
      <c r="J1152" s="892">
        <f t="shared" si="156"/>
        <v>0</v>
      </c>
      <c r="K1152" s="932"/>
      <c r="M1152" s="790">
        <v>2</v>
      </c>
      <c r="N1152" s="790" t="s">
        <v>3040</v>
      </c>
      <c r="O1152" s="965" t="s">
        <v>3041</v>
      </c>
      <c r="P1152" s="792" t="s">
        <v>805</v>
      </c>
      <c r="Q1152" s="793">
        <v>654</v>
      </c>
      <c r="R1152" s="758">
        <f t="shared" si="164"/>
        <v>0</v>
      </c>
      <c r="S1152" s="844">
        <f t="shared" si="164"/>
        <v>0</v>
      </c>
      <c r="T1152" s="883">
        <f t="shared" si="164"/>
        <v>0</v>
      </c>
      <c r="U1152" s="795">
        <v>9200</v>
      </c>
      <c r="V1152" s="795">
        <v>13400</v>
      </c>
      <c r="W1152" s="795">
        <f t="shared" si="148"/>
        <v>22600</v>
      </c>
      <c r="X1152" s="795">
        <f t="shared" si="149"/>
        <v>14780400</v>
      </c>
      <c r="Y1152" s="795">
        <f t="shared" si="150"/>
        <v>0</v>
      </c>
      <c r="Z1152" s="795">
        <f t="shared" si="151"/>
        <v>0</v>
      </c>
      <c r="AA1152" s="795">
        <f t="shared" si="152"/>
        <v>0</v>
      </c>
      <c r="AB1152" s="796">
        <f>IFERROR(VLOOKUP(N1152,'[40]KL TT ĐỢT 2'!$B$18:$K$2023,10,0),0)</f>
        <v>0</v>
      </c>
    </row>
    <row r="1153" spans="1:28" s="827" customFormat="1" hidden="1" outlineLevel="1">
      <c r="A1153" s="835">
        <v>3</v>
      </c>
      <c r="B1153" s="835" t="s">
        <v>3042</v>
      </c>
      <c r="C1153" s="964" t="s">
        <v>1667</v>
      </c>
      <c r="D1153" s="837" t="s">
        <v>809</v>
      </c>
      <c r="E1153" s="838">
        <v>110</v>
      </c>
      <c r="F1153" s="932">
        <v>0</v>
      </c>
      <c r="G1153" s="932"/>
      <c r="H1153" s="812">
        <v>0</v>
      </c>
      <c r="I1153" s="891">
        <f t="shared" si="155"/>
        <v>0</v>
      </c>
      <c r="J1153" s="892">
        <f t="shared" si="156"/>
        <v>0</v>
      </c>
      <c r="K1153" s="932"/>
      <c r="M1153" s="790">
        <v>3</v>
      </c>
      <c r="N1153" s="790" t="s">
        <v>3042</v>
      </c>
      <c r="O1153" s="965" t="s">
        <v>1667</v>
      </c>
      <c r="P1153" s="792" t="s">
        <v>809</v>
      </c>
      <c r="Q1153" s="793">
        <v>110</v>
      </c>
      <c r="R1153" s="758">
        <f t="shared" si="164"/>
        <v>0</v>
      </c>
      <c r="S1153" s="844">
        <f t="shared" si="164"/>
        <v>0</v>
      </c>
      <c r="T1153" s="883">
        <f t="shared" si="164"/>
        <v>0</v>
      </c>
      <c r="U1153" s="795">
        <v>55500</v>
      </c>
      <c r="V1153" s="795">
        <v>27800</v>
      </c>
      <c r="W1153" s="795">
        <f t="shared" si="148"/>
        <v>83300</v>
      </c>
      <c r="X1153" s="795">
        <f t="shared" si="149"/>
        <v>9163000</v>
      </c>
      <c r="Y1153" s="795">
        <f t="shared" si="150"/>
        <v>0</v>
      </c>
      <c r="Z1153" s="795">
        <f t="shared" si="151"/>
        <v>0</v>
      </c>
      <c r="AA1153" s="795">
        <f t="shared" si="152"/>
        <v>0</v>
      </c>
      <c r="AB1153" s="796">
        <f>IFERROR(VLOOKUP(N1153,'[40]KL TT ĐỢT 2'!$B$18:$K$2023,10,0),0)</f>
        <v>0</v>
      </c>
    </row>
    <row r="1154" spans="1:28" s="767" customFormat="1">
      <c r="A1154" s="868" t="s">
        <v>3043</v>
      </c>
      <c r="B1154" s="878" t="s">
        <v>3044</v>
      </c>
      <c r="C1154" s="861" t="s">
        <v>3045</v>
      </c>
      <c r="D1154" s="862"/>
      <c r="E1154" s="869"/>
      <c r="F1154" s="966"/>
      <c r="G1154" s="966"/>
      <c r="H1154" s="758">
        <v>0</v>
      </c>
      <c r="I1154" s="912"/>
      <c r="J1154" s="913"/>
      <c r="K1154" s="967"/>
      <c r="M1154" s="777" t="s">
        <v>3043</v>
      </c>
      <c r="N1154" s="790" t="s">
        <v>3044</v>
      </c>
      <c r="O1154" s="799" t="s">
        <v>3045</v>
      </c>
      <c r="P1154" s="800"/>
      <c r="Q1154" s="798"/>
      <c r="R1154" s="758">
        <f t="shared" si="164"/>
        <v>0</v>
      </c>
      <c r="S1154" s="844">
        <f t="shared" si="164"/>
        <v>0</v>
      </c>
      <c r="T1154" s="883">
        <f t="shared" si="164"/>
        <v>0</v>
      </c>
      <c r="U1154" s="780"/>
      <c r="V1154" s="780"/>
      <c r="W1154" s="795"/>
      <c r="X1154" s="795"/>
      <c r="Y1154" s="795"/>
      <c r="Z1154" s="795"/>
      <c r="AA1154" s="795"/>
      <c r="AB1154" s="796">
        <f>IFERROR(VLOOKUP(N1154,'[40]KL TT ĐỢT 2'!$B$18:$K$2023,10,0),0)</f>
        <v>0</v>
      </c>
    </row>
    <row r="1155" spans="1:28" s="767" customFormat="1" collapsed="1">
      <c r="A1155" s="868"/>
      <c r="B1155" s="878" t="s">
        <v>3046</v>
      </c>
      <c r="C1155" s="865" t="s">
        <v>3017</v>
      </c>
      <c r="D1155" s="866"/>
      <c r="E1155" s="881"/>
      <c r="F1155" s="915"/>
      <c r="G1155" s="915"/>
      <c r="H1155" s="758">
        <v>0</v>
      </c>
      <c r="I1155" s="912"/>
      <c r="J1155" s="913"/>
      <c r="K1155" s="916"/>
      <c r="M1155" s="777"/>
      <c r="N1155" s="790" t="s">
        <v>3046</v>
      </c>
      <c r="O1155" s="903" t="s">
        <v>3017</v>
      </c>
      <c r="P1155" s="904"/>
      <c r="Q1155" s="793"/>
      <c r="R1155" s="758">
        <f t="shared" si="164"/>
        <v>0</v>
      </c>
      <c r="S1155" s="844">
        <f t="shared" si="164"/>
        <v>0</v>
      </c>
      <c r="T1155" s="883">
        <f t="shared" si="164"/>
        <v>0</v>
      </c>
      <c r="U1155" s="782"/>
      <c r="V1155" s="782"/>
      <c r="W1155" s="795"/>
      <c r="X1155" s="795"/>
      <c r="Y1155" s="795"/>
      <c r="Z1155" s="795"/>
      <c r="AA1155" s="795"/>
      <c r="AB1155" s="796">
        <f>IFERROR(VLOOKUP(N1155,'[40]KL TT ĐỢT 2'!$B$18:$K$2023,10,0),0)</f>
        <v>0</v>
      </c>
    </row>
    <row r="1156" spans="1:28" s="767" customFormat="1" ht="112" hidden="1" outlineLevel="1">
      <c r="A1156" s="968"/>
      <c r="B1156" s="969"/>
      <c r="C1156" s="970" t="s">
        <v>3047</v>
      </c>
      <c r="D1156" s="971"/>
      <c r="E1156" s="972"/>
      <c r="F1156" s="973"/>
      <c r="G1156" s="973"/>
      <c r="H1156" s="974">
        <v>0</v>
      </c>
      <c r="I1156" s="975"/>
      <c r="J1156" s="976"/>
      <c r="K1156" s="977"/>
      <c r="L1156" s="978"/>
      <c r="M1156" s="777"/>
      <c r="N1156" s="790"/>
      <c r="O1156" s="903"/>
      <c r="P1156" s="904"/>
      <c r="Q1156" s="793"/>
      <c r="R1156" s="758">
        <f t="shared" si="164"/>
        <v>0</v>
      </c>
      <c r="S1156" s="844">
        <f t="shared" si="164"/>
        <v>0</v>
      </c>
      <c r="T1156" s="883">
        <f t="shared" si="164"/>
        <v>0</v>
      </c>
      <c r="U1156" s="782"/>
      <c r="V1156" s="782"/>
      <c r="W1156" s="795"/>
      <c r="X1156" s="795"/>
      <c r="Y1156" s="795"/>
      <c r="Z1156" s="795"/>
      <c r="AA1156" s="795"/>
      <c r="AB1156" s="796"/>
    </row>
    <row r="1157" spans="1:28" s="731" customFormat="1">
      <c r="A1157" s="868"/>
      <c r="B1157" s="878" t="s">
        <v>3048</v>
      </c>
      <c r="C1157" s="979" t="s">
        <v>3018</v>
      </c>
      <c r="D1157" s="831"/>
      <c r="E1157" s="869"/>
      <c r="F1157" s="967"/>
      <c r="G1157" s="967"/>
      <c r="H1157" s="758">
        <v>0</v>
      </c>
      <c r="I1157" s="912"/>
      <c r="J1157" s="913"/>
      <c r="K1157" s="967"/>
      <c r="M1157" s="777"/>
      <c r="N1157" s="790" t="s">
        <v>3048</v>
      </c>
      <c r="O1157" s="963" t="s">
        <v>3018</v>
      </c>
      <c r="P1157" s="779"/>
      <c r="Q1157" s="798"/>
      <c r="R1157" s="758">
        <f t="shared" si="164"/>
        <v>0</v>
      </c>
      <c r="S1157" s="844">
        <f t="shared" si="164"/>
        <v>0</v>
      </c>
      <c r="T1157" s="883">
        <f t="shared" si="164"/>
        <v>0</v>
      </c>
      <c r="U1157" s="780"/>
      <c r="V1157" s="780"/>
      <c r="W1157" s="795"/>
      <c r="X1157" s="795"/>
      <c r="Y1157" s="795"/>
      <c r="Z1157" s="795"/>
      <c r="AA1157" s="795"/>
      <c r="AB1157" s="796">
        <f>IFERROR(VLOOKUP(N1157,'[40]KL TT ĐỢT 2'!$B$18:$K$2023,10,0),0)</f>
        <v>0</v>
      </c>
    </row>
    <row r="1158" spans="1:28" s="731" customFormat="1">
      <c r="A1158" s="878">
        <v>1</v>
      </c>
      <c r="B1158" s="878" t="s">
        <v>3049</v>
      </c>
      <c r="C1158" s="980" t="s">
        <v>3020</v>
      </c>
      <c r="D1158" s="843" t="s">
        <v>805</v>
      </c>
      <c r="E1158" s="881">
        <v>8992</v>
      </c>
      <c r="F1158" s="926">
        <v>0.43406593406593408</v>
      </c>
      <c r="G1158" s="926">
        <f t="shared" ref="G1158:G1164" si="169">+F1158+K1158</f>
        <v>0.65936593406593413</v>
      </c>
      <c r="H1158" s="758">
        <v>6422.6792791208791</v>
      </c>
      <c r="I1158" s="912">
        <f t="shared" si="155"/>
        <v>2025.8976</v>
      </c>
      <c r="J1158" s="913">
        <f t="shared" si="156"/>
        <v>8448.5768791208793</v>
      </c>
      <c r="K1158" s="927">
        <v>0.2253</v>
      </c>
      <c r="M1158" s="790">
        <v>1</v>
      </c>
      <c r="N1158" s="790" t="s">
        <v>3049</v>
      </c>
      <c r="O1158" s="965" t="s">
        <v>3020</v>
      </c>
      <c r="P1158" s="792" t="s">
        <v>805</v>
      </c>
      <c r="Q1158" s="793">
        <v>8992</v>
      </c>
      <c r="R1158" s="758">
        <f t="shared" si="164"/>
        <v>6422.6792791208791</v>
      </c>
      <c r="S1158" s="844">
        <f t="shared" si="164"/>
        <v>2025.8976</v>
      </c>
      <c r="T1158" s="883">
        <f t="shared" si="164"/>
        <v>8448.5768791208793</v>
      </c>
      <c r="U1158" s="795">
        <v>44900</v>
      </c>
      <c r="V1158" s="795">
        <v>30600</v>
      </c>
      <c r="W1158" s="795">
        <f t="shared" si="148"/>
        <v>75500</v>
      </c>
      <c r="X1158" s="795">
        <f t="shared" si="149"/>
        <v>678896000</v>
      </c>
      <c r="Y1158" s="795">
        <f t="shared" si="150"/>
        <v>484912285.5736264</v>
      </c>
      <c r="Z1158" s="795">
        <f t="shared" si="151"/>
        <v>152955268.80000001</v>
      </c>
      <c r="AA1158" s="795">
        <f t="shared" si="152"/>
        <v>637867554.37362635</v>
      </c>
      <c r="AB1158" s="796">
        <f>IFERROR(VLOOKUP(N1158,'[40]KL TT ĐỢT 2'!$B$18:$K$2023,10,0),0)</f>
        <v>0.2802</v>
      </c>
    </row>
    <row r="1159" spans="1:28" s="731" customFormat="1">
      <c r="A1159" s="878">
        <f>A1158+1</f>
        <v>2</v>
      </c>
      <c r="B1159" s="878" t="s">
        <v>3050</v>
      </c>
      <c r="C1159" s="980" t="s">
        <v>3022</v>
      </c>
      <c r="D1159" s="843" t="s">
        <v>805</v>
      </c>
      <c r="E1159" s="881">
        <v>8992</v>
      </c>
      <c r="F1159" s="926">
        <v>0.43406593406593408</v>
      </c>
      <c r="G1159" s="926">
        <f t="shared" si="169"/>
        <v>0.65936593406593413</v>
      </c>
      <c r="H1159" s="758">
        <v>6422.6792791208791</v>
      </c>
      <c r="I1159" s="912">
        <f t="shared" si="155"/>
        <v>2025.8976</v>
      </c>
      <c r="J1159" s="913">
        <f t="shared" si="156"/>
        <v>8448.5768791208793</v>
      </c>
      <c r="K1159" s="927">
        <v>0.2253</v>
      </c>
      <c r="M1159" s="790">
        <f>M1158+1</f>
        <v>2</v>
      </c>
      <c r="N1159" s="790" t="s">
        <v>3050</v>
      </c>
      <c r="O1159" s="965" t="s">
        <v>3022</v>
      </c>
      <c r="P1159" s="792" t="s">
        <v>805</v>
      </c>
      <c r="Q1159" s="793">
        <v>8992</v>
      </c>
      <c r="R1159" s="758">
        <f t="shared" si="164"/>
        <v>6422.6792791208791</v>
      </c>
      <c r="S1159" s="844">
        <f t="shared" si="164"/>
        <v>2025.8976</v>
      </c>
      <c r="T1159" s="883">
        <f t="shared" si="164"/>
        <v>8448.5768791208793</v>
      </c>
      <c r="U1159" s="795">
        <v>65700</v>
      </c>
      <c r="V1159" s="795">
        <v>36700</v>
      </c>
      <c r="W1159" s="795">
        <f t="shared" si="148"/>
        <v>102400</v>
      </c>
      <c r="X1159" s="795">
        <f t="shared" si="149"/>
        <v>920780800</v>
      </c>
      <c r="Y1159" s="795">
        <f t="shared" si="150"/>
        <v>657682358.18197799</v>
      </c>
      <c r="Z1159" s="795">
        <f t="shared" si="151"/>
        <v>207451914.24000001</v>
      </c>
      <c r="AA1159" s="795">
        <f t="shared" si="152"/>
        <v>865134272.421978</v>
      </c>
      <c r="AB1159" s="796">
        <f>IFERROR(VLOOKUP(N1159,'[40]KL TT ĐỢT 2'!$B$18:$K$2023,10,0),0)</f>
        <v>0.2802</v>
      </c>
    </row>
    <row r="1160" spans="1:28" s="731" customFormat="1">
      <c r="A1160" s="868"/>
      <c r="B1160" s="878" t="s">
        <v>3051</v>
      </c>
      <c r="C1160" s="979" t="s">
        <v>3028</v>
      </c>
      <c r="D1160" s="831"/>
      <c r="E1160" s="881"/>
      <c r="F1160" s="926"/>
      <c r="G1160" s="926"/>
      <c r="H1160" s="758">
        <v>0</v>
      </c>
      <c r="I1160" s="912"/>
      <c r="J1160" s="913"/>
      <c r="K1160" s="927"/>
      <c r="M1160" s="777"/>
      <c r="N1160" s="790" t="s">
        <v>3051</v>
      </c>
      <c r="O1160" s="963" t="s">
        <v>3028</v>
      </c>
      <c r="P1160" s="779"/>
      <c r="Q1160" s="793"/>
      <c r="R1160" s="758">
        <f t="shared" si="164"/>
        <v>0</v>
      </c>
      <c r="S1160" s="844">
        <f t="shared" si="164"/>
        <v>0</v>
      </c>
      <c r="T1160" s="883">
        <f t="shared" si="164"/>
        <v>0</v>
      </c>
      <c r="U1160" s="780"/>
      <c r="V1160" s="780"/>
      <c r="W1160" s="795"/>
      <c r="X1160" s="795"/>
      <c r="Y1160" s="795"/>
      <c r="Z1160" s="795"/>
      <c r="AA1160" s="795"/>
      <c r="AB1160" s="796">
        <f>IFERROR(VLOOKUP(N1160,'[40]KL TT ĐỢT 2'!$B$18:$K$2023,10,0),0)</f>
        <v>0</v>
      </c>
    </row>
    <row r="1161" spans="1:28" s="731" customFormat="1">
      <c r="A1161" s="878">
        <f>A1159+1</f>
        <v>3</v>
      </c>
      <c r="B1161" s="878" t="s">
        <v>3052</v>
      </c>
      <c r="C1161" s="980" t="s">
        <v>3030</v>
      </c>
      <c r="D1161" s="843" t="s">
        <v>805</v>
      </c>
      <c r="E1161" s="881">
        <v>7744</v>
      </c>
      <c r="F1161" s="926">
        <v>0.43406593406593408</v>
      </c>
      <c r="G1161" s="926">
        <f t="shared" si="169"/>
        <v>0.65936593406593413</v>
      </c>
      <c r="H1161" s="758">
        <v>5531.2753934065931</v>
      </c>
      <c r="I1161" s="912">
        <f t="shared" si="155"/>
        <v>1744.7231999999999</v>
      </c>
      <c r="J1161" s="913">
        <f t="shared" si="156"/>
        <v>7275.9985934065935</v>
      </c>
      <c r="K1161" s="927">
        <v>0.2253</v>
      </c>
      <c r="M1161" s="790">
        <f>M1159+1</f>
        <v>3</v>
      </c>
      <c r="N1161" s="790" t="s">
        <v>3052</v>
      </c>
      <c r="O1161" s="965" t="s">
        <v>3030</v>
      </c>
      <c r="P1161" s="792" t="s">
        <v>805</v>
      </c>
      <c r="Q1161" s="793">
        <v>7744</v>
      </c>
      <c r="R1161" s="758">
        <f t="shared" si="164"/>
        <v>5531.2753934065931</v>
      </c>
      <c r="S1161" s="844">
        <f t="shared" si="164"/>
        <v>1744.7231999999999</v>
      </c>
      <c r="T1161" s="883">
        <f t="shared" si="164"/>
        <v>7275.9985934065935</v>
      </c>
      <c r="U1161" s="795">
        <v>16800</v>
      </c>
      <c r="V1161" s="795">
        <v>42100</v>
      </c>
      <c r="W1161" s="795">
        <f t="shared" si="148"/>
        <v>58900</v>
      </c>
      <c r="X1161" s="795">
        <f t="shared" si="149"/>
        <v>456121600</v>
      </c>
      <c r="Y1161" s="795">
        <f t="shared" si="150"/>
        <v>325792120.67164832</v>
      </c>
      <c r="Z1161" s="795">
        <f t="shared" si="151"/>
        <v>102764196.47999999</v>
      </c>
      <c r="AA1161" s="795">
        <f t="shared" si="152"/>
        <v>428556317.15164834</v>
      </c>
      <c r="AB1161" s="796">
        <f>IFERROR(VLOOKUP(N1161,'[40]KL TT ĐỢT 2'!$B$18:$K$2023,10,0),0)</f>
        <v>0.2802</v>
      </c>
    </row>
    <row r="1162" spans="1:28" s="731" customFormat="1">
      <c r="A1162" s="868"/>
      <c r="B1162" s="878" t="s">
        <v>3053</v>
      </c>
      <c r="C1162" s="979" t="s">
        <v>2889</v>
      </c>
      <c r="D1162" s="831"/>
      <c r="E1162" s="881"/>
      <c r="F1162" s="926"/>
      <c r="G1162" s="926"/>
      <c r="H1162" s="758">
        <v>0</v>
      </c>
      <c r="I1162" s="912"/>
      <c r="J1162" s="913"/>
      <c r="K1162" s="927"/>
      <c r="M1162" s="777"/>
      <c r="N1162" s="790" t="s">
        <v>3053</v>
      </c>
      <c r="O1162" s="963" t="s">
        <v>2889</v>
      </c>
      <c r="P1162" s="779"/>
      <c r="Q1162" s="793"/>
      <c r="R1162" s="758">
        <f t="shared" si="164"/>
        <v>0</v>
      </c>
      <c r="S1162" s="844">
        <f t="shared" si="164"/>
        <v>0</v>
      </c>
      <c r="T1162" s="883">
        <f t="shared" si="164"/>
        <v>0</v>
      </c>
      <c r="U1162" s="780"/>
      <c r="V1162" s="780"/>
      <c r="W1162" s="795"/>
      <c r="X1162" s="795"/>
      <c r="Y1162" s="795"/>
      <c r="Z1162" s="795"/>
      <c r="AA1162" s="795"/>
      <c r="AB1162" s="796">
        <f>IFERROR(VLOOKUP(N1162,'[40]KL TT ĐỢT 2'!$B$18:$K$2023,10,0),0)</f>
        <v>0</v>
      </c>
    </row>
    <row r="1163" spans="1:28" s="731" customFormat="1">
      <c r="A1163" s="878">
        <f>A1161+1</f>
        <v>4</v>
      </c>
      <c r="B1163" s="878" t="s">
        <v>3054</v>
      </c>
      <c r="C1163" s="980" t="s">
        <v>3033</v>
      </c>
      <c r="D1163" s="843" t="s">
        <v>805</v>
      </c>
      <c r="E1163" s="881">
        <v>8992</v>
      </c>
      <c r="F1163" s="926">
        <v>0.43406593406593408</v>
      </c>
      <c r="G1163" s="926">
        <f t="shared" si="169"/>
        <v>0.65936593406593413</v>
      </c>
      <c r="H1163" s="758">
        <v>6422.6792791208791</v>
      </c>
      <c r="I1163" s="912">
        <f t="shared" si="155"/>
        <v>2025.8976</v>
      </c>
      <c r="J1163" s="913">
        <f t="shared" si="156"/>
        <v>8448.5768791208793</v>
      </c>
      <c r="K1163" s="927">
        <v>0.2253</v>
      </c>
      <c r="M1163" s="790">
        <f>M1161+1</f>
        <v>4</v>
      </c>
      <c r="N1163" s="790" t="s">
        <v>3054</v>
      </c>
      <c r="O1163" s="965" t="s">
        <v>3033</v>
      </c>
      <c r="P1163" s="792" t="s">
        <v>805</v>
      </c>
      <c r="Q1163" s="793">
        <v>8992</v>
      </c>
      <c r="R1163" s="758">
        <f t="shared" si="164"/>
        <v>6422.6792791208791</v>
      </c>
      <c r="S1163" s="844">
        <f t="shared" si="164"/>
        <v>2025.8976</v>
      </c>
      <c r="T1163" s="883">
        <f t="shared" si="164"/>
        <v>8448.5768791208793</v>
      </c>
      <c r="U1163" s="795">
        <v>30300</v>
      </c>
      <c r="V1163" s="795">
        <v>11100</v>
      </c>
      <c r="W1163" s="795">
        <f t="shared" si="148"/>
        <v>41400</v>
      </c>
      <c r="X1163" s="795">
        <f t="shared" si="149"/>
        <v>372268800</v>
      </c>
      <c r="Y1163" s="795">
        <f t="shared" si="150"/>
        <v>265898922.15560439</v>
      </c>
      <c r="Z1163" s="795">
        <f t="shared" si="151"/>
        <v>83872160.640000001</v>
      </c>
      <c r="AA1163" s="795">
        <f t="shared" si="152"/>
        <v>349771082.79560441</v>
      </c>
      <c r="AB1163" s="796">
        <f>IFERROR(VLOOKUP(N1163,'[40]KL TT ĐỢT 2'!$B$18:$K$2023,10,0),0)</f>
        <v>0.2802</v>
      </c>
    </row>
    <row r="1164" spans="1:28" s="731" customFormat="1">
      <c r="A1164" s="878">
        <f>A1163+1</f>
        <v>5</v>
      </c>
      <c r="B1164" s="878" t="s">
        <v>3055</v>
      </c>
      <c r="C1164" s="980" t="s">
        <v>3035</v>
      </c>
      <c r="D1164" s="843" t="s">
        <v>805</v>
      </c>
      <c r="E1164" s="881">
        <v>8992</v>
      </c>
      <c r="F1164" s="926">
        <v>0.43406593406593408</v>
      </c>
      <c r="G1164" s="926">
        <f t="shared" si="169"/>
        <v>0.65936593406593413</v>
      </c>
      <c r="H1164" s="758">
        <v>6422.6792791208791</v>
      </c>
      <c r="I1164" s="912">
        <f t="shared" si="155"/>
        <v>2025.8976</v>
      </c>
      <c r="J1164" s="913">
        <f t="shared" si="156"/>
        <v>8448.5768791208793</v>
      </c>
      <c r="K1164" s="927">
        <v>0.2253</v>
      </c>
      <c r="M1164" s="790">
        <f>M1163+1</f>
        <v>5</v>
      </c>
      <c r="N1164" s="790" t="s">
        <v>3055</v>
      </c>
      <c r="O1164" s="965" t="s">
        <v>3035</v>
      </c>
      <c r="P1164" s="792" t="s">
        <v>805</v>
      </c>
      <c r="Q1164" s="793">
        <v>8992</v>
      </c>
      <c r="R1164" s="758">
        <f t="shared" si="164"/>
        <v>6422.6792791208791</v>
      </c>
      <c r="S1164" s="844">
        <f t="shared" si="164"/>
        <v>2025.8976</v>
      </c>
      <c r="T1164" s="883">
        <f t="shared" si="164"/>
        <v>8448.5768791208793</v>
      </c>
      <c r="U1164" s="795">
        <v>3400</v>
      </c>
      <c r="V1164" s="795">
        <v>3400</v>
      </c>
      <c r="W1164" s="795">
        <f t="shared" si="148"/>
        <v>6800</v>
      </c>
      <c r="X1164" s="795">
        <f t="shared" si="149"/>
        <v>61145600</v>
      </c>
      <c r="Y1164" s="795">
        <f t="shared" si="150"/>
        <v>43674219.098021977</v>
      </c>
      <c r="Z1164" s="795">
        <f t="shared" si="151"/>
        <v>13776103.68</v>
      </c>
      <c r="AA1164" s="795">
        <f t="shared" si="152"/>
        <v>57450322.778021976</v>
      </c>
      <c r="AB1164" s="796">
        <f>IFERROR(VLOOKUP(N1164,'[40]KL TT ĐỢT 2'!$B$18:$K$2023,10,0),0)</f>
        <v>0.2802</v>
      </c>
    </row>
    <row r="1165" spans="1:28" s="767" customFormat="1" collapsed="1">
      <c r="A1165" s="817"/>
      <c r="B1165" s="835" t="s">
        <v>3056</v>
      </c>
      <c r="C1165" s="930" t="s">
        <v>3037</v>
      </c>
      <c r="D1165" s="931"/>
      <c r="E1165" s="838"/>
      <c r="F1165" s="938"/>
      <c r="G1165" s="938"/>
      <c r="H1165" s="758">
        <v>0</v>
      </c>
      <c r="I1165" s="891"/>
      <c r="J1165" s="892"/>
      <c r="K1165" s="938"/>
      <c r="M1165" s="777"/>
      <c r="N1165" s="790" t="s">
        <v>3056</v>
      </c>
      <c r="O1165" s="903" t="s">
        <v>3037</v>
      </c>
      <c r="P1165" s="904"/>
      <c r="Q1165" s="793"/>
      <c r="R1165" s="758">
        <f t="shared" si="164"/>
        <v>0</v>
      </c>
      <c r="S1165" s="844">
        <f t="shared" si="164"/>
        <v>0</v>
      </c>
      <c r="T1165" s="883">
        <f t="shared" si="164"/>
        <v>0</v>
      </c>
      <c r="U1165" s="782"/>
      <c r="V1165" s="782"/>
      <c r="W1165" s="795"/>
      <c r="X1165" s="795"/>
      <c r="Y1165" s="795"/>
      <c r="Z1165" s="795"/>
      <c r="AA1165" s="795"/>
      <c r="AB1165" s="796">
        <f>IFERROR(VLOOKUP(N1165,'[40]KL TT ĐỢT 2'!$B$18:$K$2023,10,0),0)</f>
        <v>0</v>
      </c>
    </row>
    <row r="1166" spans="1:28" s="731" customFormat="1" hidden="1" outlineLevel="1">
      <c r="A1166" s="835">
        <v>1</v>
      </c>
      <c r="B1166" s="835" t="s">
        <v>3057</v>
      </c>
      <c r="C1166" s="964" t="s">
        <v>3039</v>
      </c>
      <c r="D1166" s="837" t="s">
        <v>758</v>
      </c>
      <c r="E1166" s="838">
        <v>1456</v>
      </c>
      <c r="F1166" s="891">
        <v>0</v>
      </c>
      <c r="G1166" s="891"/>
      <c r="H1166" s="758">
        <v>0</v>
      </c>
      <c r="I1166" s="891">
        <f t="shared" si="155"/>
        <v>0</v>
      </c>
      <c r="J1166" s="892">
        <f t="shared" si="156"/>
        <v>0</v>
      </c>
      <c r="K1166" s="891"/>
      <c r="M1166" s="790">
        <v>1</v>
      </c>
      <c r="N1166" s="790" t="s">
        <v>3057</v>
      </c>
      <c r="O1166" s="965" t="s">
        <v>3039</v>
      </c>
      <c r="P1166" s="792" t="s">
        <v>758</v>
      </c>
      <c r="Q1166" s="793">
        <v>1456</v>
      </c>
      <c r="R1166" s="758">
        <f t="shared" si="164"/>
        <v>0</v>
      </c>
      <c r="S1166" s="844">
        <f t="shared" si="164"/>
        <v>0</v>
      </c>
      <c r="T1166" s="883">
        <f t="shared" si="164"/>
        <v>0</v>
      </c>
      <c r="U1166" s="795">
        <v>272000</v>
      </c>
      <c r="V1166" s="795">
        <v>166500</v>
      </c>
      <c r="W1166" s="795">
        <f t="shared" si="148"/>
        <v>438500</v>
      </c>
      <c r="X1166" s="795">
        <f t="shared" si="149"/>
        <v>638456000</v>
      </c>
      <c r="Y1166" s="795">
        <f t="shared" si="150"/>
        <v>0</v>
      </c>
      <c r="Z1166" s="795">
        <f t="shared" si="151"/>
        <v>0</v>
      </c>
      <c r="AA1166" s="795">
        <f t="shared" si="152"/>
        <v>0</v>
      </c>
      <c r="AB1166" s="796">
        <f>IFERROR(VLOOKUP(N1166,'[40]KL TT ĐỢT 2'!$B$18:$K$2023,10,0),0)</f>
        <v>0</v>
      </c>
    </row>
    <row r="1167" spans="1:28" s="731" customFormat="1" hidden="1" outlineLevel="1">
      <c r="A1167" s="835">
        <f>A1166+1</f>
        <v>2</v>
      </c>
      <c r="B1167" s="835" t="s">
        <v>3058</v>
      </c>
      <c r="C1167" s="964" t="s">
        <v>3041</v>
      </c>
      <c r="D1167" s="837" t="s">
        <v>805</v>
      </c>
      <c r="E1167" s="838">
        <v>5640</v>
      </c>
      <c r="F1167" s="891">
        <v>0</v>
      </c>
      <c r="G1167" s="891"/>
      <c r="H1167" s="758">
        <v>0</v>
      </c>
      <c r="I1167" s="891">
        <f t="shared" si="155"/>
        <v>0</v>
      </c>
      <c r="J1167" s="892">
        <f t="shared" si="156"/>
        <v>0</v>
      </c>
      <c r="K1167" s="891"/>
      <c r="M1167" s="790">
        <f>M1166+1</f>
        <v>2</v>
      </c>
      <c r="N1167" s="790" t="s">
        <v>3058</v>
      </c>
      <c r="O1167" s="965" t="s">
        <v>3041</v>
      </c>
      <c r="P1167" s="792" t="s">
        <v>805</v>
      </c>
      <c r="Q1167" s="793">
        <v>5640</v>
      </c>
      <c r="R1167" s="758">
        <f t="shared" si="164"/>
        <v>0</v>
      </c>
      <c r="S1167" s="844">
        <f t="shared" si="164"/>
        <v>0</v>
      </c>
      <c r="T1167" s="883">
        <f t="shared" si="164"/>
        <v>0</v>
      </c>
      <c r="U1167" s="795">
        <v>9200</v>
      </c>
      <c r="V1167" s="795">
        <v>13400</v>
      </c>
      <c r="W1167" s="795">
        <f t="shared" si="148"/>
        <v>22600</v>
      </c>
      <c r="X1167" s="795">
        <f t="shared" si="149"/>
        <v>127464000</v>
      </c>
      <c r="Y1167" s="795">
        <f t="shared" si="150"/>
        <v>0</v>
      </c>
      <c r="Z1167" s="795">
        <f t="shared" si="151"/>
        <v>0</v>
      </c>
      <c r="AA1167" s="795">
        <f t="shared" si="152"/>
        <v>0</v>
      </c>
      <c r="AB1167" s="796">
        <f>IFERROR(VLOOKUP(N1167,'[40]KL TT ĐỢT 2'!$B$18:$K$2023,10,0),0)</f>
        <v>0</v>
      </c>
    </row>
    <row r="1168" spans="1:28" s="731" customFormat="1" hidden="1" outlineLevel="1">
      <c r="A1168" s="835">
        <f>A1167+1</f>
        <v>3</v>
      </c>
      <c r="B1168" s="835" t="s">
        <v>3059</v>
      </c>
      <c r="C1168" s="964" t="s">
        <v>1667</v>
      </c>
      <c r="D1168" s="837" t="s">
        <v>809</v>
      </c>
      <c r="E1168" s="838">
        <v>728</v>
      </c>
      <c r="F1168" s="891">
        <v>0</v>
      </c>
      <c r="G1168" s="891"/>
      <c r="H1168" s="758">
        <v>0</v>
      </c>
      <c r="I1168" s="891">
        <f t="shared" si="155"/>
        <v>0</v>
      </c>
      <c r="J1168" s="892">
        <f t="shared" si="156"/>
        <v>0</v>
      </c>
      <c r="K1168" s="891"/>
      <c r="M1168" s="790">
        <f>M1167+1</f>
        <v>3</v>
      </c>
      <c r="N1168" s="790" t="s">
        <v>3059</v>
      </c>
      <c r="O1168" s="965" t="s">
        <v>1667</v>
      </c>
      <c r="P1168" s="792" t="s">
        <v>809</v>
      </c>
      <c r="Q1168" s="793">
        <v>728</v>
      </c>
      <c r="R1168" s="758">
        <f t="shared" si="164"/>
        <v>0</v>
      </c>
      <c r="S1168" s="844">
        <f t="shared" si="164"/>
        <v>0</v>
      </c>
      <c r="T1168" s="883">
        <f t="shared" si="164"/>
        <v>0</v>
      </c>
      <c r="U1168" s="795">
        <v>55500</v>
      </c>
      <c r="V1168" s="795">
        <v>27800</v>
      </c>
      <c r="W1168" s="795">
        <f t="shared" si="148"/>
        <v>83300</v>
      </c>
      <c r="X1168" s="795">
        <f t="shared" si="149"/>
        <v>60642400</v>
      </c>
      <c r="Y1168" s="795">
        <f t="shared" si="150"/>
        <v>0</v>
      </c>
      <c r="Z1168" s="795">
        <f t="shared" si="151"/>
        <v>0</v>
      </c>
      <c r="AA1168" s="795">
        <f t="shared" si="152"/>
        <v>0</v>
      </c>
      <c r="AB1168" s="796">
        <f>IFERROR(VLOOKUP(N1168,'[40]KL TT ĐỢT 2'!$B$18:$K$2023,10,0),0)</f>
        <v>0</v>
      </c>
    </row>
    <row r="1169" spans="1:28" s="767" customFormat="1" collapsed="1">
      <c r="A1169" s="868" t="s">
        <v>3060</v>
      </c>
      <c r="B1169" s="878" t="s">
        <v>3061</v>
      </c>
      <c r="C1169" s="861" t="s">
        <v>3062</v>
      </c>
      <c r="D1169" s="862"/>
      <c r="E1169" s="869"/>
      <c r="F1169" s="922"/>
      <c r="G1169" s="922"/>
      <c r="H1169" s="758">
        <v>0</v>
      </c>
      <c r="I1169" s="912">
        <f t="shared" si="155"/>
        <v>0</v>
      </c>
      <c r="J1169" s="913">
        <f t="shared" si="156"/>
        <v>0</v>
      </c>
      <c r="K1169" s="912"/>
      <c r="M1169" s="777" t="s">
        <v>3060</v>
      </c>
      <c r="N1169" s="790" t="s">
        <v>3061</v>
      </c>
      <c r="O1169" s="799" t="s">
        <v>3062</v>
      </c>
      <c r="P1169" s="800"/>
      <c r="Q1169" s="798"/>
      <c r="R1169" s="758">
        <f t="shared" si="164"/>
        <v>0</v>
      </c>
      <c r="S1169" s="844">
        <f t="shared" si="164"/>
        <v>0</v>
      </c>
      <c r="T1169" s="883">
        <f t="shared" si="164"/>
        <v>0</v>
      </c>
      <c r="U1169" s="780"/>
      <c r="V1169" s="780"/>
      <c r="W1169" s="795"/>
      <c r="X1169" s="795"/>
      <c r="Y1169" s="795"/>
      <c r="Z1169" s="795"/>
      <c r="AA1169" s="795"/>
      <c r="AB1169" s="796">
        <f>IFERROR(VLOOKUP(N1169,'[40]KL TT ĐỢT 2'!$B$18:$K$2023,10,0),0)</f>
        <v>0</v>
      </c>
    </row>
    <row r="1170" spans="1:28" s="767" customFormat="1" hidden="1" outlineLevel="1">
      <c r="A1170" s="817"/>
      <c r="B1170" s="835" t="s">
        <v>3063</v>
      </c>
      <c r="C1170" s="930" t="s">
        <v>3017</v>
      </c>
      <c r="D1170" s="931"/>
      <c r="E1170" s="838"/>
      <c r="F1170" s="891"/>
      <c r="G1170" s="891"/>
      <c r="H1170" s="758">
        <v>0</v>
      </c>
      <c r="I1170" s="891">
        <f t="shared" si="155"/>
        <v>0</v>
      </c>
      <c r="J1170" s="892">
        <f t="shared" si="156"/>
        <v>0</v>
      </c>
      <c r="K1170" s="891"/>
      <c r="M1170" s="777"/>
      <c r="N1170" s="790" t="s">
        <v>3063</v>
      </c>
      <c r="O1170" s="903" t="s">
        <v>3017</v>
      </c>
      <c r="P1170" s="904"/>
      <c r="Q1170" s="793"/>
      <c r="R1170" s="758">
        <f t="shared" ref="R1170:T1199" si="170">+H1170</f>
        <v>0</v>
      </c>
      <c r="S1170" s="844">
        <f t="shared" si="170"/>
        <v>0</v>
      </c>
      <c r="T1170" s="883">
        <f t="shared" si="170"/>
        <v>0</v>
      </c>
      <c r="U1170" s="782"/>
      <c r="V1170" s="782"/>
      <c r="W1170" s="795"/>
      <c r="X1170" s="795"/>
      <c r="Y1170" s="795"/>
      <c r="Z1170" s="795"/>
      <c r="AA1170" s="795"/>
      <c r="AB1170" s="796">
        <f>IFERROR(VLOOKUP(N1170,'[40]KL TT ĐỢT 2'!$B$18:$K$2023,10,0),0)</f>
        <v>0</v>
      </c>
    </row>
    <row r="1171" spans="1:28" s="731" customFormat="1" hidden="1" outlineLevel="1">
      <c r="A1171" s="817"/>
      <c r="B1171" s="835" t="s">
        <v>3064</v>
      </c>
      <c r="C1171" s="962" t="s">
        <v>3018</v>
      </c>
      <c r="D1171" s="826"/>
      <c r="E1171" s="820"/>
      <c r="F1171" s="891"/>
      <c r="G1171" s="891"/>
      <c r="H1171" s="758">
        <v>0</v>
      </c>
      <c r="I1171" s="891">
        <f t="shared" si="155"/>
        <v>0</v>
      </c>
      <c r="J1171" s="892">
        <f t="shared" si="156"/>
        <v>0</v>
      </c>
      <c r="K1171" s="891"/>
      <c r="M1171" s="777"/>
      <c r="N1171" s="790" t="s">
        <v>3064</v>
      </c>
      <c r="O1171" s="963" t="s">
        <v>3018</v>
      </c>
      <c r="P1171" s="779"/>
      <c r="Q1171" s="798"/>
      <c r="R1171" s="758">
        <f t="shared" si="170"/>
        <v>0</v>
      </c>
      <c r="S1171" s="844">
        <f t="shared" si="170"/>
        <v>0</v>
      </c>
      <c r="T1171" s="883">
        <f t="shared" si="170"/>
        <v>0</v>
      </c>
      <c r="U1171" s="780"/>
      <c r="V1171" s="780"/>
      <c r="W1171" s="795"/>
      <c r="X1171" s="795"/>
      <c r="Y1171" s="795"/>
      <c r="Z1171" s="795"/>
      <c r="AA1171" s="795"/>
      <c r="AB1171" s="796">
        <f>IFERROR(VLOOKUP(N1171,'[40]KL TT ĐỢT 2'!$B$18:$K$2023,10,0),0)</f>
        <v>0</v>
      </c>
    </row>
    <row r="1172" spans="1:28" s="731" customFormat="1" hidden="1" outlineLevel="1">
      <c r="A1172" s="835">
        <v>1</v>
      </c>
      <c r="B1172" s="835" t="s">
        <v>3065</v>
      </c>
      <c r="C1172" s="964" t="s">
        <v>3020</v>
      </c>
      <c r="D1172" s="837" t="s">
        <v>805</v>
      </c>
      <c r="E1172" s="838">
        <v>884</v>
      </c>
      <c r="F1172" s="891">
        <v>0</v>
      </c>
      <c r="G1172" s="891"/>
      <c r="H1172" s="758">
        <v>0</v>
      </c>
      <c r="I1172" s="891">
        <f t="shared" si="155"/>
        <v>0</v>
      </c>
      <c r="J1172" s="892">
        <f t="shared" si="156"/>
        <v>0</v>
      </c>
      <c r="K1172" s="891"/>
      <c r="M1172" s="790">
        <v>1</v>
      </c>
      <c r="N1172" s="790" t="s">
        <v>3065</v>
      </c>
      <c r="O1172" s="965" t="s">
        <v>3020</v>
      </c>
      <c r="P1172" s="792" t="s">
        <v>805</v>
      </c>
      <c r="Q1172" s="793">
        <v>884</v>
      </c>
      <c r="R1172" s="758">
        <f t="shared" si="170"/>
        <v>0</v>
      </c>
      <c r="S1172" s="844">
        <f t="shared" si="170"/>
        <v>0</v>
      </c>
      <c r="T1172" s="883">
        <f t="shared" si="170"/>
        <v>0</v>
      </c>
      <c r="U1172" s="795">
        <v>44900</v>
      </c>
      <c r="V1172" s="795">
        <v>30600</v>
      </c>
      <c r="W1172" s="795">
        <f t="shared" si="148"/>
        <v>75500</v>
      </c>
      <c r="X1172" s="795">
        <f t="shared" si="149"/>
        <v>66742000</v>
      </c>
      <c r="Y1172" s="795">
        <f t="shared" si="150"/>
        <v>0</v>
      </c>
      <c r="Z1172" s="795">
        <f t="shared" si="151"/>
        <v>0</v>
      </c>
      <c r="AA1172" s="795">
        <f t="shared" si="152"/>
        <v>0</v>
      </c>
      <c r="AB1172" s="796">
        <f>IFERROR(VLOOKUP(N1172,'[40]KL TT ĐỢT 2'!$B$18:$K$2023,10,0),0)</f>
        <v>0</v>
      </c>
    </row>
    <row r="1173" spans="1:28" s="731" customFormat="1" hidden="1" outlineLevel="1">
      <c r="A1173" s="835">
        <f>A1172+1</f>
        <v>2</v>
      </c>
      <c r="B1173" s="835" t="s">
        <v>3066</v>
      </c>
      <c r="C1173" s="964" t="s">
        <v>3022</v>
      </c>
      <c r="D1173" s="837" t="s">
        <v>805</v>
      </c>
      <c r="E1173" s="838">
        <v>461</v>
      </c>
      <c r="F1173" s="891">
        <v>0</v>
      </c>
      <c r="G1173" s="891"/>
      <c r="H1173" s="758">
        <v>0</v>
      </c>
      <c r="I1173" s="891">
        <f t="shared" si="155"/>
        <v>0</v>
      </c>
      <c r="J1173" s="892">
        <f t="shared" si="156"/>
        <v>0</v>
      </c>
      <c r="K1173" s="891"/>
      <c r="M1173" s="790">
        <f>M1172+1</f>
        <v>2</v>
      </c>
      <c r="N1173" s="790" t="s">
        <v>3066</v>
      </c>
      <c r="O1173" s="965" t="s">
        <v>3022</v>
      </c>
      <c r="P1173" s="792" t="s">
        <v>805</v>
      </c>
      <c r="Q1173" s="793">
        <v>461</v>
      </c>
      <c r="R1173" s="758">
        <f t="shared" si="170"/>
        <v>0</v>
      </c>
      <c r="S1173" s="844">
        <f t="shared" si="170"/>
        <v>0</v>
      </c>
      <c r="T1173" s="883">
        <f t="shared" si="170"/>
        <v>0</v>
      </c>
      <c r="U1173" s="795">
        <v>65700</v>
      </c>
      <c r="V1173" s="795">
        <v>36700</v>
      </c>
      <c r="W1173" s="795">
        <f t="shared" si="148"/>
        <v>102400</v>
      </c>
      <c r="X1173" s="795">
        <f t="shared" si="149"/>
        <v>47206400</v>
      </c>
      <c r="Y1173" s="795">
        <f t="shared" si="150"/>
        <v>0</v>
      </c>
      <c r="Z1173" s="795">
        <f t="shared" si="151"/>
        <v>0</v>
      </c>
      <c r="AA1173" s="795">
        <f t="shared" si="152"/>
        <v>0</v>
      </c>
      <c r="AB1173" s="796">
        <f>IFERROR(VLOOKUP(N1173,'[40]KL TT ĐỢT 2'!$B$18:$K$2023,10,0),0)</f>
        <v>0</v>
      </c>
    </row>
    <row r="1174" spans="1:28" s="731" customFormat="1" hidden="1" outlineLevel="1">
      <c r="A1174" s="835">
        <f t="shared" ref="A1174:A1175" si="171">A1173+1</f>
        <v>3</v>
      </c>
      <c r="B1174" s="835" t="s">
        <v>3067</v>
      </c>
      <c r="C1174" s="964" t="s">
        <v>3024</v>
      </c>
      <c r="D1174" s="837" t="s">
        <v>805</v>
      </c>
      <c r="E1174" s="838">
        <v>852</v>
      </c>
      <c r="F1174" s="891">
        <v>0</v>
      </c>
      <c r="G1174" s="891"/>
      <c r="H1174" s="758">
        <v>0</v>
      </c>
      <c r="I1174" s="891">
        <f t="shared" si="155"/>
        <v>0</v>
      </c>
      <c r="J1174" s="892">
        <f t="shared" si="156"/>
        <v>0</v>
      </c>
      <c r="K1174" s="891"/>
      <c r="M1174" s="790">
        <f t="shared" ref="M1174:M1175" si="172">M1173+1</f>
        <v>3</v>
      </c>
      <c r="N1174" s="790" t="s">
        <v>3067</v>
      </c>
      <c r="O1174" s="965" t="s">
        <v>3024</v>
      </c>
      <c r="P1174" s="792" t="s">
        <v>805</v>
      </c>
      <c r="Q1174" s="793">
        <v>852</v>
      </c>
      <c r="R1174" s="758">
        <f t="shared" si="170"/>
        <v>0</v>
      </c>
      <c r="S1174" s="844">
        <f t="shared" si="170"/>
        <v>0</v>
      </c>
      <c r="T1174" s="883">
        <f t="shared" si="170"/>
        <v>0</v>
      </c>
      <c r="U1174" s="795">
        <v>89700</v>
      </c>
      <c r="V1174" s="795">
        <v>40400</v>
      </c>
      <c r="W1174" s="795">
        <f t="shared" si="148"/>
        <v>130100</v>
      </c>
      <c r="X1174" s="795">
        <f t="shared" si="149"/>
        <v>110845200</v>
      </c>
      <c r="Y1174" s="795">
        <f t="shared" si="150"/>
        <v>0</v>
      </c>
      <c r="Z1174" s="795">
        <f t="shared" si="151"/>
        <v>0</v>
      </c>
      <c r="AA1174" s="795">
        <f t="shared" si="152"/>
        <v>0</v>
      </c>
      <c r="AB1174" s="796">
        <f>IFERROR(VLOOKUP(N1174,'[40]KL TT ĐỢT 2'!$B$18:$K$2023,10,0),0)</f>
        <v>0</v>
      </c>
    </row>
    <row r="1175" spans="1:28" s="731" customFormat="1" hidden="1" outlineLevel="1">
      <c r="A1175" s="835">
        <f t="shared" si="171"/>
        <v>4</v>
      </c>
      <c r="B1175" s="835" t="s">
        <v>3068</v>
      </c>
      <c r="C1175" s="964" t="s">
        <v>3026</v>
      </c>
      <c r="D1175" s="837" t="s">
        <v>805</v>
      </c>
      <c r="E1175" s="838">
        <v>429</v>
      </c>
      <c r="F1175" s="891">
        <v>0</v>
      </c>
      <c r="G1175" s="891"/>
      <c r="H1175" s="758">
        <v>0</v>
      </c>
      <c r="I1175" s="891">
        <f t="shared" si="155"/>
        <v>0</v>
      </c>
      <c r="J1175" s="892">
        <f t="shared" si="156"/>
        <v>0</v>
      </c>
      <c r="K1175" s="891"/>
      <c r="M1175" s="790">
        <f t="shared" si="172"/>
        <v>4</v>
      </c>
      <c r="N1175" s="790" t="s">
        <v>3068</v>
      </c>
      <c r="O1175" s="965" t="s">
        <v>3026</v>
      </c>
      <c r="P1175" s="792" t="s">
        <v>805</v>
      </c>
      <c r="Q1175" s="793">
        <v>429</v>
      </c>
      <c r="R1175" s="758">
        <f t="shared" si="170"/>
        <v>0</v>
      </c>
      <c r="S1175" s="844">
        <f t="shared" si="170"/>
        <v>0</v>
      </c>
      <c r="T1175" s="883">
        <f t="shared" si="170"/>
        <v>0</v>
      </c>
      <c r="U1175" s="795">
        <v>136300</v>
      </c>
      <c r="V1175" s="795">
        <v>46500</v>
      </c>
      <c r="W1175" s="795">
        <f t="shared" ref="W1175:W1239" si="173">U1175+V1175</f>
        <v>182800</v>
      </c>
      <c r="X1175" s="795">
        <f t="shared" ref="X1175:X1239" si="174">Q1175*W1175</f>
        <v>78421200</v>
      </c>
      <c r="Y1175" s="795">
        <f t="shared" ref="Y1175:Y1239" si="175">R1175*W1175</f>
        <v>0</v>
      </c>
      <c r="Z1175" s="795">
        <f t="shared" ref="Z1175:Z1239" si="176">S1175*W1175</f>
        <v>0</v>
      </c>
      <c r="AA1175" s="795">
        <f t="shared" ref="AA1175:AA1239" si="177">T1175*W1175</f>
        <v>0</v>
      </c>
      <c r="AB1175" s="796">
        <f>IFERROR(VLOOKUP(N1175,'[40]KL TT ĐỢT 2'!$B$18:$K$2023,10,0),0)</f>
        <v>0</v>
      </c>
    </row>
    <row r="1176" spans="1:28" s="731" customFormat="1" hidden="1" outlineLevel="1">
      <c r="A1176" s="817"/>
      <c r="B1176" s="835" t="s">
        <v>3069</v>
      </c>
      <c r="C1176" s="962" t="s">
        <v>3028</v>
      </c>
      <c r="D1176" s="826"/>
      <c r="E1176" s="838"/>
      <c r="F1176" s="891"/>
      <c r="G1176" s="891"/>
      <c r="H1176" s="758">
        <v>0</v>
      </c>
      <c r="I1176" s="891">
        <f t="shared" si="155"/>
        <v>0</v>
      </c>
      <c r="J1176" s="892">
        <f t="shared" si="156"/>
        <v>0</v>
      </c>
      <c r="K1176" s="891"/>
      <c r="M1176" s="777"/>
      <c r="N1176" s="790" t="s">
        <v>3069</v>
      </c>
      <c r="O1176" s="963" t="s">
        <v>3028</v>
      </c>
      <c r="P1176" s="779"/>
      <c r="Q1176" s="793"/>
      <c r="R1176" s="758">
        <f t="shared" si="170"/>
        <v>0</v>
      </c>
      <c r="S1176" s="844">
        <f t="shared" si="170"/>
        <v>0</v>
      </c>
      <c r="T1176" s="883">
        <f t="shared" si="170"/>
        <v>0</v>
      </c>
      <c r="U1176" s="780"/>
      <c r="V1176" s="780"/>
      <c r="W1176" s="795"/>
      <c r="X1176" s="795"/>
      <c r="Y1176" s="795"/>
      <c r="Z1176" s="795"/>
      <c r="AA1176" s="795"/>
      <c r="AB1176" s="796">
        <f>IFERROR(VLOOKUP(N1176,'[40]KL TT ĐỢT 2'!$B$18:$K$2023,10,0),0)</f>
        <v>0</v>
      </c>
    </row>
    <row r="1177" spans="1:28" s="731" customFormat="1" hidden="1" outlineLevel="1">
      <c r="A1177" s="835">
        <f>A1175+1</f>
        <v>5</v>
      </c>
      <c r="B1177" s="835" t="s">
        <v>3070</v>
      </c>
      <c r="C1177" s="964" t="s">
        <v>3030</v>
      </c>
      <c r="D1177" s="837" t="s">
        <v>805</v>
      </c>
      <c r="E1177" s="838">
        <v>872</v>
      </c>
      <c r="F1177" s="891">
        <v>0</v>
      </c>
      <c r="G1177" s="891"/>
      <c r="H1177" s="758">
        <v>0</v>
      </c>
      <c r="I1177" s="891">
        <f t="shared" si="155"/>
        <v>0</v>
      </c>
      <c r="J1177" s="892">
        <f t="shared" si="156"/>
        <v>0</v>
      </c>
      <c r="K1177" s="891"/>
      <c r="M1177" s="790">
        <f>M1175+1</f>
        <v>5</v>
      </c>
      <c r="N1177" s="790" t="s">
        <v>3070</v>
      </c>
      <c r="O1177" s="965" t="s">
        <v>3030</v>
      </c>
      <c r="P1177" s="792" t="s">
        <v>805</v>
      </c>
      <c r="Q1177" s="793">
        <v>872</v>
      </c>
      <c r="R1177" s="758">
        <f t="shared" si="170"/>
        <v>0</v>
      </c>
      <c r="S1177" s="844">
        <f t="shared" si="170"/>
        <v>0</v>
      </c>
      <c r="T1177" s="883">
        <f t="shared" si="170"/>
        <v>0</v>
      </c>
      <c r="U1177" s="795">
        <v>16800</v>
      </c>
      <c r="V1177" s="795">
        <v>42100</v>
      </c>
      <c r="W1177" s="795">
        <f t="shared" si="173"/>
        <v>58900</v>
      </c>
      <c r="X1177" s="795">
        <f t="shared" si="174"/>
        <v>51360800</v>
      </c>
      <c r="Y1177" s="795">
        <f t="shared" si="175"/>
        <v>0</v>
      </c>
      <c r="Z1177" s="795">
        <f t="shared" si="176"/>
        <v>0</v>
      </c>
      <c r="AA1177" s="795">
        <f t="shared" si="177"/>
        <v>0</v>
      </c>
      <c r="AB1177" s="796">
        <f>IFERROR(VLOOKUP(N1177,'[40]KL TT ĐỢT 2'!$B$18:$K$2023,10,0),0)</f>
        <v>0</v>
      </c>
    </row>
    <row r="1178" spans="1:28" s="731" customFormat="1" hidden="1" outlineLevel="1">
      <c r="A1178" s="817"/>
      <c r="B1178" s="835" t="s">
        <v>3071</v>
      </c>
      <c r="C1178" s="962" t="s">
        <v>2889</v>
      </c>
      <c r="D1178" s="826"/>
      <c r="E1178" s="838"/>
      <c r="F1178" s="891"/>
      <c r="G1178" s="891"/>
      <c r="H1178" s="758">
        <v>0</v>
      </c>
      <c r="I1178" s="891">
        <f t="shared" si="155"/>
        <v>0</v>
      </c>
      <c r="J1178" s="892">
        <f t="shared" si="156"/>
        <v>0</v>
      </c>
      <c r="K1178" s="891"/>
      <c r="M1178" s="777"/>
      <c r="N1178" s="790" t="s">
        <v>3071</v>
      </c>
      <c r="O1178" s="963" t="s">
        <v>2889</v>
      </c>
      <c r="P1178" s="779"/>
      <c r="Q1178" s="793"/>
      <c r="R1178" s="758">
        <f t="shared" si="170"/>
        <v>0</v>
      </c>
      <c r="S1178" s="844">
        <f t="shared" si="170"/>
        <v>0</v>
      </c>
      <c r="T1178" s="883">
        <f t="shared" si="170"/>
        <v>0</v>
      </c>
      <c r="U1178" s="780"/>
      <c r="V1178" s="780"/>
      <c r="W1178" s="795"/>
      <c r="X1178" s="795"/>
      <c r="Y1178" s="795"/>
      <c r="Z1178" s="795"/>
      <c r="AA1178" s="795"/>
      <c r="AB1178" s="796">
        <f>IFERROR(VLOOKUP(N1178,'[40]KL TT ĐỢT 2'!$B$18:$K$2023,10,0),0)</f>
        <v>0</v>
      </c>
    </row>
    <row r="1179" spans="1:28" s="731" customFormat="1" hidden="1" outlineLevel="1">
      <c r="A1179" s="835">
        <f>A1177+1</f>
        <v>6</v>
      </c>
      <c r="B1179" s="835" t="s">
        <v>3072</v>
      </c>
      <c r="C1179" s="964" t="s">
        <v>3033</v>
      </c>
      <c r="D1179" s="837" t="s">
        <v>805</v>
      </c>
      <c r="E1179" s="838">
        <v>1312</v>
      </c>
      <c r="F1179" s="891">
        <v>0</v>
      </c>
      <c r="G1179" s="891"/>
      <c r="H1179" s="758">
        <v>0</v>
      </c>
      <c r="I1179" s="891">
        <f t="shared" ref="I1179:I1243" si="178">+E1179*K1179</f>
        <v>0</v>
      </c>
      <c r="J1179" s="892">
        <f t="shared" ref="J1179:J1243" si="179">+H1179+I1179</f>
        <v>0</v>
      </c>
      <c r="K1179" s="891"/>
      <c r="M1179" s="790">
        <f>M1177+1</f>
        <v>6</v>
      </c>
      <c r="N1179" s="790" t="s">
        <v>3072</v>
      </c>
      <c r="O1179" s="965" t="s">
        <v>3033</v>
      </c>
      <c r="P1179" s="792" t="s">
        <v>805</v>
      </c>
      <c r="Q1179" s="793">
        <v>1312</v>
      </c>
      <c r="R1179" s="758">
        <f t="shared" si="170"/>
        <v>0</v>
      </c>
      <c r="S1179" s="844">
        <f t="shared" si="170"/>
        <v>0</v>
      </c>
      <c r="T1179" s="883">
        <f t="shared" si="170"/>
        <v>0</v>
      </c>
      <c r="U1179" s="795">
        <v>30300</v>
      </c>
      <c r="V1179" s="795">
        <v>11100</v>
      </c>
      <c r="W1179" s="795">
        <f t="shared" si="173"/>
        <v>41400</v>
      </c>
      <c r="X1179" s="795">
        <f t="shared" si="174"/>
        <v>54316800</v>
      </c>
      <c r="Y1179" s="795">
        <f t="shared" si="175"/>
        <v>0</v>
      </c>
      <c r="Z1179" s="795">
        <f t="shared" si="176"/>
        <v>0</v>
      </c>
      <c r="AA1179" s="795">
        <f t="shared" si="177"/>
        <v>0</v>
      </c>
      <c r="AB1179" s="796">
        <f>IFERROR(VLOOKUP(N1179,'[40]KL TT ĐỢT 2'!$B$18:$K$2023,10,0),0)</f>
        <v>0</v>
      </c>
    </row>
    <row r="1180" spans="1:28" s="731" customFormat="1" hidden="1" outlineLevel="1">
      <c r="A1180" s="835">
        <f t="shared" ref="A1180" si="180">A1179+1</f>
        <v>7</v>
      </c>
      <c r="B1180" s="835" t="s">
        <v>3073</v>
      </c>
      <c r="C1180" s="964" t="s">
        <v>3035</v>
      </c>
      <c r="D1180" s="837" t="s">
        <v>805</v>
      </c>
      <c r="E1180" s="838">
        <v>1312</v>
      </c>
      <c r="F1180" s="891">
        <v>0</v>
      </c>
      <c r="G1180" s="891"/>
      <c r="H1180" s="758">
        <v>0</v>
      </c>
      <c r="I1180" s="891">
        <f t="shared" si="178"/>
        <v>0</v>
      </c>
      <c r="J1180" s="892">
        <f t="shared" si="179"/>
        <v>0</v>
      </c>
      <c r="K1180" s="891"/>
      <c r="M1180" s="790">
        <f t="shared" ref="M1180" si="181">M1179+1</f>
        <v>7</v>
      </c>
      <c r="N1180" s="790" t="s">
        <v>3073</v>
      </c>
      <c r="O1180" s="965" t="s">
        <v>3035</v>
      </c>
      <c r="P1180" s="792" t="s">
        <v>805</v>
      </c>
      <c r="Q1180" s="793">
        <v>1312</v>
      </c>
      <c r="R1180" s="758">
        <f t="shared" si="170"/>
        <v>0</v>
      </c>
      <c r="S1180" s="844">
        <f t="shared" si="170"/>
        <v>0</v>
      </c>
      <c r="T1180" s="883">
        <f t="shared" si="170"/>
        <v>0</v>
      </c>
      <c r="U1180" s="795">
        <v>3400</v>
      </c>
      <c r="V1180" s="795">
        <v>3400</v>
      </c>
      <c r="W1180" s="795">
        <f t="shared" si="173"/>
        <v>6800</v>
      </c>
      <c r="X1180" s="795">
        <f t="shared" si="174"/>
        <v>8921600</v>
      </c>
      <c r="Y1180" s="795">
        <f t="shared" si="175"/>
        <v>0</v>
      </c>
      <c r="Z1180" s="795">
        <f t="shared" si="176"/>
        <v>0</v>
      </c>
      <c r="AA1180" s="795">
        <f t="shared" si="177"/>
        <v>0</v>
      </c>
      <c r="AB1180" s="796">
        <f>IFERROR(VLOOKUP(N1180,'[40]KL TT ĐỢT 2'!$B$18:$K$2023,10,0),0)</f>
        <v>0</v>
      </c>
    </row>
    <row r="1181" spans="1:28" s="767" customFormat="1" hidden="1" outlineLevel="1">
      <c r="A1181" s="817"/>
      <c r="B1181" s="835" t="s">
        <v>3074</v>
      </c>
      <c r="C1181" s="930" t="s">
        <v>3037</v>
      </c>
      <c r="D1181" s="931"/>
      <c r="E1181" s="838"/>
      <c r="F1181" s="891"/>
      <c r="G1181" s="891"/>
      <c r="H1181" s="758">
        <v>0</v>
      </c>
      <c r="I1181" s="891">
        <f t="shared" si="178"/>
        <v>0</v>
      </c>
      <c r="J1181" s="892">
        <f t="shared" si="179"/>
        <v>0</v>
      </c>
      <c r="K1181" s="891"/>
      <c r="M1181" s="777"/>
      <c r="N1181" s="790" t="s">
        <v>3074</v>
      </c>
      <c r="O1181" s="903" t="s">
        <v>3037</v>
      </c>
      <c r="P1181" s="904"/>
      <c r="Q1181" s="793"/>
      <c r="R1181" s="758">
        <f t="shared" si="170"/>
        <v>0</v>
      </c>
      <c r="S1181" s="844">
        <f t="shared" si="170"/>
        <v>0</v>
      </c>
      <c r="T1181" s="883">
        <f t="shared" si="170"/>
        <v>0</v>
      </c>
      <c r="U1181" s="782"/>
      <c r="V1181" s="782"/>
      <c r="W1181" s="795"/>
      <c r="X1181" s="795"/>
      <c r="Y1181" s="795"/>
      <c r="Z1181" s="795"/>
      <c r="AA1181" s="795"/>
      <c r="AB1181" s="796">
        <f>IFERROR(VLOOKUP(N1181,'[40]KL TT ĐỢT 2'!$B$18:$K$2023,10,0),0)</f>
        <v>0</v>
      </c>
    </row>
    <row r="1182" spans="1:28" s="731" customFormat="1" hidden="1" outlineLevel="1">
      <c r="A1182" s="835">
        <v>1</v>
      </c>
      <c r="B1182" s="835" t="s">
        <v>3075</v>
      </c>
      <c r="C1182" s="964" t="s">
        <v>3039</v>
      </c>
      <c r="D1182" s="837" t="s">
        <v>758</v>
      </c>
      <c r="E1182" s="838">
        <v>111</v>
      </c>
      <c r="F1182" s="891">
        <v>0</v>
      </c>
      <c r="G1182" s="891"/>
      <c r="H1182" s="758">
        <v>0</v>
      </c>
      <c r="I1182" s="891">
        <f t="shared" si="178"/>
        <v>0</v>
      </c>
      <c r="J1182" s="892">
        <f t="shared" si="179"/>
        <v>0</v>
      </c>
      <c r="K1182" s="891"/>
      <c r="M1182" s="790">
        <v>1</v>
      </c>
      <c r="N1182" s="790" t="s">
        <v>3075</v>
      </c>
      <c r="O1182" s="965" t="s">
        <v>3039</v>
      </c>
      <c r="P1182" s="792" t="s">
        <v>758</v>
      </c>
      <c r="Q1182" s="793">
        <v>111</v>
      </c>
      <c r="R1182" s="758">
        <f t="shared" si="170"/>
        <v>0</v>
      </c>
      <c r="S1182" s="844">
        <f t="shared" si="170"/>
        <v>0</v>
      </c>
      <c r="T1182" s="883">
        <f t="shared" si="170"/>
        <v>0</v>
      </c>
      <c r="U1182" s="795">
        <v>272000</v>
      </c>
      <c r="V1182" s="795">
        <v>166500</v>
      </c>
      <c r="W1182" s="795">
        <f t="shared" si="173"/>
        <v>438500</v>
      </c>
      <c r="X1182" s="795">
        <f t="shared" si="174"/>
        <v>48673500</v>
      </c>
      <c r="Y1182" s="795">
        <f t="shared" si="175"/>
        <v>0</v>
      </c>
      <c r="Z1182" s="795">
        <f t="shared" si="176"/>
        <v>0</v>
      </c>
      <c r="AA1182" s="795">
        <f t="shared" si="177"/>
        <v>0</v>
      </c>
      <c r="AB1182" s="796">
        <f>IFERROR(VLOOKUP(N1182,'[40]KL TT ĐỢT 2'!$B$18:$K$2023,10,0),0)</f>
        <v>0</v>
      </c>
    </row>
    <row r="1183" spans="1:28" s="731" customFormat="1" hidden="1" outlineLevel="1">
      <c r="A1183" s="835">
        <v>2</v>
      </c>
      <c r="B1183" s="835" t="s">
        <v>3076</v>
      </c>
      <c r="C1183" s="964" t="s">
        <v>3041</v>
      </c>
      <c r="D1183" s="837" t="s">
        <v>805</v>
      </c>
      <c r="E1183" s="838">
        <v>654</v>
      </c>
      <c r="F1183" s="891">
        <v>0</v>
      </c>
      <c r="G1183" s="891"/>
      <c r="H1183" s="758">
        <v>0</v>
      </c>
      <c r="I1183" s="891">
        <f t="shared" si="178"/>
        <v>0</v>
      </c>
      <c r="J1183" s="892">
        <f t="shared" si="179"/>
        <v>0</v>
      </c>
      <c r="K1183" s="891"/>
      <c r="M1183" s="790">
        <v>2</v>
      </c>
      <c r="N1183" s="790" t="s">
        <v>3076</v>
      </c>
      <c r="O1183" s="965" t="s">
        <v>3041</v>
      </c>
      <c r="P1183" s="792" t="s">
        <v>805</v>
      </c>
      <c r="Q1183" s="793">
        <v>654</v>
      </c>
      <c r="R1183" s="758">
        <f t="shared" si="170"/>
        <v>0</v>
      </c>
      <c r="S1183" s="844">
        <f t="shared" si="170"/>
        <v>0</v>
      </c>
      <c r="T1183" s="883">
        <f t="shared" si="170"/>
        <v>0</v>
      </c>
      <c r="U1183" s="795">
        <v>9200</v>
      </c>
      <c r="V1183" s="795">
        <v>13400</v>
      </c>
      <c r="W1183" s="795">
        <f t="shared" si="173"/>
        <v>22600</v>
      </c>
      <c r="X1183" s="795">
        <f t="shared" si="174"/>
        <v>14780400</v>
      </c>
      <c r="Y1183" s="795">
        <f t="shared" si="175"/>
        <v>0</v>
      </c>
      <c r="Z1183" s="795">
        <f t="shared" si="176"/>
        <v>0</v>
      </c>
      <c r="AA1183" s="795">
        <f t="shared" si="177"/>
        <v>0</v>
      </c>
      <c r="AB1183" s="796">
        <f>IFERROR(VLOOKUP(N1183,'[40]KL TT ĐỢT 2'!$B$18:$K$2023,10,0),0)</f>
        <v>0</v>
      </c>
    </row>
    <row r="1184" spans="1:28" s="731" customFormat="1" hidden="1" outlineLevel="1">
      <c r="A1184" s="835">
        <v>3</v>
      </c>
      <c r="B1184" s="835" t="s">
        <v>3077</v>
      </c>
      <c r="C1184" s="964" t="s">
        <v>1667</v>
      </c>
      <c r="D1184" s="837" t="s">
        <v>809</v>
      </c>
      <c r="E1184" s="838">
        <v>110</v>
      </c>
      <c r="F1184" s="891">
        <v>0</v>
      </c>
      <c r="G1184" s="891"/>
      <c r="H1184" s="758">
        <v>0</v>
      </c>
      <c r="I1184" s="891">
        <f t="shared" si="178"/>
        <v>0</v>
      </c>
      <c r="J1184" s="892">
        <f t="shared" si="179"/>
        <v>0</v>
      </c>
      <c r="K1184" s="891"/>
      <c r="M1184" s="790">
        <v>3</v>
      </c>
      <c r="N1184" s="790" t="s">
        <v>3077</v>
      </c>
      <c r="O1184" s="965" t="s">
        <v>1667</v>
      </c>
      <c r="P1184" s="792" t="s">
        <v>809</v>
      </c>
      <c r="Q1184" s="793">
        <v>110</v>
      </c>
      <c r="R1184" s="758">
        <f t="shared" si="170"/>
        <v>0</v>
      </c>
      <c r="S1184" s="844">
        <f t="shared" si="170"/>
        <v>0</v>
      </c>
      <c r="T1184" s="883">
        <f t="shared" si="170"/>
        <v>0</v>
      </c>
      <c r="U1184" s="795">
        <v>55500</v>
      </c>
      <c r="V1184" s="795">
        <v>27800</v>
      </c>
      <c r="W1184" s="795">
        <f t="shared" si="173"/>
        <v>83300</v>
      </c>
      <c r="X1184" s="795">
        <f t="shared" si="174"/>
        <v>9163000</v>
      </c>
      <c r="Y1184" s="795">
        <f t="shared" si="175"/>
        <v>0</v>
      </c>
      <c r="Z1184" s="795">
        <f t="shared" si="176"/>
        <v>0</v>
      </c>
      <c r="AA1184" s="795">
        <f t="shared" si="177"/>
        <v>0</v>
      </c>
      <c r="AB1184" s="796">
        <f>IFERROR(VLOOKUP(N1184,'[40]KL TT ĐỢT 2'!$B$18:$K$2023,10,0),0)</f>
        <v>0</v>
      </c>
    </row>
    <row r="1185" spans="1:28" s="987" customFormat="1">
      <c r="A1185" s="981" t="s">
        <v>3078</v>
      </c>
      <c r="B1185" s="982" t="s">
        <v>3079</v>
      </c>
      <c r="C1185" s="983" t="s">
        <v>3080</v>
      </c>
      <c r="D1185" s="984"/>
      <c r="E1185" s="985"/>
      <c r="F1185" s="922"/>
      <c r="G1185" s="922"/>
      <c r="H1185" s="986">
        <v>0</v>
      </c>
      <c r="I1185" s="922">
        <f t="shared" si="178"/>
        <v>0</v>
      </c>
      <c r="J1185" s="913">
        <f t="shared" si="179"/>
        <v>0</v>
      </c>
      <c r="K1185" s="922"/>
      <c r="M1185" s="777" t="s">
        <v>3078</v>
      </c>
      <c r="N1185" s="790" t="s">
        <v>3079</v>
      </c>
      <c r="O1185" s="799" t="s">
        <v>3080</v>
      </c>
      <c r="P1185" s="800"/>
      <c r="Q1185" s="798"/>
      <c r="R1185" s="758">
        <f t="shared" si="170"/>
        <v>0</v>
      </c>
      <c r="S1185" s="844">
        <f t="shared" si="170"/>
        <v>0</v>
      </c>
      <c r="T1185" s="883">
        <f t="shared" si="170"/>
        <v>0</v>
      </c>
      <c r="U1185" s="780"/>
      <c r="V1185" s="780"/>
      <c r="W1185" s="795"/>
      <c r="X1185" s="795"/>
      <c r="Y1185" s="795"/>
      <c r="Z1185" s="795"/>
      <c r="AA1185" s="795"/>
      <c r="AB1185" s="796">
        <f>IFERROR(VLOOKUP(N1185,'[40]KL TT ĐỢT 2'!$B$18:$K$2023,10,0),0)</f>
        <v>0</v>
      </c>
    </row>
    <row r="1186" spans="1:28" s="987" customFormat="1" collapsed="1">
      <c r="A1186" s="981"/>
      <c r="B1186" s="982" t="s">
        <v>3081</v>
      </c>
      <c r="C1186" s="988" t="s">
        <v>3017</v>
      </c>
      <c r="D1186" s="989"/>
      <c r="E1186" s="990"/>
      <c r="F1186" s="922"/>
      <c r="G1186" s="922"/>
      <c r="H1186" s="986">
        <v>0</v>
      </c>
      <c r="I1186" s="922">
        <f t="shared" si="178"/>
        <v>0</v>
      </c>
      <c r="J1186" s="913">
        <f t="shared" si="179"/>
        <v>0</v>
      </c>
      <c r="K1186" s="922"/>
      <c r="M1186" s="777"/>
      <c r="N1186" s="790" t="s">
        <v>3081</v>
      </c>
      <c r="O1186" s="903" t="s">
        <v>3017</v>
      </c>
      <c r="P1186" s="904"/>
      <c r="Q1186" s="793"/>
      <c r="R1186" s="758">
        <f t="shared" si="170"/>
        <v>0</v>
      </c>
      <c r="S1186" s="844">
        <f t="shared" si="170"/>
        <v>0</v>
      </c>
      <c r="T1186" s="883">
        <f t="shared" si="170"/>
        <v>0</v>
      </c>
      <c r="U1186" s="782"/>
      <c r="V1186" s="782"/>
      <c r="W1186" s="795"/>
      <c r="X1186" s="795"/>
      <c r="Y1186" s="795"/>
      <c r="Z1186" s="795"/>
      <c r="AA1186" s="795"/>
      <c r="AB1186" s="796">
        <f>IFERROR(VLOOKUP(N1186,'[40]KL TT ĐỢT 2'!$B$18:$K$2023,10,0),0)</f>
        <v>0</v>
      </c>
    </row>
    <row r="1187" spans="1:28" s="987" customFormat="1" ht="84" hidden="1" outlineLevel="1">
      <c r="A1187" s="981"/>
      <c r="B1187" s="982"/>
      <c r="C1187" s="991" t="s">
        <v>3082</v>
      </c>
      <c r="D1187" s="989"/>
      <c r="E1187" s="990"/>
      <c r="F1187" s="922"/>
      <c r="G1187" s="922"/>
      <c r="H1187" s="986"/>
      <c r="I1187" s="922"/>
      <c r="J1187" s="913"/>
      <c r="K1187" s="922"/>
      <c r="M1187" s="777"/>
      <c r="N1187" s="790"/>
      <c r="O1187" s="903"/>
      <c r="P1187" s="904"/>
      <c r="Q1187" s="793"/>
      <c r="R1187" s="758">
        <f t="shared" si="170"/>
        <v>0</v>
      </c>
      <c r="S1187" s="844">
        <f t="shared" si="170"/>
        <v>0</v>
      </c>
      <c r="T1187" s="883">
        <f t="shared" si="170"/>
        <v>0</v>
      </c>
      <c r="U1187" s="782"/>
      <c r="V1187" s="782"/>
      <c r="W1187" s="795"/>
      <c r="X1187" s="795"/>
      <c r="Y1187" s="795"/>
      <c r="Z1187" s="795"/>
      <c r="AA1187" s="795"/>
      <c r="AB1187" s="796"/>
    </row>
    <row r="1188" spans="1:28" s="995" customFormat="1">
      <c r="A1188" s="981"/>
      <c r="B1188" s="982" t="s">
        <v>3083</v>
      </c>
      <c r="C1188" s="992" t="s">
        <v>3018</v>
      </c>
      <c r="D1188" s="993"/>
      <c r="E1188" s="985"/>
      <c r="F1188" s="922"/>
      <c r="G1188" s="922"/>
      <c r="H1188" s="986">
        <v>0</v>
      </c>
      <c r="I1188" s="922">
        <f t="shared" si="178"/>
        <v>0</v>
      </c>
      <c r="J1188" s="913">
        <f t="shared" si="179"/>
        <v>0</v>
      </c>
      <c r="K1188" s="994"/>
      <c r="M1188" s="777"/>
      <c r="N1188" s="790" t="s">
        <v>3083</v>
      </c>
      <c r="O1188" s="963" t="s">
        <v>3018</v>
      </c>
      <c r="P1188" s="779"/>
      <c r="Q1188" s="798"/>
      <c r="R1188" s="758">
        <f t="shared" si="170"/>
        <v>0</v>
      </c>
      <c r="S1188" s="844">
        <f t="shared" si="170"/>
        <v>0</v>
      </c>
      <c r="T1188" s="883">
        <f t="shared" si="170"/>
        <v>0</v>
      </c>
      <c r="U1188" s="780"/>
      <c r="V1188" s="780"/>
      <c r="W1188" s="795"/>
      <c r="X1188" s="795"/>
      <c r="Y1188" s="795"/>
      <c r="Z1188" s="795"/>
      <c r="AA1188" s="795"/>
      <c r="AB1188" s="796">
        <f>IFERROR(VLOOKUP(N1188,'[40]KL TT ĐỢT 2'!$B$18:$K$2023,10,0),0)</f>
        <v>0</v>
      </c>
    </row>
    <row r="1189" spans="1:28" s="995" customFormat="1">
      <c r="A1189" s="982">
        <v>1</v>
      </c>
      <c r="B1189" s="982" t="s">
        <v>3084</v>
      </c>
      <c r="C1189" s="996" t="s">
        <v>3020</v>
      </c>
      <c r="D1189" s="997" t="s">
        <v>805</v>
      </c>
      <c r="E1189" s="990">
        <v>8992</v>
      </c>
      <c r="F1189" s="922">
        <v>0</v>
      </c>
      <c r="G1189" s="922"/>
      <c r="H1189" s="986">
        <v>0</v>
      </c>
      <c r="I1189" s="922">
        <f t="shared" si="178"/>
        <v>1481.8815999999999</v>
      </c>
      <c r="J1189" s="913">
        <f t="shared" si="179"/>
        <v>1481.8815999999999</v>
      </c>
      <c r="K1189" s="994">
        <v>0.1648</v>
      </c>
      <c r="M1189" s="790">
        <v>1</v>
      </c>
      <c r="N1189" s="790" t="s">
        <v>3084</v>
      </c>
      <c r="O1189" s="965" t="s">
        <v>3020</v>
      </c>
      <c r="P1189" s="792" t="s">
        <v>805</v>
      </c>
      <c r="Q1189" s="793">
        <v>8992</v>
      </c>
      <c r="R1189" s="758">
        <f t="shared" si="170"/>
        <v>0</v>
      </c>
      <c r="S1189" s="844">
        <f t="shared" si="170"/>
        <v>1481.8815999999999</v>
      </c>
      <c r="T1189" s="883">
        <f t="shared" si="170"/>
        <v>1481.8815999999999</v>
      </c>
      <c r="U1189" s="795">
        <v>44900</v>
      </c>
      <c r="V1189" s="795">
        <v>30600</v>
      </c>
      <c r="W1189" s="795">
        <f t="shared" si="173"/>
        <v>75500</v>
      </c>
      <c r="X1189" s="795">
        <f t="shared" si="174"/>
        <v>678896000</v>
      </c>
      <c r="Y1189" s="795">
        <f t="shared" si="175"/>
        <v>0</v>
      </c>
      <c r="Z1189" s="795">
        <f t="shared" si="176"/>
        <v>111882060.8</v>
      </c>
      <c r="AA1189" s="795">
        <f t="shared" si="177"/>
        <v>111882060.8</v>
      </c>
      <c r="AB1189" s="796">
        <f>IFERROR(VLOOKUP(N1189,'[40]KL TT ĐỢT 2'!$B$18:$K$2023,10,0),0)</f>
        <v>0</v>
      </c>
    </row>
    <row r="1190" spans="1:28" s="995" customFormat="1">
      <c r="A1190" s="982">
        <f>A1189+1</f>
        <v>2</v>
      </c>
      <c r="B1190" s="982" t="s">
        <v>3085</v>
      </c>
      <c r="C1190" s="996" t="s">
        <v>3022</v>
      </c>
      <c r="D1190" s="997" t="s">
        <v>805</v>
      </c>
      <c r="E1190" s="990">
        <v>8992</v>
      </c>
      <c r="F1190" s="922">
        <v>0</v>
      </c>
      <c r="G1190" s="922"/>
      <c r="H1190" s="986">
        <v>0</v>
      </c>
      <c r="I1190" s="922">
        <f t="shared" si="178"/>
        <v>1481.8815999999999</v>
      </c>
      <c r="J1190" s="913">
        <f t="shared" si="179"/>
        <v>1481.8815999999999</v>
      </c>
      <c r="K1190" s="994">
        <v>0.1648</v>
      </c>
      <c r="M1190" s="790">
        <f>M1189+1</f>
        <v>2</v>
      </c>
      <c r="N1190" s="790" t="s">
        <v>3085</v>
      </c>
      <c r="O1190" s="965" t="s">
        <v>3022</v>
      </c>
      <c r="P1190" s="792" t="s">
        <v>805</v>
      </c>
      <c r="Q1190" s="793">
        <v>8992</v>
      </c>
      <c r="R1190" s="758">
        <f t="shared" si="170"/>
        <v>0</v>
      </c>
      <c r="S1190" s="844">
        <f t="shared" si="170"/>
        <v>1481.8815999999999</v>
      </c>
      <c r="T1190" s="883">
        <f t="shared" si="170"/>
        <v>1481.8815999999999</v>
      </c>
      <c r="U1190" s="884">
        <v>65700</v>
      </c>
      <c r="V1190" s="884">
        <v>36700</v>
      </c>
      <c r="W1190" s="795">
        <f t="shared" si="173"/>
        <v>102400</v>
      </c>
      <c r="X1190" s="795">
        <f t="shared" si="174"/>
        <v>920780800</v>
      </c>
      <c r="Y1190" s="795">
        <f t="shared" si="175"/>
        <v>0</v>
      </c>
      <c r="Z1190" s="795">
        <f t="shared" si="176"/>
        <v>151744675.84</v>
      </c>
      <c r="AA1190" s="795">
        <f t="shared" si="177"/>
        <v>151744675.84</v>
      </c>
      <c r="AB1190" s="796">
        <f>IFERROR(VLOOKUP(N1190,'[40]KL TT ĐỢT 2'!$B$18:$K$2023,10,0),0)</f>
        <v>0</v>
      </c>
    </row>
    <row r="1191" spans="1:28" s="995" customFormat="1">
      <c r="A1191" s="981"/>
      <c r="B1191" s="982" t="s">
        <v>3086</v>
      </c>
      <c r="C1191" s="992" t="s">
        <v>3028</v>
      </c>
      <c r="D1191" s="993"/>
      <c r="E1191" s="990"/>
      <c r="F1191" s="922"/>
      <c r="G1191" s="922"/>
      <c r="H1191" s="986">
        <v>0</v>
      </c>
      <c r="I1191" s="922">
        <f t="shared" si="178"/>
        <v>0</v>
      </c>
      <c r="J1191" s="913">
        <f t="shared" si="179"/>
        <v>0</v>
      </c>
      <c r="K1191" s="994"/>
      <c r="M1191" s="777"/>
      <c r="N1191" s="790" t="s">
        <v>3086</v>
      </c>
      <c r="O1191" s="963" t="s">
        <v>3028</v>
      </c>
      <c r="P1191" s="779"/>
      <c r="Q1191" s="793">
        <v>0</v>
      </c>
      <c r="R1191" s="758">
        <f t="shared" si="170"/>
        <v>0</v>
      </c>
      <c r="S1191" s="844">
        <f t="shared" si="170"/>
        <v>0</v>
      </c>
      <c r="T1191" s="883">
        <f t="shared" si="170"/>
        <v>0</v>
      </c>
      <c r="U1191" s="780">
        <v>0</v>
      </c>
      <c r="V1191" s="780">
        <v>0</v>
      </c>
      <c r="W1191" s="795">
        <f t="shared" si="173"/>
        <v>0</v>
      </c>
      <c r="X1191" s="795">
        <f t="shared" si="174"/>
        <v>0</v>
      </c>
      <c r="Y1191" s="795">
        <f t="shared" si="175"/>
        <v>0</v>
      </c>
      <c r="Z1191" s="795">
        <f t="shared" si="176"/>
        <v>0</v>
      </c>
      <c r="AA1191" s="795">
        <f t="shared" si="177"/>
        <v>0</v>
      </c>
      <c r="AB1191" s="796">
        <f>IFERROR(VLOOKUP(N1191,'[40]KL TT ĐỢT 2'!$B$18:$K$2023,10,0),0)</f>
        <v>0</v>
      </c>
    </row>
    <row r="1192" spans="1:28" s="995" customFormat="1">
      <c r="A1192" s="982">
        <f>A1190+1</f>
        <v>3</v>
      </c>
      <c r="B1192" s="982" t="s">
        <v>3087</v>
      </c>
      <c r="C1192" s="996" t="s">
        <v>3030</v>
      </c>
      <c r="D1192" s="997" t="s">
        <v>805</v>
      </c>
      <c r="E1192" s="990">
        <v>7744</v>
      </c>
      <c r="F1192" s="922">
        <v>0</v>
      </c>
      <c r="G1192" s="922"/>
      <c r="H1192" s="986">
        <v>0</v>
      </c>
      <c r="I1192" s="922">
        <f t="shared" si="178"/>
        <v>1276.2112</v>
      </c>
      <c r="J1192" s="913">
        <f t="shared" si="179"/>
        <v>1276.2112</v>
      </c>
      <c r="K1192" s="994">
        <v>0.1648</v>
      </c>
      <c r="M1192" s="790">
        <f>M1190+1</f>
        <v>3</v>
      </c>
      <c r="N1192" s="790" t="s">
        <v>3087</v>
      </c>
      <c r="O1192" s="965" t="s">
        <v>3030</v>
      </c>
      <c r="P1192" s="792" t="s">
        <v>805</v>
      </c>
      <c r="Q1192" s="793">
        <v>7744</v>
      </c>
      <c r="R1192" s="758">
        <f t="shared" si="170"/>
        <v>0</v>
      </c>
      <c r="S1192" s="844">
        <f t="shared" si="170"/>
        <v>1276.2112</v>
      </c>
      <c r="T1192" s="883">
        <f t="shared" si="170"/>
        <v>1276.2112</v>
      </c>
      <c r="U1192" s="795">
        <v>16800</v>
      </c>
      <c r="V1192" s="795">
        <v>42100</v>
      </c>
      <c r="W1192" s="795">
        <f t="shared" si="173"/>
        <v>58900</v>
      </c>
      <c r="X1192" s="795">
        <f t="shared" si="174"/>
        <v>456121600</v>
      </c>
      <c r="Y1192" s="795">
        <f t="shared" si="175"/>
        <v>0</v>
      </c>
      <c r="Z1192" s="795">
        <f t="shared" si="176"/>
        <v>75168839.679999992</v>
      </c>
      <c r="AA1192" s="795">
        <f t="shared" si="177"/>
        <v>75168839.679999992</v>
      </c>
      <c r="AB1192" s="796">
        <f>IFERROR(VLOOKUP(N1192,'[40]KL TT ĐỢT 2'!$B$18:$K$2023,10,0),0)</f>
        <v>0</v>
      </c>
    </row>
    <row r="1193" spans="1:28" s="995" customFormat="1">
      <c r="A1193" s="981"/>
      <c r="B1193" s="982" t="s">
        <v>3088</v>
      </c>
      <c r="C1193" s="992" t="s">
        <v>2889</v>
      </c>
      <c r="D1193" s="993"/>
      <c r="E1193" s="990"/>
      <c r="F1193" s="922"/>
      <c r="G1193" s="922"/>
      <c r="H1193" s="986">
        <v>0</v>
      </c>
      <c r="I1193" s="922">
        <f t="shared" si="178"/>
        <v>0</v>
      </c>
      <c r="J1193" s="913">
        <f t="shared" si="179"/>
        <v>0</v>
      </c>
      <c r="K1193" s="922"/>
      <c r="M1193" s="777"/>
      <c r="N1193" s="790" t="s">
        <v>3088</v>
      </c>
      <c r="O1193" s="963" t="s">
        <v>2889</v>
      </c>
      <c r="P1193" s="779"/>
      <c r="Q1193" s="793"/>
      <c r="R1193" s="758">
        <f t="shared" si="170"/>
        <v>0</v>
      </c>
      <c r="S1193" s="844">
        <f t="shared" si="170"/>
        <v>0</v>
      </c>
      <c r="T1193" s="883">
        <f t="shared" si="170"/>
        <v>0</v>
      </c>
      <c r="U1193" s="780"/>
      <c r="V1193" s="780"/>
      <c r="W1193" s="795"/>
      <c r="X1193" s="795"/>
      <c r="Y1193" s="795"/>
      <c r="Z1193" s="795"/>
      <c r="AA1193" s="795"/>
      <c r="AB1193" s="796">
        <f>IFERROR(VLOOKUP(N1193,'[40]KL TT ĐỢT 2'!$B$18:$K$2023,10,0),0)</f>
        <v>0</v>
      </c>
    </row>
    <row r="1194" spans="1:28" s="995" customFormat="1">
      <c r="A1194" s="982">
        <f>A1192+1</f>
        <v>4</v>
      </c>
      <c r="B1194" s="982" t="s">
        <v>3089</v>
      </c>
      <c r="C1194" s="996" t="s">
        <v>3033</v>
      </c>
      <c r="D1194" s="997" t="s">
        <v>805</v>
      </c>
      <c r="E1194" s="990">
        <v>8992</v>
      </c>
      <c r="F1194" s="922">
        <v>0</v>
      </c>
      <c r="G1194" s="922"/>
      <c r="H1194" s="986">
        <v>0</v>
      </c>
      <c r="I1194" s="922">
        <f t="shared" si="178"/>
        <v>1481.8815999999999</v>
      </c>
      <c r="J1194" s="913">
        <f t="shared" si="179"/>
        <v>1481.8815999999999</v>
      </c>
      <c r="K1194" s="994">
        <v>0.1648</v>
      </c>
      <c r="M1194" s="790">
        <f>M1192+1</f>
        <v>4</v>
      </c>
      <c r="N1194" s="790" t="s">
        <v>3089</v>
      </c>
      <c r="O1194" s="965" t="s">
        <v>3033</v>
      </c>
      <c r="P1194" s="792" t="s">
        <v>805</v>
      </c>
      <c r="Q1194" s="793">
        <v>8992</v>
      </c>
      <c r="R1194" s="758">
        <f t="shared" si="170"/>
        <v>0</v>
      </c>
      <c r="S1194" s="844">
        <f t="shared" si="170"/>
        <v>1481.8815999999999</v>
      </c>
      <c r="T1194" s="883">
        <f t="shared" si="170"/>
        <v>1481.8815999999999</v>
      </c>
      <c r="U1194" s="795">
        <v>30300</v>
      </c>
      <c r="V1194" s="795">
        <v>11100</v>
      </c>
      <c r="W1194" s="795">
        <f t="shared" si="173"/>
        <v>41400</v>
      </c>
      <c r="X1194" s="795">
        <f t="shared" si="174"/>
        <v>372268800</v>
      </c>
      <c r="Y1194" s="795">
        <f t="shared" si="175"/>
        <v>0</v>
      </c>
      <c r="Z1194" s="795">
        <f t="shared" si="176"/>
        <v>61349898.239999995</v>
      </c>
      <c r="AA1194" s="795">
        <f t="shared" si="177"/>
        <v>61349898.239999995</v>
      </c>
      <c r="AB1194" s="796">
        <f>IFERROR(VLOOKUP(N1194,'[40]KL TT ĐỢT 2'!$B$18:$K$2023,10,0),0)</f>
        <v>0</v>
      </c>
    </row>
    <row r="1195" spans="1:28" s="995" customFormat="1">
      <c r="A1195" s="982">
        <f>A1194+1</f>
        <v>5</v>
      </c>
      <c r="B1195" s="982" t="s">
        <v>3090</v>
      </c>
      <c r="C1195" s="996" t="s">
        <v>3035</v>
      </c>
      <c r="D1195" s="997" t="s">
        <v>805</v>
      </c>
      <c r="E1195" s="990">
        <v>8992</v>
      </c>
      <c r="F1195" s="922">
        <v>0</v>
      </c>
      <c r="G1195" s="922"/>
      <c r="H1195" s="986">
        <v>0</v>
      </c>
      <c r="I1195" s="922">
        <f t="shared" si="178"/>
        <v>1481.8815999999999</v>
      </c>
      <c r="J1195" s="913">
        <f t="shared" si="179"/>
        <v>1481.8815999999999</v>
      </c>
      <c r="K1195" s="994">
        <v>0.1648</v>
      </c>
      <c r="M1195" s="790">
        <f>M1194+1</f>
        <v>5</v>
      </c>
      <c r="N1195" s="790" t="s">
        <v>3090</v>
      </c>
      <c r="O1195" s="965" t="s">
        <v>3035</v>
      </c>
      <c r="P1195" s="792" t="s">
        <v>805</v>
      </c>
      <c r="Q1195" s="793">
        <v>8992</v>
      </c>
      <c r="R1195" s="758">
        <f t="shared" si="170"/>
        <v>0</v>
      </c>
      <c r="S1195" s="844">
        <f t="shared" si="170"/>
        <v>1481.8815999999999</v>
      </c>
      <c r="T1195" s="883">
        <f t="shared" si="170"/>
        <v>1481.8815999999999</v>
      </c>
      <c r="U1195" s="795">
        <v>3400</v>
      </c>
      <c r="V1195" s="795">
        <v>3400</v>
      </c>
      <c r="W1195" s="795">
        <f t="shared" si="173"/>
        <v>6800</v>
      </c>
      <c r="X1195" s="795">
        <f t="shared" si="174"/>
        <v>61145600</v>
      </c>
      <c r="Y1195" s="795">
        <f t="shared" si="175"/>
        <v>0</v>
      </c>
      <c r="Z1195" s="795">
        <f t="shared" si="176"/>
        <v>10076794.879999999</v>
      </c>
      <c r="AA1195" s="795">
        <f t="shared" si="177"/>
        <v>10076794.879999999</v>
      </c>
      <c r="AB1195" s="796">
        <f>IFERROR(VLOOKUP(N1195,'[40]KL TT ĐỢT 2'!$B$18:$K$2023,10,0),0)</f>
        <v>0</v>
      </c>
    </row>
    <row r="1196" spans="1:28" s="987" customFormat="1">
      <c r="A1196" s="981"/>
      <c r="B1196" s="982" t="s">
        <v>3091</v>
      </c>
      <c r="C1196" s="988" t="s">
        <v>3037</v>
      </c>
      <c r="D1196" s="989"/>
      <c r="E1196" s="990"/>
      <c r="F1196" s="922"/>
      <c r="G1196" s="922"/>
      <c r="H1196" s="986">
        <v>0</v>
      </c>
      <c r="I1196" s="922">
        <f t="shared" si="178"/>
        <v>0</v>
      </c>
      <c r="J1196" s="913">
        <f t="shared" si="179"/>
        <v>0</v>
      </c>
      <c r="K1196" s="922"/>
      <c r="M1196" s="777"/>
      <c r="N1196" s="790" t="s">
        <v>3091</v>
      </c>
      <c r="O1196" s="903" t="s">
        <v>3037</v>
      </c>
      <c r="P1196" s="904"/>
      <c r="Q1196" s="793"/>
      <c r="R1196" s="758">
        <f t="shared" si="170"/>
        <v>0</v>
      </c>
      <c r="S1196" s="844">
        <f t="shared" si="170"/>
        <v>0</v>
      </c>
      <c r="T1196" s="883">
        <f t="shared" si="170"/>
        <v>0</v>
      </c>
      <c r="U1196" s="782"/>
      <c r="V1196" s="782"/>
      <c r="W1196" s="795"/>
      <c r="X1196" s="795"/>
      <c r="Y1196" s="795"/>
      <c r="Z1196" s="795"/>
      <c r="AA1196" s="795"/>
      <c r="AB1196" s="796">
        <f>IFERROR(VLOOKUP(N1196,'[40]KL TT ĐỢT 2'!$B$18:$K$2023,10,0),0)</f>
        <v>0</v>
      </c>
    </row>
    <row r="1197" spans="1:28" s="995" customFormat="1">
      <c r="A1197" s="982">
        <v>1</v>
      </c>
      <c r="B1197" s="982" t="s">
        <v>3092</v>
      </c>
      <c r="C1197" s="996" t="s">
        <v>3039</v>
      </c>
      <c r="D1197" s="997" t="s">
        <v>758</v>
      </c>
      <c r="E1197" s="990">
        <v>1456</v>
      </c>
      <c r="F1197" s="922">
        <v>0</v>
      </c>
      <c r="G1197" s="922"/>
      <c r="H1197" s="986">
        <v>0</v>
      </c>
      <c r="I1197" s="922">
        <f t="shared" si="178"/>
        <v>0</v>
      </c>
      <c r="J1197" s="913">
        <f t="shared" si="179"/>
        <v>0</v>
      </c>
      <c r="K1197" s="922"/>
      <c r="M1197" s="790">
        <v>1</v>
      </c>
      <c r="N1197" s="790" t="s">
        <v>3092</v>
      </c>
      <c r="O1197" s="965" t="s">
        <v>3039</v>
      </c>
      <c r="P1197" s="792" t="s">
        <v>758</v>
      </c>
      <c r="Q1197" s="793">
        <v>1456</v>
      </c>
      <c r="R1197" s="758">
        <f t="shared" si="170"/>
        <v>0</v>
      </c>
      <c r="S1197" s="844">
        <f t="shared" si="170"/>
        <v>0</v>
      </c>
      <c r="T1197" s="883">
        <f t="shared" si="170"/>
        <v>0</v>
      </c>
      <c r="U1197" s="795">
        <v>272000</v>
      </c>
      <c r="V1197" s="795">
        <v>166500</v>
      </c>
      <c r="W1197" s="795">
        <f t="shared" si="173"/>
        <v>438500</v>
      </c>
      <c r="X1197" s="795">
        <f t="shared" si="174"/>
        <v>638456000</v>
      </c>
      <c r="Y1197" s="795">
        <f t="shared" si="175"/>
        <v>0</v>
      </c>
      <c r="Z1197" s="795">
        <f t="shared" si="176"/>
        <v>0</v>
      </c>
      <c r="AA1197" s="795">
        <f t="shared" si="177"/>
        <v>0</v>
      </c>
      <c r="AB1197" s="796">
        <f>IFERROR(VLOOKUP(N1197,'[40]KL TT ĐỢT 2'!$B$18:$K$2023,10,0),0)</f>
        <v>0</v>
      </c>
    </row>
    <row r="1198" spans="1:28" s="995" customFormat="1">
      <c r="A1198" s="982">
        <f>A1197+1</f>
        <v>2</v>
      </c>
      <c r="B1198" s="982" t="s">
        <v>3093</v>
      </c>
      <c r="C1198" s="996" t="s">
        <v>3041</v>
      </c>
      <c r="D1198" s="997" t="s">
        <v>805</v>
      </c>
      <c r="E1198" s="990">
        <v>5640</v>
      </c>
      <c r="F1198" s="922">
        <v>0</v>
      </c>
      <c r="G1198" s="922"/>
      <c r="H1198" s="986">
        <v>0</v>
      </c>
      <c r="I1198" s="922">
        <f t="shared" si="178"/>
        <v>0</v>
      </c>
      <c r="J1198" s="913">
        <f t="shared" si="179"/>
        <v>0</v>
      </c>
      <c r="K1198" s="922"/>
      <c r="M1198" s="790">
        <f>M1197+1</f>
        <v>2</v>
      </c>
      <c r="N1198" s="790" t="s">
        <v>3093</v>
      </c>
      <c r="O1198" s="965" t="s">
        <v>3041</v>
      </c>
      <c r="P1198" s="792" t="s">
        <v>805</v>
      </c>
      <c r="Q1198" s="793">
        <v>5640</v>
      </c>
      <c r="R1198" s="758">
        <f t="shared" si="170"/>
        <v>0</v>
      </c>
      <c r="S1198" s="844">
        <f t="shared" si="170"/>
        <v>0</v>
      </c>
      <c r="T1198" s="883">
        <f t="shared" si="170"/>
        <v>0</v>
      </c>
      <c r="U1198" s="795">
        <v>9200</v>
      </c>
      <c r="V1198" s="795">
        <v>13400</v>
      </c>
      <c r="W1198" s="795">
        <f t="shared" si="173"/>
        <v>22600</v>
      </c>
      <c r="X1198" s="795">
        <f t="shared" si="174"/>
        <v>127464000</v>
      </c>
      <c r="Y1198" s="795">
        <f t="shared" si="175"/>
        <v>0</v>
      </c>
      <c r="Z1198" s="795">
        <f t="shared" si="176"/>
        <v>0</v>
      </c>
      <c r="AA1198" s="795">
        <f t="shared" si="177"/>
        <v>0</v>
      </c>
      <c r="AB1198" s="796">
        <f>IFERROR(VLOOKUP(N1198,'[40]KL TT ĐỢT 2'!$B$18:$K$2023,10,0),0)</f>
        <v>0</v>
      </c>
    </row>
    <row r="1199" spans="1:28" s="995" customFormat="1">
      <c r="A1199" s="982">
        <f>A1198+1</f>
        <v>3</v>
      </c>
      <c r="B1199" s="982" t="s">
        <v>3094</v>
      </c>
      <c r="C1199" s="996" t="s">
        <v>1667</v>
      </c>
      <c r="D1199" s="997" t="s">
        <v>809</v>
      </c>
      <c r="E1199" s="990">
        <v>728</v>
      </c>
      <c r="F1199" s="922">
        <v>0</v>
      </c>
      <c r="G1199" s="922"/>
      <c r="H1199" s="986">
        <v>0</v>
      </c>
      <c r="I1199" s="922">
        <f t="shared" si="178"/>
        <v>0</v>
      </c>
      <c r="J1199" s="913">
        <f t="shared" si="179"/>
        <v>0</v>
      </c>
      <c r="K1199" s="922"/>
      <c r="M1199" s="790">
        <f>M1198+1</f>
        <v>3</v>
      </c>
      <c r="N1199" s="790" t="s">
        <v>3094</v>
      </c>
      <c r="O1199" s="965" t="s">
        <v>1667</v>
      </c>
      <c r="P1199" s="792" t="s">
        <v>809</v>
      </c>
      <c r="Q1199" s="793">
        <v>728</v>
      </c>
      <c r="R1199" s="758">
        <f t="shared" si="170"/>
        <v>0</v>
      </c>
      <c r="S1199" s="844">
        <f t="shared" si="170"/>
        <v>0</v>
      </c>
      <c r="T1199" s="883">
        <f t="shared" si="170"/>
        <v>0</v>
      </c>
      <c r="U1199" s="795">
        <v>55500</v>
      </c>
      <c r="V1199" s="795">
        <v>27800</v>
      </c>
      <c r="W1199" s="795">
        <f t="shared" si="173"/>
        <v>83300</v>
      </c>
      <c r="X1199" s="795">
        <f t="shared" si="174"/>
        <v>60642400</v>
      </c>
      <c r="Y1199" s="795">
        <f t="shared" si="175"/>
        <v>0</v>
      </c>
      <c r="Z1199" s="795">
        <f t="shared" si="176"/>
        <v>0</v>
      </c>
      <c r="AA1199" s="795">
        <f t="shared" si="177"/>
        <v>0</v>
      </c>
      <c r="AB1199" s="808">
        <f>IFERROR(VLOOKUP(N1199,'[40]KL TT ĐỢT 2'!$B$18:$K$2023,10,0),0)</f>
        <v>0</v>
      </c>
    </row>
    <row r="1200" spans="1:28" s="814" customFormat="1" collapsed="1">
      <c r="A1200" s="809" t="s">
        <v>3095</v>
      </c>
      <c r="B1200" s="809"/>
      <c r="C1200" s="810" t="s">
        <v>3096</v>
      </c>
      <c r="D1200" s="809"/>
      <c r="E1200" s="811"/>
      <c r="F1200" s="937"/>
      <c r="G1200" s="937"/>
      <c r="H1200" s="812">
        <v>0</v>
      </c>
      <c r="I1200" s="891">
        <f t="shared" si="178"/>
        <v>0</v>
      </c>
      <c r="J1200" s="892">
        <f t="shared" si="179"/>
        <v>0</v>
      </c>
      <c r="K1200" s="937"/>
      <c r="M1200" s="759" t="s">
        <v>3095</v>
      </c>
      <c r="N1200" s="759"/>
      <c r="O1200" s="760" t="s">
        <v>3096</v>
      </c>
      <c r="P1200" s="759"/>
      <c r="Q1200" s="815"/>
      <c r="R1200" s="815"/>
      <c r="S1200" s="815"/>
      <c r="T1200" s="815"/>
      <c r="U1200" s="815"/>
      <c r="V1200" s="759"/>
      <c r="W1200" s="759"/>
      <c r="X1200" s="761">
        <f>SUBTOTAL(9,X1202:X1736)</f>
        <v>2103685050</v>
      </c>
      <c r="Y1200" s="759"/>
      <c r="Z1200" s="759"/>
      <c r="AA1200" s="759"/>
      <c r="AB1200" s="816">
        <f>IFERROR(VLOOKUP(N1200,'[40]KL TT ĐỢT 2'!$B$18:$K$2023,10,0),0)</f>
        <v>0</v>
      </c>
    </row>
    <row r="1201" spans="1:28" s="823" customFormat="1" hidden="1" outlineLevel="1">
      <c r="A1201" s="817" t="s">
        <v>3097</v>
      </c>
      <c r="B1201" s="817"/>
      <c r="C1201" s="818" t="s">
        <v>3098</v>
      </c>
      <c r="D1201" s="819"/>
      <c r="E1201" s="820"/>
      <c r="F1201" s="945"/>
      <c r="G1201" s="945"/>
      <c r="H1201" s="812">
        <v>0</v>
      </c>
      <c r="I1201" s="891">
        <f t="shared" si="178"/>
        <v>0</v>
      </c>
      <c r="J1201" s="892">
        <f t="shared" si="179"/>
        <v>0</v>
      </c>
      <c r="K1201" s="945"/>
      <c r="M1201" s="828" t="s">
        <v>3097</v>
      </c>
      <c r="N1201" s="828"/>
      <c r="O1201" s="861" t="s">
        <v>3098</v>
      </c>
      <c r="P1201" s="862"/>
      <c r="Q1201" s="832"/>
      <c r="R1201" s="758">
        <f t="shared" ref="R1201:T1264" si="182">+H1201</f>
        <v>0</v>
      </c>
      <c r="S1201" s="844">
        <f t="shared" si="182"/>
        <v>0</v>
      </c>
      <c r="T1201" s="883">
        <f t="shared" si="182"/>
        <v>0</v>
      </c>
      <c r="U1201" s="833"/>
      <c r="V1201" s="833"/>
      <c r="W1201" s="795">
        <f t="shared" si="173"/>
        <v>0</v>
      </c>
      <c r="X1201" s="795">
        <f t="shared" si="174"/>
        <v>0</v>
      </c>
      <c r="Y1201" s="795">
        <f t="shared" si="175"/>
        <v>0</v>
      </c>
      <c r="Z1201" s="795">
        <f t="shared" si="176"/>
        <v>0</v>
      </c>
      <c r="AA1201" s="795">
        <f t="shared" si="177"/>
        <v>0</v>
      </c>
      <c r="AB1201" s="902">
        <f>IFERROR(VLOOKUP(N1201,'[40]KL TT ĐỢT 2'!$B$18:$K$2023,10,0),0)</f>
        <v>0</v>
      </c>
    </row>
    <row r="1202" spans="1:28" s="823" customFormat="1" hidden="1" outlineLevel="1" collapsed="1">
      <c r="A1202" s="835">
        <v>1</v>
      </c>
      <c r="B1202" s="835" t="s">
        <v>3099</v>
      </c>
      <c r="C1202" s="998" t="s">
        <v>3100</v>
      </c>
      <c r="D1202" s="826" t="s">
        <v>3101</v>
      </c>
      <c r="E1202" s="820">
        <v>1</v>
      </c>
      <c r="F1202" s="938"/>
      <c r="G1202" s="938"/>
      <c r="H1202" s="812">
        <v>0</v>
      </c>
      <c r="I1202" s="891">
        <f t="shared" si="178"/>
        <v>0</v>
      </c>
      <c r="J1202" s="892">
        <f t="shared" si="179"/>
        <v>0</v>
      </c>
      <c r="K1202" s="938"/>
      <c r="M1202" s="841">
        <v>1</v>
      </c>
      <c r="N1202" s="999" t="s">
        <v>3099</v>
      </c>
      <c r="O1202" s="1000" t="s">
        <v>3100</v>
      </c>
      <c r="P1202" s="831" t="s">
        <v>3101</v>
      </c>
      <c r="Q1202" s="832">
        <v>1</v>
      </c>
      <c r="R1202" s="758">
        <f t="shared" si="182"/>
        <v>0</v>
      </c>
      <c r="S1202" s="844">
        <f t="shared" si="182"/>
        <v>0</v>
      </c>
      <c r="T1202" s="883">
        <f t="shared" si="182"/>
        <v>0</v>
      </c>
      <c r="U1202" s="845">
        <v>38902500</v>
      </c>
      <c r="V1202" s="845">
        <v>2570900</v>
      </c>
      <c r="W1202" s="795">
        <f t="shared" si="173"/>
        <v>41473400</v>
      </c>
      <c r="X1202" s="795">
        <f t="shared" si="174"/>
        <v>41473400</v>
      </c>
      <c r="Y1202" s="795">
        <f t="shared" si="175"/>
        <v>0</v>
      </c>
      <c r="Z1202" s="795">
        <f t="shared" si="176"/>
        <v>0</v>
      </c>
      <c r="AA1202" s="795">
        <f t="shared" si="177"/>
        <v>0</v>
      </c>
      <c r="AB1202" s="796">
        <f>IFERROR(VLOOKUP(N1202,'[40]KL TT ĐỢT 2'!$B$18:$K$2023,10,0),0)</f>
        <v>0</v>
      </c>
    </row>
    <row r="1203" spans="1:28" s="823" customFormat="1" hidden="1" outlineLevel="2">
      <c r="A1203" s="835"/>
      <c r="B1203" s="835" t="s">
        <v>3102</v>
      </c>
      <c r="C1203" s="1001" t="s">
        <v>3103</v>
      </c>
      <c r="D1203" s="837" t="s">
        <v>3104</v>
      </c>
      <c r="E1203" s="838">
        <v>1</v>
      </c>
      <c r="F1203" s="938"/>
      <c r="G1203" s="938"/>
      <c r="H1203" s="812">
        <v>0</v>
      </c>
      <c r="I1203" s="891">
        <f t="shared" si="178"/>
        <v>0</v>
      </c>
      <c r="J1203" s="892">
        <f t="shared" si="179"/>
        <v>0</v>
      </c>
      <c r="K1203" s="938"/>
      <c r="M1203" s="841"/>
      <c r="N1203" s="999" t="s">
        <v>3102</v>
      </c>
      <c r="O1203" s="1002" t="s">
        <v>3103</v>
      </c>
      <c r="P1203" s="843" t="s">
        <v>3104</v>
      </c>
      <c r="Q1203" s="844">
        <v>1</v>
      </c>
      <c r="R1203" s="758">
        <f t="shared" si="182"/>
        <v>0</v>
      </c>
      <c r="S1203" s="844">
        <f t="shared" si="182"/>
        <v>0</v>
      </c>
      <c r="T1203" s="883">
        <f t="shared" si="182"/>
        <v>0</v>
      </c>
      <c r="U1203" s="845">
        <v>0</v>
      </c>
      <c r="V1203" s="845"/>
      <c r="W1203" s="795">
        <f t="shared" si="173"/>
        <v>0</v>
      </c>
      <c r="X1203" s="795">
        <f t="shared" si="174"/>
        <v>0</v>
      </c>
      <c r="Y1203" s="795">
        <f t="shared" si="175"/>
        <v>0</v>
      </c>
      <c r="Z1203" s="795">
        <f t="shared" si="176"/>
        <v>0</v>
      </c>
      <c r="AA1203" s="795">
        <f t="shared" si="177"/>
        <v>0</v>
      </c>
      <c r="AB1203" s="796">
        <f>IFERROR(VLOOKUP(N1203,'[40]KL TT ĐỢT 2'!$B$18:$K$2023,10,0),0)</f>
        <v>0</v>
      </c>
    </row>
    <row r="1204" spans="1:28" s="823" customFormat="1" hidden="1" outlineLevel="2">
      <c r="A1204" s="817"/>
      <c r="B1204" s="835" t="s">
        <v>3105</v>
      </c>
      <c r="C1204" s="950" t="s">
        <v>3106</v>
      </c>
      <c r="D1204" s="931" t="s">
        <v>3104</v>
      </c>
      <c r="E1204" s="838">
        <v>1</v>
      </c>
      <c r="F1204" s="945"/>
      <c r="G1204" s="945"/>
      <c r="H1204" s="812">
        <v>0</v>
      </c>
      <c r="I1204" s="891">
        <f t="shared" si="178"/>
        <v>0</v>
      </c>
      <c r="J1204" s="892">
        <f t="shared" si="179"/>
        <v>0</v>
      </c>
      <c r="K1204" s="945"/>
      <c r="M1204" s="828"/>
      <c r="N1204" s="999" t="s">
        <v>3105</v>
      </c>
      <c r="O1204" s="1003" t="s">
        <v>3106</v>
      </c>
      <c r="P1204" s="866" t="s">
        <v>3104</v>
      </c>
      <c r="Q1204" s="844">
        <v>1</v>
      </c>
      <c r="R1204" s="758">
        <f t="shared" si="182"/>
        <v>0</v>
      </c>
      <c r="S1204" s="844">
        <f t="shared" si="182"/>
        <v>0</v>
      </c>
      <c r="T1204" s="883">
        <f t="shared" si="182"/>
        <v>0</v>
      </c>
      <c r="U1204" s="833">
        <v>0</v>
      </c>
      <c r="V1204" s="833"/>
      <c r="W1204" s="795">
        <f t="shared" si="173"/>
        <v>0</v>
      </c>
      <c r="X1204" s="795">
        <f t="shared" si="174"/>
        <v>0</v>
      </c>
      <c r="Y1204" s="795">
        <f t="shared" si="175"/>
        <v>0</v>
      </c>
      <c r="Z1204" s="795">
        <f t="shared" si="176"/>
        <v>0</v>
      </c>
      <c r="AA1204" s="795">
        <f t="shared" si="177"/>
        <v>0</v>
      </c>
      <c r="AB1204" s="796">
        <f>IFERROR(VLOOKUP(N1204,'[40]KL TT ĐỢT 2'!$B$18:$K$2023,10,0),0)</f>
        <v>0</v>
      </c>
    </row>
    <row r="1205" spans="1:28" s="827" customFormat="1" hidden="1" outlineLevel="2">
      <c r="A1205" s="817"/>
      <c r="B1205" s="835" t="s">
        <v>3107</v>
      </c>
      <c r="C1205" s="818" t="s">
        <v>3108</v>
      </c>
      <c r="D1205" s="819"/>
      <c r="E1205" s="820"/>
      <c r="F1205" s="945"/>
      <c r="G1205" s="945"/>
      <c r="H1205" s="812">
        <v>0</v>
      </c>
      <c r="I1205" s="891">
        <f t="shared" si="178"/>
        <v>0</v>
      </c>
      <c r="J1205" s="892">
        <f t="shared" si="179"/>
        <v>0</v>
      </c>
      <c r="K1205" s="945"/>
      <c r="M1205" s="828"/>
      <c r="N1205" s="999" t="s">
        <v>3107</v>
      </c>
      <c r="O1205" s="1004" t="s">
        <v>3108</v>
      </c>
      <c r="P1205" s="862"/>
      <c r="Q1205" s="832"/>
      <c r="R1205" s="758">
        <f t="shared" si="182"/>
        <v>0</v>
      </c>
      <c r="S1205" s="844">
        <f t="shared" si="182"/>
        <v>0</v>
      </c>
      <c r="T1205" s="883">
        <f t="shared" si="182"/>
        <v>0</v>
      </c>
      <c r="U1205" s="833">
        <v>0</v>
      </c>
      <c r="V1205" s="833"/>
      <c r="W1205" s="795">
        <f t="shared" si="173"/>
        <v>0</v>
      </c>
      <c r="X1205" s="795">
        <f t="shared" si="174"/>
        <v>0</v>
      </c>
      <c r="Y1205" s="795">
        <f t="shared" si="175"/>
        <v>0</v>
      </c>
      <c r="Z1205" s="795">
        <f t="shared" si="176"/>
        <v>0</v>
      </c>
      <c r="AA1205" s="795">
        <f t="shared" si="177"/>
        <v>0</v>
      </c>
      <c r="AB1205" s="796">
        <f>IFERROR(VLOOKUP(N1205,'[40]KL TT ĐỢT 2'!$B$18:$K$2023,10,0),0)</f>
        <v>0</v>
      </c>
    </row>
    <row r="1206" spans="1:28" s="823" customFormat="1" hidden="1" outlineLevel="2">
      <c r="A1206" s="817"/>
      <c r="B1206" s="835" t="s">
        <v>3109</v>
      </c>
      <c r="C1206" s="950" t="s">
        <v>3110</v>
      </c>
      <c r="D1206" s="931" t="s">
        <v>3111</v>
      </c>
      <c r="E1206" s="838">
        <v>1</v>
      </c>
      <c r="F1206" s="945"/>
      <c r="G1206" s="945"/>
      <c r="H1206" s="812">
        <v>0</v>
      </c>
      <c r="I1206" s="891">
        <f t="shared" si="178"/>
        <v>0</v>
      </c>
      <c r="J1206" s="892">
        <f t="shared" si="179"/>
        <v>0</v>
      </c>
      <c r="K1206" s="945"/>
      <c r="M1206" s="828"/>
      <c r="N1206" s="999" t="s">
        <v>3109</v>
      </c>
      <c r="O1206" s="1003" t="s">
        <v>3110</v>
      </c>
      <c r="P1206" s="866" t="s">
        <v>3111</v>
      </c>
      <c r="Q1206" s="844">
        <v>1</v>
      </c>
      <c r="R1206" s="758">
        <f t="shared" si="182"/>
        <v>0</v>
      </c>
      <c r="S1206" s="844">
        <f t="shared" si="182"/>
        <v>0</v>
      </c>
      <c r="T1206" s="883">
        <f t="shared" si="182"/>
        <v>0</v>
      </c>
      <c r="U1206" s="833">
        <v>0</v>
      </c>
      <c r="V1206" s="833"/>
      <c r="W1206" s="795">
        <f t="shared" si="173"/>
        <v>0</v>
      </c>
      <c r="X1206" s="795">
        <f t="shared" si="174"/>
        <v>0</v>
      </c>
      <c r="Y1206" s="795">
        <f t="shared" si="175"/>
        <v>0</v>
      </c>
      <c r="Z1206" s="795">
        <f t="shared" si="176"/>
        <v>0</v>
      </c>
      <c r="AA1206" s="795">
        <f t="shared" si="177"/>
        <v>0</v>
      </c>
      <c r="AB1206" s="796">
        <f>IFERROR(VLOOKUP(N1206,'[40]KL TT ĐỢT 2'!$B$18:$K$2023,10,0),0)</f>
        <v>0</v>
      </c>
    </row>
    <row r="1207" spans="1:28" s="823" customFormat="1" hidden="1" outlineLevel="2">
      <c r="A1207" s="817"/>
      <c r="B1207" s="835" t="s">
        <v>3112</v>
      </c>
      <c r="C1207" s="950" t="s">
        <v>3113</v>
      </c>
      <c r="D1207" s="931" t="s">
        <v>3111</v>
      </c>
      <c r="E1207" s="838">
        <v>1</v>
      </c>
      <c r="F1207" s="945"/>
      <c r="G1207" s="945"/>
      <c r="H1207" s="812">
        <v>0</v>
      </c>
      <c r="I1207" s="891">
        <f t="shared" si="178"/>
        <v>0</v>
      </c>
      <c r="J1207" s="892">
        <f t="shared" si="179"/>
        <v>0</v>
      </c>
      <c r="K1207" s="945"/>
      <c r="M1207" s="828"/>
      <c r="N1207" s="999" t="s">
        <v>3112</v>
      </c>
      <c r="O1207" s="1003" t="s">
        <v>3113</v>
      </c>
      <c r="P1207" s="866" t="s">
        <v>3111</v>
      </c>
      <c r="Q1207" s="844">
        <v>1</v>
      </c>
      <c r="R1207" s="758">
        <f t="shared" si="182"/>
        <v>0</v>
      </c>
      <c r="S1207" s="844">
        <f t="shared" si="182"/>
        <v>0</v>
      </c>
      <c r="T1207" s="883">
        <f t="shared" si="182"/>
        <v>0</v>
      </c>
      <c r="U1207" s="833">
        <v>0</v>
      </c>
      <c r="V1207" s="833"/>
      <c r="W1207" s="795">
        <f t="shared" si="173"/>
        <v>0</v>
      </c>
      <c r="X1207" s="795">
        <f t="shared" si="174"/>
        <v>0</v>
      </c>
      <c r="Y1207" s="795">
        <f t="shared" si="175"/>
        <v>0</v>
      </c>
      <c r="Z1207" s="795">
        <f t="shared" si="176"/>
        <v>0</v>
      </c>
      <c r="AA1207" s="795">
        <f t="shared" si="177"/>
        <v>0</v>
      </c>
      <c r="AB1207" s="796">
        <f>IFERROR(VLOOKUP(N1207,'[40]KL TT ĐỢT 2'!$B$18:$K$2023,10,0),0)</f>
        <v>0</v>
      </c>
    </row>
    <row r="1208" spans="1:28" s="823" customFormat="1" hidden="1" outlineLevel="2">
      <c r="A1208" s="817"/>
      <c r="B1208" s="835" t="s">
        <v>3114</v>
      </c>
      <c r="C1208" s="950" t="s">
        <v>3115</v>
      </c>
      <c r="D1208" s="931" t="s">
        <v>3111</v>
      </c>
      <c r="E1208" s="838">
        <v>1</v>
      </c>
      <c r="F1208" s="945"/>
      <c r="G1208" s="945"/>
      <c r="H1208" s="812">
        <v>0</v>
      </c>
      <c r="I1208" s="891">
        <f t="shared" si="178"/>
        <v>0</v>
      </c>
      <c r="J1208" s="892">
        <f t="shared" si="179"/>
        <v>0</v>
      </c>
      <c r="K1208" s="945"/>
      <c r="M1208" s="828"/>
      <c r="N1208" s="999" t="s">
        <v>3114</v>
      </c>
      <c r="O1208" s="1003" t="s">
        <v>3115</v>
      </c>
      <c r="P1208" s="866" t="s">
        <v>3111</v>
      </c>
      <c r="Q1208" s="844">
        <v>1</v>
      </c>
      <c r="R1208" s="758">
        <f t="shared" si="182"/>
        <v>0</v>
      </c>
      <c r="S1208" s="844">
        <f t="shared" si="182"/>
        <v>0</v>
      </c>
      <c r="T1208" s="883">
        <f t="shared" si="182"/>
        <v>0</v>
      </c>
      <c r="U1208" s="833">
        <v>0</v>
      </c>
      <c r="V1208" s="833"/>
      <c r="W1208" s="795">
        <f t="shared" si="173"/>
        <v>0</v>
      </c>
      <c r="X1208" s="795">
        <f t="shared" si="174"/>
        <v>0</v>
      </c>
      <c r="Y1208" s="795">
        <f t="shared" si="175"/>
        <v>0</v>
      </c>
      <c r="Z1208" s="795">
        <f t="shared" si="176"/>
        <v>0</v>
      </c>
      <c r="AA1208" s="795">
        <f t="shared" si="177"/>
        <v>0</v>
      </c>
      <c r="AB1208" s="796">
        <f>IFERROR(VLOOKUP(N1208,'[40]KL TT ĐỢT 2'!$B$18:$K$2023,10,0),0)</f>
        <v>0</v>
      </c>
    </row>
    <row r="1209" spans="1:28" s="823" customFormat="1" hidden="1" outlineLevel="2">
      <c r="A1209" s="817"/>
      <c r="B1209" s="835" t="s">
        <v>3116</v>
      </c>
      <c r="C1209" s="950" t="s">
        <v>3117</v>
      </c>
      <c r="D1209" s="931" t="s">
        <v>3118</v>
      </c>
      <c r="E1209" s="838">
        <v>3</v>
      </c>
      <c r="F1209" s="945"/>
      <c r="G1209" s="945"/>
      <c r="H1209" s="812">
        <v>0</v>
      </c>
      <c r="I1209" s="891">
        <f t="shared" si="178"/>
        <v>0</v>
      </c>
      <c r="J1209" s="892">
        <f t="shared" si="179"/>
        <v>0</v>
      </c>
      <c r="K1209" s="945"/>
      <c r="M1209" s="828"/>
      <c r="N1209" s="999" t="s">
        <v>3116</v>
      </c>
      <c r="O1209" s="1003" t="s">
        <v>3117</v>
      </c>
      <c r="P1209" s="866" t="s">
        <v>3118</v>
      </c>
      <c r="Q1209" s="844">
        <v>3</v>
      </c>
      <c r="R1209" s="758">
        <f t="shared" si="182"/>
        <v>0</v>
      </c>
      <c r="S1209" s="844">
        <f t="shared" si="182"/>
        <v>0</v>
      </c>
      <c r="T1209" s="883">
        <f t="shared" si="182"/>
        <v>0</v>
      </c>
      <c r="U1209" s="833">
        <v>0</v>
      </c>
      <c r="V1209" s="833"/>
      <c r="W1209" s="795">
        <f t="shared" si="173"/>
        <v>0</v>
      </c>
      <c r="X1209" s="795">
        <f t="shared" si="174"/>
        <v>0</v>
      </c>
      <c r="Y1209" s="795">
        <f t="shared" si="175"/>
        <v>0</v>
      </c>
      <c r="Z1209" s="795">
        <f t="shared" si="176"/>
        <v>0</v>
      </c>
      <c r="AA1209" s="795">
        <f t="shared" si="177"/>
        <v>0</v>
      </c>
      <c r="AB1209" s="796">
        <f>IFERROR(VLOOKUP(N1209,'[40]KL TT ĐỢT 2'!$B$18:$K$2023,10,0),0)</f>
        <v>0</v>
      </c>
    </row>
    <row r="1210" spans="1:28" s="823" customFormat="1" hidden="1" outlineLevel="2">
      <c r="A1210" s="817"/>
      <c r="B1210" s="835" t="s">
        <v>3119</v>
      </c>
      <c r="C1210" s="950" t="s">
        <v>3120</v>
      </c>
      <c r="D1210" s="931" t="s">
        <v>3121</v>
      </c>
      <c r="E1210" s="838">
        <v>3</v>
      </c>
      <c r="F1210" s="945"/>
      <c r="G1210" s="945"/>
      <c r="H1210" s="812">
        <v>0</v>
      </c>
      <c r="I1210" s="891">
        <f t="shared" si="178"/>
        <v>0</v>
      </c>
      <c r="J1210" s="892">
        <f t="shared" si="179"/>
        <v>0</v>
      </c>
      <c r="K1210" s="945"/>
      <c r="M1210" s="828"/>
      <c r="N1210" s="999" t="s">
        <v>3119</v>
      </c>
      <c r="O1210" s="1003" t="s">
        <v>3120</v>
      </c>
      <c r="P1210" s="866" t="s">
        <v>3121</v>
      </c>
      <c r="Q1210" s="844">
        <v>3</v>
      </c>
      <c r="R1210" s="758">
        <f t="shared" si="182"/>
        <v>0</v>
      </c>
      <c r="S1210" s="844">
        <f t="shared" si="182"/>
        <v>0</v>
      </c>
      <c r="T1210" s="883">
        <f t="shared" si="182"/>
        <v>0</v>
      </c>
      <c r="U1210" s="833">
        <v>0</v>
      </c>
      <c r="V1210" s="833"/>
      <c r="W1210" s="795">
        <f t="shared" si="173"/>
        <v>0</v>
      </c>
      <c r="X1210" s="795">
        <f t="shared" si="174"/>
        <v>0</v>
      </c>
      <c r="Y1210" s="795">
        <f t="shared" si="175"/>
        <v>0</v>
      </c>
      <c r="Z1210" s="795">
        <f t="shared" si="176"/>
        <v>0</v>
      </c>
      <c r="AA1210" s="795">
        <f t="shared" si="177"/>
        <v>0</v>
      </c>
      <c r="AB1210" s="796">
        <f>IFERROR(VLOOKUP(N1210,'[40]KL TT ĐỢT 2'!$B$18:$K$2023,10,0),0)</f>
        <v>0</v>
      </c>
    </row>
    <row r="1211" spans="1:28" s="823" customFormat="1" hidden="1" outlineLevel="2">
      <c r="A1211" s="817"/>
      <c r="B1211" s="835" t="s">
        <v>3122</v>
      </c>
      <c r="C1211" s="950" t="s">
        <v>3123</v>
      </c>
      <c r="D1211" s="931" t="s">
        <v>3118</v>
      </c>
      <c r="E1211" s="838">
        <v>1</v>
      </c>
      <c r="F1211" s="945"/>
      <c r="G1211" s="945"/>
      <c r="H1211" s="812">
        <v>0</v>
      </c>
      <c r="I1211" s="891">
        <f t="shared" si="178"/>
        <v>0</v>
      </c>
      <c r="J1211" s="892">
        <f t="shared" si="179"/>
        <v>0</v>
      </c>
      <c r="K1211" s="945"/>
      <c r="M1211" s="828"/>
      <c r="N1211" s="999" t="s">
        <v>3122</v>
      </c>
      <c r="O1211" s="1003" t="s">
        <v>3123</v>
      </c>
      <c r="P1211" s="866" t="s">
        <v>3118</v>
      </c>
      <c r="Q1211" s="844">
        <v>1</v>
      </c>
      <c r="R1211" s="758">
        <f t="shared" si="182"/>
        <v>0</v>
      </c>
      <c r="S1211" s="844">
        <f t="shared" si="182"/>
        <v>0</v>
      </c>
      <c r="T1211" s="883">
        <f t="shared" si="182"/>
        <v>0</v>
      </c>
      <c r="U1211" s="833">
        <v>0</v>
      </c>
      <c r="V1211" s="833"/>
      <c r="W1211" s="795">
        <f t="shared" si="173"/>
        <v>0</v>
      </c>
      <c r="X1211" s="795">
        <f t="shared" si="174"/>
        <v>0</v>
      </c>
      <c r="Y1211" s="795">
        <f t="shared" si="175"/>
        <v>0</v>
      </c>
      <c r="Z1211" s="795">
        <f t="shared" si="176"/>
        <v>0</v>
      </c>
      <c r="AA1211" s="795">
        <f t="shared" si="177"/>
        <v>0</v>
      </c>
      <c r="AB1211" s="796">
        <f>IFERROR(VLOOKUP(N1211,'[40]KL TT ĐỢT 2'!$B$18:$K$2023,10,0),0)</f>
        <v>0</v>
      </c>
    </row>
    <row r="1212" spans="1:28" s="823" customFormat="1" hidden="1" outlineLevel="2">
      <c r="A1212" s="817"/>
      <c r="B1212" s="835" t="s">
        <v>3124</v>
      </c>
      <c r="C1212" s="950" t="s">
        <v>3125</v>
      </c>
      <c r="D1212" s="931" t="s">
        <v>3118</v>
      </c>
      <c r="E1212" s="838">
        <v>1</v>
      </c>
      <c r="F1212" s="945"/>
      <c r="G1212" s="945"/>
      <c r="H1212" s="812">
        <v>0</v>
      </c>
      <c r="I1212" s="891">
        <f t="shared" si="178"/>
        <v>0</v>
      </c>
      <c r="J1212" s="892">
        <f t="shared" si="179"/>
        <v>0</v>
      </c>
      <c r="K1212" s="945"/>
      <c r="M1212" s="828"/>
      <c r="N1212" s="999" t="s">
        <v>3124</v>
      </c>
      <c r="O1212" s="1003" t="s">
        <v>3125</v>
      </c>
      <c r="P1212" s="866" t="s">
        <v>3118</v>
      </c>
      <c r="Q1212" s="844">
        <v>1</v>
      </c>
      <c r="R1212" s="758">
        <f t="shared" si="182"/>
        <v>0</v>
      </c>
      <c r="S1212" s="844">
        <f t="shared" si="182"/>
        <v>0</v>
      </c>
      <c r="T1212" s="883">
        <f t="shared" si="182"/>
        <v>0</v>
      </c>
      <c r="U1212" s="833">
        <v>0</v>
      </c>
      <c r="V1212" s="833"/>
      <c r="W1212" s="795">
        <f t="shared" si="173"/>
        <v>0</v>
      </c>
      <c r="X1212" s="795">
        <f t="shared" si="174"/>
        <v>0</v>
      </c>
      <c r="Y1212" s="795">
        <f t="shared" si="175"/>
        <v>0</v>
      </c>
      <c r="Z1212" s="795">
        <f t="shared" si="176"/>
        <v>0</v>
      </c>
      <c r="AA1212" s="795">
        <f t="shared" si="177"/>
        <v>0</v>
      </c>
      <c r="AB1212" s="796">
        <f>IFERROR(VLOOKUP(N1212,'[40]KL TT ĐỢT 2'!$B$18:$K$2023,10,0),0)</f>
        <v>0</v>
      </c>
    </row>
    <row r="1213" spans="1:28" s="823" customFormat="1" hidden="1" outlineLevel="2">
      <c r="A1213" s="817"/>
      <c r="B1213" s="835" t="s">
        <v>3126</v>
      </c>
      <c r="C1213" s="950" t="s">
        <v>3127</v>
      </c>
      <c r="D1213" s="931" t="s">
        <v>3111</v>
      </c>
      <c r="E1213" s="838">
        <v>1</v>
      </c>
      <c r="F1213" s="945"/>
      <c r="G1213" s="945"/>
      <c r="H1213" s="812">
        <v>0</v>
      </c>
      <c r="I1213" s="891">
        <f t="shared" si="178"/>
        <v>0</v>
      </c>
      <c r="J1213" s="892">
        <f t="shared" si="179"/>
        <v>0</v>
      </c>
      <c r="K1213" s="945"/>
      <c r="M1213" s="828"/>
      <c r="N1213" s="999" t="s">
        <v>3126</v>
      </c>
      <c r="O1213" s="1003" t="s">
        <v>3127</v>
      </c>
      <c r="P1213" s="866" t="s">
        <v>3111</v>
      </c>
      <c r="Q1213" s="844">
        <v>1</v>
      </c>
      <c r="R1213" s="758">
        <f t="shared" si="182"/>
        <v>0</v>
      </c>
      <c r="S1213" s="844">
        <f t="shared" si="182"/>
        <v>0</v>
      </c>
      <c r="T1213" s="883">
        <f t="shared" si="182"/>
        <v>0</v>
      </c>
      <c r="U1213" s="833">
        <v>0</v>
      </c>
      <c r="V1213" s="833"/>
      <c r="W1213" s="795">
        <f t="shared" si="173"/>
        <v>0</v>
      </c>
      <c r="X1213" s="795">
        <f t="shared" si="174"/>
        <v>0</v>
      </c>
      <c r="Y1213" s="795">
        <f t="shared" si="175"/>
        <v>0</v>
      </c>
      <c r="Z1213" s="795">
        <f t="shared" si="176"/>
        <v>0</v>
      </c>
      <c r="AA1213" s="795">
        <f t="shared" si="177"/>
        <v>0</v>
      </c>
      <c r="AB1213" s="796">
        <f>IFERROR(VLOOKUP(N1213,'[40]KL TT ĐỢT 2'!$B$18:$K$2023,10,0),0)</f>
        <v>0</v>
      </c>
    </row>
    <row r="1214" spans="1:28" s="827" customFormat="1" hidden="1" outlineLevel="2">
      <c r="A1214" s="817"/>
      <c r="B1214" s="835" t="s">
        <v>3128</v>
      </c>
      <c r="C1214" s="818" t="s">
        <v>3129</v>
      </c>
      <c r="D1214" s="819"/>
      <c r="E1214" s="820"/>
      <c r="F1214" s="945"/>
      <c r="G1214" s="945"/>
      <c r="H1214" s="812">
        <v>0</v>
      </c>
      <c r="I1214" s="891">
        <f t="shared" si="178"/>
        <v>0</v>
      </c>
      <c r="J1214" s="892">
        <f t="shared" si="179"/>
        <v>0</v>
      </c>
      <c r="K1214" s="945"/>
      <c r="M1214" s="828"/>
      <c r="N1214" s="999" t="s">
        <v>3128</v>
      </c>
      <c r="O1214" s="1004" t="s">
        <v>3129</v>
      </c>
      <c r="P1214" s="862"/>
      <c r="Q1214" s="832"/>
      <c r="R1214" s="758">
        <f t="shared" si="182"/>
        <v>0</v>
      </c>
      <c r="S1214" s="844">
        <f t="shared" si="182"/>
        <v>0</v>
      </c>
      <c r="T1214" s="883">
        <f t="shared" si="182"/>
        <v>0</v>
      </c>
      <c r="U1214" s="833">
        <v>0</v>
      </c>
      <c r="V1214" s="833"/>
      <c r="W1214" s="795">
        <f t="shared" si="173"/>
        <v>0</v>
      </c>
      <c r="X1214" s="795">
        <f t="shared" si="174"/>
        <v>0</v>
      </c>
      <c r="Y1214" s="795">
        <f t="shared" si="175"/>
        <v>0</v>
      </c>
      <c r="Z1214" s="795">
        <f t="shared" si="176"/>
        <v>0</v>
      </c>
      <c r="AA1214" s="795">
        <f t="shared" si="177"/>
        <v>0</v>
      </c>
      <c r="AB1214" s="796">
        <f>IFERROR(VLOOKUP(N1214,'[40]KL TT ĐỢT 2'!$B$18:$K$2023,10,0),0)</f>
        <v>0</v>
      </c>
    </row>
    <row r="1215" spans="1:28" s="823" customFormat="1" hidden="1" outlineLevel="2">
      <c r="A1215" s="817"/>
      <c r="B1215" s="835" t="s">
        <v>3130</v>
      </c>
      <c r="C1215" s="950" t="s">
        <v>3131</v>
      </c>
      <c r="D1215" s="931" t="s">
        <v>3121</v>
      </c>
      <c r="E1215" s="838">
        <v>2</v>
      </c>
      <c r="F1215" s="945"/>
      <c r="G1215" s="945"/>
      <c r="H1215" s="812">
        <v>0</v>
      </c>
      <c r="I1215" s="891">
        <f t="shared" si="178"/>
        <v>0</v>
      </c>
      <c r="J1215" s="892">
        <f t="shared" si="179"/>
        <v>0</v>
      </c>
      <c r="K1215" s="945"/>
      <c r="M1215" s="828"/>
      <c r="N1215" s="999" t="s">
        <v>3130</v>
      </c>
      <c r="O1215" s="1003" t="s">
        <v>3131</v>
      </c>
      <c r="P1215" s="866" t="s">
        <v>3121</v>
      </c>
      <c r="Q1215" s="844">
        <v>2</v>
      </c>
      <c r="R1215" s="758">
        <f t="shared" si="182"/>
        <v>0</v>
      </c>
      <c r="S1215" s="844">
        <f t="shared" si="182"/>
        <v>0</v>
      </c>
      <c r="T1215" s="883">
        <f t="shared" si="182"/>
        <v>0</v>
      </c>
      <c r="U1215" s="833">
        <v>0</v>
      </c>
      <c r="V1215" s="833"/>
      <c r="W1215" s="795">
        <f t="shared" si="173"/>
        <v>0</v>
      </c>
      <c r="X1215" s="795">
        <f t="shared" si="174"/>
        <v>0</v>
      </c>
      <c r="Y1215" s="795">
        <f t="shared" si="175"/>
        <v>0</v>
      </c>
      <c r="Z1215" s="795">
        <f t="shared" si="176"/>
        <v>0</v>
      </c>
      <c r="AA1215" s="795">
        <f t="shared" si="177"/>
        <v>0</v>
      </c>
      <c r="AB1215" s="796">
        <f>IFERROR(VLOOKUP(N1215,'[40]KL TT ĐỢT 2'!$B$18:$K$2023,10,0),0)</f>
        <v>0</v>
      </c>
    </row>
    <row r="1216" spans="1:28" s="823" customFormat="1" hidden="1" outlineLevel="2">
      <c r="A1216" s="817"/>
      <c r="B1216" s="835" t="s">
        <v>3132</v>
      </c>
      <c r="C1216" s="950" t="s">
        <v>3133</v>
      </c>
      <c r="D1216" s="931" t="s">
        <v>3121</v>
      </c>
      <c r="E1216" s="838">
        <v>2</v>
      </c>
      <c r="F1216" s="945"/>
      <c r="G1216" s="945"/>
      <c r="H1216" s="812">
        <v>0</v>
      </c>
      <c r="I1216" s="891">
        <f t="shared" si="178"/>
        <v>0</v>
      </c>
      <c r="J1216" s="892">
        <f t="shared" si="179"/>
        <v>0</v>
      </c>
      <c r="K1216" s="945"/>
      <c r="M1216" s="828"/>
      <c r="N1216" s="999" t="s">
        <v>3132</v>
      </c>
      <c r="O1216" s="1003" t="s">
        <v>3133</v>
      </c>
      <c r="P1216" s="866" t="s">
        <v>3121</v>
      </c>
      <c r="Q1216" s="844">
        <v>2</v>
      </c>
      <c r="R1216" s="758">
        <f t="shared" si="182"/>
        <v>0</v>
      </c>
      <c r="S1216" s="844">
        <f t="shared" si="182"/>
        <v>0</v>
      </c>
      <c r="T1216" s="883">
        <f t="shared" si="182"/>
        <v>0</v>
      </c>
      <c r="U1216" s="833">
        <v>0</v>
      </c>
      <c r="V1216" s="833"/>
      <c r="W1216" s="795">
        <f t="shared" si="173"/>
        <v>0</v>
      </c>
      <c r="X1216" s="795">
        <f t="shared" si="174"/>
        <v>0</v>
      </c>
      <c r="Y1216" s="795">
        <f t="shared" si="175"/>
        <v>0</v>
      </c>
      <c r="Z1216" s="795">
        <f t="shared" si="176"/>
        <v>0</v>
      </c>
      <c r="AA1216" s="795">
        <f t="shared" si="177"/>
        <v>0</v>
      </c>
      <c r="AB1216" s="796">
        <f>IFERROR(VLOOKUP(N1216,'[40]KL TT ĐỢT 2'!$B$18:$K$2023,10,0),0)</f>
        <v>0</v>
      </c>
    </row>
    <row r="1217" spans="1:28" s="823" customFormat="1" hidden="1" outlineLevel="2">
      <c r="A1217" s="817"/>
      <c r="B1217" s="835" t="s">
        <v>3134</v>
      </c>
      <c r="C1217" s="950" t="s">
        <v>3135</v>
      </c>
      <c r="D1217" s="931" t="s">
        <v>3121</v>
      </c>
      <c r="E1217" s="838">
        <v>2</v>
      </c>
      <c r="F1217" s="945"/>
      <c r="G1217" s="945"/>
      <c r="H1217" s="812">
        <v>0</v>
      </c>
      <c r="I1217" s="891">
        <f t="shared" si="178"/>
        <v>0</v>
      </c>
      <c r="J1217" s="892">
        <f t="shared" si="179"/>
        <v>0</v>
      </c>
      <c r="K1217" s="945"/>
      <c r="M1217" s="828"/>
      <c r="N1217" s="999" t="s">
        <v>3134</v>
      </c>
      <c r="O1217" s="1003" t="s">
        <v>3135</v>
      </c>
      <c r="P1217" s="866" t="s">
        <v>3121</v>
      </c>
      <c r="Q1217" s="844">
        <v>2</v>
      </c>
      <c r="R1217" s="758">
        <f t="shared" si="182"/>
        <v>0</v>
      </c>
      <c r="S1217" s="844">
        <f t="shared" si="182"/>
        <v>0</v>
      </c>
      <c r="T1217" s="883">
        <f t="shared" si="182"/>
        <v>0</v>
      </c>
      <c r="U1217" s="833">
        <v>0</v>
      </c>
      <c r="V1217" s="833"/>
      <c r="W1217" s="795">
        <f t="shared" si="173"/>
        <v>0</v>
      </c>
      <c r="X1217" s="795">
        <f t="shared" si="174"/>
        <v>0</v>
      </c>
      <c r="Y1217" s="795">
        <f t="shared" si="175"/>
        <v>0</v>
      </c>
      <c r="Z1217" s="795">
        <f t="shared" si="176"/>
        <v>0</v>
      </c>
      <c r="AA1217" s="795">
        <f t="shared" si="177"/>
        <v>0</v>
      </c>
      <c r="AB1217" s="796">
        <f>IFERROR(VLOOKUP(N1217,'[40]KL TT ĐỢT 2'!$B$18:$K$2023,10,0),0)</f>
        <v>0</v>
      </c>
    </row>
    <row r="1218" spans="1:28" s="823" customFormat="1" hidden="1" outlineLevel="2">
      <c r="A1218" s="817"/>
      <c r="B1218" s="835" t="s">
        <v>3136</v>
      </c>
      <c r="C1218" s="950" t="s">
        <v>3137</v>
      </c>
      <c r="D1218" s="931" t="s">
        <v>3111</v>
      </c>
      <c r="E1218" s="838">
        <v>1</v>
      </c>
      <c r="F1218" s="945"/>
      <c r="G1218" s="945"/>
      <c r="H1218" s="812">
        <v>0</v>
      </c>
      <c r="I1218" s="891">
        <f t="shared" si="178"/>
        <v>0</v>
      </c>
      <c r="J1218" s="892">
        <f t="shared" si="179"/>
        <v>0</v>
      </c>
      <c r="K1218" s="945"/>
      <c r="M1218" s="828"/>
      <c r="N1218" s="999" t="s">
        <v>3136</v>
      </c>
      <c r="O1218" s="1003" t="s">
        <v>3137</v>
      </c>
      <c r="P1218" s="866" t="s">
        <v>3111</v>
      </c>
      <c r="Q1218" s="844">
        <v>1</v>
      </c>
      <c r="R1218" s="758">
        <f t="shared" si="182"/>
        <v>0</v>
      </c>
      <c r="S1218" s="844">
        <f t="shared" si="182"/>
        <v>0</v>
      </c>
      <c r="T1218" s="883">
        <f t="shared" si="182"/>
        <v>0</v>
      </c>
      <c r="U1218" s="833">
        <v>0</v>
      </c>
      <c r="V1218" s="833"/>
      <c r="W1218" s="795">
        <f t="shared" si="173"/>
        <v>0</v>
      </c>
      <c r="X1218" s="795">
        <f t="shared" si="174"/>
        <v>0</v>
      </c>
      <c r="Y1218" s="795">
        <f t="shared" si="175"/>
        <v>0</v>
      </c>
      <c r="Z1218" s="795">
        <f t="shared" si="176"/>
        <v>0</v>
      </c>
      <c r="AA1218" s="795">
        <f t="shared" si="177"/>
        <v>0</v>
      </c>
      <c r="AB1218" s="796">
        <f>IFERROR(VLOOKUP(N1218,'[40]KL TT ĐỢT 2'!$B$18:$K$2023,10,0),0)</f>
        <v>0</v>
      </c>
    </row>
    <row r="1219" spans="1:28" s="823" customFormat="1" hidden="1" outlineLevel="2">
      <c r="A1219" s="817"/>
      <c r="B1219" s="835" t="s">
        <v>3138</v>
      </c>
      <c r="C1219" s="950" t="s">
        <v>3139</v>
      </c>
      <c r="D1219" s="931" t="s">
        <v>3111</v>
      </c>
      <c r="E1219" s="838">
        <v>1</v>
      </c>
      <c r="F1219" s="945"/>
      <c r="G1219" s="945"/>
      <c r="H1219" s="812">
        <v>0</v>
      </c>
      <c r="I1219" s="891">
        <f t="shared" si="178"/>
        <v>0</v>
      </c>
      <c r="J1219" s="892">
        <f t="shared" si="179"/>
        <v>0</v>
      </c>
      <c r="K1219" s="945"/>
      <c r="M1219" s="828"/>
      <c r="N1219" s="999" t="s">
        <v>3138</v>
      </c>
      <c r="O1219" s="1003" t="s">
        <v>3139</v>
      </c>
      <c r="P1219" s="866" t="s">
        <v>3111</v>
      </c>
      <c r="Q1219" s="844">
        <v>1</v>
      </c>
      <c r="R1219" s="758">
        <f t="shared" si="182"/>
        <v>0</v>
      </c>
      <c r="S1219" s="844">
        <f t="shared" si="182"/>
        <v>0</v>
      </c>
      <c r="T1219" s="883">
        <f t="shared" si="182"/>
        <v>0</v>
      </c>
      <c r="U1219" s="833">
        <v>0</v>
      </c>
      <c r="V1219" s="833"/>
      <c r="W1219" s="795">
        <f t="shared" si="173"/>
        <v>0</v>
      </c>
      <c r="X1219" s="795">
        <f t="shared" si="174"/>
        <v>0</v>
      </c>
      <c r="Y1219" s="795">
        <f t="shared" si="175"/>
        <v>0</v>
      </c>
      <c r="Z1219" s="795">
        <f t="shared" si="176"/>
        <v>0</v>
      </c>
      <c r="AA1219" s="795">
        <f t="shared" si="177"/>
        <v>0</v>
      </c>
      <c r="AB1219" s="796">
        <f>IFERROR(VLOOKUP(N1219,'[40]KL TT ĐỢT 2'!$B$18:$K$2023,10,0),0)</f>
        <v>0</v>
      </c>
    </row>
    <row r="1220" spans="1:28" s="827" customFormat="1" hidden="1" outlineLevel="2">
      <c r="A1220" s="817"/>
      <c r="B1220" s="835" t="s">
        <v>3140</v>
      </c>
      <c r="C1220" s="818" t="s">
        <v>3141</v>
      </c>
      <c r="D1220" s="819" t="s">
        <v>3118</v>
      </c>
      <c r="E1220" s="820">
        <v>2</v>
      </c>
      <c r="F1220" s="945"/>
      <c r="G1220" s="945"/>
      <c r="H1220" s="812">
        <v>0</v>
      </c>
      <c r="I1220" s="891">
        <f t="shared" si="178"/>
        <v>0</v>
      </c>
      <c r="J1220" s="892">
        <f t="shared" si="179"/>
        <v>0</v>
      </c>
      <c r="K1220" s="945"/>
      <c r="M1220" s="828"/>
      <c r="N1220" s="999" t="s">
        <v>3140</v>
      </c>
      <c r="O1220" s="1004" t="s">
        <v>3141</v>
      </c>
      <c r="P1220" s="862" t="s">
        <v>3118</v>
      </c>
      <c r="Q1220" s="832">
        <v>2</v>
      </c>
      <c r="R1220" s="758">
        <f t="shared" si="182"/>
        <v>0</v>
      </c>
      <c r="S1220" s="844">
        <f t="shared" si="182"/>
        <v>0</v>
      </c>
      <c r="T1220" s="883">
        <f t="shared" si="182"/>
        <v>0</v>
      </c>
      <c r="U1220" s="833">
        <v>0</v>
      </c>
      <c r="V1220" s="833"/>
      <c r="W1220" s="795">
        <f t="shared" si="173"/>
        <v>0</v>
      </c>
      <c r="X1220" s="795">
        <f t="shared" si="174"/>
        <v>0</v>
      </c>
      <c r="Y1220" s="795">
        <f t="shared" si="175"/>
        <v>0</v>
      </c>
      <c r="Z1220" s="795">
        <f t="shared" si="176"/>
        <v>0</v>
      </c>
      <c r="AA1220" s="795">
        <f t="shared" si="177"/>
        <v>0</v>
      </c>
      <c r="AB1220" s="796">
        <f>IFERROR(VLOOKUP(N1220,'[40]KL TT ĐỢT 2'!$B$18:$K$2023,10,0),0)</f>
        <v>0</v>
      </c>
    </row>
    <row r="1221" spans="1:28" s="823" customFormat="1" hidden="1" outlineLevel="2">
      <c r="A1221" s="817"/>
      <c r="B1221" s="835" t="s">
        <v>3142</v>
      </c>
      <c r="C1221" s="950" t="s">
        <v>3143</v>
      </c>
      <c r="D1221" s="931" t="s">
        <v>3121</v>
      </c>
      <c r="E1221" s="838">
        <v>4</v>
      </c>
      <c r="F1221" s="945"/>
      <c r="G1221" s="945"/>
      <c r="H1221" s="812">
        <v>0</v>
      </c>
      <c r="I1221" s="891">
        <f t="shared" si="178"/>
        <v>0</v>
      </c>
      <c r="J1221" s="892">
        <f t="shared" si="179"/>
        <v>0</v>
      </c>
      <c r="K1221" s="945"/>
      <c r="M1221" s="828"/>
      <c r="N1221" s="999" t="s">
        <v>3142</v>
      </c>
      <c r="O1221" s="1003" t="s">
        <v>3143</v>
      </c>
      <c r="P1221" s="866" t="s">
        <v>3121</v>
      </c>
      <c r="Q1221" s="844">
        <v>4</v>
      </c>
      <c r="R1221" s="758">
        <f t="shared" si="182"/>
        <v>0</v>
      </c>
      <c r="S1221" s="844">
        <f t="shared" si="182"/>
        <v>0</v>
      </c>
      <c r="T1221" s="883">
        <f t="shared" si="182"/>
        <v>0</v>
      </c>
      <c r="U1221" s="833">
        <v>0</v>
      </c>
      <c r="V1221" s="833"/>
      <c r="W1221" s="795">
        <f t="shared" si="173"/>
        <v>0</v>
      </c>
      <c r="X1221" s="795">
        <f t="shared" si="174"/>
        <v>0</v>
      </c>
      <c r="Y1221" s="795">
        <f t="shared" si="175"/>
        <v>0</v>
      </c>
      <c r="Z1221" s="795">
        <f t="shared" si="176"/>
        <v>0</v>
      </c>
      <c r="AA1221" s="795">
        <f t="shared" si="177"/>
        <v>0</v>
      </c>
      <c r="AB1221" s="796">
        <f>IFERROR(VLOOKUP(N1221,'[40]KL TT ĐỢT 2'!$B$18:$K$2023,10,0),0)</f>
        <v>0</v>
      </c>
    </row>
    <row r="1222" spans="1:28" s="823" customFormat="1" hidden="1" outlineLevel="2">
      <c r="A1222" s="817"/>
      <c r="B1222" s="835" t="s">
        <v>3144</v>
      </c>
      <c r="C1222" s="950" t="s">
        <v>3143</v>
      </c>
      <c r="D1222" s="931" t="s">
        <v>3121</v>
      </c>
      <c r="E1222" s="838">
        <v>2</v>
      </c>
      <c r="F1222" s="945"/>
      <c r="G1222" s="945"/>
      <c r="H1222" s="812">
        <v>0</v>
      </c>
      <c r="I1222" s="891">
        <f t="shared" si="178"/>
        <v>0</v>
      </c>
      <c r="J1222" s="892">
        <f t="shared" si="179"/>
        <v>0</v>
      </c>
      <c r="K1222" s="945"/>
      <c r="M1222" s="828"/>
      <c r="N1222" s="999" t="s">
        <v>3144</v>
      </c>
      <c r="O1222" s="1003" t="s">
        <v>3143</v>
      </c>
      <c r="P1222" s="866" t="s">
        <v>3121</v>
      </c>
      <c r="Q1222" s="844">
        <v>2</v>
      </c>
      <c r="R1222" s="758">
        <f t="shared" si="182"/>
        <v>0</v>
      </c>
      <c r="S1222" s="844">
        <f t="shared" si="182"/>
        <v>0</v>
      </c>
      <c r="T1222" s="883">
        <f t="shared" si="182"/>
        <v>0</v>
      </c>
      <c r="U1222" s="833">
        <v>0</v>
      </c>
      <c r="V1222" s="833"/>
      <c r="W1222" s="795">
        <f t="shared" si="173"/>
        <v>0</v>
      </c>
      <c r="X1222" s="795">
        <f t="shared" si="174"/>
        <v>0</v>
      </c>
      <c r="Y1222" s="795">
        <f t="shared" si="175"/>
        <v>0</v>
      </c>
      <c r="Z1222" s="795">
        <f t="shared" si="176"/>
        <v>0</v>
      </c>
      <c r="AA1222" s="795">
        <f t="shared" si="177"/>
        <v>0</v>
      </c>
      <c r="AB1222" s="796">
        <f>IFERROR(VLOOKUP(N1222,'[40]KL TT ĐỢT 2'!$B$18:$K$2023,10,0),0)</f>
        <v>0</v>
      </c>
    </row>
    <row r="1223" spans="1:28" s="823" customFormat="1" hidden="1" outlineLevel="2">
      <c r="A1223" s="817"/>
      <c r="B1223" s="835" t="s">
        <v>3145</v>
      </c>
      <c r="C1223" s="950" t="s">
        <v>3146</v>
      </c>
      <c r="D1223" s="931" t="s">
        <v>3121</v>
      </c>
      <c r="E1223" s="838">
        <v>2</v>
      </c>
      <c r="F1223" s="945"/>
      <c r="G1223" s="945"/>
      <c r="H1223" s="812">
        <v>0</v>
      </c>
      <c r="I1223" s="891">
        <f t="shared" si="178"/>
        <v>0</v>
      </c>
      <c r="J1223" s="892">
        <f t="shared" si="179"/>
        <v>0</v>
      </c>
      <c r="K1223" s="945"/>
      <c r="M1223" s="828"/>
      <c r="N1223" s="999" t="s">
        <v>3145</v>
      </c>
      <c r="O1223" s="1003" t="s">
        <v>3146</v>
      </c>
      <c r="P1223" s="866" t="s">
        <v>3121</v>
      </c>
      <c r="Q1223" s="844">
        <v>2</v>
      </c>
      <c r="R1223" s="758">
        <f t="shared" si="182"/>
        <v>0</v>
      </c>
      <c r="S1223" s="844">
        <f t="shared" si="182"/>
        <v>0</v>
      </c>
      <c r="T1223" s="883">
        <f t="shared" si="182"/>
        <v>0</v>
      </c>
      <c r="U1223" s="833">
        <v>0</v>
      </c>
      <c r="V1223" s="833"/>
      <c r="W1223" s="795">
        <f t="shared" si="173"/>
        <v>0</v>
      </c>
      <c r="X1223" s="795">
        <f t="shared" si="174"/>
        <v>0</v>
      </c>
      <c r="Y1223" s="795">
        <f t="shared" si="175"/>
        <v>0</v>
      </c>
      <c r="Z1223" s="795">
        <f t="shared" si="176"/>
        <v>0</v>
      </c>
      <c r="AA1223" s="795">
        <f t="shared" si="177"/>
        <v>0</v>
      </c>
      <c r="AB1223" s="796">
        <f>IFERROR(VLOOKUP(N1223,'[40]KL TT ĐỢT 2'!$B$18:$K$2023,10,0),0)</f>
        <v>0</v>
      </c>
    </row>
    <row r="1224" spans="1:28" s="823" customFormat="1" hidden="1" outlineLevel="2">
      <c r="A1224" s="817"/>
      <c r="B1224" s="835" t="s">
        <v>3147</v>
      </c>
      <c r="C1224" s="950" t="s">
        <v>3148</v>
      </c>
      <c r="D1224" s="931" t="s">
        <v>3104</v>
      </c>
      <c r="E1224" s="838">
        <v>2</v>
      </c>
      <c r="F1224" s="945"/>
      <c r="G1224" s="945"/>
      <c r="H1224" s="812">
        <v>0</v>
      </c>
      <c r="I1224" s="891">
        <f t="shared" si="178"/>
        <v>0</v>
      </c>
      <c r="J1224" s="892">
        <f t="shared" si="179"/>
        <v>0</v>
      </c>
      <c r="K1224" s="945"/>
      <c r="M1224" s="828"/>
      <c r="N1224" s="999" t="s">
        <v>3147</v>
      </c>
      <c r="O1224" s="1003" t="s">
        <v>3148</v>
      </c>
      <c r="P1224" s="866" t="s">
        <v>3104</v>
      </c>
      <c r="Q1224" s="844">
        <v>2</v>
      </c>
      <c r="R1224" s="758">
        <f t="shared" si="182"/>
        <v>0</v>
      </c>
      <c r="S1224" s="844">
        <f t="shared" si="182"/>
        <v>0</v>
      </c>
      <c r="T1224" s="883">
        <f t="shared" si="182"/>
        <v>0</v>
      </c>
      <c r="U1224" s="833">
        <v>0</v>
      </c>
      <c r="V1224" s="833"/>
      <c r="W1224" s="795">
        <f t="shared" si="173"/>
        <v>0</v>
      </c>
      <c r="X1224" s="795">
        <f t="shared" si="174"/>
        <v>0</v>
      </c>
      <c r="Y1224" s="795">
        <f t="shared" si="175"/>
        <v>0</v>
      </c>
      <c r="Z1224" s="795">
        <f t="shared" si="176"/>
        <v>0</v>
      </c>
      <c r="AA1224" s="795">
        <f t="shared" si="177"/>
        <v>0</v>
      </c>
      <c r="AB1224" s="796">
        <f>IFERROR(VLOOKUP(N1224,'[40]KL TT ĐỢT 2'!$B$18:$K$2023,10,0),0)</f>
        <v>0</v>
      </c>
    </row>
    <row r="1225" spans="1:28" s="827" customFormat="1" hidden="1" outlineLevel="2">
      <c r="A1225" s="817"/>
      <c r="B1225" s="835" t="s">
        <v>3149</v>
      </c>
      <c r="C1225" s="818" t="s">
        <v>3150</v>
      </c>
      <c r="D1225" s="819" t="s">
        <v>3118</v>
      </c>
      <c r="E1225" s="820">
        <v>1</v>
      </c>
      <c r="F1225" s="945"/>
      <c r="G1225" s="945"/>
      <c r="H1225" s="812">
        <v>0</v>
      </c>
      <c r="I1225" s="891">
        <f t="shared" si="178"/>
        <v>0</v>
      </c>
      <c r="J1225" s="892">
        <f t="shared" si="179"/>
        <v>0</v>
      </c>
      <c r="K1225" s="945"/>
      <c r="M1225" s="828"/>
      <c r="N1225" s="999" t="s">
        <v>3149</v>
      </c>
      <c r="O1225" s="1004" t="s">
        <v>3150</v>
      </c>
      <c r="P1225" s="862" t="s">
        <v>3118</v>
      </c>
      <c r="Q1225" s="832">
        <v>1</v>
      </c>
      <c r="R1225" s="758">
        <f t="shared" si="182"/>
        <v>0</v>
      </c>
      <c r="S1225" s="844">
        <f t="shared" si="182"/>
        <v>0</v>
      </c>
      <c r="T1225" s="883">
        <f t="shared" si="182"/>
        <v>0</v>
      </c>
      <c r="U1225" s="833">
        <v>0</v>
      </c>
      <c r="V1225" s="833"/>
      <c r="W1225" s="795">
        <f t="shared" si="173"/>
        <v>0</v>
      </c>
      <c r="X1225" s="795">
        <f t="shared" si="174"/>
        <v>0</v>
      </c>
      <c r="Y1225" s="795">
        <f t="shared" si="175"/>
        <v>0</v>
      </c>
      <c r="Z1225" s="795">
        <f t="shared" si="176"/>
        <v>0</v>
      </c>
      <c r="AA1225" s="795">
        <f t="shared" si="177"/>
        <v>0</v>
      </c>
      <c r="AB1225" s="796">
        <f>IFERROR(VLOOKUP(N1225,'[40]KL TT ĐỢT 2'!$B$18:$K$2023,10,0),0)</f>
        <v>0</v>
      </c>
    </row>
    <row r="1226" spans="1:28" s="823" customFormat="1" hidden="1" outlineLevel="2">
      <c r="A1226" s="835"/>
      <c r="B1226" s="835" t="s">
        <v>3151</v>
      </c>
      <c r="C1226" s="950" t="s">
        <v>3143</v>
      </c>
      <c r="D1226" s="931" t="s">
        <v>3121</v>
      </c>
      <c r="E1226" s="838">
        <v>2</v>
      </c>
      <c r="F1226" s="938"/>
      <c r="G1226" s="938"/>
      <c r="H1226" s="812">
        <v>0</v>
      </c>
      <c r="I1226" s="891">
        <f t="shared" si="178"/>
        <v>0</v>
      </c>
      <c r="J1226" s="892">
        <f t="shared" si="179"/>
        <v>0</v>
      </c>
      <c r="K1226" s="938"/>
      <c r="M1226" s="841"/>
      <c r="N1226" s="999" t="s">
        <v>3151</v>
      </c>
      <c r="O1226" s="1003" t="s">
        <v>3143</v>
      </c>
      <c r="P1226" s="866" t="s">
        <v>3121</v>
      </c>
      <c r="Q1226" s="844">
        <v>2</v>
      </c>
      <c r="R1226" s="758">
        <f t="shared" si="182"/>
        <v>0</v>
      </c>
      <c r="S1226" s="844">
        <f t="shared" si="182"/>
        <v>0</v>
      </c>
      <c r="T1226" s="883">
        <f t="shared" si="182"/>
        <v>0</v>
      </c>
      <c r="U1226" s="860">
        <v>0</v>
      </c>
      <c r="V1226" s="860"/>
      <c r="W1226" s="795">
        <f t="shared" si="173"/>
        <v>0</v>
      </c>
      <c r="X1226" s="795">
        <f t="shared" si="174"/>
        <v>0</v>
      </c>
      <c r="Y1226" s="795">
        <f t="shared" si="175"/>
        <v>0</v>
      </c>
      <c r="Z1226" s="795">
        <f t="shared" si="176"/>
        <v>0</v>
      </c>
      <c r="AA1226" s="795">
        <f t="shared" si="177"/>
        <v>0</v>
      </c>
      <c r="AB1226" s="796">
        <f>IFERROR(VLOOKUP(N1226,'[40]KL TT ĐỢT 2'!$B$18:$K$2023,10,0),0)</f>
        <v>0</v>
      </c>
    </row>
    <row r="1227" spans="1:28" s="823" customFormat="1" hidden="1" outlineLevel="2">
      <c r="A1227" s="817"/>
      <c r="B1227" s="835" t="s">
        <v>3152</v>
      </c>
      <c r="C1227" s="950" t="s">
        <v>3143</v>
      </c>
      <c r="D1227" s="931" t="s">
        <v>3111</v>
      </c>
      <c r="E1227" s="838">
        <v>1</v>
      </c>
      <c r="F1227" s="945"/>
      <c r="G1227" s="945"/>
      <c r="H1227" s="812">
        <v>0</v>
      </c>
      <c r="I1227" s="891">
        <f t="shared" si="178"/>
        <v>0</v>
      </c>
      <c r="J1227" s="892">
        <f t="shared" si="179"/>
        <v>0</v>
      </c>
      <c r="K1227" s="945"/>
      <c r="M1227" s="828"/>
      <c r="N1227" s="999" t="s">
        <v>3152</v>
      </c>
      <c r="O1227" s="1003" t="s">
        <v>3143</v>
      </c>
      <c r="P1227" s="866" t="s">
        <v>3111</v>
      </c>
      <c r="Q1227" s="844">
        <v>1</v>
      </c>
      <c r="R1227" s="758">
        <f t="shared" si="182"/>
        <v>0</v>
      </c>
      <c r="S1227" s="844">
        <f t="shared" si="182"/>
        <v>0</v>
      </c>
      <c r="T1227" s="883">
        <f t="shared" si="182"/>
        <v>0</v>
      </c>
      <c r="U1227" s="833">
        <v>0</v>
      </c>
      <c r="V1227" s="833"/>
      <c r="W1227" s="795">
        <f t="shared" si="173"/>
        <v>0</v>
      </c>
      <c r="X1227" s="795">
        <f t="shared" si="174"/>
        <v>0</v>
      </c>
      <c r="Y1227" s="795">
        <f t="shared" si="175"/>
        <v>0</v>
      </c>
      <c r="Z1227" s="795">
        <f t="shared" si="176"/>
        <v>0</v>
      </c>
      <c r="AA1227" s="795">
        <f t="shared" si="177"/>
        <v>0</v>
      </c>
      <c r="AB1227" s="796">
        <f>IFERROR(VLOOKUP(N1227,'[40]KL TT ĐỢT 2'!$B$18:$K$2023,10,0),0)</f>
        <v>0</v>
      </c>
    </row>
    <row r="1228" spans="1:28" s="823" customFormat="1" hidden="1" outlineLevel="2">
      <c r="A1228" s="817"/>
      <c r="B1228" s="835" t="s">
        <v>3153</v>
      </c>
      <c r="C1228" s="950" t="s">
        <v>3154</v>
      </c>
      <c r="D1228" s="931" t="s">
        <v>3111</v>
      </c>
      <c r="E1228" s="838">
        <v>1</v>
      </c>
      <c r="F1228" s="945"/>
      <c r="G1228" s="945"/>
      <c r="H1228" s="812">
        <v>0</v>
      </c>
      <c r="I1228" s="891">
        <f t="shared" si="178"/>
        <v>0</v>
      </c>
      <c r="J1228" s="892">
        <f t="shared" si="179"/>
        <v>0</v>
      </c>
      <c r="K1228" s="945"/>
      <c r="M1228" s="828"/>
      <c r="N1228" s="999" t="s">
        <v>3153</v>
      </c>
      <c r="O1228" s="1003" t="s">
        <v>3154</v>
      </c>
      <c r="P1228" s="866" t="s">
        <v>3111</v>
      </c>
      <c r="Q1228" s="844">
        <v>1</v>
      </c>
      <c r="R1228" s="758">
        <f t="shared" si="182"/>
        <v>0</v>
      </c>
      <c r="S1228" s="844">
        <f t="shared" si="182"/>
        <v>0</v>
      </c>
      <c r="T1228" s="883">
        <f t="shared" si="182"/>
        <v>0</v>
      </c>
      <c r="U1228" s="833">
        <v>0</v>
      </c>
      <c r="V1228" s="833"/>
      <c r="W1228" s="795">
        <f t="shared" si="173"/>
        <v>0</v>
      </c>
      <c r="X1228" s="795">
        <f t="shared" si="174"/>
        <v>0</v>
      </c>
      <c r="Y1228" s="795">
        <f t="shared" si="175"/>
        <v>0</v>
      </c>
      <c r="Z1228" s="795">
        <f t="shared" si="176"/>
        <v>0</v>
      </c>
      <c r="AA1228" s="795">
        <f t="shared" si="177"/>
        <v>0</v>
      </c>
      <c r="AB1228" s="796">
        <f>IFERROR(VLOOKUP(N1228,'[40]KL TT ĐỢT 2'!$B$18:$K$2023,10,0),0)</f>
        <v>0</v>
      </c>
    </row>
    <row r="1229" spans="1:28" s="823" customFormat="1" hidden="1" outlineLevel="2">
      <c r="A1229" s="817"/>
      <c r="B1229" s="835" t="s">
        <v>3155</v>
      </c>
      <c r="C1229" s="950" t="s">
        <v>3148</v>
      </c>
      <c r="D1229" s="931" t="s">
        <v>3104</v>
      </c>
      <c r="E1229" s="838">
        <v>1</v>
      </c>
      <c r="F1229" s="945"/>
      <c r="G1229" s="945"/>
      <c r="H1229" s="812">
        <v>0</v>
      </c>
      <c r="I1229" s="891">
        <f t="shared" si="178"/>
        <v>0</v>
      </c>
      <c r="J1229" s="892">
        <f t="shared" si="179"/>
        <v>0</v>
      </c>
      <c r="K1229" s="945"/>
      <c r="M1229" s="828"/>
      <c r="N1229" s="999" t="s">
        <v>3155</v>
      </c>
      <c r="O1229" s="1003" t="s">
        <v>3148</v>
      </c>
      <c r="P1229" s="866" t="s">
        <v>3104</v>
      </c>
      <c r="Q1229" s="844">
        <v>1</v>
      </c>
      <c r="R1229" s="758">
        <f t="shared" si="182"/>
        <v>0</v>
      </c>
      <c r="S1229" s="844">
        <f t="shared" si="182"/>
        <v>0</v>
      </c>
      <c r="T1229" s="883">
        <f t="shared" si="182"/>
        <v>0</v>
      </c>
      <c r="U1229" s="833">
        <v>0</v>
      </c>
      <c r="V1229" s="833"/>
      <c r="W1229" s="795">
        <f t="shared" si="173"/>
        <v>0</v>
      </c>
      <c r="X1229" s="795">
        <f t="shared" si="174"/>
        <v>0</v>
      </c>
      <c r="Y1229" s="795">
        <f t="shared" si="175"/>
        <v>0</v>
      </c>
      <c r="Z1229" s="795">
        <f t="shared" si="176"/>
        <v>0</v>
      </c>
      <c r="AA1229" s="795">
        <f t="shared" si="177"/>
        <v>0</v>
      </c>
      <c r="AB1229" s="796">
        <f>IFERROR(VLOOKUP(N1229,'[40]KL TT ĐỢT 2'!$B$18:$K$2023,10,0),0)</f>
        <v>0</v>
      </c>
    </row>
    <row r="1230" spans="1:28" s="827" customFormat="1" hidden="1" outlineLevel="2">
      <c r="A1230" s="817"/>
      <c r="B1230" s="835" t="s">
        <v>3156</v>
      </c>
      <c r="C1230" s="818" t="s">
        <v>3157</v>
      </c>
      <c r="D1230" s="819" t="s">
        <v>3158</v>
      </c>
      <c r="E1230" s="820">
        <v>2</v>
      </c>
      <c r="F1230" s="945"/>
      <c r="G1230" s="945"/>
      <c r="H1230" s="812">
        <v>0</v>
      </c>
      <c r="I1230" s="891">
        <f t="shared" si="178"/>
        <v>0</v>
      </c>
      <c r="J1230" s="892">
        <f t="shared" si="179"/>
        <v>0</v>
      </c>
      <c r="K1230" s="945"/>
      <c r="M1230" s="828"/>
      <c r="N1230" s="999" t="s">
        <v>3156</v>
      </c>
      <c r="O1230" s="1004" t="s">
        <v>3157</v>
      </c>
      <c r="P1230" s="862" t="s">
        <v>3158</v>
      </c>
      <c r="Q1230" s="832">
        <v>2</v>
      </c>
      <c r="R1230" s="758">
        <f t="shared" si="182"/>
        <v>0</v>
      </c>
      <c r="S1230" s="844">
        <f t="shared" si="182"/>
        <v>0</v>
      </c>
      <c r="T1230" s="883">
        <f t="shared" si="182"/>
        <v>0</v>
      </c>
      <c r="U1230" s="833">
        <v>0</v>
      </c>
      <c r="V1230" s="833"/>
      <c r="W1230" s="795">
        <f t="shared" si="173"/>
        <v>0</v>
      </c>
      <c r="X1230" s="795">
        <f t="shared" si="174"/>
        <v>0</v>
      </c>
      <c r="Y1230" s="795">
        <f t="shared" si="175"/>
        <v>0</v>
      </c>
      <c r="Z1230" s="795">
        <f t="shared" si="176"/>
        <v>0</v>
      </c>
      <c r="AA1230" s="795">
        <f t="shared" si="177"/>
        <v>0</v>
      </c>
      <c r="AB1230" s="796">
        <f>IFERROR(VLOOKUP(N1230,'[40]KL TT ĐỢT 2'!$B$18:$K$2023,10,0),0)</f>
        <v>0</v>
      </c>
    </row>
    <row r="1231" spans="1:28" s="823" customFormat="1" hidden="1" outlineLevel="2">
      <c r="A1231" s="817"/>
      <c r="B1231" s="835" t="s">
        <v>3159</v>
      </c>
      <c r="C1231" s="950" t="s">
        <v>3160</v>
      </c>
      <c r="D1231" s="931" t="s">
        <v>3121</v>
      </c>
      <c r="E1231" s="838">
        <v>2</v>
      </c>
      <c r="F1231" s="945"/>
      <c r="G1231" s="945"/>
      <c r="H1231" s="812">
        <v>0</v>
      </c>
      <c r="I1231" s="891">
        <f t="shared" si="178"/>
        <v>0</v>
      </c>
      <c r="J1231" s="892">
        <f t="shared" si="179"/>
        <v>0</v>
      </c>
      <c r="K1231" s="945"/>
      <c r="M1231" s="828"/>
      <c r="N1231" s="999" t="s">
        <v>3159</v>
      </c>
      <c r="O1231" s="1003" t="s">
        <v>3160</v>
      </c>
      <c r="P1231" s="866" t="s">
        <v>3121</v>
      </c>
      <c r="Q1231" s="844">
        <v>2</v>
      </c>
      <c r="R1231" s="758">
        <f t="shared" si="182"/>
        <v>0</v>
      </c>
      <c r="S1231" s="844">
        <f t="shared" si="182"/>
        <v>0</v>
      </c>
      <c r="T1231" s="883">
        <f t="shared" si="182"/>
        <v>0</v>
      </c>
      <c r="U1231" s="833">
        <v>0</v>
      </c>
      <c r="V1231" s="833"/>
      <c r="W1231" s="795">
        <f t="shared" si="173"/>
        <v>0</v>
      </c>
      <c r="X1231" s="795">
        <f t="shared" si="174"/>
        <v>0</v>
      </c>
      <c r="Y1231" s="795">
        <f t="shared" si="175"/>
        <v>0</v>
      </c>
      <c r="Z1231" s="795">
        <f t="shared" si="176"/>
        <v>0</v>
      </c>
      <c r="AA1231" s="795">
        <f t="shared" si="177"/>
        <v>0</v>
      </c>
      <c r="AB1231" s="796">
        <f>IFERROR(VLOOKUP(N1231,'[40]KL TT ĐỢT 2'!$B$18:$K$2023,10,0),0)</f>
        <v>0</v>
      </c>
    </row>
    <row r="1232" spans="1:28" s="823" customFormat="1" hidden="1" outlineLevel="2">
      <c r="A1232" s="835"/>
      <c r="B1232" s="835" t="s">
        <v>3161</v>
      </c>
      <c r="C1232" s="950" t="s">
        <v>3160</v>
      </c>
      <c r="D1232" s="931" t="s">
        <v>3121</v>
      </c>
      <c r="E1232" s="838">
        <v>2</v>
      </c>
      <c r="F1232" s="938"/>
      <c r="G1232" s="938"/>
      <c r="H1232" s="812">
        <v>0</v>
      </c>
      <c r="I1232" s="891">
        <f t="shared" si="178"/>
        <v>0</v>
      </c>
      <c r="J1232" s="892">
        <f t="shared" si="179"/>
        <v>0</v>
      </c>
      <c r="K1232" s="938"/>
      <c r="M1232" s="841"/>
      <c r="N1232" s="999" t="s">
        <v>3161</v>
      </c>
      <c r="O1232" s="1003" t="s">
        <v>3160</v>
      </c>
      <c r="P1232" s="866" t="s">
        <v>3121</v>
      </c>
      <c r="Q1232" s="844">
        <v>2</v>
      </c>
      <c r="R1232" s="758">
        <f t="shared" si="182"/>
        <v>0</v>
      </c>
      <c r="S1232" s="844">
        <f t="shared" si="182"/>
        <v>0</v>
      </c>
      <c r="T1232" s="883">
        <f t="shared" si="182"/>
        <v>0</v>
      </c>
      <c r="U1232" s="860">
        <v>0</v>
      </c>
      <c r="V1232" s="860"/>
      <c r="W1232" s="795">
        <f t="shared" si="173"/>
        <v>0</v>
      </c>
      <c r="X1232" s="795">
        <f t="shared" si="174"/>
        <v>0</v>
      </c>
      <c r="Y1232" s="795">
        <f t="shared" si="175"/>
        <v>0</v>
      </c>
      <c r="Z1232" s="795">
        <f t="shared" si="176"/>
        <v>0</v>
      </c>
      <c r="AA1232" s="795">
        <f t="shared" si="177"/>
        <v>0</v>
      </c>
      <c r="AB1232" s="796">
        <f>IFERROR(VLOOKUP(N1232,'[40]KL TT ĐỢT 2'!$B$18:$K$2023,10,0),0)</f>
        <v>0</v>
      </c>
    </row>
    <row r="1233" spans="1:28" s="823" customFormat="1" hidden="1" outlineLevel="2">
      <c r="A1233" s="817"/>
      <c r="B1233" s="835" t="s">
        <v>3162</v>
      </c>
      <c r="C1233" s="950" t="s">
        <v>3163</v>
      </c>
      <c r="D1233" s="931" t="s">
        <v>3121</v>
      </c>
      <c r="E1233" s="838">
        <v>2</v>
      </c>
      <c r="F1233" s="945"/>
      <c r="G1233" s="945"/>
      <c r="H1233" s="812">
        <v>0</v>
      </c>
      <c r="I1233" s="891">
        <f t="shared" si="178"/>
        <v>0</v>
      </c>
      <c r="J1233" s="892">
        <f t="shared" si="179"/>
        <v>0</v>
      </c>
      <c r="K1233" s="945"/>
      <c r="M1233" s="828"/>
      <c r="N1233" s="999" t="s">
        <v>3162</v>
      </c>
      <c r="O1233" s="1003" t="s">
        <v>3163</v>
      </c>
      <c r="P1233" s="866" t="s">
        <v>3121</v>
      </c>
      <c r="Q1233" s="844">
        <v>2</v>
      </c>
      <c r="R1233" s="758">
        <f t="shared" si="182"/>
        <v>0</v>
      </c>
      <c r="S1233" s="844">
        <f t="shared" si="182"/>
        <v>0</v>
      </c>
      <c r="T1233" s="883">
        <f t="shared" si="182"/>
        <v>0</v>
      </c>
      <c r="U1233" s="833">
        <v>0</v>
      </c>
      <c r="V1233" s="833"/>
      <c r="W1233" s="795">
        <f t="shared" si="173"/>
        <v>0</v>
      </c>
      <c r="X1233" s="795">
        <f t="shared" si="174"/>
        <v>0</v>
      </c>
      <c r="Y1233" s="795">
        <f t="shared" si="175"/>
        <v>0</v>
      </c>
      <c r="Z1233" s="795">
        <f t="shared" si="176"/>
        <v>0</v>
      </c>
      <c r="AA1233" s="795">
        <f t="shared" si="177"/>
        <v>0</v>
      </c>
      <c r="AB1233" s="796">
        <f>IFERROR(VLOOKUP(N1233,'[40]KL TT ĐỢT 2'!$B$18:$K$2023,10,0),0)</f>
        <v>0</v>
      </c>
    </row>
    <row r="1234" spans="1:28" s="823" customFormat="1" hidden="1" outlineLevel="2">
      <c r="A1234" s="817"/>
      <c r="B1234" s="835" t="s">
        <v>3164</v>
      </c>
      <c r="C1234" s="950" t="s">
        <v>3163</v>
      </c>
      <c r="D1234" s="931" t="s">
        <v>3121</v>
      </c>
      <c r="E1234" s="838">
        <v>2</v>
      </c>
      <c r="F1234" s="945"/>
      <c r="G1234" s="945"/>
      <c r="H1234" s="812">
        <v>0</v>
      </c>
      <c r="I1234" s="891">
        <f t="shared" si="178"/>
        <v>0</v>
      </c>
      <c r="J1234" s="892">
        <f t="shared" si="179"/>
        <v>0</v>
      </c>
      <c r="K1234" s="945"/>
      <c r="M1234" s="828"/>
      <c r="N1234" s="999" t="s">
        <v>3164</v>
      </c>
      <c r="O1234" s="1003" t="s">
        <v>3163</v>
      </c>
      <c r="P1234" s="866" t="s">
        <v>3121</v>
      </c>
      <c r="Q1234" s="844">
        <v>2</v>
      </c>
      <c r="R1234" s="758">
        <f t="shared" si="182"/>
        <v>0</v>
      </c>
      <c r="S1234" s="844">
        <f t="shared" si="182"/>
        <v>0</v>
      </c>
      <c r="T1234" s="883">
        <f t="shared" si="182"/>
        <v>0</v>
      </c>
      <c r="U1234" s="833">
        <v>0</v>
      </c>
      <c r="V1234" s="833"/>
      <c r="W1234" s="795">
        <f t="shared" si="173"/>
        <v>0</v>
      </c>
      <c r="X1234" s="795">
        <f t="shared" si="174"/>
        <v>0</v>
      </c>
      <c r="Y1234" s="795">
        <f t="shared" si="175"/>
        <v>0</v>
      </c>
      <c r="Z1234" s="795">
        <f t="shared" si="176"/>
        <v>0</v>
      </c>
      <c r="AA1234" s="795">
        <f t="shared" si="177"/>
        <v>0</v>
      </c>
      <c r="AB1234" s="796">
        <f>IFERROR(VLOOKUP(N1234,'[40]KL TT ĐỢT 2'!$B$18:$K$2023,10,0),0)</f>
        <v>0</v>
      </c>
    </row>
    <row r="1235" spans="1:28" s="823" customFormat="1" hidden="1" outlineLevel="2">
      <c r="A1235" s="817"/>
      <c r="B1235" s="835" t="s">
        <v>3165</v>
      </c>
      <c r="C1235" s="950" t="s">
        <v>3166</v>
      </c>
      <c r="D1235" s="931" t="s">
        <v>3121</v>
      </c>
      <c r="E1235" s="838">
        <v>2</v>
      </c>
      <c r="F1235" s="945"/>
      <c r="G1235" s="945"/>
      <c r="H1235" s="812">
        <v>0</v>
      </c>
      <c r="I1235" s="891">
        <f t="shared" si="178"/>
        <v>0</v>
      </c>
      <c r="J1235" s="892">
        <f t="shared" si="179"/>
        <v>0</v>
      </c>
      <c r="K1235" s="945"/>
      <c r="M1235" s="828"/>
      <c r="N1235" s="999" t="s">
        <v>3165</v>
      </c>
      <c r="O1235" s="1003" t="s">
        <v>3166</v>
      </c>
      <c r="P1235" s="866" t="s">
        <v>3121</v>
      </c>
      <c r="Q1235" s="844">
        <v>2</v>
      </c>
      <c r="R1235" s="758">
        <f t="shared" si="182"/>
        <v>0</v>
      </c>
      <c r="S1235" s="844">
        <f t="shared" si="182"/>
        <v>0</v>
      </c>
      <c r="T1235" s="883">
        <f t="shared" si="182"/>
        <v>0</v>
      </c>
      <c r="U1235" s="833">
        <v>0</v>
      </c>
      <c r="V1235" s="833"/>
      <c r="W1235" s="795">
        <f t="shared" si="173"/>
        <v>0</v>
      </c>
      <c r="X1235" s="795">
        <f t="shared" si="174"/>
        <v>0</v>
      </c>
      <c r="Y1235" s="795">
        <f t="shared" si="175"/>
        <v>0</v>
      </c>
      <c r="Z1235" s="795">
        <f t="shared" si="176"/>
        <v>0</v>
      </c>
      <c r="AA1235" s="795">
        <f t="shared" si="177"/>
        <v>0</v>
      </c>
      <c r="AB1235" s="796">
        <f>IFERROR(VLOOKUP(N1235,'[40]KL TT ĐỢT 2'!$B$18:$K$2023,10,0),0)</f>
        <v>0</v>
      </c>
    </row>
    <row r="1236" spans="1:28" s="827" customFormat="1" hidden="1" outlineLevel="2">
      <c r="A1236" s="817"/>
      <c r="B1236" s="835" t="s">
        <v>3167</v>
      </c>
      <c r="C1236" s="818" t="s">
        <v>3168</v>
      </c>
      <c r="D1236" s="819" t="s">
        <v>3158</v>
      </c>
      <c r="E1236" s="820">
        <v>2</v>
      </c>
      <c r="F1236" s="945"/>
      <c r="G1236" s="945"/>
      <c r="H1236" s="812">
        <v>0</v>
      </c>
      <c r="I1236" s="891">
        <f t="shared" si="178"/>
        <v>0</v>
      </c>
      <c r="J1236" s="892">
        <f t="shared" si="179"/>
        <v>0</v>
      </c>
      <c r="K1236" s="945"/>
      <c r="M1236" s="828"/>
      <c r="N1236" s="999" t="s">
        <v>3167</v>
      </c>
      <c r="O1236" s="1004" t="s">
        <v>3168</v>
      </c>
      <c r="P1236" s="862" t="s">
        <v>3158</v>
      </c>
      <c r="Q1236" s="832">
        <v>2</v>
      </c>
      <c r="R1236" s="758">
        <f t="shared" si="182"/>
        <v>0</v>
      </c>
      <c r="S1236" s="844">
        <f t="shared" si="182"/>
        <v>0</v>
      </c>
      <c r="T1236" s="883">
        <f t="shared" si="182"/>
        <v>0</v>
      </c>
      <c r="U1236" s="833">
        <v>0</v>
      </c>
      <c r="V1236" s="833"/>
      <c r="W1236" s="795">
        <f t="shared" si="173"/>
        <v>0</v>
      </c>
      <c r="X1236" s="795">
        <f t="shared" si="174"/>
        <v>0</v>
      </c>
      <c r="Y1236" s="795">
        <f t="shared" si="175"/>
        <v>0</v>
      </c>
      <c r="Z1236" s="795">
        <f t="shared" si="176"/>
        <v>0</v>
      </c>
      <c r="AA1236" s="795">
        <f t="shared" si="177"/>
        <v>0</v>
      </c>
      <c r="AB1236" s="796">
        <f>IFERROR(VLOOKUP(N1236,'[40]KL TT ĐỢT 2'!$B$18:$K$2023,10,0),0)</f>
        <v>0</v>
      </c>
    </row>
    <row r="1237" spans="1:28" s="823" customFormat="1" hidden="1" outlineLevel="2">
      <c r="A1237" s="817"/>
      <c r="B1237" s="835" t="s">
        <v>3169</v>
      </c>
      <c r="C1237" s="950" t="s">
        <v>3170</v>
      </c>
      <c r="D1237" s="931" t="s">
        <v>3121</v>
      </c>
      <c r="E1237" s="838">
        <v>2</v>
      </c>
      <c r="F1237" s="945"/>
      <c r="G1237" s="945"/>
      <c r="H1237" s="812">
        <v>0</v>
      </c>
      <c r="I1237" s="891">
        <f t="shared" si="178"/>
        <v>0</v>
      </c>
      <c r="J1237" s="892">
        <f t="shared" si="179"/>
        <v>0</v>
      </c>
      <c r="K1237" s="945"/>
      <c r="M1237" s="828"/>
      <c r="N1237" s="999" t="s">
        <v>3169</v>
      </c>
      <c r="O1237" s="1003" t="s">
        <v>3170</v>
      </c>
      <c r="P1237" s="866" t="s">
        <v>3121</v>
      </c>
      <c r="Q1237" s="844">
        <v>2</v>
      </c>
      <c r="R1237" s="758">
        <f t="shared" si="182"/>
        <v>0</v>
      </c>
      <c r="S1237" s="844">
        <f t="shared" si="182"/>
        <v>0</v>
      </c>
      <c r="T1237" s="883">
        <f t="shared" si="182"/>
        <v>0</v>
      </c>
      <c r="U1237" s="833">
        <v>0</v>
      </c>
      <c r="V1237" s="833"/>
      <c r="W1237" s="795">
        <f t="shared" si="173"/>
        <v>0</v>
      </c>
      <c r="X1237" s="795">
        <f t="shared" si="174"/>
        <v>0</v>
      </c>
      <c r="Y1237" s="795">
        <f t="shared" si="175"/>
        <v>0</v>
      </c>
      <c r="Z1237" s="795">
        <f t="shared" si="176"/>
        <v>0</v>
      </c>
      <c r="AA1237" s="795">
        <f t="shared" si="177"/>
        <v>0</v>
      </c>
      <c r="AB1237" s="796">
        <f>IFERROR(VLOOKUP(N1237,'[40]KL TT ĐỢT 2'!$B$18:$K$2023,10,0),0)</f>
        <v>0</v>
      </c>
    </row>
    <row r="1238" spans="1:28" s="823" customFormat="1" hidden="1" outlineLevel="2">
      <c r="A1238" s="835"/>
      <c r="B1238" s="835" t="s">
        <v>3171</v>
      </c>
      <c r="C1238" s="950" t="s">
        <v>3170</v>
      </c>
      <c r="D1238" s="931" t="s">
        <v>3121</v>
      </c>
      <c r="E1238" s="838">
        <v>2</v>
      </c>
      <c r="F1238" s="938"/>
      <c r="G1238" s="938"/>
      <c r="H1238" s="812">
        <v>0</v>
      </c>
      <c r="I1238" s="891">
        <f t="shared" si="178"/>
        <v>0</v>
      </c>
      <c r="J1238" s="892">
        <f t="shared" si="179"/>
        <v>0</v>
      </c>
      <c r="K1238" s="938"/>
      <c r="M1238" s="841"/>
      <c r="N1238" s="999" t="s">
        <v>3171</v>
      </c>
      <c r="O1238" s="1003" t="s">
        <v>3170</v>
      </c>
      <c r="P1238" s="866" t="s">
        <v>3121</v>
      </c>
      <c r="Q1238" s="844">
        <v>2</v>
      </c>
      <c r="R1238" s="758">
        <f t="shared" si="182"/>
        <v>0</v>
      </c>
      <c r="S1238" s="844">
        <f t="shared" si="182"/>
        <v>0</v>
      </c>
      <c r="T1238" s="883">
        <f t="shared" si="182"/>
        <v>0</v>
      </c>
      <c r="U1238" s="860">
        <v>0</v>
      </c>
      <c r="V1238" s="860"/>
      <c r="W1238" s="795">
        <f t="shared" si="173"/>
        <v>0</v>
      </c>
      <c r="X1238" s="795">
        <f t="shared" si="174"/>
        <v>0</v>
      </c>
      <c r="Y1238" s="795">
        <f t="shared" si="175"/>
        <v>0</v>
      </c>
      <c r="Z1238" s="795">
        <f t="shared" si="176"/>
        <v>0</v>
      </c>
      <c r="AA1238" s="795">
        <f t="shared" si="177"/>
        <v>0</v>
      </c>
      <c r="AB1238" s="796">
        <f>IFERROR(VLOOKUP(N1238,'[40]KL TT ĐỢT 2'!$B$18:$K$2023,10,0),0)</f>
        <v>0</v>
      </c>
    </row>
    <row r="1239" spans="1:28" s="823" customFormat="1" hidden="1" outlineLevel="2">
      <c r="A1239" s="817"/>
      <c r="B1239" s="835" t="s">
        <v>3172</v>
      </c>
      <c r="C1239" s="950" t="s">
        <v>3173</v>
      </c>
      <c r="D1239" s="931" t="s">
        <v>3121</v>
      </c>
      <c r="E1239" s="838">
        <v>2</v>
      </c>
      <c r="F1239" s="945"/>
      <c r="G1239" s="945"/>
      <c r="H1239" s="812">
        <v>0</v>
      </c>
      <c r="I1239" s="891">
        <f t="shared" si="178"/>
        <v>0</v>
      </c>
      <c r="J1239" s="892">
        <f t="shared" si="179"/>
        <v>0</v>
      </c>
      <c r="K1239" s="945"/>
      <c r="M1239" s="828"/>
      <c r="N1239" s="999" t="s">
        <v>3172</v>
      </c>
      <c r="O1239" s="1003" t="s">
        <v>3173</v>
      </c>
      <c r="P1239" s="866" t="s">
        <v>3121</v>
      </c>
      <c r="Q1239" s="844">
        <v>2</v>
      </c>
      <c r="R1239" s="758">
        <f t="shared" si="182"/>
        <v>0</v>
      </c>
      <c r="S1239" s="844">
        <f t="shared" si="182"/>
        <v>0</v>
      </c>
      <c r="T1239" s="883">
        <f t="shared" si="182"/>
        <v>0</v>
      </c>
      <c r="U1239" s="833">
        <v>0</v>
      </c>
      <c r="V1239" s="833"/>
      <c r="W1239" s="795">
        <f t="shared" si="173"/>
        <v>0</v>
      </c>
      <c r="X1239" s="795">
        <f t="shared" si="174"/>
        <v>0</v>
      </c>
      <c r="Y1239" s="795">
        <f t="shared" si="175"/>
        <v>0</v>
      </c>
      <c r="Z1239" s="795">
        <f t="shared" si="176"/>
        <v>0</v>
      </c>
      <c r="AA1239" s="795">
        <f t="shared" si="177"/>
        <v>0</v>
      </c>
      <c r="AB1239" s="796">
        <f>IFERROR(VLOOKUP(N1239,'[40]KL TT ĐỢT 2'!$B$18:$K$2023,10,0),0)</f>
        <v>0</v>
      </c>
    </row>
    <row r="1240" spans="1:28" s="823" customFormat="1" hidden="1" outlineLevel="2">
      <c r="A1240" s="817"/>
      <c r="B1240" s="835" t="s">
        <v>3174</v>
      </c>
      <c r="C1240" s="950" t="s">
        <v>3173</v>
      </c>
      <c r="D1240" s="931" t="s">
        <v>3121</v>
      </c>
      <c r="E1240" s="838">
        <v>2</v>
      </c>
      <c r="F1240" s="945"/>
      <c r="G1240" s="945"/>
      <c r="H1240" s="812">
        <v>0</v>
      </c>
      <c r="I1240" s="891">
        <f t="shared" si="178"/>
        <v>0</v>
      </c>
      <c r="J1240" s="892">
        <f t="shared" si="179"/>
        <v>0</v>
      </c>
      <c r="K1240" s="945"/>
      <c r="M1240" s="828"/>
      <c r="N1240" s="999" t="s">
        <v>3174</v>
      </c>
      <c r="O1240" s="1003" t="s">
        <v>3173</v>
      </c>
      <c r="P1240" s="866" t="s">
        <v>3121</v>
      </c>
      <c r="Q1240" s="844">
        <v>2</v>
      </c>
      <c r="R1240" s="758">
        <f t="shared" si="182"/>
        <v>0</v>
      </c>
      <c r="S1240" s="844">
        <f t="shared" si="182"/>
        <v>0</v>
      </c>
      <c r="T1240" s="883">
        <f t="shared" si="182"/>
        <v>0</v>
      </c>
      <c r="U1240" s="833">
        <v>0</v>
      </c>
      <c r="V1240" s="833"/>
      <c r="W1240" s="795">
        <f t="shared" ref="W1240:W1303" si="183">U1240+V1240</f>
        <v>0</v>
      </c>
      <c r="X1240" s="795">
        <f t="shared" ref="X1240:X1303" si="184">Q1240*W1240</f>
        <v>0</v>
      </c>
      <c r="Y1240" s="795">
        <f t="shared" ref="Y1240:Y1303" si="185">R1240*W1240</f>
        <v>0</v>
      </c>
      <c r="Z1240" s="795">
        <f t="shared" ref="Z1240:Z1303" si="186">S1240*W1240</f>
        <v>0</v>
      </c>
      <c r="AA1240" s="795">
        <f t="shared" ref="AA1240:AA1303" si="187">T1240*W1240</f>
        <v>0</v>
      </c>
      <c r="AB1240" s="796">
        <f>IFERROR(VLOOKUP(N1240,'[40]KL TT ĐỢT 2'!$B$18:$K$2023,10,0),0)</f>
        <v>0</v>
      </c>
    </row>
    <row r="1241" spans="1:28" s="823" customFormat="1" hidden="1" outlineLevel="2">
      <c r="A1241" s="817"/>
      <c r="B1241" s="835" t="s">
        <v>3175</v>
      </c>
      <c r="C1241" s="950" t="s">
        <v>3166</v>
      </c>
      <c r="D1241" s="931" t="s">
        <v>3121</v>
      </c>
      <c r="E1241" s="838">
        <v>2</v>
      </c>
      <c r="F1241" s="945"/>
      <c r="G1241" s="945"/>
      <c r="H1241" s="812">
        <v>0</v>
      </c>
      <c r="I1241" s="891">
        <f t="shared" si="178"/>
        <v>0</v>
      </c>
      <c r="J1241" s="892">
        <f t="shared" si="179"/>
        <v>0</v>
      </c>
      <c r="K1241" s="945"/>
      <c r="M1241" s="828"/>
      <c r="N1241" s="999" t="s">
        <v>3175</v>
      </c>
      <c r="O1241" s="1003" t="s">
        <v>3166</v>
      </c>
      <c r="P1241" s="866" t="s">
        <v>3121</v>
      </c>
      <c r="Q1241" s="844">
        <v>2</v>
      </c>
      <c r="R1241" s="758">
        <f t="shared" si="182"/>
        <v>0</v>
      </c>
      <c r="S1241" s="844">
        <f t="shared" si="182"/>
        <v>0</v>
      </c>
      <c r="T1241" s="883">
        <f t="shared" si="182"/>
        <v>0</v>
      </c>
      <c r="U1241" s="833">
        <v>0</v>
      </c>
      <c r="V1241" s="833"/>
      <c r="W1241" s="795">
        <f t="shared" si="183"/>
        <v>0</v>
      </c>
      <c r="X1241" s="795">
        <f t="shared" si="184"/>
        <v>0</v>
      </c>
      <c r="Y1241" s="795">
        <f t="shared" si="185"/>
        <v>0</v>
      </c>
      <c r="Z1241" s="795">
        <f t="shared" si="186"/>
        <v>0</v>
      </c>
      <c r="AA1241" s="795">
        <f t="shared" si="187"/>
        <v>0</v>
      </c>
      <c r="AB1241" s="796">
        <f>IFERROR(VLOOKUP(N1241,'[40]KL TT ĐỢT 2'!$B$18:$K$2023,10,0),0)</f>
        <v>0</v>
      </c>
    </row>
    <row r="1242" spans="1:28" s="823" customFormat="1" hidden="1" outlineLevel="1" collapsed="1">
      <c r="A1242" s="835">
        <v>2</v>
      </c>
      <c r="B1242" s="835" t="s">
        <v>3176</v>
      </c>
      <c r="C1242" s="998" t="s">
        <v>3177</v>
      </c>
      <c r="D1242" s="826" t="s">
        <v>3101</v>
      </c>
      <c r="E1242" s="820">
        <v>1</v>
      </c>
      <c r="F1242" s="938"/>
      <c r="G1242" s="938"/>
      <c r="H1242" s="812">
        <v>0</v>
      </c>
      <c r="I1242" s="891">
        <f t="shared" si="178"/>
        <v>0</v>
      </c>
      <c r="J1242" s="892">
        <f t="shared" si="179"/>
        <v>0</v>
      </c>
      <c r="K1242" s="938"/>
      <c r="M1242" s="841">
        <v>2</v>
      </c>
      <c r="N1242" s="999" t="s">
        <v>3176</v>
      </c>
      <c r="O1242" s="1000" t="s">
        <v>3177</v>
      </c>
      <c r="P1242" s="831" t="s">
        <v>3101</v>
      </c>
      <c r="Q1242" s="832">
        <v>1</v>
      </c>
      <c r="R1242" s="758">
        <f t="shared" si="182"/>
        <v>0</v>
      </c>
      <c r="S1242" s="844">
        <f t="shared" si="182"/>
        <v>0</v>
      </c>
      <c r="T1242" s="883">
        <f t="shared" si="182"/>
        <v>0</v>
      </c>
      <c r="U1242" s="845">
        <v>29599500</v>
      </c>
      <c r="V1242" s="845">
        <v>2570900</v>
      </c>
      <c r="W1242" s="795">
        <f t="shared" si="183"/>
        <v>32170400</v>
      </c>
      <c r="X1242" s="795">
        <f t="shared" si="184"/>
        <v>32170400</v>
      </c>
      <c r="Y1242" s="795">
        <f t="shared" si="185"/>
        <v>0</v>
      </c>
      <c r="Z1242" s="795">
        <f t="shared" si="186"/>
        <v>0</v>
      </c>
      <c r="AA1242" s="795">
        <f t="shared" si="187"/>
        <v>0</v>
      </c>
      <c r="AB1242" s="796">
        <f>IFERROR(VLOOKUP(N1242,'[40]KL TT ĐỢT 2'!$B$18:$K$2023,10,0),0)</f>
        <v>0</v>
      </c>
    </row>
    <row r="1243" spans="1:28" s="823" customFormat="1" hidden="1" outlineLevel="2">
      <c r="A1243" s="835"/>
      <c r="B1243" s="835" t="s">
        <v>3178</v>
      </c>
      <c r="C1243" s="1001" t="s">
        <v>3103</v>
      </c>
      <c r="D1243" s="837" t="s">
        <v>3104</v>
      </c>
      <c r="E1243" s="838">
        <v>1</v>
      </c>
      <c r="F1243" s="938"/>
      <c r="G1243" s="938"/>
      <c r="H1243" s="812">
        <v>0</v>
      </c>
      <c r="I1243" s="891">
        <f t="shared" si="178"/>
        <v>0</v>
      </c>
      <c r="J1243" s="892">
        <f t="shared" si="179"/>
        <v>0</v>
      </c>
      <c r="K1243" s="938"/>
      <c r="M1243" s="841"/>
      <c r="N1243" s="999" t="s">
        <v>3178</v>
      </c>
      <c r="O1243" s="1002" t="s">
        <v>3103</v>
      </c>
      <c r="P1243" s="843" t="s">
        <v>3104</v>
      </c>
      <c r="Q1243" s="844">
        <v>1</v>
      </c>
      <c r="R1243" s="758">
        <f t="shared" si="182"/>
        <v>0</v>
      </c>
      <c r="S1243" s="844">
        <f t="shared" si="182"/>
        <v>0</v>
      </c>
      <c r="T1243" s="883">
        <f t="shared" si="182"/>
        <v>0</v>
      </c>
      <c r="U1243" s="845">
        <v>0</v>
      </c>
      <c r="V1243" s="845"/>
      <c r="W1243" s="795">
        <f t="shared" si="183"/>
        <v>0</v>
      </c>
      <c r="X1243" s="795">
        <f t="shared" si="184"/>
        <v>0</v>
      </c>
      <c r="Y1243" s="795">
        <f t="shared" si="185"/>
        <v>0</v>
      </c>
      <c r="Z1243" s="795">
        <f t="shared" si="186"/>
        <v>0</v>
      </c>
      <c r="AA1243" s="795">
        <f t="shared" si="187"/>
        <v>0</v>
      </c>
      <c r="AB1243" s="796">
        <f>IFERROR(VLOOKUP(N1243,'[40]KL TT ĐỢT 2'!$B$18:$K$2023,10,0),0)</f>
        <v>0</v>
      </c>
    </row>
    <row r="1244" spans="1:28" s="823" customFormat="1" hidden="1" outlineLevel="2">
      <c r="A1244" s="817"/>
      <c r="B1244" s="835" t="s">
        <v>3179</v>
      </c>
      <c r="C1244" s="950" t="s">
        <v>3106</v>
      </c>
      <c r="D1244" s="931" t="s">
        <v>3104</v>
      </c>
      <c r="E1244" s="838">
        <v>1</v>
      </c>
      <c r="F1244" s="945"/>
      <c r="G1244" s="945"/>
      <c r="H1244" s="812">
        <v>0</v>
      </c>
      <c r="I1244" s="891">
        <f t="shared" ref="I1244:I1307" si="188">+E1244*K1244</f>
        <v>0</v>
      </c>
      <c r="J1244" s="892">
        <f t="shared" ref="J1244:J1307" si="189">+H1244+I1244</f>
        <v>0</v>
      </c>
      <c r="K1244" s="945"/>
      <c r="M1244" s="828"/>
      <c r="N1244" s="999" t="s">
        <v>3179</v>
      </c>
      <c r="O1244" s="1003" t="s">
        <v>3106</v>
      </c>
      <c r="P1244" s="866" t="s">
        <v>3104</v>
      </c>
      <c r="Q1244" s="844">
        <v>1</v>
      </c>
      <c r="R1244" s="758">
        <f t="shared" si="182"/>
        <v>0</v>
      </c>
      <c r="S1244" s="844">
        <f t="shared" si="182"/>
        <v>0</v>
      </c>
      <c r="T1244" s="883">
        <f t="shared" si="182"/>
        <v>0</v>
      </c>
      <c r="U1244" s="833">
        <v>0</v>
      </c>
      <c r="V1244" s="833"/>
      <c r="W1244" s="795">
        <f t="shared" si="183"/>
        <v>0</v>
      </c>
      <c r="X1244" s="795">
        <f t="shared" si="184"/>
        <v>0</v>
      </c>
      <c r="Y1244" s="795">
        <f t="shared" si="185"/>
        <v>0</v>
      </c>
      <c r="Z1244" s="795">
        <f t="shared" si="186"/>
        <v>0</v>
      </c>
      <c r="AA1244" s="795">
        <f t="shared" si="187"/>
        <v>0</v>
      </c>
      <c r="AB1244" s="796">
        <f>IFERROR(VLOOKUP(N1244,'[40]KL TT ĐỢT 2'!$B$18:$K$2023,10,0),0)</f>
        <v>0</v>
      </c>
    </row>
    <row r="1245" spans="1:28" s="823" customFormat="1" hidden="1" outlineLevel="2">
      <c r="A1245" s="835"/>
      <c r="B1245" s="835" t="s">
        <v>3180</v>
      </c>
      <c r="C1245" s="950" t="s">
        <v>3108</v>
      </c>
      <c r="D1245" s="931"/>
      <c r="E1245" s="838"/>
      <c r="F1245" s="938"/>
      <c r="G1245" s="938"/>
      <c r="H1245" s="812">
        <v>0</v>
      </c>
      <c r="I1245" s="891">
        <f t="shared" si="188"/>
        <v>0</v>
      </c>
      <c r="J1245" s="892">
        <f t="shared" si="189"/>
        <v>0</v>
      </c>
      <c r="K1245" s="938"/>
      <c r="M1245" s="841"/>
      <c r="N1245" s="999" t="s">
        <v>3180</v>
      </c>
      <c r="O1245" s="1003" t="s">
        <v>3108</v>
      </c>
      <c r="P1245" s="866"/>
      <c r="Q1245" s="844"/>
      <c r="R1245" s="758">
        <f t="shared" si="182"/>
        <v>0</v>
      </c>
      <c r="S1245" s="844">
        <f t="shared" si="182"/>
        <v>0</v>
      </c>
      <c r="T1245" s="883">
        <f t="shared" si="182"/>
        <v>0</v>
      </c>
      <c r="U1245" s="860">
        <v>0</v>
      </c>
      <c r="V1245" s="860"/>
      <c r="W1245" s="795">
        <f t="shared" si="183"/>
        <v>0</v>
      </c>
      <c r="X1245" s="795">
        <f t="shared" si="184"/>
        <v>0</v>
      </c>
      <c r="Y1245" s="795">
        <f t="shared" si="185"/>
        <v>0</v>
      </c>
      <c r="Z1245" s="795">
        <f t="shared" si="186"/>
        <v>0</v>
      </c>
      <c r="AA1245" s="795">
        <f t="shared" si="187"/>
        <v>0</v>
      </c>
      <c r="AB1245" s="796">
        <f>IFERROR(VLOOKUP(N1245,'[40]KL TT ĐỢT 2'!$B$18:$K$2023,10,0),0)</f>
        <v>0</v>
      </c>
    </row>
    <row r="1246" spans="1:28" s="823" customFormat="1" hidden="1" outlineLevel="2">
      <c r="A1246" s="817"/>
      <c r="B1246" s="835" t="s">
        <v>3181</v>
      </c>
      <c r="C1246" s="950" t="s">
        <v>3110</v>
      </c>
      <c r="D1246" s="931" t="s">
        <v>3111</v>
      </c>
      <c r="E1246" s="838">
        <v>1</v>
      </c>
      <c r="F1246" s="945"/>
      <c r="G1246" s="945"/>
      <c r="H1246" s="812">
        <v>0</v>
      </c>
      <c r="I1246" s="891">
        <f t="shared" si="188"/>
        <v>0</v>
      </c>
      <c r="J1246" s="892">
        <f t="shared" si="189"/>
        <v>0</v>
      </c>
      <c r="K1246" s="945"/>
      <c r="M1246" s="828"/>
      <c r="N1246" s="999" t="s">
        <v>3181</v>
      </c>
      <c r="O1246" s="1003" t="s">
        <v>3110</v>
      </c>
      <c r="P1246" s="866" t="s">
        <v>3111</v>
      </c>
      <c r="Q1246" s="844">
        <v>1</v>
      </c>
      <c r="R1246" s="758">
        <f t="shared" si="182"/>
        <v>0</v>
      </c>
      <c r="S1246" s="844">
        <f t="shared" si="182"/>
        <v>0</v>
      </c>
      <c r="T1246" s="883">
        <f t="shared" si="182"/>
        <v>0</v>
      </c>
      <c r="U1246" s="833">
        <v>0</v>
      </c>
      <c r="V1246" s="833"/>
      <c r="W1246" s="795">
        <f t="shared" si="183"/>
        <v>0</v>
      </c>
      <c r="X1246" s="795">
        <f t="shared" si="184"/>
        <v>0</v>
      </c>
      <c r="Y1246" s="795">
        <f t="shared" si="185"/>
        <v>0</v>
      </c>
      <c r="Z1246" s="795">
        <f t="shared" si="186"/>
        <v>0</v>
      </c>
      <c r="AA1246" s="795">
        <f t="shared" si="187"/>
        <v>0</v>
      </c>
      <c r="AB1246" s="796">
        <f>IFERROR(VLOOKUP(N1246,'[40]KL TT ĐỢT 2'!$B$18:$K$2023,10,0),0)</f>
        <v>0</v>
      </c>
    </row>
    <row r="1247" spans="1:28" s="823" customFormat="1" hidden="1" outlineLevel="2">
      <c r="A1247" s="817"/>
      <c r="B1247" s="835" t="s">
        <v>3182</v>
      </c>
      <c r="C1247" s="950" t="s">
        <v>3113</v>
      </c>
      <c r="D1247" s="931" t="s">
        <v>3111</v>
      </c>
      <c r="E1247" s="838">
        <v>1</v>
      </c>
      <c r="F1247" s="945"/>
      <c r="G1247" s="945"/>
      <c r="H1247" s="812">
        <v>0</v>
      </c>
      <c r="I1247" s="891">
        <f t="shared" si="188"/>
        <v>0</v>
      </c>
      <c r="J1247" s="892">
        <f t="shared" si="189"/>
        <v>0</v>
      </c>
      <c r="K1247" s="945"/>
      <c r="M1247" s="828"/>
      <c r="N1247" s="999" t="s">
        <v>3182</v>
      </c>
      <c r="O1247" s="1003" t="s">
        <v>3113</v>
      </c>
      <c r="P1247" s="866" t="s">
        <v>3111</v>
      </c>
      <c r="Q1247" s="844">
        <v>1</v>
      </c>
      <c r="R1247" s="758">
        <f t="shared" si="182"/>
        <v>0</v>
      </c>
      <c r="S1247" s="844">
        <f t="shared" si="182"/>
        <v>0</v>
      </c>
      <c r="T1247" s="883">
        <f t="shared" si="182"/>
        <v>0</v>
      </c>
      <c r="U1247" s="833">
        <v>0</v>
      </c>
      <c r="V1247" s="833"/>
      <c r="W1247" s="795">
        <f t="shared" si="183"/>
        <v>0</v>
      </c>
      <c r="X1247" s="795">
        <f t="shared" si="184"/>
        <v>0</v>
      </c>
      <c r="Y1247" s="795">
        <f t="shared" si="185"/>
        <v>0</v>
      </c>
      <c r="Z1247" s="795">
        <f t="shared" si="186"/>
        <v>0</v>
      </c>
      <c r="AA1247" s="795">
        <f t="shared" si="187"/>
        <v>0</v>
      </c>
      <c r="AB1247" s="796">
        <f>IFERROR(VLOOKUP(N1247,'[40]KL TT ĐỢT 2'!$B$18:$K$2023,10,0),0)</f>
        <v>0</v>
      </c>
    </row>
    <row r="1248" spans="1:28" s="823" customFormat="1" hidden="1" outlineLevel="2">
      <c r="A1248" s="817"/>
      <c r="B1248" s="835" t="s">
        <v>3183</v>
      </c>
      <c r="C1248" s="950" t="s">
        <v>3115</v>
      </c>
      <c r="D1248" s="931" t="s">
        <v>3111</v>
      </c>
      <c r="E1248" s="838">
        <v>1</v>
      </c>
      <c r="F1248" s="945"/>
      <c r="G1248" s="945"/>
      <c r="H1248" s="812">
        <v>0</v>
      </c>
      <c r="I1248" s="891">
        <f t="shared" si="188"/>
        <v>0</v>
      </c>
      <c r="J1248" s="892">
        <f t="shared" si="189"/>
        <v>0</v>
      </c>
      <c r="K1248" s="945"/>
      <c r="M1248" s="828"/>
      <c r="N1248" s="999" t="s">
        <v>3183</v>
      </c>
      <c r="O1248" s="1003" t="s">
        <v>3115</v>
      </c>
      <c r="P1248" s="866" t="s">
        <v>3111</v>
      </c>
      <c r="Q1248" s="844">
        <v>1</v>
      </c>
      <c r="R1248" s="758">
        <f t="shared" si="182"/>
        <v>0</v>
      </c>
      <c r="S1248" s="844">
        <f t="shared" si="182"/>
        <v>0</v>
      </c>
      <c r="T1248" s="883">
        <f t="shared" si="182"/>
        <v>0</v>
      </c>
      <c r="U1248" s="833">
        <v>0</v>
      </c>
      <c r="V1248" s="833"/>
      <c r="W1248" s="795">
        <f t="shared" si="183"/>
        <v>0</v>
      </c>
      <c r="X1248" s="795">
        <f t="shared" si="184"/>
        <v>0</v>
      </c>
      <c r="Y1248" s="795">
        <f t="shared" si="185"/>
        <v>0</v>
      </c>
      <c r="Z1248" s="795">
        <f t="shared" si="186"/>
        <v>0</v>
      </c>
      <c r="AA1248" s="795">
        <f t="shared" si="187"/>
        <v>0</v>
      </c>
      <c r="AB1248" s="796">
        <f>IFERROR(VLOOKUP(N1248,'[40]KL TT ĐỢT 2'!$B$18:$K$2023,10,0),0)</f>
        <v>0</v>
      </c>
    </row>
    <row r="1249" spans="1:28" s="823" customFormat="1" hidden="1" outlineLevel="2">
      <c r="A1249" s="817"/>
      <c r="B1249" s="835" t="s">
        <v>3184</v>
      </c>
      <c r="C1249" s="950" t="s">
        <v>3117</v>
      </c>
      <c r="D1249" s="931" t="s">
        <v>3118</v>
      </c>
      <c r="E1249" s="838">
        <v>3</v>
      </c>
      <c r="F1249" s="945"/>
      <c r="G1249" s="945"/>
      <c r="H1249" s="812">
        <v>0</v>
      </c>
      <c r="I1249" s="891">
        <f t="shared" si="188"/>
        <v>0</v>
      </c>
      <c r="J1249" s="892">
        <f t="shared" si="189"/>
        <v>0</v>
      </c>
      <c r="K1249" s="945"/>
      <c r="M1249" s="828"/>
      <c r="N1249" s="999" t="s">
        <v>3184</v>
      </c>
      <c r="O1249" s="1003" t="s">
        <v>3117</v>
      </c>
      <c r="P1249" s="866" t="s">
        <v>3118</v>
      </c>
      <c r="Q1249" s="844">
        <v>3</v>
      </c>
      <c r="R1249" s="758">
        <f t="shared" si="182"/>
        <v>0</v>
      </c>
      <c r="S1249" s="844">
        <f t="shared" si="182"/>
        <v>0</v>
      </c>
      <c r="T1249" s="883">
        <f t="shared" si="182"/>
        <v>0</v>
      </c>
      <c r="U1249" s="833">
        <v>0</v>
      </c>
      <c r="V1249" s="833"/>
      <c r="W1249" s="795">
        <f t="shared" si="183"/>
        <v>0</v>
      </c>
      <c r="X1249" s="795">
        <f t="shared" si="184"/>
        <v>0</v>
      </c>
      <c r="Y1249" s="795">
        <f t="shared" si="185"/>
        <v>0</v>
      </c>
      <c r="Z1249" s="795">
        <f t="shared" si="186"/>
        <v>0</v>
      </c>
      <c r="AA1249" s="795">
        <f t="shared" si="187"/>
        <v>0</v>
      </c>
      <c r="AB1249" s="796">
        <f>IFERROR(VLOOKUP(N1249,'[40]KL TT ĐỢT 2'!$B$18:$K$2023,10,0),0)</f>
        <v>0</v>
      </c>
    </row>
    <row r="1250" spans="1:28" s="823" customFormat="1" hidden="1" outlineLevel="2">
      <c r="A1250" s="817"/>
      <c r="B1250" s="835" t="s">
        <v>3185</v>
      </c>
      <c r="C1250" s="950" t="s">
        <v>3186</v>
      </c>
      <c r="D1250" s="931" t="s">
        <v>3121</v>
      </c>
      <c r="E1250" s="838">
        <v>3</v>
      </c>
      <c r="F1250" s="945"/>
      <c r="G1250" s="945"/>
      <c r="H1250" s="812">
        <v>0</v>
      </c>
      <c r="I1250" s="891">
        <f t="shared" si="188"/>
        <v>0</v>
      </c>
      <c r="J1250" s="892">
        <f t="shared" si="189"/>
        <v>0</v>
      </c>
      <c r="K1250" s="945"/>
      <c r="M1250" s="828"/>
      <c r="N1250" s="999" t="s">
        <v>3185</v>
      </c>
      <c r="O1250" s="1003" t="s">
        <v>3186</v>
      </c>
      <c r="P1250" s="866" t="s">
        <v>3121</v>
      </c>
      <c r="Q1250" s="844">
        <v>3</v>
      </c>
      <c r="R1250" s="758">
        <f t="shared" si="182"/>
        <v>0</v>
      </c>
      <c r="S1250" s="844">
        <f t="shared" si="182"/>
        <v>0</v>
      </c>
      <c r="T1250" s="883">
        <f t="shared" si="182"/>
        <v>0</v>
      </c>
      <c r="U1250" s="833">
        <v>0</v>
      </c>
      <c r="V1250" s="833"/>
      <c r="W1250" s="795">
        <f t="shared" si="183"/>
        <v>0</v>
      </c>
      <c r="X1250" s="795">
        <f t="shared" si="184"/>
        <v>0</v>
      </c>
      <c r="Y1250" s="795">
        <f t="shared" si="185"/>
        <v>0</v>
      </c>
      <c r="Z1250" s="795">
        <f t="shared" si="186"/>
        <v>0</v>
      </c>
      <c r="AA1250" s="795">
        <f t="shared" si="187"/>
        <v>0</v>
      </c>
      <c r="AB1250" s="796">
        <f>IFERROR(VLOOKUP(N1250,'[40]KL TT ĐỢT 2'!$B$18:$K$2023,10,0),0)</f>
        <v>0</v>
      </c>
    </row>
    <row r="1251" spans="1:28" s="823" customFormat="1" hidden="1" outlineLevel="2">
      <c r="A1251" s="817"/>
      <c r="B1251" s="835" t="s">
        <v>3187</v>
      </c>
      <c r="C1251" s="950" t="s">
        <v>3123</v>
      </c>
      <c r="D1251" s="931" t="s">
        <v>3118</v>
      </c>
      <c r="E1251" s="838">
        <v>1</v>
      </c>
      <c r="F1251" s="945"/>
      <c r="G1251" s="945"/>
      <c r="H1251" s="812">
        <v>0</v>
      </c>
      <c r="I1251" s="891">
        <f t="shared" si="188"/>
        <v>0</v>
      </c>
      <c r="J1251" s="892">
        <f t="shared" si="189"/>
        <v>0</v>
      </c>
      <c r="K1251" s="945"/>
      <c r="M1251" s="828"/>
      <c r="N1251" s="999" t="s">
        <v>3187</v>
      </c>
      <c r="O1251" s="1003" t="s">
        <v>3123</v>
      </c>
      <c r="P1251" s="866" t="s">
        <v>3118</v>
      </c>
      <c r="Q1251" s="844">
        <v>1</v>
      </c>
      <c r="R1251" s="758">
        <f t="shared" si="182"/>
        <v>0</v>
      </c>
      <c r="S1251" s="844">
        <f t="shared" si="182"/>
        <v>0</v>
      </c>
      <c r="T1251" s="883">
        <f t="shared" si="182"/>
        <v>0</v>
      </c>
      <c r="U1251" s="833">
        <v>0</v>
      </c>
      <c r="V1251" s="833"/>
      <c r="W1251" s="795">
        <f t="shared" si="183"/>
        <v>0</v>
      </c>
      <c r="X1251" s="795">
        <f t="shared" si="184"/>
        <v>0</v>
      </c>
      <c r="Y1251" s="795">
        <f t="shared" si="185"/>
        <v>0</v>
      </c>
      <c r="Z1251" s="795">
        <f t="shared" si="186"/>
        <v>0</v>
      </c>
      <c r="AA1251" s="795">
        <f t="shared" si="187"/>
        <v>0</v>
      </c>
      <c r="AB1251" s="796">
        <f>IFERROR(VLOOKUP(N1251,'[40]KL TT ĐỢT 2'!$B$18:$K$2023,10,0),0)</f>
        <v>0</v>
      </c>
    </row>
    <row r="1252" spans="1:28" s="823" customFormat="1" hidden="1" outlineLevel="2">
      <c r="A1252" s="817"/>
      <c r="B1252" s="835" t="s">
        <v>3188</v>
      </c>
      <c r="C1252" s="950" t="s">
        <v>3125</v>
      </c>
      <c r="D1252" s="931" t="s">
        <v>3118</v>
      </c>
      <c r="E1252" s="838">
        <v>1</v>
      </c>
      <c r="F1252" s="945"/>
      <c r="G1252" s="945"/>
      <c r="H1252" s="812">
        <v>0</v>
      </c>
      <c r="I1252" s="891">
        <f t="shared" si="188"/>
        <v>0</v>
      </c>
      <c r="J1252" s="892">
        <f t="shared" si="189"/>
        <v>0</v>
      </c>
      <c r="K1252" s="945"/>
      <c r="M1252" s="828"/>
      <c r="N1252" s="999" t="s">
        <v>3188</v>
      </c>
      <c r="O1252" s="1003" t="s">
        <v>3125</v>
      </c>
      <c r="P1252" s="866" t="s">
        <v>3118</v>
      </c>
      <c r="Q1252" s="844">
        <v>1</v>
      </c>
      <c r="R1252" s="758">
        <f t="shared" si="182"/>
        <v>0</v>
      </c>
      <c r="S1252" s="844">
        <f t="shared" si="182"/>
        <v>0</v>
      </c>
      <c r="T1252" s="883">
        <f t="shared" si="182"/>
        <v>0</v>
      </c>
      <c r="U1252" s="833">
        <v>0</v>
      </c>
      <c r="V1252" s="833"/>
      <c r="W1252" s="795">
        <f t="shared" si="183"/>
        <v>0</v>
      </c>
      <c r="X1252" s="795">
        <f t="shared" si="184"/>
        <v>0</v>
      </c>
      <c r="Y1252" s="795">
        <f t="shared" si="185"/>
        <v>0</v>
      </c>
      <c r="Z1252" s="795">
        <f t="shared" si="186"/>
        <v>0</v>
      </c>
      <c r="AA1252" s="795">
        <f t="shared" si="187"/>
        <v>0</v>
      </c>
      <c r="AB1252" s="796">
        <f>IFERROR(VLOOKUP(N1252,'[40]KL TT ĐỢT 2'!$B$18:$K$2023,10,0),0)</f>
        <v>0</v>
      </c>
    </row>
    <row r="1253" spans="1:28" s="823" customFormat="1" hidden="1" outlineLevel="2">
      <c r="A1253" s="817"/>
      <c r="B1253" s="835" t="s">
        <v>3189</v>
      </c>
      <c r="C1253" s="950" t="s">
        <v>3190</v>
      </c>
      <c r="D1253" s="931" t="s">
        <v>3111</v>
      </c>
      <c r="E1253" s="838">
        <v>1</v>
      </c>
      <c r="F1253" s="945"/>
      <c r="G1253" s="945"/>
      <c r="H1253" s="812">
        <v>0</v>
      </c>
      <c r="I1253" s="891">
        <f t="shared" si="188"/>
        <v>0</v>
      </c>
      <c r="J1253" s="892">
        <f t="shared" si="189"/>
        <v>0</v>
      </c>
      <c r="K1253" s="945"/>
      <c r="M1253" s="828"/>
      <c r="N1253" s="999" t="s">
        <v>3189</v>
      </c>
      <c r="O1253" s="1003" t="s">
        <v>3190</v>
      </c>
      <c r="P1253" s="866" t="s">
        <v>3111</v>
      </c>
      <c r="Q1253" s="844">
        <v>1</v>
      </c>
      <c r="R1253" s="758">
        <f t="shared" si="182"/>
        <v>0</v>
      </c>
      <c r="S1253" s="844">
        <f t="shared" si="182"/>
        <v>0</v>
      </c>
      <c r="T1253" s="883">
        <f t="shared" si="182"/>
        <v>0</v>
      </c>
      <c r="U1253" s="833">
        <v>0</v>
      </c>
      <c r="V1253" s="833"/>
      <c r="W1253" s="795">
        <f t="shared" si="183"/>
        <v>0</v>
      </c>
      <c r="X1253" s="795">
        <f t="shared" si="184"/>
        <v>0</v>
      </c>
      <c r="Y1253" s="795">
        <f t="shared" si="185"/>
        <v>0</v>
      </c>
      <c r="Z1253" s="795">
        <f t="shared" si="186"/>
        <v>0</v>
      </c>
      <c r="AA1253" s="795">
        <f t="shared" si="187"/>
        <v>0</v>
      </c>
      <c r="AB1253" s="796">
        <f>IFERROR(VLOOKUP(N1253,'[40]KL TT ĐỢT 2'!$B$18:$K$2023,10,0),0)</f>
        <v>0</v>
      </c>
    </row>
    <row r="1254" spans="1:28" s="827" customFormat="1" hidden="1" outlineLevel="2">
      <c r="A1254" s="817"/>
      <c r="B1254" s="835" t="s">
        <v>3191</v>
      </c>
      <c r="C1254" s="818" t="s">
        <v>3129</v>
      </c>
      <c r="D1254" s="819"/>
      <c r="E1254" s="820"/>
      <c r="F1254" s="945"/>
      <c r="G1254" s="945"/>
      <c r="H1254" s="812">
        <v>0</v>
      </c>
      <c r="I1254" s="891">
        <f t="shared" si="188"/>
        <v>0</v>
      </c>
      <c r="J1254" s="892">
        <f t="shared" si="189"/>
        <v>0</v>
      </c>
      <c r="K1254" s="945"/>
      <c r="M1254" s="828"/>
      <c r="N1254" s="999" t="s">
        <v>3191</v>
      </c>
      <c r="O1254" s="1004" t="s">
        <v>3129</v>
      </c>
      <c r="P1254" s="862"/>
      <c r="Q1254" s="832"/>
      <c r="R1254" s="758">
        <f t="shared" si="182"/>
        <v>0</v>
      </c>
      <c r="S1254" s="844">
        <f t="shared" si="182"/>
        <v>0</v>
      </c>
      <c r="T1254" s="883">
        <f t="shared" si="182"/>
        <v>0</v>
      </c>
      <c r="U1254" s="833">
        <v>0</v>
      </c>
      <c r="V1254" s="833"/>
      <c r="W1254" s="795">
        <f t="shared" si="183"/>
        <v>0</v>
      </c>
      <c r="X1254" s="795">
        <f t="shared" si="184"/>
        <v>0</v>
      </c>
      <c r="Y1254" s="795">
        <f t="shared" si="185"/>
        <v>0</v>
      </c>
      <c r="Z1254" s="795">
        <f t="shared" si="186"/>
        <v>0</v>
      </c>
      <c r="AA1254" s="795">
        <f t="shared" si="187"/>
        <v>0</v>
      </c>
      <c r="AB1254" s="796">
        <f>IFERROR(VLOOKUP(N1254,'[40]KL TT ĐỢT 2'!$B$18:$K$2023,10,0),0)</f>
        <v>0</v>
      </c>
    </row>
    <row r="1255" spans="1:28" s="823" customFormat="1" hidden="1" outlineLevel="2">
      <c r="A1255" s="817"/>
      <c r="B1255" s="835" t="s">
        <v>3192</v>
      </c>
      <c r="C1255" s="950" t="s">
        <v>3131</v>
      </c>
      <c r="D1255" s="931" t="s">
        <v>3121</v>
      </c>
      <c r="E1255" s="838">
        <v>2</v>
      </c>
      <c r="F1255" s="945"/>
      <c r="G1255" s="945"/>
      <c r="H1255" s="812">
        <v>0</v>
      </c>
      <c r="I1255" s="891">
        <f t="shared" si="188"/>
        <v>0</v>
      </c>
      <c r="J1255" s="892">
        <f t="shared" si="189"/>
        <v>0</v>
      </c>
      <c r="K1255" s="945"/>
      <c r="M1255" s="828"/>
      <c r="N1255" s="999" t="s">
        <v>3192</v>
      </c>
      <c r="O1255" s="1003" t="s">
        <v>3131</v>
      </c>
      <c r="P1255" s="866" t="s">
        <v>3121</v>
      </c>
      <c r="Q1255" s="844">
        <v>2</v>
      </c>
      <c r="R1255" s="758">
        <f t="shared" si="182"/>
        <v>0</v>
      </c>
      <c r="S1255" s="844">
        <f t="shared" si="182"/>
        <v>0</v>
      </c>
      <c r="T1255" s="883">
        <f t="shared" si="182"/>
        <v>0</v>
      </c>
      <c r="U1255" s="833">
        <v>0</v>
      </c>
      <c r="V1255" s="833"/>
      <c r="W1255" s="795">
        <f t="shared" si="183"/>
        <v>0</v>
      </c>
      <c r="X1255" s="795">
        <f t="shared" si="184"/>
        <v>0</v>
      </c>
      <c r="Y1255" s="795">
        <f t="shared" si="185"/>
        <v>0</v>
      </c>
      <c r="Z1255" s="795">
        <f t="shared" si="186"/>
        <v>0</v>
      </c>
      <c r="AA1255" s="795">
        <f t="shared" si="187"/>
        <v>0</v>
      </c>
      <c r="AB1255" s="796">
        <f>IFERROR(VLOOKUP(N1255,'[40]KL TT ĐỢT 2'!$B$18:$K$2023,10,0),0)</f>
        <v>0</v>
      </c>
    </row>
    <row r="1256" spans="1:28" s="823" customFormat="1" hidden="1" outlineLevel="2">
      <c r="A1256" s="817"/>
      <c r="B1256" s="835" t="s">
        <v>3193</v>
      </c>
      <c r="C1256" s="950" t="s">
        <v>3194</v>
      </c>
      <c r="D1256" s="931" t="s">
        <v>3111</v>
      </c>
      <c r="E1256" s="838">
        <v>1</v>
      </c>
      <c r="F1256" s="945"/>
      <c r="G1256" s="945"/>
      <c r="H1256" s="812">
        <v>0</v>
      </c>
      <c r="I1256" s="891">
        <f t="shared" si="188"/>
        <v>0</v>
      </c>
      <c r="J1256" s="892">
        <f t="shared" si="189"/>
        <v>0</v>
      </c>
      <c r="K1256" s="945"/>
      <c r="M1256" s="828"/>
      <c r="N1256" s="999" t="s">
        <v>3193</v>
      </c>
      <c r="O1256" s="1003" t="s">
        <v>3194</v>
      </c>
      <c r="P1256" s="866" t="s">
        <v>3111</v>
      </c>
      <c r="Q1256" s="844">
        <v>1</v>
      </c>
      <c r="R1256" s="758">
        <f t="shared" si="182"/>
        <v>0</v>
      </c>
      <c r="S1256" s="844">
        <f t="shared" si="182"/>
        <v>0</v>
      </c>
      <c r="T1256" s="883">
        <f t="shared" si="182"/>
        <v>0</v>
      </c>
      <c r="U1256" s="833">
        <v>0</v>
      </c>
      <c r="V1256" s="833"/>
      <c r="W1256" s="795">
        <f t="shared" si="183"/>
        <v>0</v>
      </c>
      <c r="X1256" s="795">
        <f t="shared" si="184"/>
        <v>0</v>
      </c>
      <c r="Y1256" s="795">
        <f t="shared" si="185"/>
        <v>0</v>
      </c>
      <c r="Z1256" s="795">
        <f t="shared" si="186"/>
        <v>0</v>
      </c>
      <c r="AA1256" s="795">
        <f t="shared" si="187"/>
        <v>0</v>
      </c>
      <c r="AB1256" s="796">
        <f>IFERROR(VLOOKUP(N1256,'[40]KL TT ĐỢT 2'!$B$18:$K$2023,10,0),0)</f>
        <v>0</v>
      </c>
    </row>
    <row r="1257" spans="1:28" s="823" customFormat="1" hidden="1" outlineLevel="2">
      <c r="A1257" s="817"/>
      <c r="B1257" s="835" t="s">
        <v>3195</v>
      </c>
      <c r="C1257" s="950" t="s">
        <v>3196</v>
      </c>
      <c r="D1257" s="931" t="s">
        <v>3121</v>
      </c>
      <c r="E1257" s="838">
        <v>2</v>
      </c>
      <c r="F1257" s="945"/>
      <c r="G1257" s="945"/>
      <c r="H1257" s="812">
        <v>0</v>
      </c>
      <c r="I1257" s="891">
        <f t="shared" si="188"/>
        <v>0</v>
      </c>
      <c r="J1257" s="892">
        <f t="shared" si="189"/>
        <v>0</v>
      </c>
      <c r="K1257" s="945"/>
      <c r="M1257" s="828"/>
      <c r="N1257" s="999" t="s">
        <v>3195</v>
      </c>
      <c r="O1257" s="1003" t="s">
        <v>3196</v>
      </c>
      <c r="P1257" s="866" t="s">
        <v>3121</v>
      </c>
      <c r="Q1257" s="844">
        <v>2</v>
      </c>
      <c r="R1257" s="758">
        <f t="shared" si="182"/>
        <v>0</v>
      </c>
      <c r="S1257" s="844">
        <f t="shared" si="182"/>
        <v>0</v>
      </c>
      <c r="T1257" s="883">
        <f t="shared" si="182"/>
        <v>0</v>
      </c>
      <c r="U1257" s="833">
        <v>0</v>
      </c>
      <c r="V1257" s="833"/>
      <c r="W1257" s="795">
        <f t="shared" si="183"/>
        <v>0</v>
      </c>
      <c r="X1257" s="795">
        <f t="shared" si="184"/>
        <v>0</v>
      </c>
      <c r="Y1257" s="795">
        <f t="shared" si="185"/>
        <v>0</v>
      </c>
      <c r="Z1257" s="795">
        <f t="shared" si="186"/>
        <v>0</v>
      </c>
      <c r="AA1257" s="795">
        <f t="shared" si="187"/>
        <v>0</v>
      </c>
      <c r="AB1257" s="796">
        <f>IFERROR(VLOOKUP(N1257,'[40]KL TT ĐỢT 2'!$B$18:$K$2023,10,0),0)</f>
        <v>0</v>
      </c>
    </row>
    <row r="1258" spans="1:28" s="823" customFormat="1" hidden="1" outlineLevel="2">
      <c r="A1258" s="817"/>
      <c r="B1258" s="835" t="s">
        <v>3197</v>
      </c>
      <c r="C1258" s="950" t="s">
        <v>3198</v>
      </c>
      <c r="D1258" s="931" t="s">
        <v>3111</v>
      </c>
      <c r="E1258" s="838">
        <v>1</v>
      </c>
      <c r="F1258" s="945"/>
      <c r="G1258" s="945"/>
      <c r="H1258" s="812">
        <v>0</v>
      </c>
      <c r="I1258" s="891">
        <f t="shared" si="188"/>
        <v>0</v>
      </c>
      <c r="J1258" s="892">
        <f t="shared" si="189"/>
        <v>0</v>
      </c>
      <c r="K1258" s="945"/>
      <c r="M1258" s="828"/>
      <c r="N1258" s="999" t="s">
        <v>3197</v>
      </c>
      <c r="O1258" s="1003" t="s">
        <v>3198</v>
      </c>
      <c r="P1258" s="866" t="s">
        <v>3111</v>
      </c>
      <c r="Q1258" s="844">
        <v>1</v>
      </c>
      <c r="R1258" s="758">
        <f t="shared" si="182"/>
        <v>0</v>
      </c>
      <c r="S1258" s="844">
        <f t="shared" si="182"/>
        <v>0</v>
      </c>
      <c r="T1258" s="883">
        <f t="shared" si="182"/>
        <v>0</v>
      </c>
      <c r="U1258" s="833">
        <v>0</v>
      </c>
      <c r="V1258" s="833"/>
      <c r="W1258" s="795">
        <f t="shared" si="183"/>
        <v>0</v>
      </c>
      <c r="X1258" s="795">
        <f t="shared" si="184"/>
        <v>0</v>
      </c>
      <c r="Y1258" s="795">
        <f t="shared" si="185"/>
        <v>0</v>
      </c>
      <c r="Z1258" s="795">
        <f t="shared" si="186"/>
        <v>0</v>
      </c>
      <c r="AA1258" s="795">
        <f t="shared" si="187"/>
        <v>0</v>
      </c>
      <c r="AB1258" s="796">
        <f>IFERROR(VLOOKUP(N1258,'[40]KL TT ĐỢT 2'!$B$18:$K$2023,10,0),0)</f>
        <v>0</v>
      </c>
    </row>
    <row r="1259" spans="1:28" s="827" customFormat="1" hidden="1" outlineLevel="2">
      <c r="A1259" s="817"/>
      <c r="B1259" s="835" t="s">
        <v>3199</v>
      </c>
      <c r="C1259" s="818" t="s">
        <v>3141</v>
      </c>
      <c r="D1259" s="819" t="s">
        <v>3118</v>
      </c>
      <c r="E1259" s="820">
        <v>1</v>
      </c>
      <c r="F1259" s="945"/>
      <c r="G1259" s="945"/>
      <c r="H1259" s="812">
        <v>0</v>
      </c>
      <c r="I1259" s="891">
        <f t="shared" si="188"/>
        <v>0</v>
      </c>
      <c r="J1259" s="892">
        <f t="shared" si="189"/>
        <v>0</v>
      </c>
      <c r="K1259" s="945"/>
      <c r="M1259" s="828"/>
      <c r="N1259" s="999" t="s">
        <v>3199</v>
      </c>
      <c r="O1259" s="1004" t="s">
        <v>3141</v>
      </c>
      <c r="P1259" s="862" t="s">
        <v>3118</v>
      </c>
      <c r="Q1259" s="832">
        <v>1</v>
      </c>
      <c r="R1259" s="758">
        <f t="shared" si="182"/>
        <v>0</v>
      </c>
      <c r="S1259" s="844">
        <f t="shared" si="182"/>
        <v>0</v>
      </c>
      <c r="T1259" s="883">
        <f t="shared" si="182"/>
        <v>0</v>
      </c>
      <c r="U1259" s="833">
        <v>0</v>
      </c>
      <c r="V1259" s="833"/>
      <c r="W1259" s="795">
        <f t="shared" si="183"/>
        <v>0</v>
      </c>
      <c r="X1259" s="795">
        <f t="shared" si="184"/>
        <v>0</v>
      </c>
      <c r="Y1259" s="795">
        <f t="shared" si="185"/>
        <v>0</v>
      </c>
      <c r="Z1259" s="795">
        <f t="shared" si="186"/>
        <v>0</v>
      </c>
      <c r="AA1259" s="795">
        <f t="shared" si="187"/>
        <v>0</v>
      </c>
      <c r="AB1259" s="796">
        <f>IFERROR(VLOOKUP(N1259,'[40]KL TT ĐỢT 2'!$B$18:$K$2023,10,0),0)</f>
        <v>0</v>
      </c>
    </row>
    <row r="1260" spans="1:28" s="823" customFormat="1" hidden="1" outlineLevel="2">
      <c r="A1260" s="817"/>
      <c r="B1260" s="835" t="s">
        <v>3200</v>
      </c>
      <c r="C1260" s="950" t="s">
        <v>3143</v>
      </c>
      <c r="D1260" s="931" t="s">
        <v>3121</v>
      </c>
      <c r="E1260" s="838">
        <v>2</v>
      </c>
      <c r="F1260" s="945"/>
      <c r="G1260" s="945"/>
      <c r="H1260" s="812">
        <v>0</v>
      </c>
      <c r="I1260" s="891">
        <f t="shared" si="188"/>
        <v>0</v>
      </c>
      <c r="J1260" s="892">
        <f t="shared" si="189"/>
        <v>0</v>
      </c>
      <c r="K1260" s="945"/>
      <c r="M1260" s="828"/>
      <c r="N1260" s="999" t="s">
        <v>3200</v>
      </c>
      <c r="O1260" s="1003" t="s">
        <v>3143</v>
      </c>
      <c r="P1260" s="866" t="s">
        <v>3121</v>
      </c>
      <c r="Q1260" s="844">
        <v>2</v>
      </c>
      <c r="R1260" s="758">
        <f t="shared" si="182"/>
        <v>0</v>
      </c>
      <c r="S1260" s="844">
        <f t="shared" si="182"/>
        <v>0</v>
      </c>
      <c r="T1260" s="883">
        <f t="shared" si="182"/>
        <v>0</v>
      </c>
      <c r="U1260" s="833">
        <v>0</v>
      </c>
      <c r="V1260" s="833"/>
      <c r="W1260" s="795">
        <f t="shared" si="183"/>
        <v>0</v>
      </c>
      <c r="X1260" s="795">
        <f t="shared" si="184"/>
        <v>0</v>
      </c>
      <c r="Y1260" s="795">
        <f t="shared" si="185"/>
        <v>0</v>
      </c>
      <c r="Z1260" s="795">
        <f t="shared" si="186"/>
        <v>0</v>
      </c>
      <c r="AA1260" s="795">
        <f t="shared" si="187"/>
        <v>0</v>
      </c>
      <c r="AB1260" s="796">
        <f>IFERROR(VLOOKUP(N1260,'[40]KL TT ĐỢT 2'!$B$18:$K$2023,10,0),0)</f>
        <v>0</v>
      </c>
    </row>
    <row r="1261" spans="1:28" s="823" customFormat="1" hidden="1" outlineLevel="2">
      <c r="A1261" s="817"/>
      <c r="B1261" s="835" t="s">
        <v>3201</v>
      </c>
      <c r="C1261" s="950" t="s">
        <v>3143</v>
      </c>
      <c r="D1261" s="931" t="s">
        <v>3111</v>
      </c>
      <c r="E1261" s="838">
        <v>1</v>
      </c>
      <c r="F1261" s="945"/>
      <c r="G1261" s="945"/>
      <c r="H1261" s="812">
        <v>0</v>
      </c>
      <c r="I1261" s="891">
        <f t="shared" si="188"/>
        <v>0</v>
      </c>
      <c r="J1261" s="892">
        <f t="shared" si="189"/>
        <v>0</v>
      </c>
      <c r="K1261" s="945"/>
      <c r="M1261" s="828"/>
      <c r="N1261" s="999" t="s">
        <v>3201</v>
      </c>
      <c r="O1261" s="1003" t="s">
        <v>3143</v>
      </c>
      <c r="P1261" s="866" t="s">
        <v>3111</v>
      </c>
      <c r="Q1261" s="844">
        <v>1</v>
      </c>
      <c r="R1261" s="758">
        <f t="shared" si="182"/>
        <v>0</v>
      </c>
      <c r="S1261" s="844">
        <f t="shared" si="182"/>
        <v>0</v>
      </c>
      <c r="T1261" s="883">
        <f t="shared" si="182"/>
        <v>0</v>
      </c>
      <c r="U1261" s="833">
        <v>0</v>
      </c>
      <c r="V1261" s="833"/>
      <c r="W1261" s="795">
        <f t="shared" si="183"/>
        <v>0</v>
      </c>
      <c r="X1261" s="795">
        <f t="shared" si="184"/>
        <v>0</v>
      </c>
      <c r="Y1261" s="795">
        <f t="shared" si="185"/>
        <v>0</v>
      </c>
      <c r="Z1261" s="795">
        <f t="shared" si="186"/>
        <v>0</v>
      </c>
      <c r="AA1261" s="795">
        <f t="shared" si="187"/>
        <v>0</v>
      </c>
      <c r="AB1261" s="796">
        <f>IFERROR(VLOOKUP(N1261,'[40]KL TT ĐỢT 2'!$B$18:$K$2023,10,0),0)</f>
        <v>0</v>
      </c>
    </row>
    <row r="1262" spans="1:28" s="823" customFormat="1" hidden="1" outlineLevel="2">
      <c r="A1262" s="817"/>
      <c r="B1262" s="835" t="s">
        <v>3202</v>
      </c>
      <c r="C1262" s="950" t="s">
        <v>3146</v>
      </c>
      <c r="D1262" s="931" t="s">
        <v>3111</v>
      </c>
      <c r="E1262" s="838">
        <v>1</v>
      </c>
      <c r="F1262" s="945"/>
      <c r="G1262" s="945"/>
      <c r="H1262" s="812">
        <v>0</v>
      </c>
      <c r="I1262" s="891">
        <f t="shared" si="188"/>
        <v>0</v>
      </c>
      <c r="J1262" s="892">
        <f t="shared" si="189"/>
        <v>0</v>
      </c>
      <c r="K1262" s="945"/>
      <c r="M1262" s="828"/>
      <c r="N1262" s="999" t="s">
        <v>3202</v>
      </c>
      <c r="O1262" s="1003" t="s">
        <v>3146</v>
      </c>
      <c r="P1262" s="866" t="s">
        <v>3111</v>
      </c>
      <c r="Q1262" s="844">
        <v>1</v>
      </c>
      <c r="R1262" s="758">
        <f t="shared" si="182"/>
        <v>0</v>
      </c>
      <c r="S1262" s="844">
        <f t="shared" si="182"/>
        <v>0</v>
      </c>
      <c r="T1262" s="883">
        <f t="shared" si="182"/>
        <v>0</v>
      </c>
      <c r="U1262" s="833">
        <v>0</v>
      </c>
      <c r="V1262" s="833"/>
      <c r="W1262" s="795">
        <f t="shared" si="183"/>
        <v>0</v>
      </c>
      <c r="X1262" s="795">
        <f t="shared" si="184"/>
        <v>0</v>
      </c>
      <c r="Y1262" s="795">
        <f t="shared" si="185"/>
        <v>0</v>
      </c>
      <c r="Z1262" s="795">
        <f t="shared" si="186"/>
        <v>0</v>
      </c>
      <c r="AA1262" s="795">
        <f t="shared" si="187"/>
        <v>0</v>
      </c>
      <c r="AB1262" s="796">
        <f>IFERROR(VLOOKUP(N1262,'[40]KL TT ĐỢT 2'!$B$18:$K$2023,10,0),0)</f>
        <v>0</v>
      </c>
    </row>
    <row r="1263" spans="1:28" s="823" customFormat="1" hidden="1" outlineLevel="2">
      <c r="A1263" s="817"/>
      <c r="B1263" s="835" t="s">
        <v>3203</v>
      </c>
      <c r="C1263" s="950" t="s">
        <v>3148</v>
      </c>
      <c r="D1263" s="931" t="s">
        <v>3104</v>
      </c>
      <c r="E1263" s="838">
        <v>1</v>
      </c>
      <c r="F1263" s="945"/>
      <c r="G1263" s="945"/>
      <c r="H1263" s="812">
        <v>0</v>
      </c>
      <c r="I1263" s="891">
        <f t="shared" si="188"/>
        <v>0</v>
      </c>
      <c r="J1263" s="892">
        <f t="shared" si="189"/>
        <v>0</v>
      </c>
      <c r="K1263" s="945"/>
      <c r="M1263" s="828"/>
      <c r="N1263" s="999" t="s">
        <v>3203</v>
      </c>
      <c r="O1263" s="1003" t="s">
        <v>3148</v>
      </c>
      <c r="P1263" s="866" t="s">
        <v>3104</v>
      </c>
      <c r="Q1263" s="844">
        <v>1</v>
      </c>
      <c r="R1263" s="758">
        <f t="shared" si="182"/>
        <v>0</v>
      </c>
      <c r="S1263" s="844">
        <f t="shared" si="182"/>
        <v>0</v>
      </c>
      <c r="T1263" s="883">
        <f t="shared" si="182"/>
        <v>0</v>
      </c>
      <c r="U1263" s="833">
        <v>0</v>
      </c>
      <c r="V1263" s="833"/>
      <c r="W1263" s="795">
        <f t="shared" si="183"/>
        <v>0</v>
      </c>
      <c r="X1263" s="795">
        <f t="shared" si="184"/>
        <v>0</v>
      </c>
      <c r="Y1263" s="795">
        <f t="shared" si="185"/>
        <v>0</v>
      </c>
      <c r="Z1263" s="795">
        <f t="shared" si="186"/>
        <v>0</v>
      </c>
      <c r="AA1263" s="795">
        <f t="shared" si="187"/>
        <v>0</v>
      </c>
      <c r="AB1263" s="796">
        <f>IFERROR(VLOOKUP(N1263,'[40]KL TT ĐỢT 2'!$B$18:$K$2023,10,0),0)</f>
        <v>0</v>
      </c>
    </row>
    <row r="1264" spans="1:28" s="827" customFormat="1" hidden="1" outlineLevel="2">
      <c r="A1264" s="817"/>
      <c r="B1264" s="835" t="s">
        <v>3204</v>
      </c>
      <c r="C1264" s="818" t="s">
        <v>3150</v>
      </c>
      <c r="D1264" s="819" t="s">
        <v>3118</v>
      </c>
      <c r="E1264" s="820">
        <v>2</v>
      </c>
      <c r="F1264" s="945"/>
      <c r="G1264" s="945"/>
      <c r="H1264" s="812">
        <v>0</v>
      </c>
      <c r="I1264" s="891">
        <f t="shared" si="188"/>
        <v>0</v>
      </c>
      <c r="J1264" s="892">
        <f t="shared" si="189"/>
        <v>0</v>
      </c>
      <c r="K1264" s="945"/>
      <c r="M1264" s="828"/>
      <c r="N1264" s="999" t="s">
        <v>3204</v>
      </c>
      <c r="O1264" s="1004" t="s">
        <v>3150</v>
      </c>
      <c r="P1264" s="862" t="s">
        <v>3118</v>
      </c>
      <c r="Q1264" s="832">
        <v>2</v>
      </c>
      <c r="R1264" s="758">
        <f t="shared" si="182"/>
        <v>0</v>
      </c>
      <c r="S1264" s="844">
        <f t="shared" si="182"/>
        <v>0</v>
      </c>
      <c r="T1264" s="883">
        <f t="shared" si="182"/>
        <v>0</v>
      </c>
      <c r="U1264" s="833">
        <v>0</v>
      </c>
      <c r="V1264" s="833"/>
      <c r="W1264" s="795">
        <f t="shared" si="183"/>
        <v>0</v>
      </c>
      <c r="X1264" s="795">
        <f t="shared" si="184"/>
        <v>0</v>
      </c>
      <c r="Y1264" s="795">
        <f t="shared" si="185"/>
        <v>0</v>
      </c>
      <c r="Z1264" s="795">
        <f t="shared" si="186"/>
        <v>0</v>
      </c>
      <c r="AA1264" s="795">
        <f t="shared" si="187"/>
        <v>0</v>
      </c>
      <c r="AB1264" s="796">
        <f>IFERROR(VLOOKUP(N1264,'[40]KL TT ĐỢT 2'!$B$18:$K$2023,10,0),0)</f>
        <v>0</v>
      </c>
    </row>
    <row r="1265" spans="1:28" s="823" customFormat="1" hidden="1" outlineLevel="2">
      <c r="A1265" s="835"/>
      <c r="B1265" s="835" t="s">
        <v>3205</v>
      </c>
      <c r="C1265" s="950" t="s">
        <v>3143</v>
      </c>
      <c r="D1265" s="931" t="s">
        <v>3121</v>
      </c>
      <c r="E1265" s="838">
        <v>4</v>
      </c>
      <c r="F1265" s="938"/>
      <c r="G1265" s="938"/>
      <c r="H1265" s="812">
        <v>0</v>
      </c>
      <c r="I1265" s="891">
        <f t="shared" si="188"/>
        <v>0</v>
      </c>
      <c r="J1265" s="892">
        <f t="shared" si="189"/>
        <v>0</v>
      </c>
      <c r="K1265" s="938"/>
      <c r="M1265" s="841"/>
      <c r="N1265" s="999" t="s">
        <v>3205</v>
      </c>
      <c r="O1265" s="1003" t="s">
        <v>3143</v>
      </c>
      <c r="P1265" s="866" t="s">
        <v>3121</v>
      </c>
      <c r="Q1265" s="844">
        <v>4</v>
      </c>
      <c r="R1265" s="758">
        <f t="shared" ref="R1265:T1328" si="190">+H1265</f>
        <v>0</v>
      </c>
      <c r="S1265" s="844">
        <f t="shared" si="190"/>
        <v>0</v>
      </c>
      <c r="T1265" s="883">
        <f t="shared" si="190"/>
        <v>0</v>
      </c>
      <c r="U1265" s="860">
        <v>0</v>
      </c>
      <c r="V1265" s="860"/>
      <c r="W1265" s="795">
        <f t="shared" si="183"/>
        <v>0</v>
      </c>
      <c r="X1265" s="795">
        <f t="shared" si="184"/>
        <v>0</v>
      </c>
      <c r="Y1265" s="795">
        <f t="shared" si="185"/>
        <v>0</v>
      </c>
      <c r="Z1265" s="795">
        <f t="shared" si="186"/>
        <v>0</v>
      </c>
      <c r="AA1265" s="795">
        <f t="shared" si="187"/>
        <v>0</v>
      </c>
      <c r="AB1265" s="796">
        <f>IFERROR(VLOOKUP(N1265,'[40]KL TT ĐỢT 2'!$B$18:$K$2023,10,0),0)</f>
        <v>0</v>
      </c>
    </row>
    <row r="1266" spans="1:28" s="827" customFormat="1" hidden="1" outlineLevel="2">
      <c r="A1266" s="817"/>
      <c r="B1266" s="835" t="s">
        <v>3206</v>
      </c>
      <c r="C1266" s="950" t="s">
        <v>3143</v>
      </c>
      <c r="D1266" s="931" t="s">
        <v>3121</v>
      </c>
      <c r="E1266" s="838">
        <v>2</v>
      </c>
      <c r="F1266" s="945"/>
      <c r="G1266" s="945"/>
      <c r="H1266" s="812">
        <v>0</v>
      </c>
      <c r="I1266" s="891">
        <f t="shared" si="188"/>
        <v>0</v>
      </c>
      <c r="J1266" s="892">
        <f t="shared" si="189"/>
        <v>0</v>
      </c>
      <c r="K1266" s="945"/>
      <c r="M1266" s="828"/>
      <c r="N1266" s="999" t="s">
        <v>3206</v>
      </c>
      <c r="O1266" s="1003" t="s">
        <v>3143</v>
      </c>
      <c r="P1266" s="866" t="s">
        <v>3121</v>
      </c>
      <c r="Q1266" s="844">
        <v>2</v>
      </c>
      <c r="R1266" s="758">
        <f t="shared" si="190"/>
        <v>0</v>
      </c>
      <c r="S1266" s="844">
        <f t="shared" si="190"/>
        <v>0</v>
      </c>
      <c r="T1266" s="883">
        <f t="shared" si="190"/>
        <v>0</v>
      </c>
      <c r="U1266" s="833">
        <v>0</v>
      </c>
      <c r="V1266" s="833"/>
      <c r="W1266" s="795">
        <f t="shared" si="183"/>
        <v>0</v>
      </c>
      <c r="X1266" s="795">
        <f t="shared" si="184"/>
        <v>0</v>
      </c>
      <c r="Y1266" s="795">
        <f t="shared" si="185"/>
        <v>0</v>
      </c>
      <c r="Z1266" s="795">
        <f t="shared" si="186"/>
        <v>0</v>
      </c>
      <c r="AA1266" s="795">
        <f t="shared" si="187"/>
        <v>0</v>
      </c>
      <c r="AB1266" s="796">
        <f>IFERROR(VLOOKUP(N1266,'[40]KL TT ĐỢT 2'!$B$18:$K$2023,10,0),0)</f>
        <v>0</v>
      </c>
    </row>
    <row r="1267" spans="1:28" s="823" customFormat="1" hidden="1" outlineLevel="2">
      <c r="A1267" s="835"/>
      <c r="B1267" s="835" t="s">
        <v>3207</v>
      </c>
      <c r="C1267" s="950" t="s">
        <v>3154</v>
      </c>
      <c r="D1267" s="931" t="s">
        <v>3121</v>
      </c>
      <c r="E1267" s="838">
        <v>2</v>
      </c>
      <c r="F1267" s="938"/>
      <c r="G1267" s="938"/>
      <c r="H1267" s="812">
        <v>0</v>
      </c>
      <c r="I1267" s="891">
        <f t="shared" si="188"/>
        <v>0</v>
      </c>
      <c r="J1267" s="892">
        <f t="shared" si="189"/>
        <v>0</v>
      </c>
      <c r="K1267" s="938"/>
      <c r="M1267" s="841"/>
      <c r="N1267" s="999" t="s">
        <v>3207</v>
      </c>
      <c r="O1267" s="1003" t="s">
        <v>3154</v>
      </c>
      <c r="P1267" s="866" t="s">
        <v>3121</v>
      </c>
      <c r="Q1267" s="844">
        <v>2</v>
      </c>
      <c r="R1267" s="758">
        <f t="shared" si="190"/>
        <v>0</v>
      </c>
      <c r="S1267" s="844">
        <f t="shared" si="190"/>
        <v>0</v>
      </c>
      <c r="T1267" s="883">
        <f t="shared" si="190"/>
        <v>0</v>
      </c>
      <c r="U1267" s="860">
        <v>0</v>
      </c>
      <c r="V1267" s="860"/>
      <c r="W1267" s="795">
        <f t="shared" si="183"/>
        <v>0</v>
      </c>
      <c r="X1267" s="795">
        <f t="shared" si="184"/>
        <v>0</v>
      </c>
      <c r="Y1267" s="795">
        <f t="shared" si="185"/>
        <v>0</v>
      </c>
      <c r="Z1267" s="795">
        <f t="shared" si="186"/>
        <v>0</v>
      </c>
      <c r="AA1267" s="795">
        <f t="shared" si="187"/>
        <v>0</v>
      </c>
      <c r="AB1267" s="796">
        <f>IFERROR(VLOOKUP(N1267,'[40]KL TT ĐỢT 2'!$B$18:$K$2023,10,0),0)</f>
        <v>0</v>
      </c>
    </row>
    <row r="1268" spans="1:28" s="823" customFormat="1" hidden="1" outlineLevel="2">
      <c r="A1268" s="817"/>
      <c r="B1268" s="835" t="s">
        <v>3208</v>
      </c>
      <c r="C1268" s="950" t="s">
        <v>3148</v>
      </c>
      <c r="D1268" s="931" t="s">
        <v>3104</v>
      </c>
      <c r="E1268" s="838">
        <v>2</v>
      </c>
      <c r="F1268" s="945"/>
      <c r="G1268" s="945"/>
      <c r="H1268" s="812">
        <v>0</v>
      </c>
      <c r="I1268" s="891">
        <f t="shared" si="188"/>
        <v>0</v>
      </c>
      <c r="J1268" s="892">
        <f t="shared" si="189"/>
        <v>0</v>
      </c>
      <c r="K1268" s="945"/>
      <c r="M1268" s="828"/>
      <c r="N1268" s="999" t="s">
        <v>3208</v>
      </c>
      <c r="O1268" s="1003" t="s">
        <v>3148</v>
      </c>
      <c r="P1268" s="866" t="s">
        <v>3104</v>
      </c>
      <c r="Q1268" s="844">
        <v>2</v>
      </c>
      <c r="R1268" s="758">
        <f t="shared" si="190"/>
        <v>0</v>
      </c>
      <c r="S1268" s="844">
        <f t="shared" si="190"/>
        <v>0</v>
      </c>
      <c r="T1268" s="883">
        <f t="shared" si="190"/>
        <v>0</v>
      </c>
      <c r="U1268" s="833">
        <v>0</v>
      </c>
      <c r="V1268" s="833"/>
      <c r="W1268" s="795">
        <f t="shared" si="183"/>
        <v>0</v>
      </c>
      <c r="X1268" s="795">
        <f t="shared" si="184"/>
        <v>0</v>
      </c>
      <c r="Y1268" s="795">
        <f t="shared" si="185"/>
        <v>0</v>
      </c>
      <c r="Z1268" s="795">
        <f t="shared" si="186"/>
        <v>0</v>
      </c>
      <c r="AA1268" s="795">
        <f t="shared" si="187"/>
        <v>0</v>
      </c>
      <c r="AB1268" s="796">
        <f>IFERROR(VLOOKUP(N1268,'[40]KL TT ĐỢT 2'!$B$18:$K$2023,10,0),0)</f>
        <v>0</v>
      </c>
    </row>
    <row r="1269" spans="1:28" s="827" customFormat="1" hidden="1" outlineLevel="2">
      <c r="A1269" s="817"/>
      <c r="B1269" s="835" t="s">
        <v>3209</v>
      </c>
      <c r="C1269" s="818" t="s">
        <v>3157</v>
      </c>
      <c r="D1269" s="819" t="s">
        <v>3158</v>
      </c>
      <c r="E1269" s="820">
        <v>2</v>
      </c>
      <c r="F1269" s="945"/>
      <c r="G1269" s="945"/>
      <c r="H1269" s="812">
        <v>0</v>
      </c>
      <c r="I1269" s="891">
        <f t="shared" si="188"/>
        <v>0</v>
      </c>
      <c r="J1269" s="892">
        <f t="shared" si="189"/>
        <v>0</v>
      </c>
      <c r="K1269" s="945"/>
      <c r="M1269" s="828"/>
      <c r="N1269" s="999" t="s">
        <v>3209</v>
      </c>
      <c r="O1269" s="1004" t="s">
        <v>3157</v>
      </c>
      <c r="P1269" s="862" t="s">
        <v>3158</v>
      </c>
      <c r="Q1269" s="832">
        <v>2</v>
      </c>
      <c r="R1269" s="758">
        <f t="shared" si="190"/>
        <v>0</v>
      </c>
      <c r="S1269" s="844">
        <f t="shared" si="190"/>
        <v>0</v>
      </c>
      <c r="T1269" s="883">
        <f t="shared" si="190"/>
        <v>0</v>
      </c>
      <c r="U1269" s="833">
        <v>0</v>
      </c>
      <c r="V1269" s="833"/>
      <c r="W1269" s="795">
        <f t="shared" si="183"/>
        <v>0</v>
      </c>
      <c r="X1269" s="795">
        <f t="shared" si="184"/>
        <v>0</v>
      </c>
      <c r="Y1269" s="795">
        <f t="shared" si="185"/>
        <v>0</v>
      </c>
      <c r="Z1269" s="795">
        <f t="shared" si="186"/>
        <v>0</v>
      </c>
      <c r="AA1269" s="795">
        <f t="shared" si="187"/>
        <v>0</v>
      </c>
      <c r="AB1269" s="796">
        <f>IFERROR(VLOOKUP(N1269,'[40]KL TT ĐỢT 2'!$B$18:$K$2023,10,0),0)</f>
        <v>0</v>
      </c>
    </row>
    <row r="1270" spans="1:28" s="823" customFormat="1" hidden="1" outlineLevel="2">
      <c r="A1270" s="817"/>
      <c r="B1270" s="835" t="s">
        <v>3210</v>
      </c>
      <c r="C1270" s="950" t="s">
        <v>3160</v>
      </c>
      <c r="D1270" s="931" t="s">
        <v>3121</v>
      </c>
      <c r="E1270" s="838">
        <v>2</v>
      </c>
      <c r="F1270" s="945"/>
      <c r="G1270" s="945"/>
      <c r="H1270" s="812">
        <v>0</v>
      </c>
      <c r="I1270" s="891">
        <f t="shared" si="188"/>
        <v>0</v>
      </c>
      <c r="J1270" s="892">
        <f t="shared" si="189"/>
        <v>0</v>
      </c>
      <c r="K1270" s="945"/>
      <c r="M1270" s="828"/>
      <c r="N1270" s="999" t="s">
        <v>3210</v>
      </c>
      <c r="O1270" s="1003" t="s">
        <v>3160</v>
      </c>
      <c r="P1270" s="866" t="s">
        <v>3121</v>
      </c>
      <c r="Q1270" s="844">
        <v>2</v>
      </c>
      <c r="R1270" s="758">
        <f t="shared" si="190"/>
        <v>0</v>
      </c>
      <c r="S1270" s="844">
        <f t="shared" si="190"/>
        <v>0</v>
      </c>
      <c r="T1270" s="883">
        <f t="shared" si="190"/>
        <v>0</v>
      </c>
      <c r="U1270" s="833">
        <v>0</v>
      </c>
      <c r="V1270" s="833"/>
      <c r="W1270" s="795">
        <f t="shared" si="183"/>
        <v>0</v>
      </c>
      <c r="X1270" s="795">
        <f t="shared" si="184"/>
        <v>0</v>
      </c>
      <c r="Y1270" s="795">
        <f t="shared" si="185"/>
        <v>0</v>
      </c>
      <c r="Z1270" s="795">
        <f t="shared" si="186"/>
        <v>0</v>
      </c>
      <c r="AA1270" s="795">
        <f t="shared" si="187"/>
        <v>0</v>
      </c>
      <c r="AB1270" s="796">
        <f>IFERROR(VLOOKUP(N1270,'[40]KL TT ĐỢT 2'!$B$18:$K$2023,10,0),0)</f>
        <v>0</v>
      </c>
    </row>
    <row r="1271" spans="1:28" s="823" customFormat="1" hidden="1" outlineLevel="2">
      <c r="A1271" s="835"/>
      <c r="B1271" s="835" t="s">
        <v>3211</v>
      </c>
      <c r="C1271" s="950" t="s">
        <v>3160</v>
      </c>
      <c r="D1271" s="931" t="s">
        <v>3121</v>
      </c>
      <c r="E1271" s="838">
        <v>2</v>
      </c>
      <c r="F1271" s="938"/>
      <c r="G1271" s="938"/>
      <c r="H1271" s="812">
        <v>0</v>
      </c>
      <c r="I1271" s="891">
        <f t="shared" si="188"/>
        <v>0</v>
      </c>
      <c r="J1271" s="892">
        <f t="shared" si="189"/>
        <v>0</v>
      </c>
      <c r="K1271" s="938"/>
      <c r="M1271" s="841"/>
      <c r="N1271" s="999" t="s">
        <v>3211</v>
      </c>
      <c r="O1271" s="1003" t="s">
        <v>3160</v>
      </c>
      <c r="P1271" s="866" t="s">
        <v>3121</v>
      </c>
      <c r="Q1271" s="844">
        <v>2</v>
      </c>
      <c r="R1271" s="758">
        <f t="shared" si="190"/>
        <v>0</v>
      </c>
      <c r="S1271" s="844">
        <f t="shared" si="190"/>
        <v>0</v>
      </c>
      <c r="T1271" s="883">
        <f t="shared" si="190"/>
        <v>0</v>
      </c>
      <c r="U1271" s="860">
        <v>0</v>
      </c>
      <c r="V1271" s="860"/>
      <c r="W1271" s="795">
        <f t="shared" si="183"/>
        <v>0</v>
      </c>
      <c r="X1271" s="795">
        <f t="shared" si="184"/>
        <v>0</v>
      </c>
      <c r="Y1271" s="795">
        <f t="shared" si="185"/>
        <v>0</v>
      </c>
      <c r="Z1271" s="795">
        <f t="shared" si="186"/>
        <v>0</v>
      </c>
      <c r="AA1271" s="795">
        <f t="shared" si="187"/>
        <v>0</v>
      </c>
      <c r="AB1271" s="796">
        <f>IFERROR(VLOOKUP(N1271,'[40]KL TT ĐỢT 2'!$B$18:$K$2023,10,0),0)</f>
        <v>0</v>
      </c>
    </row>
    <row r="1272" spans="1:28" s="823" customFormat="1" hidden="1" outlineLevel="2">
      <c r="A1272" s="835"/>
      <c r="B1272" s="835" t="s">
        <v>3212</v>
      </c>
      <c r="C1272" s="950" t="s">
        <v>3163</v>
      </c>
      <c r="D1272" s="931" t="s">
        <v>3121</v>
      </c>
      <c r="E1272" s="838">
        <v>2</v>
      </c>
      <c r="F1272" s="938"/>
      <c r="G1272" s="938"/>
      <c r="H1272" s="812">
        <v>0</v>
      </c>
      <c r="I1272" s="891">
        <f t="shared" si="188"/>
        <v>0</v>
      </c>
      <c r="J1272" s="892">
        <f t="shared" si="189"/>
        <v>0</v>
      </c>
      <c r="K1272" s="938"/>
      <c r="M1272" s="841"/>
      <c r="N1272" s="999" t="s">
        <v>3212</v>
      </c>
      <c r="O1272" s="1003" t="s">
        <v>3163</v>
      </c>
      <c r="P1272" s="866" t="s">
        <v>3121</v>
      </c>
      <c r="Q1272" s="844">
        <v>2</v>
      </c>
      <c r="R1272" s="758">
        <f t="shared" si="190"/>
        <v>0</v>
      </c>
      <c r="S1272" s="844">
        <f t="shared" si="190"/>
        <v>0</v>
      </c>
      <c r="T1272" s="883">
        <f t="shared" si="190"/>
        <v>0</v>
      </c>
      <c r="U1272" s="860">
        <v>0</v>
      </c>
      <c r="V1272" s="860"/>
      <c r="W1272" s="795">
        <f t="shared" si="183"/>
        <v>0</v>
      </c>
      <c r="X1272" s="795">
        <f t="shared" si="184"/>
        <v>0</v>
      </c>
      <c r="Y1272" s="795">
        <f t="shared" si="185"/>
        <v>0</v>
      </c>
      <c r="Z1272" s="795">
        <f t="shared" si="186"/>
        <v>0</v>
      </c>
      <c r="AA1272" s="795">
        <f t="shared" si="187"/>
        <v>0</v>
      </c>
      <c r="AB1272" s="796">
        <f>IFERROR(VLOOKUP(N1272,'[40]KL TT ĐỢT 2'!$B$18:$K$2023,10,0),0)</f>
        <v>0</v>
      </c>
    </row>
    <row r="1273" spans="1:28" s="823" customFormat="1" hidden="1" outlineLevel="2">
      <c r="A1273" s="817"/>
      <c r="B1273" s="835" t="s">
        <v>3213</v>
      </c>
      <c r="C1273" s="950" t="s">
        <v>3163</v>
      </c>
      <c r="D1273" s="931" t="s">
        <v>3121</v>
      </c>
      <c r="E1273" s="838">
        <v>2</v>
      </c>
      <c r="F1273" s="945"/>
      <c r="G1273" s="945"/>
      <c r="H1273" s="812">
        <v>0</v>
      </c>
      <c r="I1273" s="891">
        <f t="shared" si="188"/>
        <v>0</v>
      </c>
      <c r="J1273" s="892">
        <f t="shared" si="189"/>
        <v>0</v>
      </c>
      <c r="K1273" s="945"/>
      <c r="M1273" s="828"/>
      <c r="N1273" s="999" t="s">
        <v>3213</v>
      </c>
      <c r="O1273" s="1003" t="s">
        <v>3163</v>
      </c>
      <c r="P1273" s="866" t="s">
        <v>3121</v>
      </c>
      <c r="Q1273" s="844">
        <v>2</v>
      </c>
      <c r="R1273" s="758">
        <f t="shared" si="190"/>
        <v>0</v>
      </c>
      <c r="S1273" s="844">
        <f t="shared" si="190"/>
        <v>0</v>
      </c>
      <c r="T1273" s="883">
        <f t="shared" si="190"/>
        <v>0</v>
      </c>
      <c r="U1273" s="833">
        <v>0</v>
      </c>
      <c r="V1273" s="833"/>
      <c r="W1273" s="795">
        <f t="shared" si="183"/>
        <v>0</v>
      </c>
      <c r="X1273" s="795">
        <f t="shared" si="184"/>
        <v>0</v>
      </c>
      <c r="Y1273" s="795">
        <f t="shared" si="185"/>
        <v>0</v>
      </c>
      <c r="Z1273" s="795">
        <f t="shared" si="186"/>
        <v>0</v>
      </c>
      <c r="AA1273" s="795">
        <f t="shared" si="187"/>
        <v>0</v>
      </c>
      <c r="AB1273" s="796">
        <f>IFERROR(VLOOKUP(N1273,'[40]KL TT ĐỢT 2'!$B$18:$K$2023,10,0),0)</f>
        <v>0</v>
      </c>
    </row>
    <row r="1274" spans="1:28" s="823" customFormat="1" hidden="1" outlineLevel="2">
      <c r="A1274" s="817"/>
      <c r="B1274" s="835" t="s">
        <v>3214</v>
      </c>
      <c r="C1274" s="950" t="s">
        <v>3166</v>
      </c>
      <c r="D1274" s="931" t="s">
        <v>3121</v>
      </c>
      <c r="E1274" s="838">
        <v>2</v>
      </c>
      <c r="F1274" s="945"/>
      <c r="G1274" s="945"/>
      <c r="H1274" s="812">
        <v>0</v>
      </c>
      <c r="I1274" s="891">
        <f t="shared" si="188"/>
        <v>0</v>
      </c>
      <c r="J1274" s="892">
        <f t="shared" si="189"/>
        <v>0</v>
      </c>
      <c r="K1274" s="945"/>
      <c r="M1274" s="828"/>
      <c r="N1274" s="999" t="s">
        <v>3214</v>
      </c>
      <c r="O1274" s="1003" t="s">
        <v>3166</v>
      </c>
      <c r="P1274" s="866" t="s">
        <v>3121</v>
      </c>
      <c r="Q1274" s="844">
        <v>2</v>
      </c>
      <c r="R1274" s="758">
        <f t="shared" si="190"/>
        <v>0</v>
      </c>
      <c r="S1274" s="844">
        <f t="shared" si="190"/>
        <v>0</v>
      </c>
      <c r="T1274" s="883">
        <f t="shared" si="190"/>
        <v>0</v>
      </c>
      <c r="U1274" s="833">
        <v>0</v>
      </c>
      <c r="V1274" s="833"/>
      <c r="W1274" s="795">
        <f t="shared" si="183"/>
        <v>0</v>
      </c>
      <c r="X1274" s="795">
        <f t="shared" si="184"/>
        <v>0</v>
      </c>
      <c r="Y1274" s="795">
        <f t="shared" si="185"/>
        <v>0</v>
      </c>
      <c r="Z1274" s="795">
        <f t="shared" si="186"/>
        <v>0</v>
      </c>
      <c r="AA1274" s="795">
        <f t="shared" si="187"/>
        <v>0</v>
      </c>
      <c r="AB1274" s="796">
        <f>IFERROR(VLOOKUP(N1274,'[40]KL TT ĐỢT 2'!$B$18:$K$2023,10,0),0)</f>
        <v>0</v>
      </c>
    </row>
    <row r="1275" spans="1:28" s="823" customFormat="1" hidden="1" outlineLevel="1" collapsed="1">
      <c r="A1275" s="835">
        <v>3</v>
      </c>
      <c r="B1275" s="835" t="s">
        <v>3215</v>
      </c>
      <c r="C1275" s="998" t="s">
        <v>3216</v>
      </c>
      <c r="D1275" s="826" t="s">
        <v>3101</v>
      </c>
      <c r="E1275" s="820">
        <v>1</v>
      </c>
      <c r="F1275" s="938"/>
      <c r="G1275" s="938"/>
      <c r="H1275" s="812">
        <v>0</v>
      </c>
      <c r="I1275" s="891">
        <f t="shared" si="188"/>
        <v>0</v>
      </c>
      <c r="J1275" s="892">
        <f t="shared" si="189"/>
        <v>0</v>
      </c>
      <c r="K1275" s="938"/>
      <c r="M1275" s="841">
        <v>3</v>
      </c>
      <c r="N1275" s="999" t="s">
        <v>3215</v>
      </c>
      <c r="O1275" s="1000" t="s">
        <v>3216</v>
      </c>
      <c r="P1275" s="831" t="s">
        <v>3101</v>
      </c>
      <c r="Q1275" s="832">
        <v>1</v>
      </c>
      <c r="R1275" s="758">
        <f t="shared" si="190"/>
        <v>0</v>
      </c>
      <c r="S1275" s="844">
        <f t="shared" si="190"/>
        <v>0</v>
      </c>
      <c r="T1275" s="883">
        <f t="shared" si="190"/>
        <v>0</v>
      </c>
      <c r="U1275" s="845">
        <v>45181500</v>
      </c>
      <c r="V1275" s="845">
        <v>2570900</v>
      </c>
      <c r="W1275" s="795">
        <f t="shared" si="183"/>
        <v>47752400</v>
      </c>
      <c r="X1275" s="795">
        <f t="shared" si="184"/>
        <v>47752400</v>
      </c>
      <c r="Y1275" s="795">
        <f t="shared" si="185"/>
        <v>0</v>
      </c>
      <c r="Z1275" s="795">
        <f t="shared" si="186"/>
        <v>0</v>
      </c>
      <c r="AA1275" s="795">
        <f t="shared" si="187"/>
        <v>0</v>
      </c>
      <c r="AB1275" s="796">
        <f>IFERROR(VLOOKUP(N1275,'[40]KL TT ĐỢT 2'!$B$18:$K$2023,10,0),0)</f>
        <v>0</v>
      </c>
    </row>
    <row r="1276" spans="1:28" s="827" customFormat="1" hidden="1" outlineLevel="2">
      <c r="A1276" s="817"/>
      <c r="B1276" s="835" t="s">
        <v>3217</v>
      </c>
      <c r="C1276" s="950" t="s">
        <v>3103</v>
      </c>
      <c r="D1276" s="931" t="s">
        <v>3104</v>
      </c>
      <c r="E1276" s="838">
        <v>1</v>
      </c>
      <c r="F1276" s="945"/>
      <c r="G1276" s="945"/>
      <c r="H1276" s="812">
        <v>0</v>
      </c>
      <c r="I1276" s="891">
        <f t="shared" si="188"/>
        <v>0</v>
      </c>
      <c r="J1276" s="892">
        <f t="shared" si="189"/>
        <v>0</v>
      </c>
      <c r="K1276" s="945"/>
      <c r="M1276" s="828"/>
      <c r="N1276" s="999" t="s">
        <v>3217</v>
      </c>
      <c r="O1276" s="1003" t="s">
        <v>3103</v>
      </c>
      <c r="P1276" s="866" t="s">
        <v>3104</v>
      </c>
      <c r="Q1276" s="844">
        <v>1</v>
      </c>
      <c r="R1276" s="758">
        <f t="shared" si="190"/>
        <v>0</v>
      </c>
      <c r="S1276" s="844">
        <f t="shared" si="190"/>
        <v>0</v>
      </c>
      <c r="T1276" s="883">
        <f t="shared" si="190"/>
        <v>0</v>
      </c>
      <c r="U1276" s="833">
        <v>0</v>
      </c>
      <c r="V1276" s="833"/>
      <c r="W1276" s="795">
        <f t="shared" si="183"/>
        <v>0</v>
      </c>
      <c r="X1276" s="795">
        <f t="shared" si="184"/>
        <v>0</v>
      </c>
      <c r="Y1276" s="795">
        <f t="shared" si="185"/>
        <v>0</v>
      </c>
      <c r="Z1276" s="795">
        <f t="shared" si="186"/>
        <v>0</v>
      </c>
      <c r="AA1276" s="795">
        <f t="shared" si="187"/>
        <v>0</v>
      </c>
      <c r="AB1276" s="796">
        <f>IFERROR(VLOOKUP(N1276,'[40]KL TT ĐỢT 2'!$B$18:$K$2023,10,0),0)</f>
        <v>0</v>
      </c>
    </row>
    <row r="1277" spans="1:28" s="823" customFormat="1" hidden="1" outlineLevel="2">
      <c r="A1277" s="817"/>
      <c r="B1277" s="835" t="s">
        <v>3218</v>
      </c>
      <c r="C1277" s="950" t="s">
        <v>3106</v>
      </c>
      <c r="D1277" s="931" t="s">
        <v>3104</v>
      </c>
      <c r="E1277" s="838">
        <v>1</v>
      </c>
      <c r="F1277" s="945"/>
      <c r="G1277" s="945"/>
      <c r="H1277" s="812">
        <v>0</v>
      </c>
      <c r="I1277" s="891">
        <f t="shared" si="188"/>
        <v>0</v>
      </c>
      <c r="J1277" s="892">
        <f t="shared" si="189"/>
        <v>0</v>
      </c>
      <c r="K1277" s="945"/>
      <c r="M1277" s="828"/>
      <c r="N1277" s="999" t="s">
        <v>3218</v>
      </c>
      <c r="O1277" s="1003" t="s">
        <v>3106</v>
      </c>
      <c r="P1277" s="866" t="s">
        <v>3104</v>
      </c>
      <c r="Q1277" s="844">
        <v>1</v>
      </c>
      <c r="R1277" s="758">
        <f t="shared" si="190"/>
        <v>0</v>
      </c>
      <c r="S1277" s="844">
        <f t="shared" si="190"/>
        <v>0</v>
      </c>
      <c r="T1277" s="883">
        <f t="shared" si="190"/>
        <v>0</v>
      </c>
      <c r="U1277" s="833">
        <v>0</v>
      </c>
      <c r="V1277" s="833"/>
      <c r="W1277" s="795">
        <f t="shared" si="183"/>
        <v>0</v>
      </c>
      <c r="X1277" s="795">
        <f t="shared" si="184"/>
        <v>0</v>
      </c>
      <c r="Y1277" s="795">
        <f t="shared" si="185"/>
        <v>0</v>
      </c>
      <c r="Z1277" s="795">
        <f t="shared" si="186"/>
        <v>0</v>
      </c>
      <c r="AA1277" s="795">
        <f t="shared" si="187"/>
        <v>0</v>
      </c>
      <c r="AB1277" s="796">
        <f>IFERROR(VLOOKUP(N1277,'[40]KL TT ĐỢT 2'!$B$18:$K$2023,10,0),0)</f>
        <v>0</v>
      </c>
    </row>
    <row r="1278" spans="1:28" s="827" customFormat="1" hidden="1" outlineLevel="2">
      <c r="A1278" s="817"/>
      <c r="B1278" s="835" t="s">
        <v>3219</v>
      </c>
      <c r="C1278" s="818" t="s">
        <v>3108</v>
      </c>
      <c r="D1278" s="819"/>
      <c r="E1278" s="820"/>
      <c r="F1278" s="945"/>
      <c r="G1278" s="945"/>
      <c r="H1278" s="812">
        <v>0</v>
      </c>
      <c r="I1278" s="891">
        <f t="shared" si="188"/>
        <v>0</v>
      </c>
      <c r="J1278" s="892">
        <f t="shared" si="189"/>
        <v>0</v>
      </c>
      <c r="K1278" s="945"/>
      <c r="M1278" s="828"/>
      <c r="N1278" s="999" t="s">
        <v>3219</v>
      </c>
      <c r="O1278" s="1004" t="s">
        <v>3108</v>
      </c>
      <c r="P1278" s="862"/>
      <c r="Q1278" s="832"/>
      <c r="R1278" s="758">
        <f t="shared" si="190"/>
        <v>0</v>
      </c>
      <c r="S1278" s="844">
        <f t="shared" si="190"/>
        <v>0</v>
      </c>
      <c r="T1278" s="883">
        <f t="shared" si="190"/>
        <v>0</v>
      </c>
      <c r="U1278" s="833">
        <v>0</v>
      </c>
      <c r="V1278" s="833"/>
      <c r="W1278" s="795">
        <f t="shared" si="183"/>
        <v>0</v>
      </c>
      <c r="X1278" s="795">
        <f t="shared" si="184"/>
        <v>0</v>
      </c>
      <c r="Y1278" s="795">
        <f t="shared" si="185"/>
        <v>0</v>
      </c>
      <c r="Z1278" s="795">
        <f t="shared" si="186"/>
        <v>0</v>
      </c>
      <c r="AA1278" s="795">
        <f t="shared" si="187"/>
        <v>0</v>
      </c>
      <c r="AB1278" s="796">
        <f>IFERROR(VLOOKUP(N1278,'[40]KL TT ĐỢT 2'!$B$18:$K$2023,10,0),0)</f>
        <v>0</v>
      </c>
    </row>
    <row r="1279" spans="1:28" s="823" customFormat="1" hidden="1" outlineLevel="2">
      <c r="A1279" s="817"/>
      <c r="B1279" s="835" t="s">
        <v>3220</v>
      </c>
      <c r="C1279" s="950" t="s">
        <v>3110</v>
      </c>
      <c r="D1279" s="931" t="s">
        <v>3111</v>
      </c>
      <c r="E1279" s="838">
        <v>1</v>
      </c>
      <c r="F1279" s="945"/>
      <c r="G1279" s="945"/>
      <c r="H1279" s="812">
        <v>0</v>
      </c>
      <c r="I1279" s="891">
        <f t="shared" si="188"/>
        <v>0</v>
      </c>
      <c r="J1279" s="892">
        <f t="shared" si="189"/>
        <v>0</v>
      </c>
      <c r="K1279" s="945"/>
      <c r="M1279" s="828"/>
      <c r="N1279" s="999" t="s">
        <v>3220</v>
      </c>
      <c r="O1279" s="1003" t="s">
        <v>3110</v>
      </c>
      <c r="P1279" s="866" t="s">
        <v>3111</v>
      </c>
      <c r="Q1279" s="844">
        <v>1</v>
      </c>
      <c r="R1279" s="758">
        <f t="shared" si="190"/>
        <v>0</v>
      </c>
      <c r="S1279" s="844">
        <f t="shared" si="190"/>
        <v>0</v>
      </c>
      <c r="T1279" s="883">
        <f t="shared" si="190"/>
        <v>0</v>
      </c>
      <c r="U1279" s="833">
        <v>0</v>
      </c>
      <c r="V1279" s="833"/>
      <c r="W1279" s="795">
        <f t="shared" si="183"/>
        <v>0</v>
      </c>
      <c r="X1279" s="795">
        <f t="shared" si="184"/>
        <v>0</v>
      </c>
      <c r="Y1279" s="795">
        <f t="shared" si="185"/>
        <v>0</v>
      </c>
      <c r="Z1279" s="795">
        <f t="shared" si="186"/>
        <v>0</v>
      </c>
      <c r="AA1279" s="795">
        <f t="shared" si="187"/>
        <v>0</v>
      </c>
      <c r="AB1279" s="796">
        <f>IFERROR(VLOOKUP(N1279,'[40]KL TT ĐỢT 2'!$B$18:$K$2023,10,0),0)</f>
        <v>0</v>
      </c>
    </row>
    <row r="1280" spans="1:28" s="823" customFormat="1" hidden="1" outlineLevel="2">
      <c r="A1280" s="817"/>
      <c r="B1280" s="835" t="s">
        <v>3221</v>
      </c>
      <c r="C1280" s="950" t="s">
        <v>3113</v>
      </c>
      <c r="D1280" s="931" t="s">
        <v>3111</v>
      </c>
      <c r="E1280" s="838">
        <v>1</v>
      </c>
      <c r="F1280" s="945"/>
      <c r="G1280" s="945"/>
      <c r="H1280" s="812">
        <v>0</v>
      </c>
      <c r="I1280" s="891">
        <f t="shared" si="188"/>
        <v>0</v>
      </c>
      <c r="J1280" s="892">
        <f t="shared" si="189"/>
        <v>0</v>
      </c>
      <c r="K1280" s="945"/>
      <c r="M1280" s="828"/>
      <c r="N1280" s="999" t="s">
        <v>3221</v>
      </c>
      <c r="O1280" s="1003" t="s">
        <v>3113</v>
      </c>
      <c r="P1280" s="866" t="s">
        <v>3111</v>
      </c>
      <c r="Q1280" s="844">
        <v>1</v>
      </c>
      <c r="R1280" s="758">
        <f t="shared" si="190"/>
        <v>0</v>
      </c>
      <c r="S1280" s="844">
        <f t="shared" si="190"/>
        <v>0</v>
      </c>
      <c r="T1280" s="883">
        <f t="shared" si="190"/>
        <v>0</v>
      </c>
      <c r="U1280" s="833">
        <v>0</v>
      </c>
      <c r="V1280" s="833"/>
      <c r="W1280" s="795">
        <f t="shared" si="183"/>
        <v>0</v>
      </c>
      <c r="X1280" s="795">
        <f t="shared" si="184"/>
        <v>0</v>
      </c>
      <c r="Y1280" s="795">
        <f t="shared" si="185"/>
        <v>0</v>
      </c>
      <c r="Z1280" s="795">
        <f t="shared" si="186"/>
        <v>0</v>
      </c>
      <c r="AA1280" s="795">
        <f t="shared" si="187"/>
        <v>0</v>
      </c>
      <c r="AB1280" s="796">
        <f>IFERROR(VLOOKUP(N1280,'[40]KL TT ĐỢT 2'!$B$18:$K$2023,10,0),0)</f>
        <v>0</v>
      </c>
    </row>
    <row r="1281" spans="1:28" s="827" customFormat="1" hidden="1" outlineLevel="2">
      <c r="A1281" s="817"/>
      <c r="B1281" s="835" t="s">
        <v>3222</v>
      </c>
      <c r="C1281" s="950" t="s">
        <v>3115</v>
      </c>
      <c r="D1281" s="931" t="s">
        <v>3111</v>
      </c>
      <c r="E1281" s="838">
        <v>1</v>
      </c>
      <c r="F1281" s="945"/>
      <c r="G1281" s="945"/>
      <c r="H1281" s="812">
        <v>0</v>
      </c>
      <c r="I1281" s="891">
        <f t="shared" si="188"/>
        <v>0</v>
      </c>
      <c r="J1281" s="892">
        <f t="shared" si="189"/>
        <v>0</v>
      </c>
      <c r="K1281" s="945"/>
      <c r="M1281" s="828"/>
      <c r="N1281" s="999" t="s">
        <v>3222</v>
      </c>
      <c r="O1281" s="1003" t="s">
        <v>3115</v>
      </c>
      <c r="P1281" s="866" t="s">
        <v>3111</v>
      </c>
      <c r="Q1281" s="844">
        <v>1</v>
      </c>
      <c r="R1281" s="758">
        <f t="shared" si="190"/>
        <v>0</v>
      </c>
      <c r="S1281" s="844">
        <f t="shared" si="190"/>
        <v>0</v>
      </c>
      <c r="T1281" s="883">
        <f t="shared" si="190"/>
        <v>0</v>
      </c>
      <c r="U1281" s="833">
        <v>0</v>
      </c>
      <c r="V1281" s="833"/>
      <c r="W1281" s="795">
        <f t="shared" si="183"/>
        <v>0</v>
      </c>
      <c r="X1281" s="795">
        <f t="shared" si="184"/>
        <v>0</v>
      </c>
      <c r="Y1281" s="795">
        <f t="shared" si="185"/>
        <v>0</v>
      </c>
      <c r="Z1281" s="795">
        <f t="shared" si="186"/>
        <v>0</v>
      </c>
      <c r="AA1281" s="795">
        <f t="shared" si="187"/>
        <v>0</v>
      </c>
      <c r="AB1281" s="796">
        <f>IFERROR(VLOOKUP(N1281,'[40]KL TT ĐỢT 2'!$B$18:$K$2023,10,0),0)</f>
        <v>0</v>
      </c>
    </row>
    <row r="1282" spans="1:28" s="823" customFormat="1" hidden="1" outlineLevel="2">
      <c r="A1282" s="817"/>
      <c r="B1282" s="835" t="s">
        <v>3223</v>
      </c>
      <c r="C1282" s="950" t="s">
        <v>3117</v>
      </c>
      <c r="D1282" s="931" t="s">
        <v>3118</v>
      </c>
      <c r="E1282" s="838">
        <v>3</v>
      </c>
      <c r="F1282" s="945"/>
      <c r="G1282" s="945"/>
      <c r="H1282" s="812">
        <v>0</v>
      </c>
      <c r="I1282" s="891">
        <f t="shared" si="188"/>
        <v>0</v>
      </c>
      <c r="J1282" s="892">
        <f t="shared" si="189"/>
        <v>0</v>
      </c>
      <c r="K1282" s="945"/>
      <c r="M1282" s="828"/>
      <c r="N1282" s="999" t="s">
        <v>3223</v>
      </c>
      <c r="O1282" s="1003" t="s">
        <v>3117</v>
      </c>
      <c r="P1282" s="866" t="s">
        <v>3118</v>
      </c>
      <c r="Q1282" s="844">
        <v>3</v>
      </c>
      <c r="R1282" s="758">
        <f t="shared" si="190"/>
        <v>0</v>
      </c>
      <c r="S1282" s="844">
        <f t="shared" si="190"/>
        <v>0</v>
      </c>
      <c r="T1282" s="883">
        <f t="shared" si="190"/>
        <v>0</v>
      </c>
      <c r="U1282" s="833">
        <v>0</v>
      </c>
      <c r="V1282" s="833"/>
      <c r="W1282" s="795">
        <f t="shared" si="183"/>
        <v>0</v>
      </c>
      <c r="X1282" s="795">
        <f t="shared" si="184"/>
        <v>0</v>
      </c>
      <c r="Y1282" s="795">
        <f t="shared" si="185"/>
        <v>0</v>
      </c>
      <c r="Z1282" s="795">
        <f t="shared" si="186"/>
        <v>0</v>
      </c>
      <c r="AA1282" s="795">
        <f t="shared" si="187"/>
        <v>0</v>
      </c>
      <c r="AB1282" s="796">
        <f>IFERROR(VLOOKUP(N1282,'[40]KL TT ĐỢT 2'!$B$18:$K$2023,10,0),0)</f>
        <v>0</v>
      </c>
    </row>
    <row r="1283" spans="1:28" s="823" customFormat="1" hidden="1" outlineLevel="2">
      <c r="A1283" s="817"/>
      <c r="B1283" s="835" t="s">
        <v>3224</v>
      </c>
      <c r="C1283" s="950" t="s">
        <v>3120</v>
      </c>
      <c r="D1283" s="931" t="s">
        <v>3121</v>
      </c>
      <c r="E1283" s="838">
        <v>3</v>
      </c>
      <c r="F1283" s="945"/>
      <c r="G1283" s="945"/>
      <c r="H1283" s="812">
        <v>0</v>
      </c>
      <c r="I1283" s="891">
        <f t="shared" si="188"/>
        <v>0</v>
      </c>
      <c r="J1283" s="892">
        <f t="shared" si="189"/>
        <v>0</v>
      </c>
      <c r="K1283" s="945"/>
      <c r="M1283" s="828"/>
      <c r="N1283" s="999" t="s">
        <v>3224</v>
      </c>
      <c r="O1283" s="1003" t="s">
        <v>3120</v>
      </c>
      <c r="P1283" s="866" t="s">
        <v>3121</v>
      </c>
      <c r="Q1283" s="844">
        <v>3</v>
      </c>
      <c r="R1283" s="758">
        <f t="shared" si="190"/>
        <v>0</v>
      </c>
      <c r="S1283" s="844">
        <f t="shared" si="190"/>
        <v>0</v>
      </c>
      <c r="T1283" s="883">
        <f t="shared" si="190"/>
        <v>0</v>
      </c>
      <c r="U1283" s="833">
        <v>0</v>
      </c>
      <c r="V1283" s="833"/>
      <c r="W1283" s="795">
        <f t="shared" si="183"/>
        <v>0</v>
      </c>
      <c r="X1283" s="795">
        <f t="shared" si="184"/>
        <v>0</v>
      </c>
      <c r="Y1283" s="795">
        <f t="shared" si="185"/>
        <v>0</v>
      </c>
      <c r="Z1283" s="795">
        <f t="shared" si="186"/>
        <v>0</v>
      </c>
      <c r="AA1283" s="795">
        <f t="shared" si="187"/>
        <v>0</v>
      </c>
      <c r="AB1283" s="796">
        <f>IFERROR(VLOOKUP(N1283,'[40]KL TT ĐỢT 2'!$B$18:$K$2023,10,0),0)</f>
        <v>0</v>
      </c>
    </row>
    <row r="1284" spans="1:28" s="823" customFormat="1" hidden="1" outlineLevel="2">
      <c r="A1284" s="817"/>
      <c r="B1284" s="835" t="s">
        <v>3225</v>
      </c>
      <c r="C1284" s="950" t="s">
        <v>3123</v>
      </c>
      <c r="D1284" s="931" t="s">
        <v>3118</v>
      </c>
      <c r="E1284" s="838">
        <v>1</v>
      </c>
      <c r="F1284" s="945"/>
      <c r="G1284" s="945"/>
      <c r="H1284" s="812">
        <v>0</v>
      </c>
      <c r="I1284" s="891">
        <f t="shared" si="188"/>
        <v>0</v>
      </c>
      <c r="J1284" s="892">
        <f t="shared" si="189"/>
        <v>0</v>
      </c>
      <c r="K1284" s="945"/>
      <c r="M1284" s="828"/>
      <c r="N1284" s="999" t="s">
        <v>3225</v>
      </c>
      <c r="O1284" s="1003" t="s">
        <v>3123</v>
      </c>
      <c r="P1284" s="866" t="s">
        <v>3118</v>
      </c>
      <c r="Q1284" s="844">
        <v>1</v>
      </c>
      <c r="R1284" s="758">
        <f t="shared" si="190"/>
        <v>0</v>
      </c>
      <c r="S1284" s="844">
        <f t="shared" si="190"/>
        <v>0</v>
      </c>
      <c r="T1284" s="883">
        <f t="shared" si="190"/>
        <v>0</v>
      </c>
      <c r="U1284" s="833">
        <v>0</v>
      </c>
      <c r="V1284" s="833"/>
      <c r="W1284" s="795">
        <f t="shared" si="183"/>
        <v>0</v>
      </c>
      <c r="X1284" s="795">
        <f t="shared" si="184"/>
        <v>0</v>
      </c>
      <c r="Y1284" s="795">
        <f t="shared" si="185"/>
        <v>0</v>
      </c>
      <c r="Z1284" s="795">
        <f t="shared" si="186"/>
        <v>0</v>
      </c>
      <c r="AA1284" s="795">
        <f t="shared" si="187"/>
        <v>0</v>
      </c>
      <c r="AB1284" s="796">
        <f>IFERROR(VLOOKUP(N1284,'[40]KL TT ĐỢT 2'!$B$18:$K$2023,10,0),0)</f>
        <v>0</v>
      </c>
    </row>
    <row r="1285" spans="1:28" s="823" customFormat="1" hidden="1" outlineLevel="2">
      <c r="A1285" s="817"/>
      <c r="B1285" s="835" t="s">
        <v>3226</v>
      </c>
      <c r="C1285" s="950" t="s">
        <v>3125</v>
      </c>
      <c r="D1285" s="931" t="s">
        <v>3118</v>
      </c>
      <c r="E1285" s="838">
        <v>1</v>
      </c>
      <c r="F1285" s="945"/>
      <c r="G1285" s="945"/>
      <c r="H1285" s="812">
        <v>0</v>
      </c>
      <c r="I1285" s="891">
        <f t="shared" si="188"/>
        <v>0</v>
      </c>
      <c r="J1285" s="892">
        <f t="shared" si="189"/>
        <v>0</v>
      </c>
      <c r="K1285" s="945"/>
      <c r="M1285" s="828"/>
      <c r="N1285" s="999" t="s">
        <v>3226</v>
      </c>
      <c r="O1285" s="1003" t="s">
        <v>3125</v>
      </c>
      <c r="P1285" s="866" t="s">
        <v>3118</v>
      </c>
      <c r="Q1285" s="844">
        <v>1</v>
      </c>
      <c r="R1285" s="758">
        <f t="shared" si="190"/>
        <v>0</v>
      </c>
      <c r="S1285" s="844">
        <f t="shared" si="190"/>
        <v>0</v>
      </c>
      <c r="T1285" s="883">
        <f t="shared" si="190"/>
        <v>0</v>
      </c>
      <c r="U1285" s="833">
        <v>0</v>
      </c>
      <c r="V1285" s="833"/>
      <c r="W1285" s="795">
        <f t="shared" si="183"/>
        <v>0</v>
      </c>
      <c r="X1285" s="795">
        <f t="shared" si="184"/>
        <v>0</v>
      </c>
      <c r="Y1285" s="795">
        <f t="shared" si="185"/>
        <v>0</v>
      </c>
      <c r="Z1285" s="795">
        <f t="shared" si="186"/>
        <v>0</v>
      </c>
      <c r="AA1285" s="795">
        <f t="shared" si="187"/>
        <v>0</v>
      </c>
      <c r="AB1285" s="796">
        <f>IFERROR(VLOOKUP(N1285,'[40]KL TT ĐỢT 2'!$B$18:$K$2023,10,0),0)</f>
        <v>0</v>
      </c>
    </row>
    <row r="1286" spans="1:28" s="823" customFormat="1" hidden="1" outlineLevel="2">
      <c r="A1286" s="817"/>
      <c r="B1286" s="835" t="s">
        <v>3227</v>
      </c>
      <c r="C1286" s="950" t="s">
        <v>3228</v>
      </c>
      <c r="D1286" s="931" t="s">
        <v>3111</v>
      </c>
      <c r="E1286" s="838">
        <v>1</v>
      </c>
      <c r="F1286" s="945"/>
      <c r="G1286" s="945"/>
      <c r="H1286" s="812">
        <v>0</v>
      </c>
      <c r="I1286" s="891">
        <f t="shared" si="188"/>
        <v>0</v>
      </c>
      <c r="J1286" s="892">
        <f t="shared" si="189"/>
        <v>0</v>
      </c>
      <c r="K1286" s="945"/>
      <c r="M1286" s="828"/>
      <c r="N1286" s="999" t="s">
        <v>3227</v>
      </c>
      <c r="O1286" s="1003" t="s">
        <v>3228</v>
      </c>
      <c r="P1286" s="866" t="s">
        <v>3111</v>
      </c>
      <c r="Q1286" s="844">
        <v>1</v>
      </c>
      <c r="R1286" s="758">
        <f t="shared" si="190"/>
        <v>0</v>
      </c>
      <c r="S1286" s="844">
        <f t="shared" si="190"/>
        <v>0</v>
      </c>
      <c r="T1286" s="883">
        <f t="shared" si="190"/>
        <v>0</v>
      </c>
      <c r="U1286" s="833">
        <v>0</v>
      </c>
      <c r="V1286" s="833"/>
      <c r="W1286" s="795">
        <f t="shared" si="183"/>
        <v>0</v>
      </c>
      <c r="X1286" s="795">
        <f t="shared" si="184"/>
        <v>0</v>
      </c>
      <c r="Y1286" s="795">
        <f t="shared" si="185"/>
        <v>0</v>
      </c>
      <c r="Z1286" s="795">
        <f t="shared" si="186"/>
        <v>0</v>
      </c>
      <c r="AA1286" s="795">
        <f t="shared" si="187"/>
        <v>0</v>
      </c>
      <c r="AB1286" s="796">
        <f>IFERROR(VLOOKUP(N1286,'[40]KL TT ĐỢT 2'!$B$18:$K$2023,10,0),0)</f>
        <v>0</v>
      </c>
    </row>
    <row r="1287" spans="1:28" s="827" customFormat="1" hidden="1" outlineLevel="2">
      <c r="A1287" s="817"/>
      <c r="B1287" s="835" t="s">
        <v>3229</v>
      </c>
      <c r="C1287" s="818" t="s">
        <v>3129</v>
      </c>
      <c r="D1287" s="819"/>
      <c r="E1287" s="820"/>
      <c r="F1287" s="945"/>
      <c r="G1287" s="945"/>
      <c r="H1287" s="812">
        <v>0</v>
      </c>
      <c r="I1287" s="891">
        <f t="shared" si="188"/>
        <v>0</v>
      </c>
      <c r="J1287" s="892">
        <f t="shared" si="189"/>
        <v>0</v>
      </c>
      <c r="K1287" s="945"/>
      <c r="M1287" s="828"/>
      <c r="N1287" s="999" t="s">
        <v>3229</v>
      </c>
      <c r="O1287" s="1004" t="s">
        <v>3129</v>
      </c>
      <c r="P1287" s="862"/>
      <c r="Q1287" s="832"/>
      <c r="R1287" s="758">
        <f t="shared" si="190"/>
        <v>0</v>
      </c>
      <c r="S1287" s="844">
        <f t="shared" si="190"/>
        <v>0</v>
      </c>
      <c r="T1287" s="883">
        <f t="shared" si="190"/>
        <v>0</v>
      </c>
      <c r="U1287" s="833">
        <v>0</v>
      </c>
      <c r="V1287" s="833"/>
      <c r="W1287" s="795">
        <f t="shared" si="183"/>
        <v>0</v>
      </c>
      <c r="X1287" s="795">
        <f t="shared" si="184"/>
        <v>0</v>
      </c>
      <c r="Y1287" s="795">
        <f t="shared" si="185"/>
        <v>0</v>
      </c>
      <c r="Z1287" s="795">
        <f t="shared" si="186"/>
        <v>0</v>
      </c>
      <c r="AA1287" s="795">
        <f t="shared" si="187"/>
        <v>0</v>
      </c>
      <c r="AB1287" s="796">
        <f>IFERROR(VLOOKUP(N1287,'[40]KL TT ĐỢT 2'!$B$18:$K$2023,10,0),0)</f>
        <v>0</v>
      </c>
    </row>
    <row r="1288" spans="1:28" s="823" customFormat="1" hidden="1" outlineLevel="2">
      <c r="A1288" s="817"/>
      <c r="B1288" s="835" t="s">
        <v>3230</v>
      </c>
      <c r="C1288" s="950" t="s">
        <v>3131</v>
      </c>
      <c r="D1288" s="931" t="s">
        <v>3121</v>
      </c>
      <c r="E1288" s="838">
        <v>2</v>
      </c>
      <c r="F1288" s="945"/>
      <c r="G1288" s="945"/>
      <c r="H1288" s="812">
        <v>0</v>
      </c>
      <c r="I1288" s="891">
        <f t="shared" si="188"/>
        <v>0</v>
      </c>
      <c r="J1288" s="892">
        <f t="shared" si="189"/>
        <v>0</v>
      </c>
      <c r="K1288" s="945"/>
      <c r="M1288" s="828"/>
      <c r="N1288" s="999" t="s">
        <v>3230</v>
      </c>
      <c r="O1288" s="1003" t="s">
        <v>3131</v>
      </c>
      <c r="P1288" s="866" t="s">
        <v>3121</v>
      </c>
      <c r="Q1288" s="844">
        <v>2</v>
      </c>
      <c r="R1288" s="758">
        <f t="shared" si="190"/>
        <v>0</v>
      </c>
      <c r="S1288" s="844">
        <f t="shared" si="190"/>
        <v>0</v>
      </c>
      <c r="T1288" s="883">
        <f t="shared" si="190"/>
        <v>0</v>
      </c>
      <c r="U1288" s="833">
        <v>0</v>
      </c>
      <c r="V1288" s="833"/>
      <c r="W1288" s="795">
        <f t="shared" si="183"/>
        <v>0</v>
      </c>
      <c r="X1288" s="795">
        <f t="shared" si="184"/>
        <v>0</v>
      </c>
      <c r="Y1288" s="795">
        <f t="shared" si="185"/>
        <v>0</v>
      </c>
      <c r="Z1288" s="795">
        <f t="shared" si="186"/>
        <v>0</v>
      </c>
      <c r="AA1288" s="795">
        <f t="shared" si="187"/>
        <v>0</v>
      </c>
      <c r="AB1288" s="796">
        <f>IFERROR(VLOOKUP(N1288,'[40]KL TT ĐỢT 2'!$B$18:$K$2023,10,0),0)</f>
        <v>0</v>
      </c>
    </row>
    <row r="1289" spans="1:28" s="823" customFormat="1" hidden="1" outlineLevel="2">
      <c r="A1289" s="817"/>
      <c r="B1289" s="835" t="s">
        <v>3231</v>
      </c>
      <c r="C1289" s="950" t="s">
        <v>3133</v>
      </c>
      <c r="D1289" s="931" t="s">
        <v>3111</v>
      </c>
      <c r="E1289" s="838">
        <v>1</v>
      </c>
      <c r="F1289" s="945"/>
      <c r="G1289" s="945"/>
      <c r="H1289" s="812">
        <v>0</v>
      </c>
      <c r="I1289" s="891">
        <f t="shared" si="188"/>
        <v>0</v>
      </c>
      <c r="J1289" s="892">
        <f t="shared" si="189"/>
        <v>0</v>
      </c>
      <c r="K1289" s="945"/>
      <c r="M1289" s="828"/>
      <c r="N1289" s="999" t="s">
        <v>3231</v>
      </c>
      <c r="O1289" s="1003" t="s">
        <v>3133</v>
      </c>
      <c r="P1289" s="866" t="s">
        <v>3111</v>
      </c>
      <c r="Q1289" s="844">
        <v>1</v>
      </c>
      <c r="R1289" s="758">
        <f t="shared" si="190"/>
        <v>0</v>
      </c>
      <c r="S1289" s="844">
        <f t="shared" si="190"/>
        <v>0</v>
      </c>
      <c r="T1289" s="883">
        <f t="shared" si="190"/>
        <v>0</v>
      </c>
      <c r="U1289" s="833">
        <v>0</v>
      </c>
      <c r="V1289" s="833"/>
      <c r="W1289" s="795">
        <f t="shared" si="183"/>
        <v>0</v>
      </c>
      <c r="X1289" s="795">
        <f t="shared" si="184"/>
        <v>0</v>
      </c>
      <c r="Y1289" s="795">
        <f t="shared" si="185"/>
        <v>0</v>
      </c>
      <c r="Z1289" s="795">
        <f t="shared" si="186"/>
        <v>0</v>
      </c>
      <c r="AA1289" s="795">
        <f t="shared" si="187"/>
        <v>0</v>
      </c>
      <c r="AB1289" s="796">
        <f>IFERROR(VLOOKUP(N1289,'[40]KL TT ĐỢT 2'!$B$18:$K$2023,10,0),0)</f>
        <v>0</v>
      </c>
    </row>
    <row r="1290" spans="1:28" s="823" customFormat="1" hidden="1" outlineLevel="2">
      <c r="A1290" s="817"/>
      <c r="B1290" s="835" t="s">
        <v>3232</v>
      </c>
      <c r="C1290" s="950" t="s">
        <v>3194</v>
      </c>
      <c r="D1290" s="931" t="s">
        <v>3121</v>
      </c>
      <c r="E1290" s="838">
        <v>2</v>
      </c>
      <c r="F1290" s="945"/>
      <c r="G1290" s="945"/>
      <c r="H1290" s="812">
        <v>0</v>
      </c>
      <c r="I1290" s="891">
        <f t="shared" si="188"/>
        <v>0</v>
      </c>
      <c r="J1290" s="892">
        <f t="shared" si="189"/>
        <v>0</v>
      </c>
      <c r="K1290" s="945"/>
      <c r="M1290" s="828"/>
      <c r="N1290" s="999" t="s">
        <v>3232</v>
      </c>
      <c r="O1290" s="1003" t="s">
        <v>3194</v>
      </c>
      <c r="P1290" s="866" t="s">
        <v>3121</v>
      </c>
      <c r="Q1290" s="844">
        <v>2</v>
      </c>
      <c r="R1290" s="758">
        <f t="shared" si="190"/>
        <v>0</v>
      </c>
      <c r="S1290" s="844">
        <f t="shared" si="190"/>
        <v>0</v>
      </c>
      <c r="T1290" s="883">
        <f t="shared" si="190"/>
        <v>0</v>
      </c>
      <c r="U1290" s="833">
        <v>0</v>
      </c>
      <c r="V1290" s="833"/>
      <c r="W1290" s="795">
        <f t="shared" si="183"/>
        <v>0</v>
      </c>
      <c r="X1290" s="795">
        <f t="shared" si="184"/>
        <v>0</v>
      </c>
      <c r="Y1290" s="795">
        <f t="shared" si="185"/>
        <v>0</v>
      </c>
      <c r="Z1290" s="795">
        <f t="shared" si="186"/>
        <v>0</v>
      </c>
      <c r="AA1290" s="795">
        <f t="shared" si="187"/>
        <v>0</v>
      </c>
      <c r="AB1290" s="796">
        <f>IFERROR(VLOOKUP(N1290,'[40]KL TT ĐỢT 2'!$B$18:$K$2023,10,0),0)</f>
        <v>0</v>
      </c>
    </row>
    <row r="1291" spans="1:28" s="823" customFormat="1" hidden="1" outlineLevel="2">
      <c r="A1291" s="817"/>
      <c r="B1291" s="835" t="s">
        <v>3233</v>
      </c>
      <c r="C1291" s="950" t="s">
        <v>3196</v>
      </c>
      <c r="D1291" s="931" t="s">
        <v>3111</v>
      </c>
      <c r="E1291" s="838">
        <v>1</v>
      </c>
      <c r="F1291" s="945"/>
      <c r="G1291" s="945"/>
      <c r="H1291" s="812">
        <v>0</v>
      </c>
      <c r="I1291" s="891">
        <f t="shared" si="188"/>
        <v>0</v>
      </c>
      <c r="J1291" s="892">
        <f t="shared" si="189"/>
        <v>0</v>
      </c>
      <c r="K1291" s="945"/>
      <c r="M1291" s="828"/>
      <c r="N1291" s="999" t="s">
        <v>3233</v>
      </c>
      <c r="O1291" s="1003" t="s">
        <v>3196</v>
      </c>
      <c r="P1291" s="866" t="s">
        <v>3111</v>
      </c>
      <c r="Q1291" s="844">
        <v>1</v>
      </c>
      <c r="R1291" s="758">
        <f t="shared" si="190"/>
        <v>0</v>
      </c>
      <c r="S1291" s="844">
        <f t="shared" si="190"/>
        <v>0</v>
      </c>
      <c r="T1291" s="883">
        <f t="shared" si="190"/>
        <v>0</v>
      </c>
      <c r="U1291" s="833">
        <v>0</v>
      </c>
      <c r="V1291" s="833"/>
      <c r="W1291" s="795">
        <f t="shared" si="183"/>
        <v>0</v>
      </c>
      <c r="X1291" s="795">
        <f t="shared" si="184"/>
        <v>0</v>
      </c>
      <c r="Y1291" s="795">
        <f t="shared" si="185"/>
        <v>0</v>
      </c>
      <c r="Z1291" s="795">
        <f t="shared" si="186"/>
        <v>0</v>
      </c>
      <c r="AA1291" s="795">
        <f t="shared" si="187"/>
        <v>0</v>
      </c>
      <c r="AB1291" s="796">
        <f>IFERROR(VLOOKUP(N1291,'[40]KL TT ĐỢT 2'!$B$18:$K$2023,10,0),0)</f>
        <v>0</v>
      </c>
    </row>
    <row r="1292" spans="1:28" s="823" customFormat="1" hidden="1" outlineLevel="2">
      <c r="A1292" s="817"/>
      <c r="B1292" s="835" t="s">
        <v>3234</v>
      </c>
      <c r="C1292" s="950" t="s">
        <v>3235</v>
      </c>
      <c r="D1292" s="931" t="s">
        <v>3111</v>
      </c>
      <c r="E1292" s="838">
        <v>1</v>
      </c>
      <c r="F1292" s="945"/>
      <c r="G1292" s="945"/>
      <c r="H1292" s="812">
        <v>0</v>
      </c>
      <c r="I1292" s="891">
        <f t="shared" si="188"/>
        <v>0</v>
      </c>
      <c r="J1292" s="892">
        <f t="shared" si="189"/>
        <v>0</v>
      </c>
      <c r="K1292" s="945"/>
      <c r="M1292" s="828"/>
      <c r="N1292" s="999" t="s">
        <v>3234</v>
      </c>
      <c r="O1292" s="1003" t="s">
        <v>3235</v>
      </c>
      <c r="P1292" s="866" t="s">
        <v>3111</v>
      </c>
      <c r="Q1292" s="844">
        <v>1</v>
      </c>
      <c r="R1292" s="758">
        <f t="shared" si="190"/>
        <v>0</v>
      </c>
      <c r="S1292" s="844">
        <f t="shared" si="190"/>
        <v>0</v>
      </c>
      <c r="T1292" s="883">
        <f t="shared" si="190"/>
        <v>0</v>
      </c>
      <c r="U1292" s="833">
        <v>0</v>
      </c>
      <c r="V1292" s="833"/>
      <c r="W1292" s="795">
        <f t="shared" si="183"/>
        <v>0</v>
      </c>
      <c r="X1292" s="795">
        <f t="shared" si="184"/>
        <v>0</v>
      </c>
      <c r="Y1292" s="795">
        <f t="shared" si="185"/>
        <v>0</v>
      </c>
      <c r="Z1292" s="795">
        <f t="shared" si="186"/>
        <v>0</v>
      </c>
      <c r="AA1292" s="795">
        <f t="shared" si="187"/>
        <v>0</v>
      </c>
      <c r="AB1292" s="796">
        <f>IFERROR(VLOOKUP(N1292,'[40]KL TT ĐỢT 2'!$B$18:$K$2023,10,0),0)</f>
        <v>0</v>
      </c>
    </row>
    <row r="1293" spans="1:28" s="823" customFormat="1" hidden="1" outlineLevel="2">
      <c r="A1293" s="817"/>
      <c r="B1293" s="835" t="s">
        <v>3236</v>
      </c>
      <c r="C1293" s="950" t="s">
        <v>3237</v>
      </c>
      <c r="D1293" s="931" t="s">
        <v>3121</v>
      </c>
      <c r="E1293" s="838">
        <v>2</v>
      </c>
      <c r="F1293" s="945"/>
      <c r="G1293" s="945"/>
      <c r="H1293" s="812">
        <v>0</v>
      </c>
      <c r="I1293" s="891">
        <f t="shared" si="188"/>
        <v>0</v>
      </c>
      <c r="J1293" s="892">
        <f t="shared" si="189"/>
        <v>0</v>
      </c>
      <c r="K1293" s="945"/>
      <c r="M1293" s="828"/>
      <c r="N1293" s="999" t="s">
        <v>3236</v>
      </c>
      <c r="O1293" s="1003" t="s">
        <v>3237</v>
      </c>
      <c r="P1293" s="866" t="s">
        <v>3121</v>
      </c>
      <c r="Q1293" s="844">
        <v>2</v>
      </c>
      <c r="R1293" s="758">
        <f t="shared" si="190"/>
        <v>0</v>
      </c>
      <c r="S1293" s="844">
        <f t="shared" si="190"/>
        <v>0</v>
      </c>
      <c r="T1293" s="883">
        <f t="shared" si="190"/>
        <v>0</v>
      </c>
      <c r="U1293" s="833">
        <v>0</v>
      </c>
      <c r="V1293" s="833"/>
      <c r="W1293" s="795">
        <f t="shared" si="183"/>
        <v>0</v>
      </c>
      <c r="X1293" s="795">
        <f t="shared" si="184"/>
        <v>0</v>
      </c>
      <c r="Y1293" s="795">
        <f t="shared" si="185"/>
        <v>0</v>
      </c>
      <c r="Z1293" s="795">
        <f t="shared" si="186"/>
        <v>0</v>
      </c>
      <c r="AA1293" s="795">
        <f t="shared" si="187"/>
        <v>0</v>
      </c>
      <c r="AB1293" s="796">
        <f>IFERROR(VLOOKUP(N1293,'[40]KL TT ĐỢT 2'!$B$18:$K$2023,10,0),0)</f>
        <v>0</v>
      </c>
    </row>
    <row r="1294" spans="1:28" s="823" customFormat="1" hidden="1" outlineLevel="2">
      <c r="A1294" s="817"/>
      <c r="B1294" s="835" t="s">
        <v>3238</v>
      </c>
      <c r="C1294" s="950" t="s">
        <v>3198</v>
      </c>
      <c r="D1294" s="931" t="s">
        <v>3111</v>
      </c>
      <c r="E1294" s="838">
        <v>1</v>
      </c>
      <c r="F1294" s="945"/>
      <c r="G1294" s="945"/>
      <c r="H1294" s="812">
        <v>0</v>
      </c>
      <c r="I1294" s="891">
        <f t="shared" si="188"/>
        <v>0</v>
      </c>
      <c r="J1294" s="892">
        <f t="shared" si="189"/>
        <v>0</v>
      </c>
      <c r="K1294" s="945"/>
      <c r="M1294" s="828"/>
      <c r="N1294" s="999" t="s">
        <v>3238</v>
      </c>
      <c r="O1294" s="1003" t="s">
        <v>3198</v>
      </c>
      <c r="P1294" s="866" t="s">
        <v>3111</v>
      </c>
      <c r="Q1294" s="844">
        <v>1</v>
      </c>
      <c r="R1294" s="758">
        <f t="shared" si="190"/>
        <v>0</v>
      </c>
      <c r="S1294" s="844">
        <f t="shared" si="190"/>
        <v>0</v>
      </c>
      <c r="T1294" s="883">
        <f t="shared" si="190"/>
        <v>0</v>
      </c>
      <c r="U1294" s="833">
        <v>0</v>
      </c>
      <c r="V1294" s="833"/>
      <c r="W1294" s="795">
        <f t="shared" si="183"/>
        <v>0</v>
      </c>
      <c r="X1294" s="795">
        <f t="shared" si="184"/>
        <v>0</v>
      </c>
      <c r="Y1294" s="795">
        <f t="shared" si="185"/>
        <v>0</v>
      </c>
      <c r="Z1294" s="795">
        <f t="shared" si="186"/>
        <v>0</v>
      </c>
      <c r="AA1294" s="795">
        <f t="shared" si="187"/>
        <v>0</v>
      </c>
      <c r="AB1294" s="796">
        <f>IFERROR(VLOOKUP(N1294,'[40]KL TT ĐỢT 2'!$B$18:$K$2023,10,0),0)</f>
        <v>0</v>
      </c>
    </row>
    <row r="1295" spans="1:28" s="827" customFormat="1" hidden="1" outlineLevel="2">
      <c r="A1295" s="817"/>
      <c r="B1295" s="835" t="s">
        <v>3239</v>
      </c>
      <c r="C1295" s="818" t="s">
        <v>3240</v>
      </c>
      <c r="D1295" s="819" t="s">
        <v>3118</v>
      </c>
      <c r="E1295" s="820">
        <v>2</v>
      </c>
      <c r="F1295" s="945"/>
      <c r="G1295" s="945"/>
      <c r="H1295" s="812">
        <v>0</v>
      </c>
      <c r="I1295" s="891">
        <f t="shared" si="188"/>
        <v>0</v>
      </c>
      <c r="J1295" s="892">
        <f t="shared" si="189"/>
        <v>0</v>
      </c>
      <c r="K1295" s="945"/>
      <c r="M1295" s="828"/>
      <c r="N1295" s="999" t="s">
        <v>3239</v>
      </c>
      <c r="O1295" s="1004" t="s">
        <v>3240</v>
      </c>
      <c r="P1295" s="862" t="s">
        <v>3118</v>
      </c>
      <c r="Q1295" s="832">
        <v>2</v>
      </c>
      <c r="R1295" s="758">
        <f t="shared" si="190"/>
        <v>0</v>
      </c>
      <c r="S1295" s="844">
        <f t="shared" si="190"/>
        <v>0</v>
      </c>
      <c r="T1295" s="883">
        <f t="shared" si="190"/>
        <v>0</v>
      </c>
      <c r="U1295" s="833">
        <v>0</v>
      </c>
      <c r="V1295" s="833"/>
      <c r="W1295" s="795">
        <f t="shared" si="183"/>
        <v>0</v>
      </c>
      <c r="X1295" s="795">
        <f t="shared" si="184"/>
        <v>0</v>
      </c>
      <c r="Y1295" s="795">
        <f t="shared" si="185"/>
        <v>0</v>
      </c>
      <c r="Z1295" s="795">
        <f t="shared" si="186"/>
        <v>0</v>
      </c>
      <c r="AA1295" s="795">
        <f t="shared" si="187"/>
        <v>0</v>
      </c>
      <c r="AB1295" s="796">
        <f>IFERROR(VLOOKUP(N1295,'[40]KL TT ĐỢT 2'!$B$18:$K$2023,10,0),0)</f>
        <v>0</v>
      </c>
    </row>
    <row r="1296" spans="1:28" s="823" customFormat="1" hidden="1" outlineLevel="2">
      <c r="A1296" s="817"/>
      <c r="B1296" s="835" t="s">
        <v>3241</v>
      </c>
      <c r="C1296" s="950" t="s">
        <v>3143</v>
      </c>
      <c r="D1296" s="931" t="s">
        <v>3121</v>
      </c>
      <c r="E1296" s="838">
        <v>2</v>
      </c>
      <c r="F1296" s="945"/>
      <c r="G1296" s="945"/>
      <c r="H1296" s="812">
        <v>0</v>
      </c>
      <c r="I1296" s="891">
        <f t="shared" si="188"/>
        <v>0</v>
      </c>
      <c r="J1296" s="892">
        <f t="shared" si="189"/>
        <v>0</v>
      </c>
      <c r="K1296" s="945"/>
      <c r="M1296" s="828"/>
      <c r="N1296" s="999" t="s">
        <v>3241</v>
      </c>
      <c r="O1296" s="1003" t="s">
        <v>3143</v>
      </c>
      <c r="P1296" s="866" t="s">
        <v>3121</v>
      </c>
      <c r="Q1296" s="844">
        <v>2</v>
      </c>
      <c r="R1296" s="758">
        <f t="shared" si="190"/>
        <v>0</v>
      </c>
      <c r="S1296" s="844">
        <f t="shared" si="190"/>
        <v>0</v>
      </c>
      <c r="T1296" s="883">
        <f t="shared" si="190"/>
        <v>0</v>
      </c>
      <c r="U1296" s="833">
        <v>0</v>
      </c>
      <c r="V1296" s="833"/>
      <c r="W1296" s="795">
        <f t="shared" si="183"/>
        <v>0</v>
      </c>
      <c r="X1296" s="795">
        <f t="shared" si="184"/>
        <v>0</v>
      </c>
      <c r="Y1296" s="795">
        <f t="shared" si="185"/>
        <v>0</v>
      </c>
      <c r="Z1296" s="795">
        <f t="shared" si="186"/>
        <v>0</v>
      </c>
      <c r="AA1296" s="795">
        <f t="shared" si="187"/>
        <v>0</v>
      </c>
      <c r="AB1296" s="796">
        <f>IFERROR(VLOOKUP(N1296,'[40]KL TT ĐỢT 2'!$B$18:$K$2023,10,0),0)</f>
        <v>0</v>
      </c>
    </row>
    <row r="1297" spans="1:28" s="823" customFormat="1" hidden="1" outlineLevel="2">
      <c r="A1297" s="817"/>
      <c r="B1297" s="835" t="s">
        <v>3242</v>
      </c>
      <c r="C1297" s="950" t="s">
        <v>3243</v>
      </c>
      <c r="D1297" s="931" t="s">
        <v>3121</v>
      </c>
      <c r="E1297" s="838">
        <v>2</v>
      </c>
      <c r="F1297" s="945"/>
      <c r="G1297" s="945"/>
      <c r="H1297" s="812">
        <v>0</v>
      </c>
      <c r="I1297" s="891">
        <f t="shared" si="188"/>
        <v>0</v>
      </c>
      <c r="J1297" s="892">
        <f t="shared" si="189"/>
        <v>0</v>
      </c>
      <c r="K1297" s="945"/>
      <c r="M1297" s="828"/>
      <c r="N1297" s="999" t="s">
        <v>3242</v>
      </c>
      <c r="O1297" s="1003" t="s">
        <v>3243</v>
      </c>
      <c r="P1297" s="866" t="s">
        <v>3121</v>
      </c>
      <c r="Q1297" s="844">
        <v>2</v>
      </c>
      <c r="R1297" s="758">
        <f t="shared" si="190"/>
        <v>0</v>
      </c>
      <c r="S1297" s="844">
        <f t="shared" si="190"/>
        <v>0</v>
      </c>
      <c r="T1297" s="883">
        <f t="shared" si="190"/>
        <v>0</v>
      </c>
      <c r="U1297" s="833">
        <v>0</v>
      </c>
      <c r="V1297" s="833"/>
      <c r="W1297" s="795">
        <f t="shared" si="183"/>
        <v>0</v>
      </c>
      <c r="X1297" s="795">
        <f t="shared" si="184"/>
        <v>0</v>
      </c>
      <c r="Y1297" s="795">
        <f t="shared" si="185"/>
        <v>0</v>
      </c>
      <c r="Z1297" s="795">
        <f t="shared" si="186"/>
        <v>0</v>
      </c>
      <c r="AA1297" s="795">
        <f t="shared" si="187"/>
        <v>0</v>
      </c>
      <c r="AB1297" s="796">
        <f>IFERROR(VLOOKUP(N1297,'[40]KL TT ĐỢT 2'!$B$18:$K$2023,10,0),0)</f>
        <v>0</v>
      </c>
    </row>
    <row r="1298" spans="1:28" s="823" customFormat="1" hidden="1" outlineLevel="2">
      <c r="A1298" s="817"/>
      <c r="B1298" s="835" t="s">
        <v>3244</v>
      </c>
      <c r="C1298" s="950" t="s">
        <v>3245</v>
      </c>
      <c r="D1298" s="931" t="s">
        <v>3104</v>
      </c>
      <c r="E1298" s="838">
        <v>2</v>
      </c>
      <c r="F1298" s="945"/>
      <c r="G1298" s="945"/>
      <c r="H1298" s="812">
        <v>0</v>
      </c>
      <c r="I1298" s="891">
        <f t="shared" si="188"/>
        <v>0</v>
      </c>
      <c r="J1298" s="892">
        <f t="shared" si="189"/>
        <v>0</v>
      </c>
      <c r="K1298" s="945"/>
      <c r="M1298" s="828"/>
      <c r="N1298" s="999" t="s">
        <v>3244</v>
      </c>
      <c r="O1298" s="1003" t="s">
        <v>3245</v>
      </c>
      <c r="P1298" s="866" t="s">
        <v>3104</v>
      </c>
      <c r="Q1298" s="844">
        <v>2</v>
      </c>
      <c r="R1298" s="758">
        <f t="shared" si="190"/>
        <v>0</v>
      </c>
      <c r="S1298" s="844">
        <f t="shared" si="190"/>
        <v>0</v>
      </c>
      <c r="T1298" s="883">
        <f t="shared" si="190"/>
        <v>0</v>
      </c>
      <c r="U1298" s="833">
        <v>0</v>
      </c>
      <c r="V1298" s="833"/>
      <c r="W1298" s="795">
        <f t="shared" si="183"/>
        <v>0</v>
      </c>
      <c r="X1298" s="795">
        <f t="shared" si="184"/>
        <v>0</v>
      </c>
      <c r="Y1298" s="795">
        <f t="shared" si="185"/>
        <v>0</v>
      </c>
      <c r="Z1298" s="795">
        <f t="shared" si="186"/>
        <v>0</v>
      </c>
      <c r="AA1298" s="795">
        <f t="shared" si="187"/>
        <v>0</v>
      </c>
      <c r="AB1298" s="796">
        <f>IFERROR(VLOOKUP(N1298,'[40]KL TT ĐỢT 2'!$B$18:$K$2023,10,0),0)</f>
        <v>0</v>
      </c>
    </row>
    <row r="1299" spans="1:28" s="827" customFormat="1" hidden="1" outlineLevel="2">
      <c r="A1299" s="817"/>
      <c r="B1299" s="835" t="s">
        <v>3246</v>
      </c>
      <c r="C1299" s="818" t="s">
        <v>3247</v>
      </c>
      <c r="D1299" s="819" t="s">
        <v>3118</v>
      </c>
      <c r="E1299" s="820">
        <v>1</v>
      </c>
      <c r="F1299" s="945"/>
      <c r="G1299" s="945"/>
      <c r="H1299" s="812">
        <v>0</v>
      </c>
      <c r="I1299" s="891">
        <f t="shared" si="188"/>
        <v>0</v>
      </c>
      <c r="J1299" s="892">
        <f t="shared" si="189"/>
        <v>0</v>
      </c>
      <c r="K1299" s="945"/>
      <c r="M1299" s="828"/>
      <c r="N1299" s="999" t="s">
        <v>3246</v>
      </c>
      <c r="O1299" s="1004" t="s">
        <v>3247</v>
      </c>
      <c r="P1299" s="862" t="s">
        <v>3118</v>
      </c>
      <c r="Q1299" s="832">
        <v>1</v>
      </c>
      <c r="R1299" s="758">
        <f t="shared" si="190"/>
        <v>0</v>
      </c>
      <c r="S1299" s="844">
        <f t="shared" si="190"/>
        <v>0</v>
      </c>
      <c r="T1299" s="883">
        <f t="shared" si="190"/>
        <v>0</v>
      </c>
      <c r="U1299" s="833">
        <v>0</v>
      </c>
      <c r="V1299" s="833"/>
      <c r="W1299" s="795">
        <f t="shared" si="183"/>
        <v>0</v>
      </c>
      <c r="X1299" s="795">
        <f t="shared" si="184"/>
        <v>0</v>
      </c>
      <c r="Y1299" s="795">
        <f t="shared" si="185"/>
        <v>0</v>
      </c>
      <c r="Z1299" s="795">
        <f t="shared" si="186"/>
        <v>0</v>
      </c>
      <c r="AA1299" s="795">
        <f t="shared" si="187"/>
        <v>0</v>
      </c>
      <c r="AB1299" s="796">
        <f>IFERROR(VLOOKUP(N1299,'[40]KL TT ĐỢT 2'!$B$18:$K$2023,10,0),0)</f>
        <v>0</v>
      </c>
    </row>
    <row r="1300" spans="1:28" s="823" customFormat="1" hidden="1" outlineLevel="2">
      <c r="A1300" s="835"/>
      <c r="B1300" s="835" t="s">
        <v>3248</v>
      </c>
      <c r="C1300" s="950" t="s">
        <v>3143</v>
      </c>
      <c r="D1300" s="931" t="s">
        <v>3111</v>
      </c>
      <c r="E1300" s="838">
        <v>1</v>
      </c>
      <c r="F1300" s="938"/>
      <c r="G1300" s="938"/>
      <c r="H1300" s="812">
        <v>0</v>
      </c>
      <c r="I1300" s="891">
        <f t="shared" si="188"/>
        <v>0</v>
      </c>
      <c r="J1300" s="892">
        <f t="shared" si="189"/>
        <v>0</v>
      </c>
      <c r="K1300" s="938"/>
      <c r="M1300" s="841"/>
      <c r="N1300" s="999" t="s">
        <v>3248</v>
      </c>
      <c r="O1300" s="1003" t="s">
        <v>3143</v>
      </c>
      <c r="P1300" s="866" t="s">
        <v>3111</v>
      </c>
      <c r="Q1300" s="844">
        <v>1</v>
      </c>
      <c r="R1300" s="758">
        <f t="shared" si="190"/>
        <v>0</v>
      </c>
      <c r="S1300" s="844">
        <f t="shared" si="190"/>
        <v>0</v>
      </c>
      <c r="T1300" s="883">
        <f t="shared" si="190"/>
        <v>0</v>
      </c>
      <c r="U1300" s="860">
        <v>0</v>
      </c>
      <c r="V1300" s="860"/>
      <c r="W1300" s="795">
        <f t="shared" si="183"/>
        <v>0</v>
      </c>
      <c r="X1300" s="795">
        <f t="shared" si="184"/>
        <v>0</v>
      </c>
      <c r="Y1300" s="795">
        <f t="shared" si="185"/>
        <v>0</v>
      </c>
      <c r="Z1300" s="795">
        <f t="shared" si="186"/>
        <v>0</v>
      </c>
      <c r="AA1300" s="795">
        <f t="shared" si="187"/>
        <v>0</v>
      </c>
      <c r="AB1300" s="796">
        <f>IFERROR(VLOOKUP(N1300,'[40]KL TT ĐỢT 2'!$B$18:$K$2023,10,0),0)</f>
        <v>0</v>
      </c>
    </row>
    <row r="1301" spans="1:28" s="823" customFormat="1" hidden="1" outlineLevel="2">
      <c r="A1301" s="835"/>
      <c r="B1301" s="835" t="s">
        <v>3249</v>
      </c>
      <c r="C1301" s="950" t="s">
        <v>3243</v>
      </c>
      <c r="D1301" s="931" t="s">
        <v>3111</v>
      </c>
      <c r="E1301" s="838">
        <v>1</v>
      </c>
      <c r="F1301" s="938"/>
      <c r="G1301" s="938"/>
      <c r="H1301" s="812">
        <v>0</v>
      </c>
      <c r="I1301" s="891">
        <f t="shared" si="188"/>
        <v>0</v>
      </c>
      <c r="J1301" s="892">
        <f t="shared" si="189"/>
        <v>0</v>
      </c>
      <c r="K1301" s="938"/>
      <c r="M1301" s="841"/>
      <c r="N1301" s="999" t="s">
        <v>3249</v>
      </c>
      <c r="O1301" s="1003" t="s">
        <v>3243</v>
      </c>
      <c r="P1301" s="866" t="s">
        <v>3111</v>
      </c>
      <c r="Q1301" s="844">
        <v>1</v>
      </c>
      <c r="R1301" s="758">
        <f t="shared" si="190"/>
        <v>0</v>
      </c>
      <c r="S1301" s="844">
        <f t="shared" si="190"/>
        <v>0</v>
      </c>
      <c r="T1301" s="883">
        <f t="shared" si="190"/>
        <v>0</v>
      </c>
      <c r="U1301" s="860">
        <v>0</v>
      </c>
      <c r="V1301" s="860"/>
      <c r="W1301" s="795">
        <f t="shared" si="183"/>
        <v>0</v>
      </c>
      <c r="X1301" s="795">
        <f t="shared" si="184"/>
        <v>0</v>
      </c>
      <c r="Y1301" s="795">
        <f t="shared" si="185"/>
        <v>0</v>
      </c>
      <c r="Z1301" s="795">
        <f t="shared" si="186"/>
        <v>0</v>
      </c>
      <c r="AA1301" s="795">
        <f t="shared" si="187"/>
        <v>0</v>
      </c>
      <c r="AB1301" s="796">
        <f>IFERROR(VLOOKUP(N1301,'[40]KL TT ĐỢT 2'!$B$18:$K$2023,10,0),0)</f>
        <v>0</v>
      </c>
    </row>
    <row r="1302" spans="1:28" s="823" customFormat="1" hidden="1" outlineLevel="2">
      <c r="A1302" s="835"/>
      <c r="B1302" s="835" t="s">
        <v>3250</v>
      </c>
      <c r="C1302" s="950" t="s">
        <v>3245</v>
      </c>
      <c r="D1302" s="931" t="s">
        <v>3104</v>
      </c>
      <c r="E1302" s="838">
        <v>1</v>
      </c>
      <c r="F1302" s="938"/>
      <c r="G1302" s="938"/>
      <c r="H1302" s="812">
        <v>0</v>
      </c>
      <c r="I1302" s="891">
        <f t="shared" si="188"/>
        <v>0</v>
      </c>
      <c r="J1302" s="892">
        <f t="shared" si="189"/>
        <v>0</v>
      </c>
      <c r="K1302" s="938"/>
      <c r="M1302" s="841"/>
      <c r="N1302" s="999" t="s">
        <v>3250</v>
      </c>
      <c r="O1302" s="1003" t="s">
        <v>3245</v>
      </c>
      <c r="P1302" s="866" t="s">
        <v>3104</v>
      </c>
      <c r="Q1302" s="844">
        <v>1</v>
      </c>
      <c r="R1302" s="758">
        <f t="shared" si="190"/>
        <v>0</v>
      </c>
      <c r="S1302" s="844">
        <f t="shared" si="190"/>
        <v>0</v>
      </c>
      <c r="T1302" s="883">
        <f t="shared" si="190"/>
        <v>0</v>
      </c>
      <c r="U1302" s="860">
        <v>0</v>
      </c>
      <c r="V1302" s="860"/>
      <c r="W1302" s="795">
        <f t="shared" si="183"/>
        <v>0</v>
      </c>
      <c r="X1302" s="795">
        <f t="shared" si="184"/>
        <v>0</v>
      </c>
      <c r="Y1302" s="795">
        <f t="shared" si="185"/>
        <v>0</v>
      </c>
      <c r="Z1302" s="795">
        <f t="shared" si="186"/>
        <v>0</v>
      </c>
      <c r="AA1302" s="795">
        <f t="shared" si="187"/>
        <v>0</v>
      </c>
      <c r="AB1302" s="796">
        <f>IFERROR(VLOOKUP(N1302,'[40]KL TT ĐỢT 2'!$B$18:$K$2023,10,0),0)</f>
        <v>0</v>
      </c>
    </row>
    <row r="1303" spans="1:28" s="827" customFormat="1" hidden="1" outlineLevel="2">
      <c r="A1303" s="817"/>
      <c r="B1303" s="835" t="s">
        <v>3251</v>
      </c>
      <c r="C1303" s="818" t="s">
        <v>3150</v>
      </c>
      <c r="D1303" s="819" t="s">
        <v>3118</v>
      </c>
      <c r="E1303" s="820">
        <v>1</v>
      </c>
      <c r="F1303" s="945"/>
      <c r="G1303" s="945"/>
      <c r="H1303" s="812">
        <v>0</v>
      </c>
      <c r="I1303" s="891">
        <f t="shared" si="188"/>
        <v>0</v>
      </c>
      <c r="J1303" s="892">
        <f t="shared" si="189"/>
        <v>0</v>
      </c>
      <c r="K1303" s="945"/>
      <c r="M1303" s="828"/>
      <c r="N1303" s="999" t="s">
        <v>3251</v>
      </c>
      <c r="O1303" s="1004" t="s">
        <v>3150</v>
      </c>
      <c r="P1303" s="862" t="s">
        <v>3118</v>
      </c>
      <c r="Q1303" s="832">
        <v>1</v>
      </c>
      <c r="R1303" s="758">
        <f t="shared" si="190"/>
        <v>0</v>
      </c>
      <c r="S1303" s="844">
        <f t="shared" si="190"/>
        <v>0</v>
      </c>
      <c r="T1303" s="883">
        <f t="shared" si="190"/>
        <v>0</v>
      </c>
      <c r="U1303" s="833">
        <v>0</v>
      </c>
      <c r="V1303" s="833"/>
      <c r="W1303" s="795">
        <f t="shared" si="183"/>
        <v>0</v>
      </c>
      <c r="X1303" s="795">
        <f t="shared" si="184"/>
        <v>0</v>
      </c>
      <c r="Y1303" s="795">
        <f t="shared" si="185"/>
        <v>0</v>
      </c>
      <c r="Z1303" s="795">
        <f t="shared" si="186"/>
        <v>0</v>
      </c>
      <c r="AA1303" s="795">
        <f t="shared" si="187"/>
        <v>0</v>
      </c>
      <c r="AB1303" s="796">
        <f>IFERROR(VLOOKUP(N1303,'[40]KL TT ĐỢT 2'!$B$18:$K$2023,10,0),0)</f>
        <v>0</v>
      </c>
    </row>
    <row r="1304" spans="1:28" s="823" customFormat="1" hidden="1" outlineLevel="2">
      <c r="A1304" s="835"/>
      <c r="B1304" s="835" t="s">
        <v>3252</v>
      </c>
      <c r="C1304" s="950" t="s">
        <v>3143</v>
      </c>
      <c r="D1304" s="931" t="s">
        <v>3121</v>
      </c>
      <c r="E1304" s="838">
        <v>2</v>
      </c>
      <c r="F1304" s="938"/>
      <c r="G1304" s="938"/>
      <c r="H1304" s="812">
        <v>0</v>
      </c>
      <c r="I1304" s="891">
        <f t="shared" si="188"/>
        <v>0</v>
      </c>
      <c r="J1304" s="892">
        <f t="shared" si="189"/>
        <v>0</v>
      </c>
      <c r="K1304" s="938"/>
      <c r="M1304" s="841"/>
      <c r="N1304" s="999" t="s">
        <v>3252</v>
      </c>
      <c r="O1304" s="1003" t="s">
        <v>3143</v>
      </c>
      <c r="P1304" s="866" t="s">
        <v>3121</v>
      </c>
      <c r="Q1304" s="844">
        <v>2</v>
      </c>
      <c r="R1304" s="758">
        <f t="shared" si="190"/>
        <v>0</v>
      </c>
      <c r="S1304" s="844">
        <f t="shared" si="190"/>
        <v>0</v>
      </c>
      <c r="T1304" s="883">
        <f t="shared" si="190"/>
        <v>0</v>
      </c>
      <c r="U1304" s="860">
        <v>0</v>
      </c>
      <c r="V1304" s="860"/>
      <c r="W1304" s="795">
        <f t="shared" ref="W1304:W1367" si="191">U1304+V1304</f>
        <v>0</v>
      </c>
      <c r="X1304" s="795">
        <f t="shared" ref="X1304:X1367" si="192">Q1304*W1304</f>
        <v>0</v>
      </c>
      <c r="Y1304" s="795">
        <f t="shared" ref="Y1304:Y1367" si="193">R1304*W1304</f>
        <v>0</v>
      </c>
      <c r="Z1304" s="795">
        <f t="shared" ref="Z1304:Z1367" si="194">S1304*W1304</f>
        <v>0</v>
      </c>
      <c r="AA1304" s="795">
        <f t="shared" ref="AA1304:AA1367" si="195">T1304*W1304</f>
        <v>0</v>
      </c>
      <c r="AB1304" s="796">
        <f>IFERROR(VLOOKUP(N1304,'[40]KL TT ĐỢT 2'!$B$18:$K$2023,10,0),0)</f>
        <v>0</v>
      </c>
    </row>
    <row r="1305" spans="1:28" s="823" customFormat="1" hidden="1" outlineLevel="2">
      <c r="A1305" s="835"/>
      <c r="B1305" s="835" t="s">
        <v>3253</v>
      </c>
      <c r="C1305" s="950" t="s">
        <v>3143</v>
      </c>
      <c r="D1305" s="931" t="s">
        <v>3111</v>
      </c>
      <c r="E1305" s="838">
        <v>1</v>
      </c>
      <c r="F1305" s="938"/>
      <c r="G1305" s="938"/>
      <c r="H1305" s="812">
        <v>0</v>
      </c>
      <c r="I1305" s="891">
        <f t="shared" si="188"/>
        <v>0</v>
      </c>
      <c r="J1305" s="892">
        <f t="shared" si="189"/>
        <v>0</v>
      </c>
      <c r="K1305" s="938"/>
      <c r="M1305" s="841"/>
      <c r="N1305" s="999" t="s">
        <v>3253</v>
      </c>
      <c r="O1305" s="1003" t="s">
        <v>3143</v>
      </c>
      <c r="P1305" s="866" t="s">
        <v>3111</v>
      </c>
      <c r="Q1305" s="844">
        <v>1</v>
      </c>
      <c r="R1305" s="758">
        <f t="shared" si="190"/>
        <v>0</v>
      </c>
      <c r="S1305" s="844">
        <f t="shared" si="190"/>
        <v>0</v>
      </c>
      <c r="T1305" s="883">
        <f t="shared" si="190"/>
        <v>0</v>
      </c>
      <c r="U1305" s="860">
        <v>0</v>
      </c>
      <c r="V1305" s="860"/>
      <c r="W1305" s="795">
        <f t="shared" si="191"/>
        <v>0</v>
      </c>
      <c r="X1305" s="795">
        <f t="shared" si="192"/>
        <v>0</v>
      </c>
      <c r="Y1305" s="795">
        <f t="shared" si="193"/>
        <v>0</v>
      </c>
      <c r="Z1305" s="795">
        <f t="shared" si="194"/>
        <v>0</v>
      </c>
      <c r="AA1305" s="795">
        <f t="shared" si="195"/>
        <v>0</v>
      </c>
      <c r="AB1305" s="796">
        <f>IFERROR(VLOOKUP(N1305,'[40]KL TT ĐỢT 2'!$B$18:$K$2023,10,0),0)</f>
        <v>0</v>
      </c>
    </row>
    <row r="1306" spans="1:28" s="823" customFormat="1" hidden="1" outlineLevel="2">
      <c r="A1306" s="835"/>
      <c r="B1306" s="835" t="s">
        <v>3254</v>
      </c>
      <c r="C1306" s="950" t="s">
        <v>3154</v>
      </c>
      <c r="D1306" s="931" t="s">
        <v>3111</v>
      </c>
      <c r="E1306" s="838">
        <v>1</v>
      </c>
      <c r="F1306" s="938"/>
      <c r="G1306" s="938"/>
      <c r="H1306" s="812">
        <v>0</v>
      </c>
      <c r="I1306" s="891">
        <f t="shared" si="188"/>
        <v>0</v>
      </c>
      <c r="J1306" s="892">
        <f t="shared" si="189"/>
        <v>0</v>
      </c>
      <c r="K1306" s="938"/>
      <c r="M1306" s="841"/>
      <c r="N1306" s="999" t="s">
        <v>3254</v>
      </c>
      <c r="O1306" s="1003" t="s">
        <v>3154</v>
      </c>
      <c r="P1306" s="866" t="s">
        <v>3111</v>
      </c>
      <c r="Q1306" s="844">
        <v>1</v>
      </c>
      <c r="R1306" s="758">
        <f t="shared" si="190"/>
        <v>0</v>
      </c>
      <c r="S1306" s="844">
        <f t="shared" si="190"/>
        <v>0</v>
      </c>
      <c r="T1306" s="883">
        <f t="shared" si="190"/>
        <v>0</v>
      </c>
      <c r="U1306" s="860">
        <v>0</v>
      </c>
      <c r="V1306" s="860"/>
      <c r="W1306" s="795">
        <f t="shared" si="191"/>
        <v>0</v>
      </c>
      <c r="X1306" s="795">
        <f t="shared" si="192"/>
        <v>0</v>
      </c>
      <c r="Y1306" s="795">
        <f t="shared" si="193"/>
        <v>0</v>
      </c>
      <c r="Z1306" s="795">
        <f t="shared" si="194"/>
        <v>0</v>
      </c>
      <c r="AA1306" s="795">
        <f t="shared" si="195"/>
        <v>0</v>
      </c>
      <c r="AB1306" s="796">
        <f>IFERROR(VLOOKUP(N1306,'[40]KL TT ĐỢT 2'!$B$18:$K$2023,10,0),0)</f>
        <v>0</v>
      </c>
    </row>
    <row r="1307" spans="1:28" s="823" customFormat="1" hidden="1" outlineLevel="2">
      <c r="A1307" s="835"/>
      <c r="B1307" s="835" t="s">
        <v>3255</v>
      </c>
      <c r="C1307" s="950" t="s">
        <v>3148</v>
      </c>
      <c r="D1307" s="931" t="s">
        <v>3104</v>
      </c>
      <c r="E1307" s="838">
        <v>1</v>
      </c>
      <c r="F1307" s="938"/>
      <c r="G1307" s="938"/>
      <c r="H1307" s="812">
        <v>0</v>
      </c>
      <c r="I1307" s="891">
        <f t="shared" si="188"/>
        <v>0</v>
      </c>
      <c r="J1307" s="892">
        <f t="shared" si="189"/>
        <v>0</v>
      </c>
      <c r="K1307" s="938"/>
      <c r="M1307" s="841"/>
      <c r="N1307" s="999" t="s">
        <v>3255</v>
      </c>
      <c r="O1307" s="1003" t="s">
        <v>3148</v>
      </c>
      <c r="P1307" s="866" t="s">
        <v>3104</v>
      </c>
      <c r="Q1307" s="844">
        <v>1</v>
      </c>
      <c r="R1307" s="758">
        <f t="shared" si="190"/>
        <v>0</v>
      </c>
      <c r="S1307" s="844">
        <f t="shared" si="190"/>
        <v>0</v>
      </c>
      <c r="T1307" s="883">
        <f t="shared" si="190"/>
        <v>0</v>
      </c>
      <c r="U1307" s="860">
        <v>0</v>
      </c>
      <c r="V1307" s="860"/>
      <c r="W1307" s="795">
        <f t="shared" si="191"/>
        <v>0</v>
      </c>
      <c r="X1307" s="795">
        <f t="shared" si="192"/>
        <v>0</v>
      </c>
      <c r="Y1307" s="795">
        <f t="shared" si="193"/>
        <v>0</v>
      </c>
      <c r="Z1307" s="795">
        <f t="shared" si="194"/>
        <v>0</v>
      </c>
      <c r="AA1307" s="795">
        <f t="shared" si="195"/>
        <v>0</v>
      </c>
      <c r="AB1307" s="796">
        <f>IFERROR(VLOOKUP(N1307,'[40]KL TT ĐỢT 2'!$B$18:$K$2023,10,0),0)</f>
        <v>0</v>
      </c>
    </row>
    <row r="1308" spans="1:28" s="827" customFormat="1" hidden="1" outlineLevel="2">
      <c r="A1308" s="817"/>
      <c r="B1308" s="835" t="s">
        <v>3256</v>
      </c>
      <c r="C1308" s="818" t="s">
        <v>3257</v>
      </c>
      <c r="D1308" s="819" t="s">
        <v>3118</v>
      </c>
      <c r="E1308" s="820">
        <v>2</v>
      </c>
      <c r="F1308" s="945"/>
      <c r="G1308" s="945"/>
      <c r="H1308" s="812">
        <v>0</v>
      </c>
      <c r="I1308" s="891">
        <f t="shared" ref="I1308:I1371" si="196">+E1308*K1308</f>
        <v>0</v>
      </c>
      <c r="J1308" s="892">
        <f t="shared" ref="J1308:J1371" si="197">+H1308+I1308</f>
        <v>0</v>
      </c>
      <c r="K1308" s="945"/>
      <c r="M1308" s="828"/>
      <c r="N1308" s="999" t="s">
        <v>3256</v>
      </c>
      <c r="O1308" s="1004" t="s">
        <v>3257</v>
      </c>
      <c r="P1308" s="862" t="s">
        <v>3118</v>
      </c>
      <c r="Q1308" s="832">
        <v>2</v>
      </c>
      <c r="R1308" s="758">
        <f t="shared" si="190"/>
        <v>0</v>
      </c>
      <c r="S1308" s="844">
        <f t="shared" si="190"/>
        <v>0</v>
      </c>
      <c r="T1308" s="883">
        <f t="shared" si="190"/>
        <v>0</v>
      </c>
      <c r="U1308" s="833">
        <v>0</v>
      </c>
      <c r="V1308" s="833"/>
      <c r="W1308" s="795">
        <f t="shared" si="191"/>
        <v>0</v>
      </c>
      <c r="X1308" s="795">
        <f t="shared" si="192"/>
        <v>0</v>
      </c>
      <c r="Y1308" s="795">
        <f t="shared" si="193"/>
        <v>0</v>
      </c>
      <c r="Z1308" s="795">
        <f t="shared" si="194"/>
        <v>0</v>
      </c>
      <c r="AA1308" s="795">
        <f t="shared" si="195"/>
        <v>0</v>
      </c>
      <c r="AB1308" s="796">
        <f>IFERROR(VLOOKUP(N1308,'[40]KL TT ĐỢT 2'!$B$18:$K$2023,10,0),0)</f>
        <v>0</v>
      </c>
    </row>
    <row r="1309" spans="1:28" s="823" customFormat="1" hidden="1" outlineLevel="2">
      <c r="A1309" s="835"/>
      <c r="B1309" s="835" t="s">
        <v>3258</v>
      </c>
      <c r="C1309" s="950" t="s">
        <v>3259</v>
      </c>
      <c r="D1309" s="931" t="s">
        <v>3121</v>
      </c>
      <c r="E1309" s="838">
        <v>4</v>
      </c>
      <c r="F1309" s="938"/>
      <c r="G1309" s="938"/>
      <c r="H1309" s="812">
        <v>0</v>
      </c>
      <c r="I1309" s="891">
        <f t="shared" si="196"/>
        <v>0</v>
      </c>
      <c r="J1309" s="892">
        <f t="shared" si="197"/>
        <v>0</v>
      </c>
      <c r="K1309" s="938"/>
      <c r="M1309" s="841"/>
      <c r="N1309" s="999" t="s">
        <v>3258</v>
      </c>
      <c r="O1309" s="1003" t="s">
        <v>3259</v>
      </c>
      <c r="P1309" s="866" t="s">
        <v>3121</v>
      </c>
      <c r="Q1309" s="844">
        <v>4</v>
      </c>
      <c r="R1309" s="758">
        <f t="shared" si="190"/>
        <v>0</v>
      </c>
      <c r="S1309" s="844">
        <f t="shared" si="190"/>
        <v>0</v>
      </c>
      <c r="T1309" s="883">
        <f t="shared" si="190"/>
        <v>0</v>
      </c>
      <c r="U1309" s="860">
        <v>0</v>
      </c>
      <c r="V1309" s="860"/>
      <c r="W1309" s="795">
        <f t="shared" si="191"/>
        <v>0</v>
      </c>
      <c r="X1309" s="795">
        <f t="shared" si="192"/>
        <v>0</v>
      </c>
      <c r="Y1309" s="795">
        <f t="shared" si="193"/>
        <v>0</v>
      </c>
      <c r="Z1309" s="795">
        <f t="shared" si="194"/>
        <v>0</v>
      </c>
      <c r="AA1309" s="795">
        <f t="shared" si="195"/>
        <v>0</v>
      </c>
      <c r="AB1309" s="796">
        <f>IFERROR(VLOOKUP(N1309,'[40]KL TT ĐỢT 2'!$B$18:$K$2023,10,0),0)</f>
        <v>0</v>
      </c>
    </row>
    <row r="1310" spans="1:28" s="823" customFormat="1" hidden="1" outlineLevel="2">
      <c r="A1310" s="835"/>
      <c r="B1310" s="835" t="s">
        <v>3260</v>
      </c>
      <c r="C1310" s="950" t="s">
        <v>3261</v>
      </c>
      <c r="D1310" s="931" t="s">
        <v>3121</v>
      </c>
      <c r="E1310" s="838">
        <v>2</v>
      </c>
      <c r="F1310" s="938"/>
      <c r="G1310" s="938"/>
      <c r="H1310" s="812">
        <v>0</v>
      </c>
      <c r="I1310" s="891">
        <f t="shared" si="196"/>
        <v>0</v>
      </c>
      <c r="J1310" s="892">
        <f t="shared" si="197"/>
        <v>0</v>
      </c>
      <c r="K1310" s="938"/>
      <c r="M1310" s="841"/>
      <c r="N1310" s="999" t="s">
        <v>3260</v>
      </c>
      <c r="O1310" s="1003" t="s">
        <v>3261</v>
      </c>
      <c r="P1310" s="866" t="s">
        <v>3121</v>
      </c>
      <c r="Q1310" s="844">
        <v>2</v>
      </c>
      <c r="R1310" s="758">
        <f t="shared" si="190"/>
        <v>0</v>
      </c>
      <c r="S1310" s="844">
        <f t="shared" si="190"/>
        <v>0</v>
      </c>
      <c r="T1310" s="883">
        <f t="shared" si="190"/>
        <v>0</v>
      </c>
      <c r="U1310" s="860">
        <v>0</v>
      </c>
      <c r="V1310" s="860"/>
      <c r="W1310" s="795">
        <f t="shared" si="191"/>
        <v>0</v>
      </c>
      <c r="X1310" s="795">
        <f t="shared" si="192"/>
        <v>0</v>
      </c>
      <c r="Y1310" s="795">
        <f t="shared" si="193"/>
        <v>0</v>
      </c>
      <c r="Z1310" s="795">
        <f t="shared" si="194"/>
        <v>0</v>
      </c>
      <c r="AA1310" s="795">
        <f t="shared" si="195"/>
        <v>0</v>
      </c>
      <c r="AB1310" s="796">
        <f>IFERROR(VLOOKUP(N1310,'[40]KL TT ĐỢT 2'!$B$18:$K$2023,10,0),0)</f>
        <v>0</v>
      </c>
    </row>
    <row r="1311" spans="1:28" s="823" customFormat="1" hidden="1" outlineLevel="2">
      <c r="A1311" s="835"/>
      <c r="B1311" s="835" t="s">
        <v>3262</v>
      </c>
      <c r="C1311" s="950" t="s">
        <v>3263</v>
      </c>
      <c r="D1311" s="931" t="s">
        <v>3121</v>
      </c>
      <c r="E1311" s="838">
        <v>2</v>
      </c>
      <c r="F1311" s="938"/>
      <c r="G1311" s="938"/>
      <c r="H1311" s="812">
        <v>0</v>
      </c>
      <c r="I1311" s="891">
        <f t="shared" si="196"/>
        <v>0</v>
      </c>
      <c r="J1311" s="892">
        <f t="shared" si="197"/>
        <v>0</v>
      </c>
      <c r="K1311" s="938"/>
      <c r="M1311" s="841"/>
      <c r="N1311" s="999" t="s">
        <v>3262</v>
      </c>
      <c r="O1311" s="1003" t="s">
        <v>3263</v>
      </c>
      <c r="P1311" s="866" t="s">
        <v>3121</v>
      </c>
      <c r="Q1311" s="844">
        <v>2</v>
      </c>
      <c r="R1311" s="758">
        <f t="shared" si="190"/>
        <v>0</v>
      </c>
      <c r="S1311" s="844">
        <f t="shared" si="190"/>
        <v>0</v>
      </c>
      <c r="T1311" s="883">
        <f t="shared" si="190"/>
        <v>0</v>
      </c>
      <c r="U1311" s="860">
        <v>0</v>
      </c>
      <c r="V1311" s="860"/>
      <c r="W1311" s="795">
        <f t="shared" si="191"/>
        <v>0</v>
      </c>
      <c r="X1311" s="795">
        <f t="shared" si="192"/>
        <v>0</v>
      </c>
      <c r="Y1311" s="795">
        <f t="shared" si="193"/>
        <v>0</v>
      </c>
      <c r="Z1311" s="795">
        <f t="shared" si="194"/>
        <v>0</v>
      </c>
      <c r="AA1311" s="795">
        <f t="shared" si="195"/>
        <v>0</v>
      </c>
      <c r="AB1311" s="796">
        <f>IFERROR(VLOOKUP(N1311,'[40]KL TT ĐỢT 2'!$B$18:$K$2023,10,0),0)</f>
        <v>0</v>
      </c>
    </row>
    <row r="1312" spans="1:28" s="823" customFormat="1" hidden="1" outlineLevel="2">
      <c r="A1312" s="835"/>
      <c r="B1312" s="835" t="s">
        <v>3264</v>
      </c>
      <c r="C1312" s="950" t="s">
        <v>3148</v>
      </c>
      <c r="D1312" s="931" t="s">
        <v>3104</v>
      </c>
      <c r="E1312" s="838">
        <v>2</v>
      </c>
      <c r="F1312" s="938"/>
      <c r="G1312" s="938"/>
      <c r="H1312" s="812">
        <v>0</v>
      </c>
      <c r="I1312" s="891">
        <f t="shared" si="196"/>
        <v>0</v>
      </c>
      <c r="J1312" s="892">
        <f t="shared" si="197"/>
        <v>0</v>
      </c>
      <c r="K1312" s="938"/>
      <c r="M1312" s="841"/>
      <c r="N1312" s="999" t="s">
        <v>3264</v>
      </c>
      <c r="O1312" s="1003" t="s">
        <v>3148</v>
      </c>
      <c r="P1312" s="866" t="s">
        <v>3104</v>
      </c>
      <c r="Q1312" s="844">
        <v>2</v>
      </c>
      <c r="R1312" s="758">
        <f t="shared" si="190"/>
        <v>0</v>
      </c>
      <c r="S1312" s="844">
        <f t="shared" si="190"/>
        <v>0</v>
      </c>
      <c r="T1312" s="883">
        <f t="shared" si="190"/>
        <v>0</v>
      </c>
      <c r="U1312" s="860">
        <v>0</v>
      </c>
      <c r="V1312" s="860"/>
      <c r="W1312" s="795">
        <f t="shared" si="191"/>
        <v>0</v>
      </c>
      <c r="X1312" s="795">
        <f t="shared" si="192"/>
        <v>0</v>
      </c>
      <c r="Y1312" s="795">
        <f t="shared" si="193"/>
        <v>0</v>
      </c>
      <c r="Z1312" s="795">
        <f t="shared" si="194"/>
        <v>0</v>
      </c>
      <c r="AA1312" s="795">
        <f t="shared" si="195"/>
        <v>0</v>
      </c>
      <c r="AB1312" s="796">
        <f>IFERROR(VLOOKUP(N1312,'[40]KL TT ĐỢT 2'!$B$18:$K$2023,10,0),0)</f>
        <v>0</v>
      </c>
    </row>
    <row r="1313" spans="1:28" s="827" customFormat="1" hidden="1" outlineLevel="2">
      <c r="A1313" s="817"/>
      <c r="B1313" s="835" t="s">
        <v>3265</v>
      </c>
      <c r="C1313" s="818" t="s">
        <v>3168</v>
      </c>
      <c r="D1313" s="819" t="s">
        <v>3158</v>
      </c>
      <c r="E1313" s="820">
        <v>1</v>
      </c>
      <c r="F1313" s="945"/>
      <c r="G1313" s="945"/>
      <c r="H1313" s="812">
        <v>0</v>
      </c>
      <c r="I1313" s="891">
        <f t="shared" si="196"/>
        <v>0</v>
      </c>
      <c r="J1313" s="892">
        <f t="shared" si="197"/>
        <v>0</v>
      </c>
      <c r="K1313" s="945"/>
      <c r="M1313" s="828"/>
      <c r="N1313" s="999" t="s">
        <v>3265</v>
      </c>
      <c r="O1313" s="1004" t="s">
        <v>3168</v>
      </c>
      <c r="P1313" s="862" t="s">
        <v>3158</v>
      </c>
      <c r="Q1313" s="832">
        <v>1</v>
      </c>
      <c r="R1313" s="758">
        <f t="shared" si="190"/>
        <v>0</v>
      </c>
      <c r="S1313" s="844">
        <f t="shared" si="190"/>
        <v>0</v>
      </c>
      <c r="T1313" s="883">
        <f t="shared" si="190"/>
        <v>0</v>
      </c>
      <c r="U1313" s="833">
        <v>0</v>
      </c>
      <c r="V1313" s="833"/>
      <c r="W1313" s="795">
        <f t="shared" si="191"/>
        <v>0</v>
      </c>
      <c r="X1313" s="795">
        <f t="shared" si="192"/>
        <v>0</v>
      </c>
      <c r="Y1313" s="795">
        <f t="shared" si="193"/>
        <v>0</v>
      </c>
      <c r="Z1313" s="795">
        <f t="shared" si="194"/>
        <v>0</v>
      </c>
      <c r="AA1313" s="795">
        <f t="shared" si="195"/>
        <v>0</v>
      </c>
      <c r="AB1313" s="796">
        <f>IFERROR(VLOOKUP(N1313,'[40]KL TT ĐỢT 2'!$B$18:$K$2023,10,0),0)</f>
        <v>0</v>
      </c>
    </row>
    <row r="1314" spans="1:28" s="823" customFormat="1" hidden="1" outlineLevel="2">
      <c r="A1314" s="835"/>
      <c r="B1314" s="835" t="s">
        <v>3266</v>
      </c>
      <c r="C1314" s="950" t="s">
        <v>3170</v>
      </c>
      <c r="D1314" s="931" t="s">
        <v>3111</v>
      </c>
      <c r="E1314" s="838">
        <v>1</v>
      </c>
      <c r="F1314" s="938"/>
      <c r="G1314" s="938"/>
      <c r="H1314" s="812">
        <v>0</v>
      </c>
      <c r="I1314" s="891">
        <f t="shared" si="196"/>
        <v>0</v>
      </c>
      <c r="J1314" s="892">
        <f t="shared" si="197"/>
        <v>0</v>
      </c>
      <c r="K1314" s="938"/>
      <c r="M1314" s="841"/>
      <c r="N1314" s="999" t="s">
        <v>3266</v>
      </c>
      <c r="O1314" s="1003" t="s">
        <v>3170</v>
      </c>
      <c r="P1314" s="866" t="s">
        <v>3111</v>
      </c>
      <c r="Q1314" s="844">
        <v>1</v>
      </c>
      <c r="R1314" s="758">
        <f t="shared" si="190"/>
        <v>0</v>
      </c>
      <c r="S1314" s="844">
        <f t="shared" si="190"/>
        <v>0</v>
      </c>
      <c r="T1314" s="883">
        <f t="shared" si="190"/>
        <v>0</v>
      </c>
      <c r="U1314" s="860">
        <v>0</v>
      </c>
      <c r="V1314" s="860"/>
      <c r="W1314" s="795">
        <f t="shared" si="191"/>
        <v>0</v>
      </c>
      <c r="X1314" s="795">
        <f t="shared" si="192"/>
        <v>0</v>
      </c>
      <c r="Y1314" s="795">
        <f t="shared" si="193"/>
        <v>0</v>
      </c>
      <c r="Z1314" s="795">
        <f t="shared" si="194"/>
        <v>0</v>
      </c>
      <c r="AA1314" s="795">
        <f t="shared" si="195"/>
        <v>0</v>
      </c>
      <c r="AB1314" s="796">
        <f>IFERROR(VLOOKUP(N1314,'[40]KL TT ĐỢT 2'!$B$18:$K$2023,10,0),0)</f>
        <v>0</v>
      </c>
    </row>
    <row r="1315" spans="1:28" s="823" customFormat="1" hidden="1" outlineLevel="2">
      <c r="A1315" s="835"/>
      <c r="B1315" s="835" t="s">
        <v>3267</v>
      </c>
      <c r="C1315" s="950" t="s">
        <v>3170</v>
      </c>
      <c r="D1315" s="931" t="s">
        <v>3111</v>
      </c>
      <c r="E1315" s="838">
        <v>1</v>
      </c>
      <c r="F1315" s="938"/>
      <c r="G1315" s="938"/>
      <c r="H1315" s="812">
        <v>0</v>
      </c>
      <c r="I1315" s="891">
        <f t="shared" si="196"/>
        <v>0</v>
      </c>
      <c r="J1315" s="892">
        <f t="shared" si="197"/>
        <v>0</v>
      </c>
      <c r="K1315" s="938"/>
      <c r="M1315" s="841"/>
      <c r="N1315" s="999" t="s">
        <v>3267</v>
      </c>
      <c r="O1315" s="1003" t="s">
        <v>3170</v>
      </c>
      <c r="P1315" s="866" t="s">
        <v>3111</v>
      </c>
      <c r="Q1315" s="844">
        <v>1</v>
      </c>
      <c r="R1315" s="758">
        <f t="shared" si="190"/>
        <v>0</v>
      </c>
      <c r="S1315" s="844">
        <f t="shared" si="190"/>
        <v>0</v>
      </c>
      <c r="T1315" s="883">
        <f t="shared" si="190"/>
        <v>0</v>
      </c>
      <c r="U1315" s="860">
        <v>0</v>
      </c>
      <c r="V1315" s="860"/>
      <c r="W1315" s="795">
        <f t="shared" si="191"/>
        <v>0</v>
      </c>
      <c r="X1315" s="795">
        <f t="shared" si="192"/>
        <v>0</v>
      </c>
      <c r="Y1315" s="795">
        <f t="shared" si="193"/>
        <v>0</v>
      </c>
      <c r="Z1315" s="795">
        <f t="shared" si="194"/>
        <v>0</v>
      </c>
      <c r="AA1315" s="795">
        <f t="shared" si="195"/>
        <v>0</v>
      </c>
      <c r="AB1315" s="796">
        <f>IFERROR(VLOOKUP(N1315,'[40]KL TT ĐỢT 2'!$B$18:$K$2023,10,0),0)</f>
        <v>0</v>
      </c>
    </row>
    <row r="1316" spans="1:28" s="823" customFormat="1" hidden="1" outlineLevel="2">
      <c r="A1316" s="835"/>
      <c r="B1316" s="835" t="s">
        <v>3268</v>
      </c>
      <c r="C1316" s="950" t="s">
        <v>3173</v>
      </c>
      <c r="D1316" s="931" t="s">
        <v>3111</v>
      </c>
      <c r="E1316" s="838">
        <v>1</v>
      </c>
      <c r="F1316" s="938"/>
      <c r="G1316" s="938"/>
      <c r="H1316" s="812">
        <v>0</v>
      </c>
      <c r="I1316" s="891">
        <f t="shared" si="196"/>
        <v>0</v>
      </c>
      <c r="J1316" s="892">
        <f t="shared" si="197"/>
        <v>0</v>
      </c>
      <c r="K1316" s="938"/>
      <c r="M1316" s="841"/>
      <c r="N1316" s="999" t="s">
        <v>3268</v>
      </c>
      <c r="O1316" s="1003" t="s">
        <v>3173</v>
      </c>
      <c r="P1316" s="866" t="s">
        <v>3111</v>
      </c>
      <c r="Q1316" s="844">
        <v>1</v>
      </c>
      <c r="R1316" s="758">
        <f t="shared" si="190"/>
        <v>0</v>
      </c>
      <c r="S1316" s="844">
        <f t="shared" si="190"/>
        <v>0</v>
      </c>
      <c r="T1316" s="883">
        <f t="shared" si="190"/>
        <v>0</v>
      </c>
      <c r="U1316" s="860">
        <v>0</v>
      </c>
      <c r="V1316" s="860"/>
      <c r="W1316" s="795">
        <f t="shared" si="191"/>
        <v>0</v>
      </c>
      <c r="X1316" s="795">
        <f t="shared" si="192"/>
        <v>0</v>
      </c>
      <c r="Y1316" s="795">
        <f t="shared" si="193"/>
        <v>0</v>
      </c>
      <c r="Z1316" s="795">
        <f t="shared" si="194"/>
        <v>0</v>
      </c>
      <c r="AA1316" s="795">
        <f t="shared" si="195"/>
        <v>0</v>
      </c>
      <c r="AB1316" s="796">
        <f>IFERROR(VLOOKUP(N1316,'[40]KL TT ĐỢT 2'!$B$18:$K$2023,10,0),0)</f>
        <v>0</v>
      </c>
    </row>
    <row r="1317" spans="1:28" s="823" customFormat="1" hidden="1" outlineLevel="2">
      <c r="A1317" s="835"/>
      <c r="B1317" s="835" t="s">
        <v>3269</v>
      </c>
      <c r="C1317" s="950" t="s">
        <v>3173</v>
      </c>
      <c r="D1317" s="931" t="s">
        <v>3111</v>
      </c>
      <c r="E1317" s="838">
        <v>1</v>
      </c>
      <c r="F1317" s="938"/>
      <c r="G1317" s="938"/>
      <c r="H1317" s="812">
        <v>0</v>
      </c>
      <c r="I1317" s="891">
        <f t="shared" si="196"/>
        <v>0</v>
      </c>
      <c r="J1317" s="892">
        <f t="shared" si="197"/>
        <v>0</v>
      </c>
      <c r="K1317" s="938"/>
      <c r="M1317" s="841"/>
      <c r="N1317" s="999" t="s">
        <v>3269</v>
      </c>
      <c r="O1317" s="1003" t="s">
        <v>3173</v>
      </c>
      <c r="P1317" s="866" t="s">
        <v>3111</v>
      </c>
      <c r="Q1317" s="844">
        <v>1</v>
      </c>
      <c r="R1317" s="758">
        <f t="shared" si="190"/>
        <v>0</v>
      </c>
      <c r="S1317" s="844">
        <f t="shared" si="190"/>
        <v>0</v>
      </c>
      <c r="T1317" s="883">
        <f t="shared" si="190"/>
        <v>0</v>
      </c>
      <c r="U1317" s="860">
        <v>0</v>
      </c>
      <c r="V1317" s="860"/>
      <c r="W1317" s="795">
        <f t="shared" si="191"/>
        <v>0</v>
      </c>
      <c r="X1317" s="795">
        <f t="shared" si="192"/>
        <v>0</v>
      </c>
      <c r="Y1317" s="795">
        <f t="shared" si="193"/>
        <v>0</v>
      </c>
      <c r="Z1317" s="795">
        <f t="shared" si="194"/>
        <v>0</v>
      </c>
      <c r="AA1317" s="795">
        <f t="shared" si="195"/>
        <v>0</v>
      </c>
      <c r="AB1317" s="796">
        <f>IFERROR(VLOOKUP(N1317,'[40]KL TT ĐỢT 2'!$B$18:$K$2023,10,0),0)</f>
        <v>0</v>
      </c>
    </row>
    <row r="1318" spans="1:28" s="823" customFormat="1" hidden="1" outlineLevel="2">
      <c r="A1318" s="835"/>
      <c r="B1318" s="835" t="s">
        <v>3270</v>
      </c>
      <c r="C1318" s="950" t="s">
        <v>3166</v>
      </c>
      <c r="D1318" s="931" t="s">
        <v>3104</v>
      </c>
      <c r="E1318" s="838">
        <v>1</v>
      </c>
      <c r="F1318" s="938"/>
      <c r="G1318" s="938"/>
      <c r="H1318" s="812">
        <v>0</v>
      </c>
      <c r="I1318" s="891">
        <f t="shared" si="196"/>
        <v>0</v>
      </c>
      <c r="J1318" s="892">
        <f t="shared" si="197"/>
        <v>0</v>
      </c>
      <c r="K1318" s="938"/>
      <c r="M1318" s="841"/>
      <c r="N1318" s="999" t="s">
        <v>3270</v>
      </c>
      <c r="O1318" s="1003" t="s">
        <v>3166</v>
      </c>
      <c r="P1318" s="866" t="s">
        <v>3104</v>
      </c>
      <c r="Q1318" s="844">
        <v>1</v>
      </c>
      <c r="R1318" s="758">
        <f t="shared" si="190"/>
        <v>0</v>
      </c>
      <c r="S1318" s="844">
        <f t="shared" si="190"/>
        <v>0</v>
      </c>
      <c r="T1318" s="883">
        <f t="shared" si="190"/>
        <v>0</v>
      </c>
      <c r="U1318" s="860">
        <v>0</v>
      </c>
      <c r="V1318" s="860"/>
      <c r="W1318" s="795">
        <f t="shared" si="191"/>
        <v>0</v>
      </c>
      <c r="X1318" s="795">
        <f t="shared" si="192"/>
        <v>0</v>
      </c>
      <c r="Y1318" s="795">
        <f t="shared" si="193"/>
        <v>0</v>
      </c>
      <c r="Z1318" s="795">
        <f t="shared" si="194"/>
        <v>0</v>
      </c>
      <c r="AA1318" s="795">
        <f t="shared" si="195"/>
        <v>0</v>
      </c>
      <c r="AB1318" s="796">
        <f>IFERROR(VLOOKUP(N1318,'[40]KL TT ĐỢT 2'!$B$18:$K$2023,10,0),0)</f>
        <v>0</v>
      </c>
    </row>
    <row r="1319" spans="1:28" s="827" customFormat="1" hidden="1" outlineLevel="2">
      <c r="A1319" s="817"/>
      <c r="B1319" s="835" t="s">
        <v>3271</v>
      </c>
      <c r="C1319" s="818" t="s">
        <v>3272</v>
      </c>
      <c r="D1319" s="819" t="s">
        <v>3158</v>
      </c>
      <c r="E1319" s="820">
        <v>2</v>
      </c>
      <c r="F1319" s="945"/>
      <c r="G1319" s="945"/>
      <c r="H1319" s="812">
        <v>0</v>
      </c>
      <c r="I1319" s="891">
        <f t="shared" si="196"/>
        <v>0</v>
      </c>
      <c r="J1319" s="892">
        <f t="shared" si="197"/>
        <v>0</v>
      </c>
      <c r="K1319" s="945"/>
      <c r="M1319" s="828"/>
      <c r="N1319" s="999" t="s">
        <v>3271</v>
      </c>
      <c r="O1319" s="1004" t="s">
        <v>3272</v>
      </c>
      <c r="P1319" s="862" t="s">
        <v>3158</v>
      </c>
      <c r="Q1319" s="832">
        <v>2</v>
      </c>
      <c r="R1319" s="758">
        <f t="shared" si="190"/>
        <v>0</v>
      </c>
      <c r="S1319" s="844">
        <f t="shared" si="190"/>
        <v>0</v>
      </c>
      <c r="T1319" s="883">
        <f t="shared" si="190"/>
        <v>0</v>
      </c>
      <c r="U1319" s="833">
        <v>0</v>
      </c>
      <c r="V1319" s="833"/>
      <c r="W1319" s="795">
        <f t="shared" si="191"/>
        <v>0</v>
      </c>
      <c r="X1319" s="795">
        <f t="shared" si="192"/>
        <v>0</v>
      </c>
      <c r="Y1319" s="795">
        <f t="shared" si="193"/>
        <v>0</v>
      </c>
      <c r="Z1319" s="795">
        <f t="shared" si="194"/>
        <v>0</v>
      </c>
      <c r="AA1319" s="795">
        <f t="shared" si="195"/>
        <v>0</v>
      </c>
      <c r="AB1319" s="796">
        <f>IFERROR(VLOOKUP(N1319,'[40]KL TT ĐỢT 2'!$B$18:$K$2023,10,0),0)</f>
        <v>0</v>
      </c>
    </row>
    <row r="1320" spans="1:28" s="823" customFormat="1" hidden="1" outlineLevel="2">
      <c r="A1320" s="835"/>
      <c r="B1320" s="835" t="s">
        <v>3273</v>
      </c>
      <c r="C1320" s="950" t="s">
        <v>3160</v>
      </c>
      <c r="D1320" s="931" t="s">
        <v>3121</v>
      </c>
      <c r="E1320" s="838">
        <v>2</v>
      </c>
      <c r="F1320" s="938"/>
      <c r="G1320" s="938"/>
      <c r="H1320" s="812">
        <v>0</v>
      </c>
      <c r="I1320" s="891">
        <f t="shared" si="196"/>
        <v>0</v>
      </c>
      <c r="J1320" s="892">
        <f t="shared" si="197"/>
        <v>0</v>
      </c>
      <c r="K1320" s="938"/>
      <c r="M1320" s="841"/>
      <c r="N1320" s="999" t="s">
        <v>3273</v>
      </c>
      <c r="O1320" s="1003" t="s">
        <v>3160</v>
      </c>
      <c r="P1320" s="866" t="s">
        <v>3121</v>
      </c>
      <c r="Q1320" s="844">
        <v>2</v>
      </c>
      <c r="R1320" s="758">
        <f t="shared" si="190"/>
        <v>0</v>
      </c>
      <c r="S1320" s="844">
        <f t="shared" si="190"/>
        <v>0</v>
      </c>
      <c r="T1320" s="883">
        <f t="shared" si="190"/>
        <v>0</v>
      </c>
      <c r="U1320" s="860">
        <v>0</v>
      </c>
      <c r="V1320" s="860"/>
      <c r="W1320" s="795">
        <f t="shared" si="191"/>
        <v>0</v>
      </c>
      <c r="X1320" s="795">
        <f t="shared" si="192"/>
        <v>0</v>
      </c>
      <c r="Y1320" s="795">
        <f t="shared" si="193"/>
        <v>0</v>
      </c>
      <c r="Z1320" s="795">
        <f t="shared" si="194"/>
        <v>0</v>
      </c>
      <c r="AA1320" s="795">
        <f t="shared" si="195"/>
        <v>0</v>
      </c>
      <c r="AB1320" s="796">
        <f>IFERROR(VLOOKUP(N1320,'[40]KL TT ĐỢT 2'!$B$18:$K$2023,10,0),0)</f>
        <v>0</v>
      </c>
    </row>
    <row r="1321" spans="1:28" s="823" customFormat="1" hidden="1" outlineLevel="2">
      <c r="A1321" s="835"/>
      <c r="B1321" s="835" t="s">
        <v>3274</v>
      </c>
      <c r="C1321" s="950" t="s">
        <v>3160</v>
      </c>
      <c r="D1321" s="931" t="s">
        <v>3121</v>
      </c>
      <c r="E1321" s="838">
        <v>2</v>
      </c>
      <c r="F1321" s="938"/>
      <c r="G1321" s="938"/>
      <c r="H1321" s="812">
        <v>0</v>
      </c>
      <c r="I1321" s="891">
        <f t="shared" si="196"/>
        <v>0</v>
      </c>
      <c r="J1321" s="892">
        <f t="shared" si="197"/>
        <v>0</v>
      </c>
      <c r="K1321" s="938"/>
      <c r="M1321" s="841"/>
      <c r="N1321" s="999" t="s">
        <v>3274</v>
      </c>
      <c r="O1321" s="1003" t="s">
        <v>3160</v>
      </c>
      <c r="P1321" s="866" t="s">
        <v>3121</v>
      </c>
      <c r="Q1321" s="844">
        <v>2</v>
      </c>
      <c r="R1321" s="758">
        <f t="shared" si="190"/>
        <v>0</v>
      </c>
      <c r="S1321" s="844">
        <f t="shared" si="190"/>
        <v>0</v>
      </c>
      <c r="T1321" s="883">
        <f t="shared" si="190"/>
        <v>0</v>
      </c>
      <c r="U1321" s="860">
        <v>0</v>
      </c>
      <c r="V1321" s="860"/>
      <c r="W1321" s="795">
        <f t="shared" si="191"/>
        <v>0</v>
      </c>
      <c r="X1321" s="795">
        <f t="shared" si="192"/>
        <v>0</v>
      </c>
      <c r="Y1321" s="795">
        <f t="shared" si="193"/>
        <v>0</v>
      </c>
      <c r="Z1321" s="795">
        <f t="shared" si="194"/>
        <v>0</v>
      </c>
      <c r="AA1321" s="795">
        <f t="shared" si="195"/>
        <v>0</v>
      </c>
      <c r="AB1321" s="796">
        <f>IFERROR(VLOOKUP(N1321,'[40]KL TT ĐỢT 2'!$B$18:$K$2023,10,0),0)</f>
        <v>0</v>
      </c>
    </row>
    <row r="1322" spans="1:28" s="823" customFormat="1" hidden="1" outlineLevel="2">
      <c r="A1322" s="835"/>
      <c r="B1322" s="835" t="s">
        <v>3275</v>
      </c>
      <c r="C1322" s="950" t="s">
        <v>3163</v>
      </c>
      <c r="D1322" s="931" t="s">
        <v>3121</v>
      </c>
      <c r="E1322" s="838">
        <v>2</v>
      </c>
      <c r="F1322" s="938"/>
      <c r="G1322" s="938"/>
      <c r="H1322" s="812">
        <v>0</v>
      </c>
      <c r="I1322" s="891">
        <f t="shared" si="196"/>
        <v>0</v>
      </c>
      <c r="J1322" s="892">
        <f t="shared" si="197"/>
        <v>0</v>
      </c>
      <c r="K1322" s="938"/>
      <c r="M1322" s="841"/>
      <c r="N1322" s="999" t="s">
        <v>3275</v>
      </c>
      <c r="O1322" s="1003" t="s">
        <v>3163</v>
      </c>
      <c r="P1322" s="866" t="s">
        <v>3121</v>
      </c>
      <c r="Q1322" s="844">
        <v>2</v>
      </c>
      <c r="R1322" s="758">
        <f t="shared" si="190"/>
        <v>0</v>
      </c>
      <c r="S1322" s="844">
        <f t="shared" si="190"/>
        <v>0</v>
      </c>
      <c r="T1322" s="883">
        <f t="shared" si="190"/>
        <v>0</v>
      </c>
      <c r="U1322" s="860">
        <v>0</v>
      </c>
      <c r="V1322" s="860"/>
      <c r="W1322" s="795">
        <f t="shared" si="191"/>
        <v>0</v>
      </c>
      <c r="X1322" s="795">
        <f t="shared" si="192"/>
        <v>0</v>
      </c>
      <c r="Y1322" s="795">
        <f t="shared" si="193"/>
        <v>0</v>
      </c>
      <c r="Z1322" s="795">
        <f t="shared" si="194"/>
        <v>0</v>
      </c>
      <c r="AA1322" s="795">
        <f t="shared" si="195"/>
        <v>0</v>
      </c>
      <c r="AB1322" s="796">
        <f>IFERROR(VLOOKUP(N1322,'[40]KL TT ĐỢT 2'!$B$18:$K$2023,10,0),0)</f>
        <v>0</v>
      </c>
    </row>
    <row r="1323" spans="1:28" s="823" customFormat="1" hidden="1" outlineLevel="2">
      <c r="A1323" s="835"/>
      <c r="B1323" s="835" t="s">
        <v>3276</v>
      </c>
      <c r="C1323" s="950" t="s">
        <v>3163</v>
      </c>
      <c r="D1323" s="931" t="s">
        <v>3121</v>
      </c>
      <c r="E1323" s="838">
        <v>2</v>
      </c>
      <c r="F1323" s="938"/>
      <c r="G1323" s="938"/>
      <c r="H1323" s="812">
        <v>0</v>
      </c>
      <c r="I1323" s="891">
        <f t="shared" si="196"/>
        <v>0</v>
      </c>
      <c r="J1323" s="892">
        <f t="shared" si="197"/>
        <v>0</v>
      </c>
      <c r="K1323" s="938"/>
      <c r="M1323" s="841"/>
      <c r="N1323" s="999" t="s">
        <v>3276</v>
      </c>
      <c r="O1323" s="1003" t="s">
        <v>3163</v>
      </c>
      <c r="P1323" s="866" t="s">
        <v>3121</v>
      </c>
      <c r="Q1323" s="844">
        <v>2</v>
      </c>
      <c r="R1323" s="758">
        <f t="shared" si="190"/>
        <v>0</v>
      </c>
      <c r="S1323" s="844">
        <f t="shared" si="190"/>
        <v>0</v>
      </c>
      <c r="T1323" s="883">
        <f t="shared" si="190"/>
        <v>0</v>
      </c>
      <c r="U1323" s="860">
        <v>0</v>
      </c>
      <c r="V1323" s="860"/>
      <c r="W1323" s="795">
        <f t="shared" si="191"/>
        <v>0</v>
      </c>
      <c r="X1323" s="795">
        <f t="shared" si="192"/>
        <v>0</v>
      </c>
      <c r="Y1323" s="795">
        <f t="shared" si="193"/>
        <v>0</v>
      </c>
      <c r="Z1323" s="795">
        <f t="shared" si="194"/>
        <v>0</v>
      </c>
      <c r="AA1323" s="795">
        <f t="shared" si="195"/>
        <v>0</v>
      </c>
      <c r="AB1323" s="796">
        <f>IFERROR(VLOOKUP(N1323,'[40]KL TT ĐỢT 2'!$B$18:$K$2023,10,0),0)</f>
        <v>0</v>
      </c>
    </row>
    <row r="1324" spans="1:28" s="823" customFormat="1" hidden="1" outlineLevel="2">
      <c r="A1324" s="835"/>
      <c r="B1324" s="835" t="s">
        <v>3277</v>
      </c>
      <c r="C1324" s="950" t="s">
        <v>3166</v>
      </c>
      <c r="D1324" s="931" t="s">
        <v>3104</v>
      </c>
      <c r="E1324" s="838">
        <v>2</v>
      </c>
      <c r="F1324" s="938"/>
      <c r="G1324" s="938"/>
      <c r="H1324" s="812">
        <v>0</v>
      </c>
      <c r="I1324" s="891">
        <f t="shared" si="196"/>
        <v>0</v>
      </c>
      <c r="J1324" s="892">
        <f t="shared" si="197"/>
        <v>0</v>
      </c>
      <c r="K1324" s="938"/>
      <c r="M1324" s="841"/>
      <c r="N1324" s="999" t="s">
        <v>3277</v>
      </c>
      <c r="O1324" s="1003" t="s">
        <v>3166</v>
      </c>
      <c r="P1324" s="866" t="s">
        <v>3104</v>
      </c>
      <c r="Q1324" s="844">
        <v>2</v>
      </c>
      <c r="R1324" s="758">
        <f t="shared" si="190"/>
        <v>0</v>
      </c>
      <c r="S1324" s="844">
        <f t="shared" si="190"/>
        <v>0</v>
      </c>
      <c r="T1324" s="883">
        <f t="shared" si="190"/>
        <v>0</v>
      </c>
      <c r="U1324" s="860">
        <v>0</v>
      </c>
      <c r="V1324" s="860"/>
      <c r="W1324" s="795">
        <f t="shared" si="191"/>
        <v>0</v>
      </c>
      <c r="X1324" s="795">
        <f t="shared" si="192"/>
        <v>0</v>
      </c>
      <c r="Y1324" s="795">
        <f t="shared" si="193"/>
        <v>0</v>
      </c>
      <c r="Z1324" s="795">
        <f t="shared" si="194"/>
        <v>0</v>
      </c>
      <c r="AA1324" s="795">
        <f t="shared" si="195"/>
        <v>0</v>
      </c>
      <c r="AB1324" s="796">
        <f>IFERROR(VLOOKUP(N1324,'[40]KL TT ĐỢT 2'!$B$18:$K$2023,10,0),0)</f>
        <v>0</v>
      </c>
    </row>
    <row r="1325" spans="1:28" s="823" customFormat="1" hidden="1" outlineLevel="1" collapsed="1">
      <c r="A1325" s="835">
        <v>4</v>
      </c>
      <c r="B1325" s="835" t="s">
        <v>3278</v>
      </c>
      <c r="C1325" s="998" t="s">
        <v>3279</v>
      </c>
      <c r="D1325" s="826" t="s">
        <v>3101</v>
      </c>
      <c r="E1325" s="820">
        <v>1</v>
      </c>
      <c r="F1325" s="938"/>
      <c r="G1325" s="938"/>
      <c r="H1325" s="812">
        <v>0</v>
      </c>
      <c r="I1325" s="891">
        <f t="shared" si="196"/>
        <v>0</v>
      </c>
      <c r="J1325" s="892">
        <f t="shared" si="197"/>
        <v>0</v>
      </c>
      <c r="K1325" s="938"/>
      <c r="M1325" s="841">
        <v>4</v>
      </c>
      <c r="N1325" s="999" t="s">
        <v>3278</v>
      </c>
      <c r="O1325" s="1000" t="s">
        <v>3279</v>
      </c>
      <c r="P1325" s="831" t="s">
        <v>3101</v>
      </c>
      <c r="Q1325" s="832">
        <v>1</v>
      </c>
      <c r="R1325" s="758">
        <f t="shared" si="190"/>
        <v>0</v>
      </c>
      <c r="S1325" s="844">
        <f t="shared" si="190"/>
        <v>0</v>
      </c>
      <c r="T1325" s="883">
        <f t="shared" si="190"/>
        <v>0</v>
      </c>
      <c r="U1325" s="845">
        <v>45181500</v>
      </c>
      <c r="V1325" s="845">
        <v>2570900</v>
      </c>
      <c r="W1325" s="795">
        <f t="shared" si="191"/>
        <v>47752400</v>
      </c>
      <c r="X1325" s="795">
        <f t="shared" si="192"/>
        <v>47752400</v>
      </c>
      <c r="Y1325" s="795">
        <f t="shared" si="193"/>
        <v>0</v>
      </c>
      <c r="Z1325" s="795">
        <f t="shared" si="194"/>
        <v>0</v>
      </c>
      <c r="AA1325" s="795">
        <f t="shared" si="195"/>
        <v>0</v>
      </c>
      <c r="AB1325" s="796">
        <f>IFERROR(VLOOKUP(N1325,'[40]KL TT ĐỢT 2'!$B$18:$K$2023,10,0),0)</f>
        <v>0</v>
      </c>
    </row>
    <row r="1326" spans="1:28" s="827" customFormat="1" hidden="1" outlineLevel="2">
      <c r="A1326" s="817"/>
      <c r="B1326" s="835" t="s">
        <v>3280</v>
      </c>
      <c r="C1326" s="950" t="s">
        <v>3103</v>
      </c>
      <c r="D1326" s="931" t="s">
        <v>3104</v>
      </c>
      <c r="E1326" s="838">
        <v>1</v>
      </c>
      <c r="F1326" s="945"/>
      <c r="G1326" s="945"/>
      <c r="H1326" s="812">
        <v>0</v>
      </c>
      <c r="I1326" s="891">
        <f t="shared" si="196"/>
        <v>0</v>
      </c>
      <c r="J1326" s="892">
        <f t="shared" si="197"/>
        <v>0</v>
      </c>
      <c r="K1326" s="945"/>
      <c r="M1326" s="828"/>
      <c r="N1326" s="999" t="s">
        <v>3280</v>
      </c>
      <c r="O1326" s="1003" t="s">
        <v>3103</v>
      </c>
      <c r="P1326" s="866" t="s">
        <v>3104</v>
      </c>
      <c r="Q1326" s="844">
        <v>1</v>
      </c>
      <c r="R1326" s="758">
        <f t="shared" si="190"/>
        <v>0</v>
      </c>
      <c r="S1326" s="844">
        <f t="shared" si="190"/>
        <v>0</v>
      </c>
      <c r="T1326" s="883">
        <f t="shared" si="190"/>
        <v>0</v>
      </c>
      <c r="U1326" s="833">
        <v>0</v>
      </c>
      <c r="V1326" s="833"/>
      <c r="W1326" s="795">
        <f t="shared" si="191"/>
        <v>0</v>
      </c>
      <c r="X1326" s="795">
        <f t="shared" si="192"/>
        <v>0</v>
      </c>
      <c r="Y1326" s="795">
        <f t="shared" si="193"/>
        <v>0</v>
      </c>
      <c r="Z1326" s="795">
        <f t="shared" si="194"/>
        <v>0</v>
      </c>
      <c r="AA1326" s="795">
        <f t="shared" si="195"/>
        <v>0</v>
      </c>
      <c r="AB1326" s="796">
        <f>IFERROR(VLOOKUP(N1326,'[40]KL TT ĐỢT 2'!$B$18:$K$2023,10,0),0)</f>
        <v>0</v>
      </c>
    </row>
    <row r="1327" spans="1:28" s="823" customFormat="1" hidden="1" outlineLevel="2">
      <c r="A1327" s="817"/>
      <c r="B1327" s="835" t="s">
        <v>3281</v>
      </c>
      <c r="C1327" s="950" t="s">
        <v>3106</v>
      </c>
      <c r="D1327" s="931" t="s">
        <v>3104</v>
      </c>
      <c r="E1327" s="838">
        <v>1</v>
      </c>
      <c r="F1327" s="945"/>
      <c r="G1327" s="945"/>
      <c r="H1327" s="812">
        <v>0</v>
      </c>
      <c r="I1327" s="891">
        <f t="shared" si="196"/>
        <v>0</v>
      </c>
      <c r="J1327" s="892">
        <f t="shared" si="197"/>
        <v>0</v>
      </c>
      <c r="K1327" s="945"/>
      <c r="M1327" s="828"/>
      <c r="N1327" s="999" t="s">
        <v>3281</v>
      </c>
      <c r="O1327" s="1003" t="s">
        <v>3106</v>
      </c>
      <c r="P1327" s="866" t="s">
        <v>3104</v>
      </c>
      <c r="Q1327" s="844">
        <v>1</v>
      </c>
      <c r="R1327" s="758">
        <f t="shared" si="190"/>
        <v>0</v>
      </c>
      <c r="S1327" s="844">
        <f t="shared" si="190"/>
        <v>0</v>
      </c>
      <c r="T1327" s="883">
        <f t="shared" si="190"/>
        <v>0</v>
      </c>
      <c r="U1327" s="833">
        <v>0</v>
      </c>
      <c r="V1327" s="833"/>
      <c r="W1327" s="795">
        <f t="shared" si="191"/>
        <v>0</v>
      </c>
      <c r="X1327" s="795">
        <f t="shared" si="192"/>
        <v>0</v>
      </c>
      <c r="Y1327" s="795">
        <f t="shared" si="193"/>
        <v>0</v>
      </c>
      <c r="Z1327" s="795">
        <f t="shared" si="194"/>
        <v>0</v>
      </c>
      <c r="AA1327" s="795">
        <f t="shared" si="195"/>
        <v>0</v>
      </c>
      <c r="AB1327" s="796">
        <f>IFERROR(VLOOKUP(N1327,'[40]KL TT ĐỢT 2'!$B$18:$K$2023,10,0),0)</f>
        <v>0</v>
      </c>
    </row>
    <row r="1328" spans="1:28" s="827" customFormat="1" hidden="1" outlineLevel="2">
      <c r="A1328" s="817"/>
      <c r="B1328" s="835" t="s">
        <v>3282</v>
      </c>
      <c r="C1328" s="818" t="s">
        <v>3108</v>
      </c>
      <c r="D1328" s="819"/>
      <c r="E1328" s="820"/>
      <c r="F1328" s="945"/>
      <c r="G1328" s="945"/>
      <c r="H1328" s="812">
        <v>0</v>
      </c>
      <c r="I1328" s="891">
        <f t="shared" si="196"/>
        <v>0</v>
      </c>
      <c r="J1328" s="892">
        <f t="shared" si="197"/>
        <v>0</v>
      </c>
      <c r="K1328" s="945"/>
      <c r="M1328" s="828"/>
      <c r="N1328" s="999" t="s">
        <v>3282</v>
      </c>
      <c r="O1328" s="1004" t="s">
        <v>3108</v>
      </c>
      <c r="P1328" s="862"/>
      <c r="Q1328" s="832"/>
      <c r="R1328" s="758">
        <f t="shared" si="190"/>
        <v>0</v>
      </c>
      <c r="S1328" s="844">
        <f t="shared" si="190"/>
        <v>0</v>
      </c>
      <c r="T1328" s="883">
        <f t="shared" si="190"/>
        <v>0</v>
      </c>
      <c r="U1328" s="833">
        <v>0</v>
      </c>
      <c r="V1328" s="833"/>
      <c r="W1328" s="795">
        <f t="shared" si="191"/>
        <v>0</v>
      </c>
      <c r="X1328" s="795">
        <f t="shared" si="192"/>
        <v>0</v>
      </c>
      <c r="Y1328" s="795">
        <f t="shared" si="193"/>
        <v>0</v>
      </c>
      <c r="Z1328" s="795">
        <f t="shared" si="194"/>
        <v>0</v>
      </c>
      <c r="AA1328" s="795">
        <f t="shared" si="195"/>
        <v>0</v>
      </c>
      <c r="AB1328" s="796">
        <f>IFERROR(VLOOKUP(N1328,'[40]KL TT ĐỢT 2'!$B$18:$K$2023,10,0),0)</f>
        <v>0</v>
      </c>
    </row>
    <row r="1329" spans="1:28" s="823" customFormat="1" hidden="1" outlineLevel="2">
      <c r="A1329" s="817"/>
      <c r="B1329" s="835" t="s">
        <v>3283</v>
      </c>
      <c r="C1329" s="950" t="s">
        <v>3110</v>
      </c>
      <c r="D1329" s="931" t="s">
        <v>3111</v>
      </c>
      <c r="E1329" s="838">
        <v>1</v>
      </c>
      <c r="F1329" s="945"/>
      <c r="G1329" s="945"/>
      <c r="H1329" s="812">
        <v>0</v>
      </c>
      <c r="I1329" s="891">
        <f t="shared" si="196"/>
        <v>0</v>
      </c>
      <c r="J1329" s="892">
        <f t="shared" si="197"/>
        <v>0</v>
      </c>
      <c r="K1329" s="945"/>
      <c r="M1329" s="828"/>
      <c r="N1329" s="999" t="s">
        <v>3283</v>
      </c>
      <c r="O1329" s="1003" t="s">
        <v>3110</v>
      </c>
      <c r="P1329" s="866" t="s">
        <v>3111</v>
      </c>
      <c r="Q1329" s="844">
        <v>1</v>
      </c>
      <c r="R1329" s="758">
        <f t="shared" ref="R1329:T1392" si="198">+H1329</f>
        <v>0</v>
      </c>
      <c r="S1329" s="844">
        <f t="shared" si="198"/>
        <v>0</v>
      </c>
      <c r="T1329" s="883">
        <f t="shared" si="198"/>
        <v>0</v>
      </c>
      <c r="U1329" s="833">
        <v>0</v>
      </c>
      <c r="V1329" s="833"/>
      <c r="W1329" s="795">
        <f t="shared" si="191"/>
        <v>0</v>
      </c>
      <c r="X1329" s="795">
        <f t="shared" si="192"/>
        <v>0</v>
      </c>
      <c r="Y1329" s="795">
        <f t="shared" si="193"/>
        <v>0</v>
      </c>
      <c r="Z1329" s="795">
        <f t="shared" si="194"/>
        <v>0</v>
      </c>
      <c r="AA1329" s="795">
        <f t="shared" si="195"/>
        <v>0</v>
      </c>
      <c r="AB1329" s="796">
        <f>IFERROR(VLOOKUP(N1329,'[40]KL TT ĐỢT 2'!$B$18:$K$2023,10,0),0)</f>
        <v>0</v>
      </c>
    </row>
    <row r="1330" spans="1:28" s="823" customFormat="1" hidden="1" outlineLevel="2">
      <c r="A1330" s="817"/>
      <c r="B1330" s="835" t="s">
        <v>3284</v>
      </c>
      <c r="C1330" s="950" t="s">
        <v>3113</v>
      </c>
      <c r="D1330" s="931" t="s">
        <v>3111</v>
      </c>
      <c r="E1330" s="838">
        <v>1</v>
      </c>
      <c r="F1330" s="945"/>
      <c r="G1330" s="945"/>
      <c r="H1330" s="812">
        <v>0</v>
      </c>
      <c r="I1330" s="891">
        <f t="shared" si="196"/>
        <v>0</v>
      </c>
      <c r="J1330" s="892">
        <f t="shared" si="197"/>
        <v>0</v>
      </c>
      <c r="K1330" s="945"/>
      <c r="M1330" s="828"/>
      <c r="N1330" s="999" t="s">
        <v>3284</v>
      </c>
      <c r="O1330" s="1003" t="s">
        <v>3113</v>
      </c>
      <c r="P1330" s="866" t="s">
        <v>3111</v>
      </c>
      <c r="Q1330" s="844">
        <v>1</v>
      </c>
      <c r="R1330" s="758">
        <f t="shared" si="198"/>
        <v>0</v>
      </c>
      <c r="S1330" s="844">
        <f t="shared" si="198"/>
        <v>0</v>
      </c>
      <c r="T1330" s="883">
        <f t="shared" si="198"/>
        <v>0</v>
      </c>
      <c r="U1330" s="833">
        <v>0</v>
      </c>
      <c r="V1330" s="833"/>
      <c r="W1330" s="795">
        <f t="shared" si="191"/>
        <v>0</v>
      </c>
      <c r="X1330" s="795">
        <f t="shared" si="192"/>
        <v>0</v>
      </c>
      <c r="Y1330" s="795">
        <f t="shared" si="193"/>
        <v>0</v>
      </c>
      <c r="Z1330" s="795">
        <f t="shared" si="194"/>
        <v>0</v>
      </c>
      <c r="AA1330" s="795">
        <f t="shared" si="195"/>
        <v>0</v>
      </c>
      <c r="AB1330" s="796">
        <f>IFERROR(VLOOKUP(N1330,'[40]KL TT ĐỢT 2'!$B$18:$K$2023,10,0),0)</f>
        <v>0</v>
      </c>
    </row>
    <row r="1331" spans="1:28" s="827" customFormat="1" hidden="1" outlineLevel="2">
      <c r="A1331" s="817"/>
      <c r="B1331" s="835" t="s">
        <v>3285</v>
      </c>
      <c r="C1331" s="950" t="s">
        <v>3115</v>
      </c>
      <c r="D1331" s="931" t="s">
        <v>3111</v>
      </c>
      <c r="E1331" s="838">
        <v>1</v>
      </c>
      <c r="F1331" s="945"/>
      <c r="G1331" s="945"/>
      <c r="H1331" s="812">
        <v>0</v>
      </c>
      <c r="I1331" s="891">
        <f t="shared" si="196"/>
        <v>0</v>
      </c>
      <c r="J1331" s="892">
        <f t="shared" si="197"/>
        <v>0</v>
      </c>
      <c r="K1331" s="945"/>
      <c r="M1331" s="828"/>
      <c r="N1331" s="999" t="s">
        <v>3285</v>
      </c>
      <c r="O1331" s="1003" t="s">
        <v>3115</v>
      </c>
      <c r="P1331" s="866" t="s">
        <v>3111</v>
      </c>
      <c r="Q1331" s="844">
        <v>1</v>
      </c>
      <c r="R1331" s="758">
        <f t="shared" si="198"/>
        <v>0</v>
      </c>
      <c r="S1331" s="844">
        <f t="shared" si="198"/>
        <v>0</v>
      </c>
      <c r="T1331" s="883">
        <f t="shared" si="198"/>
        <v>0</v>
      </c>
      <c r="U1331" s="833">
        <v>0</v>
      </c>
      <c r="V1331" s="833"/>
      <c r="W1331" s="795">
        <f t="shared" si="191"/>
        <v>0</v>
      </c>
      <c r="X1331" s="795">
        <f t="shared" si="192"/>
        <v>0</v>
      </c>
      <c r="Y1331" s="795">
        <f t="shared" si="193"/>
        <v>0</v>
      </c>
      <c r="Z1331" s="795">
        <f t="shared" si="194"/>
        <v>0</v>
      </c>
      <c r="AA1331" s="795">
        <f t="shared" si="195"/>
        <v>0</v>
      </c>
      <c r="AB1331" s="796">
        <f>IFERROR(VLOOKUP(N1331,'[40]KL TT ĐỢT 2'!$B$18:$K$2023,10,0),0)</f>
        <v>0</v>
      </c>
    </row>
    <row r="1332" spans="1:28" s="823" customFormat="1" hidden="1" outlineLevel="2">
      <c r="A1332" s="817"/>
      <c r="B1332" s="835" t="s">
        <v>3286</v>
      </c>
      <c r="C1332" s="950" t="s">
        <v>3117</v>
      </c>
      <c r="D1332" s="931" t="s">
        <v>3118</v>
      </c>
      <c r="E1332" s="838">
        <v>3</v>
      </c>
      <c r="F1332" s="945"/>
      <c r="G1332" s="945"/>
      <c r="H1332" s="812">
        <v>0</v>
      </c>
      <c r="I1332" s="891">
        <f t="shared" si="196"/>
        <v>0</v>
      </c>
      <c r="J1332" s="892">
        <f t="shared" si="197"/>
        <v>0</v>
      </c>
      <c r="K1332" s="945"/>
      <c r="M1332" s="828"/>
      <c r="N1332" s="999" t="s">
        <v>3286</v>
      </c>
      <c r="O1332" s="1003" t="s">
        <v>3117</v>
      </c>
      <c r="P1332" s="866" t="s">
        <v>3118</v>
      </c>
      <c r="Q1332" s="844">
        <v>3</v>
      </c>
      <c r="R1332" s="758">
        <f t="shared" si="198"/>
        <v>0</v>
      </c>
      <c r="S1332" s="844">
        <f t="shared" si="198"/>
        <v>0</v>
      </c>
      <c r="T1332" s="883">
        <f t="shared" si="198"/>
        <v>0</v>
      </c>
      <c r="U1332" s="833">
        <v>0</v>
      </c>
      <c r="V1332" s="833"/>
      <c r="W1332" s="795">
        <f t="shared" si="191"/>
        <v>0</v>
      </c>
      <c r="X1332" s="795">
        <f t="shared" si="192"/>
        <v>0</v>
      </c>
      <c r="Y1332" s="795">
        <f t="shared" si="193"/>
        <v>0</v>
      </c>
      <c r="Z1332" s="795">
        <f t="shared" si="194"/>
        <v>0</v>
      </c>
      <c r="AA1332" s="795">
        <f t="shared" si="195"/>
        <v>0</v>
      </c>
      <c r="AB1332" s="796">
        <f>IFERROR(VLOOKUP(N1332,'[40]KL TT ĐỢT 2'!$B$18:$K$2023,10,0),0)</f>
        <v>0</v>
      </c>
    </row>
    <row r="1333" spans="1:28" s="823" customFormat="1" hidden="1" outlineLevel="2">
      <c r="A1333" s="817"/>
      <c r="B1333" s="835" t="s">
        <v>3287</v>
      </c>
      <c r="C1333" s="950" t="s">
        <v>3120</v>
      </c>
      <c r="D1333" s="931" t="s">
        <v>3121</v>
      </c>
      <c r="E1333" s="838">
        <v>3</v>
      </c>
      <c r="F1333" s="945"/>
      <c r="G1333" s="945"/>
      <c r="H1333" s="812">
        <v>0</v>
      </c>
      <c r="I1333" s="891">
        <f t="shared" si="196"/>
        <v>0</v>
      </c>
      <c r="J1333" s="892">
        <f t="shared" si="197"/>
        <v>0</v>
      </c>
      <c r="K1333" s="945"/>
      <c r="M1333" s="828"/>
      <c r="N1333" s="999" t="s">
        <v>3287</v>
      </c>
      <c r="O1333" s="1003" t="s">
        <v>3120</v>
      </c>
      <c r="P1333" s="866" t="s">
        <v>3121</v>
      </c>
      <c r="Q1333" s="844">
        <v>3</v>
      </c>
      <c r="R1333" s="758">
        <f t="shared" si="198"/>
        <v>0</v>
      </c>
      <c r="S1333" s="844">
        <f t="shared" si="198"/>
        <v>0</v>
      </c>
      <c r="T1333" s="883">
        <f t="shared" si="198"/>
        <v>0</v>
      </c>
      <c r="U1333" s="833">
        <v>0</v>
      </c>
      <c r="V1333" s="833"/>
      <c r="W1333" s="795">
        <f t="shared" si="191"/>
        <v>0</v>
      </c>
      <c r="X1333" s="795">
        <f t="shared" si="192"/>
        <v>0</v>
      </c>
      <c r="Y1333" s="795">
        <f t="shared" si="193"/>
        <v>0</v>
      </c>
      <c r="Z1333" s="795">
        <f t="shared" si="194"/>
        <v>0</v>
      </c>
      <c r="AA1333" s="795">
        <f t="shared" si="195"/>
        <v>0</v>
      </c>
      <c r="AB1333" s="796">
        <f>IFERROR(VLOOKUP(N1333,'[40]KL TT ĐỢT 2'!$B$18:$K$2023,10,0),0)</f>
        <v>0</v>
      </c>
    </row>
    <row r="1334" spans="1:28" s="823" customFormat="1" hidden="1" outlineLevel="2">
      <c r="A1334" s="817"/>
      <c r="B1334" s="835" t="s">
        <v>3288</v>
      </c>
      <c r="C1334" s="950" t="s">
        <v>3123</v>
      </c>
      <c r="D1334" s="931" t="s">
        <v>3118</v>
      </c>
      <c r="E1334" s="838">
        <v>1</v>
      </c>
      <c r="F1334" s="945"/>
      <c r="G1334" s="945"/>
      <c r="H1334" s="812">
        <v>0</v>
      </c>
      <c r="I1334" s="891">
        <f t="shared" si="196"/>
        <v>0</v>
      </c>
      <c r="J1334" s="892">
        <f t="shared" si="197"/>
        <v>0</v>
      </c>
      <c r="K1334" s="945"/>
      <c r="M1334" s="828"/>
      <c r="N1334" s="999" t="s">
        <v>3288</v>
      </c>
      <c r="O1334" s="1003" t="s">
        <v>3123</v>
      </c>
      <c r="P1334" s="866" t="s">
        <v>3118</v>
      </c>
      <c r="Q1334" s="844">
        <v>1</v>
      </c>
      <c r="R1334" s="758">
        <f t="shared" si="198"/>
        <v>0</v>
      </c>
      <c r="S1334" s="844">
        <f t="shared" si="198"/>
        <v>0</v>
      </c>
      <c r="T1334" s="883">
        <f t="shared" si="198"/>
        <v>0</v>
      </c>
      <c r="U1334" s="833">
        <v>0</v>
      </c>
      <c r="V1334" s="833"/>
      <c r="W1334" s="795">
        <f t="shared" si="191"/>
        <v>0</v>
      </c>
      <c r="X1334" s="795">
        <f t="shared" si="192"/>
        <v>0</v>
      </c>
      <c r="Y1334" s="795">
        <f t="shared" si="193"/>
        <v>0</v>
      </c>
      <c r="Z1334" s="795">
        <f t="shared" si="194"/>
        <v>0</v>
      </c>
      <c r="AA1334" s="795">
        <f t="shared" si="195"/>
        <v>0</v>
      </c>
      <c r="AB1334" s="796">
        <f>IFERROR(VLOOKUP(N1334,'[40]KL TT ĐỢT 2'!$B$18:$K$2023,10,0),0)</f>
        <v>0</v>
      </c>
    </row>
    <row r="1335" spans="1:28" s="823" customFormat="1" hidden="1" outlineLevel="2">
      <c r="A1335" s="817"/>
      <c r="B1335" s="835" t="s">
        <v>3289</v>
      </c>
      <c r="C1335" s="950" t="s">
        <v>3125</v>
      </c>
      <c r="D1335" s="931" t="s">
        <v>3118</v>
      </c>
      <c r="E1335" s="838">
        <v>1</v>
      </c>
      <c r="F1335" s="945"/>
      <c r="G1335" s="945"/>
      <c r="H1335" s="812">
        <v>0</v>
      </c>
      <c r="I1335" s="891">
        <f t="shared" si="196"/>
        <v>0</v>
      </c>
      <c r="J1335" s="892">
        <f t="shared" si="197"/>
        <v>0</v>
      </c>
      <c r="K1335" s="945"/>
      <c r="M1335" s="828"/>
      <c r="N1335" s="999" t="s">
        <v>3289</v>
      </c>
      <c r="O1335" s="1003" t="s">
        <v>3125</v>
      </c>
      <c r="P1335" s="866" t="s">
        <v>3118</v>
      </c>
      <c r="Q1335" s="844">
        <v>1</v>
      </c>
      <c r="R1335" s="758">
        <f t="shared" si="198"/>
        <v>0</v>
      </c>
      <c r="S1335" s="844">
        <f t="shared" si="198"/>
        <v>0</v>
      </c>
      <c r="T1335" s="883">
        <f t="shared" si="198"/>
        <v>0</v>
      </c>
      <c r="U1335" s="833">
        <v>0</v>
      </c>
      <c r="V1335" s="833"/>
      <c r="W1335" s="795">
        <f t="shared" si="191"/>
        <v>0</v>
      </c>
      <c r="X1335" s="795">
        <f t="shared" si="192"/>
        <v>0</v>
      </c>
      <c r="Y1335" s="795">
        <f t="shared" si="193"/>
        <v>0</v>
      </c>
      <c r="Z1335" s="795">
        <f t="shared" si="194"/>
        <v>0</v>
      </c>
      <c r="AA1335" s="795">
        <f t="shared" si="195"/>
        <v>0</v>
      </c>
      <c r="AB1335" s="796">
        <f>IFERROR(VLOOKUP(N1335,'[40]KL TT ĐỢT 2'!$B$18:$K$2023,10,0),0)</f>
        <v>0</v>
      </c>
    </row>
    <row r="1336" spans="1:28" s="823" customFormat="1" hidden="1" outlineLevel="2">
      <c r="A1336" s="817"/>
      <c r="B1336" s="835" t="s">
        <v>3290</v>
      </c>
      <c r="C1336" s="950" t="s">
        <v>3228</v>
      </c>
      <c r="D1336" s="931" t="s">
        <v>3111</v>
      </c>
      <c r="E1336" s="838">
        <v>1</v>
      </c>
      <c r="F1336" s="945"/>
      <c r="G1336" s="945"/>
      <c r="H1336" s="812">
        <v>0</v>
      </c>
      <c r="I1336" s="891">
        <f t="shared" si="196"/>
        <v>0</v>
      </c>
      <c r="J1336" s="892">
        <f t="shared" si="197"/>
        <v>0</v>
      </c>
      <c r="K1336" s="945"/>
      <c r="M1336" s="828"/>
      <c r="N1336" s="999" t="s">
        <v>3290</v>
      </c>
      <c r="O1336" s="1003" t="s">
        <v>3228</v>
      </c>
      <c r="P1336" s="866" t="s">
        <v>3111</v>
      </c>
      <c r="Q1336" s="844">
        <v>1</v>
      </c>
      <c r="R1336" s="758">
        <f t="shared" si="198"/>
        <v>0</v>
      </c>
      <c r="S1336" s="844">
        <f t="shared" si="198"/>
        <v>0</v>
      </c>
      <c r="T1336" s="883">
        <f t="shared" si="198"/>
        <v>0</v>
      </c>
      <c r="U1336" s="833">
        <v>0</v>
      </c>
      <c r="V1336" s="833"/>
      <c r="W1336" s="795">
        <f t="shared" si="191"/>
        <v>0</v>
      </c>
      <c r="X1336" s="795">
        <f t="shared" si="192"/>
        <v>0</v>
      </c>
      <c r="Y1336" s="795">
        <f t="shared" si="193"/>
        <v>0</v>
      </c>
      <c r="Z1336" s="795">
        <f t="shared" si="194"/>
        <v>0</v>
      </c>
      <c r="AA1336" s="795">
        <f t="shared" si="195"/>
        <v>0</v>
      </c>
      <c r="AB1336" s="796">
        <f>IFERROR(VLOOKUP(N1336,'[40]KL TT ĐỢT 2'!$B$18:$K$2023,10,0),0)</f>
        <v>0</v>
      </c>
    </row>
    <row r="1337" spans="1:28" s="827" customFormat="1" hidden="1" outlineLevel="2">
      <c r="A1337" s="817"/>
      <c r="B1337" s="835" t="s">
        <v>3291</v>
      </c>
      <c r="C1337" s="818" t="s">
        <v>3129</v>
      </c>
      <c r="D1337" s="819"/>
      <c r="E1337" s="820"/>
      <c r="F1337" s="945"/>
      <c r="G1337" s="945"/>
      <c r="H1337" s="812">
        <v>0</v>
      </c>
      <c r="I1337" s="891">
        <f t="shared" si="196"/>
        <v>0</v>
      </c>
      <c r="J1337" s="892">
        <f t="shared" si="197"/>
        <v>0</v>
      </c>
      <c r="K1337" s="945"/>
      <c r="M1337" s="828"/>
      <c r="N1337" s="999" t="s">
        <v>3291</v>
      </c>
      <c r="O1337" s="1004" t="s">
        <v>3129</v>
      </c>
      <c r="P1337" s="862"/>
      <c r="Q1337" s="832"/>
      <c r="R1337" s="758">
        <f t="shared" si="198"/>
        <v>0</v>
      </c>
      <c r="S1337" s="844">
        <f t="shared" si="198"/>
        <v>0</v>
      </c>
      <c r="T1337" s="883">
        <f t="shared" si="198"/>
        <v>0</v>
      </c>
      <c r="U1337" s="833">
        <v>0</v>
      </c>
      <c r="V1337" s="833"/>
      <c r="W1337" s="795">
        <f t="shared" si="191"/>
        <v>0</v>
      </c>
      <c r="X1337" s="795">
        <f t="shared" si="192"/>
        <v>0</v>
      </c>
      <c r="Y1337" s="795">
        <f t="shared" si="193"/>
        <v>0</v>
      </c>
      <c r="Z1337" s="795">
        <f t="shared" si="194"/>
        <v>0</v>
      </c>
      <c r="AA1337" s="795">
        <f t="shared" si="195"/>
        <v>0</v>
      </c>
      <c r="AB1337" s="796">
        <f>IFERROR(VLOOKUP(N1337,'[40]KL TT ĐỢT 2'!$B$18:$K$2023,10,0),0)</f>
        <v>0</v>
      </c>
    </row>
    <row r="1338" spans="1:28" s="823" customFormat="1" hidden="1" outlineLevel="2">
      <c r="A1338" s="817"/>
      <c r="B1338" s="835" t="s">
        <v>3292</v>
      </c>
      <c r="C1338" s="950" t="s">
        <v>3131</v>
      </c>
      <c r="D1338" s="931" t="s">
        <v>3121</v>
      </c>
      <c r="E1338" s="838">
        <v>2</v>
      </c>
      <c r="F1338" s="945"/>
      <c r="G1338" s="945"/>
      <c r="H1338" s="812">
        <v>0</v>
      </c>
      <c r="I1338" s="891">
        <f t="shared" si="196"/>
        <v>0</v>
      </c>
      <c r="J1338" s="892">
        <f t="shared" si="197"/>
        <v>0</v>
      </c>
      <c r="K1338" s="945"/>
      <c r="M1338" s="828"/>
      <c r="N1338" s="999" t="s">
        <v>3292</v>
      </c>
      <c r="O1338" s="1003" t="s">
        <v>3131</v>
      </c>
      <c r="P1338" s="866" t="s">
        <v>3121</v>
      </c>
      <c r="Q1338" s="844">
        <v>2</v>
      </c>
      <c r="R1338" s="758">
        <f t="shared" si="198"/>
        <v>0</v>
      </c>
      <c r="S1338" s="844">
        <f t="shared" si="198"/>
        <v>0</v>
      </c>
      <c r="T1338" s="883">
        <f t="shared" si="198"/>
        <v>0</v>
      </c>
      <c r="U1338" s="833">
        <v>0</v>
      </c>
      <c r="V1338" s="833"/>
      <c r="W1338" s="795">
        <f t="shared" si="191"/>
        <v>0</v>
      </c>
      <c r="X1338" s="795">
        <f t="shared" si="192"/>
        <v>0</v>
      </c>
      <c r="Y1338" s="795">
        <f t="shared" si="193"/>
        <v>0</v>
      </c>
      <c r="Z1338" s="795">
        <f t="shared" si="194"/>
        <v>0</v>
      </c>
      <c r="AA1338" s="795">
        <f t="shared" si="195"/>
        <v>0</v>
      </c>
      <c r="AB1338" s="796">
        <f>IFERROR(VLOOKUP(N1338,'[40]KL TT ĐỢT 2'!$B$18:$K$2023,10,0),0)</f>
        <v>0</v>
      </c>
    </row>
    <row r="1339" spans="1:28" s="823" customFormat="1" hidden="1" outlineLevel="2">
      <c r="A1339" s="817"/>
      <c r="B1339" s="835" t="s">
        <v>3293</v>
      </c>
      <c r="C1339" s="950" t="s">
        <v>3133</v>
      </c>
      <c r="D1339" s="931" t="s">
        <v>3111</v>
      </c>
      <c r="E1339" s="838">
        <v>1</v>
      </c>
      <c r="F1339" s="945"/>
      <c r="G1339" s="945"/>
      <c r="H1339" s="812">
        <v>0</v>
      </c>
      <c r="I1339" s="891">
        <f t="shared" si="196"/>
        <v>0</v>
      </c>
      <c r="J1339" s="892">
        <f t="shared" si="197"/>
        <v>0</v>
      </c>
      <c r="K1339" s="945"/>
      <c r="M1339" s="828"/>
      <c r="N1339" s="999" t="s">
        <v>3293</v>
      </c>
      <c r="O1339" s="1003" t="s">
        <v>3133</v>
      </c>
      <c r="P1339" s="866" t="s">
        <v>3111</v>
      </c>
      <c r="Q1339" s="844">
        <v>1</v>
      </c>
      <c r="R1339" s="758">
        <f t="shared" si="198"/>
        <v>0</v>
      </c>
      <c r="S1339" s="844">
        <f t="shared" si="198"/>
        <v>0</v>
      </c>
      <c r="T1339" s="883">
        <f t="shared" si="198"/>
        <v>0</v>
      </c>
      <c r="U1339" s="833">
        <v>0</v>
      </c>
      <c r="V1339" s="833"/>
      <c r="W1339" s="795">
        <f t="shared" si="191"/>
        <v>0</v>
      </c>
      <c r="X1339" s="795">
        <f t="shared" si="192"/>
        <v>0</v>
      </c>
      <c r="Y1339" s="795">
        <f t="shared" si="193"/>
        <v>0</v>
      </c>
      <c r="Z1339" s="795">
        <f t="shared" si="194"/>
        <v>0</v>
      </c>
      <c r="AA1339" s="795">
        <f t="shared" si="195"/>
        <v>0</v>
      </c>
      <c r="AB1339" s="796">
        <f>IFERROR(VLOOKUP(N1339,'[40]KL TT ĐỢT 2'!$B$18:$K$2023,10,0),0)</f>
        <v>0</v>
      </c>
    </row>
    <row r="1340" spans="1:28" s="823" customFormat="1" hidden="1" outlineLevel="2">
      <c r="A1340" s="817"/>
      <c r="B1340" s="835" t="s">
        <v>3294</v>
      </c>
      <c r="C1340" s="950" t="s">
        <v>3194</v>
      </c>
      <c r="D1340" s="931" t="s">
        <v>3121</v>
      </c>
      <c r="E1340" s="838">
        <v>2</v>
      </c>
      <c r="F1340" s="945"/>
      <c r="G1340" s="945"/>
      <c r="H1340" s="812">
        <v>0</v>
      </c>
      <c r="I1340" s="891">
        <f t="shared" si="196"/>
        <v>0</v>
      </c>
      <c r="J1340" s="892">
        <f t="shared" si="197"/>
        <v>0</v>
      </c>
      <c r="K1340" s="945"/>
      <c r="M1340" s="828"/>
      <c r="N1340" s="999" t="s">
        <v>3294</v>
      </c>
      <c r="O1340" s="1003" t="s">
        <v>3194</v>
      </c>
      <c r="P1340" s="866" t="s">
        <v>3121</v>
      </c>
      <c r="Q1340" s="844">
        <v>2</v>
      </c>
      <c r="R1340" s="758">
        <f t="shared" si="198"/>
        <v>0</v>
      </c>
      <c r="S1340" s="844">
        <f t="shared" si="198"/>
        <v>0</v>
      </c>
      <c r="T1340" s="883">
        <f t="shared" si="198"/>
        <v>0</v>
      </c>
      <c r="U1340" s="833">
        <v>0</v>
      </c>
      <c r="V1340" s="833"/>
      <c r="W1340" s="795">
        <f t="shared" si="191"/>
        <v>0</v>
      </c>
      <c r="X1340" s="795">
        <f t="shared" si="192"/>
        <v>0</v>
      </c>
      <c r="Y1340" s="795">
        <f t="shared" si="193"/>
        <v>0</v>
      </c>
      <c r="Z1340" s="795">
        <f t="shared" si="194"/>
        <v>0</v>
      </c>
      <c r="AA1340" s="795">
        <f t="shared" si="195"/>
        <v>0</v>
      </c>
      <c r="AB1340" s="796">
        <f>IFERROR(VLOOKUP(N1340,'[40]KL TT ĐỢT 2'!$B$18:$K$2023,10,0),0)</f>
        <v>0</v>
      </c>
    </row>
    <row r="1341" spans="1:28" s="823" customFormat="1" hidden="1" outlineLevel="2">
      <c r="A1341" s="817"/>
      <c r="B1341" s="835" t="s">
        <v>3295</v>
      </c>
      <c r="C1341" s="950" t="s">
        <v>3196</v>
      </c>
      <c r="D1341" s="931" t="s">
        <v>3111</v>
      </c>
      <c r="E1341" s="838">
        <v>1</v>
      </c>
      <c r="F1341" s="945"/>
      <c r="G1341" s="945"/>
      <c r="H1341" s="812">
        <v>0</v>
      </c>
      <c r="I1341" s="891">
        <f t="shared" si="196"/>
        <v>0</v>
      </c>
      <c r="J1341" s="892">
        <f t="shared" si="197"/>
        <v>0</v>
      </c>
      <c r="K1341" s="945"/>
      <c r="M1341" s="828"/>
      <c r="N1341" s="999" t="s">
        <v>3295</v>
      </c>
      <c r="O1341" s="1003" t="s">
        <v>3196</v>
      </c>
      <c r="P1341" s="866" t="s">
        <v>3111</v>
      </c>
      <c r="Q1341" s="844">
        <v>1</v>
      </c>
      <c r="R1341" s="758">
        <f t="shared" si="198"/>
        <v>0</v>
      </c>
      <c r="S1341" s="844">
        <f t="shared" si="198"/>
        <v>0</v>
      </c>
      <c r="T1341" s="883">
        <f t="shared" si="198"/>
        <v>0</v>
      </c>
      <c r="U1341" s="833">
        <v>0</v>
      </c>
      <c r="V1341" s="833"/>
      <c r="W1341" s="795">
        <f t="shared" si="191"/>
        <v>0</v>
      </c>
      <c r="X1341" s="795">
        <f t="shared" si="192"/>
        <v>0</v>
      </c>
      <c r="Y1341" s="795">
        <f t="shared" si="193"/>
        <v>0</v>
      </c>
      <c r="Z1341" s="795">
        <f t="shared" si="194"/>
        <v>0</v>
      </c>
      <c r="AA1341" s="795">
        <f t="shared" si="195"/>
        <v>0</v>
      </c>
      <c r="AB1341" s="796">
        <f>IFERROR(VLOOKUP(N1341,'[40]KL TT ĐỢT 2'!$B$18:$K$2023,10,0),0)</f>
        <v>0</v>
      </c>
    </row>
    <row r="1342" spans="1:28" s="823" customFormat="1" hidden="1" outlineLevel="2">
      <c r="A1342" s="817"/>
      <c r="B1342" s="835" t="s">
        <v>3296</v>
      </c>
      <c r="C1342" s="950" t="s">
        <v>3235</v>
      </c>
      <c r="D1342" s="931" t="s">
        <v>3111</v>
      </c>
      <c r="E1342" s="838">
        <v>1</v>
      </c>
      <c r="F1342" s="945"/>
      <c r="G1342" s="945"/>
      <c r="H1342" s="812">
        <v>0</v>
      </c>
      <c r="I1342" s="891">
        <f t="shared" si="196"/>
        <v>0</v>
      </c>
      <c r="J1342" s="892">
        <f t="shared" si="197"/>
        <v>0</v>
      </c>
      <c r="K1342" s="945"/>
      <c r="M1342" s="828"/>
      <c r="N1342" s="999" t="s">
        <v>3296</v>
      </c>
      <c r="O1342" s="1003" t="s">
        <v>3235</v>
      </c>
      <c r="P1342" s="866" t="s">
        <v>3111</v>
      </c>
      <c r="Q1342" s="844">
        <v>1</v>
      </c>
      <c r="R1342" s="758">
        <f t="shared" si="198"/>
        <v>0</v>
      </c>
      <c r="S1342" s="844">
        <f t="shared" si="198"/>
        <v>0</v>
      </c>
      <c r="T1342" s="883">
        <f t="shared" si="198"/>
        <v>0</v>
      </c>
      <c r="U1342" s="833">
        <v>0</v>
      </c>
      <c r="V1342" s="833"/>
      <c r="W1342" s="795">
        <f t="shared" si="191"/>
        <v>0</v>
      </c>
      <c r="X1342" s="795">
        <f t="shared" si="192"/>
        <v>0</v>
      </c>
      <c r="Y1342" s="795">
        <f t="shared" si="193"/>
        <v>0</v>
      </c>
      <c r="Z1342" s="795">
        <f t="shared" si="194"/>
        <v>0</v>
      </c>
      <c r="AA1342" s="795">
        <f t="shared" si="195"/>
        <v>0</v>
      </c>
      <c r="AB1342" s="796">
        <f>IFERROR(VLOOKUP(N1342,'[40]KL TT ĐỢT 2'!$B$18:$K$2023,10,0),0)</f>
        <v>0</v>
      </c>
    </row>
    <row r="1343" spans="1:28" s="823" customFormat="1" hidden="1" outlineLevel="2">
      <c r="A1343" s="817"/>
      <c r="B1343" s="835" t="s">
        <v>3297</v>
      </c>
      <c r="C1343" s="950" t="s">
        <v>3237</v>
      </c>
      <c r="D1343" s="931" t="s">
        <v>3121</v>
      </c>
      <c r="E1343" s="838">
        <v>2</v>
      </c>
      <c r="F1343" s="945"/>
      <c r="G1343" s="945"/>
      <c r="H1343" s="812">
        <v>0</v>
      </c>
      <c r="I1343" s="891">
        <f t="shared" si="196"/>
        <v>0</v>
      </c>
      <c r="J1343" s="892">
        <f t="shared" si="197"/>
        <v>0</v>
      </c>
      <c r="K1343" s="945"/>
      <c r="M1343" s="828"/>
      <c r="N1343" s="999" t="s">
        <v>3297</v>
      </c>
      <c r="O1343" s="1003" t="s">
        <v>3237</v>
      </c>
      <c r="P1343" s="866" t="s">
        <v>3121</v>
      </c>
      <c r="Q1343" s="844">
        <v>2</v>
      </c>
      <c r="R1343" s="758">
        <f t="shared" si="198"/>
        <v>0</v>
      </c>
      <c r="S1343" s="844">
        <f t="shared" si="198"/>
        <v>0</v>
      </c>
      <c r="T1343" s="883">
        <f t="shared" si="198"/>
        <v>0</v>
      </c>
      <c r="U1343" s="833">
        <v>0</v>
      </c>
      <c r="V1343" s="833"/>
      <c r="W1343" s="795">
        <f t="shared" si="191"/>
        <v>0</v>
      </c>
      <c r="X1343" s="795">
        <f t="shared" si="192"/>
        <v>0</v>
      </c>
      <c r="Y1343" s="795">
        <f t="shared" si="193"/>
        <v>0</v>
      </c>
      <c r="Z1343" s="795">
        <f t="shared" si="194"/>
        <v>0</v>
      </c>
      <c r="AA1343" s="795">
        <f t="shared" si="195"/>
        <v>0</v>
      </c>
      <c r="AB1343" s="796">
        <f>IFERROR(VLOOKUP(N1343,'[40]KL TT ĐỢT 2'!$B$18:$K$2023,10,0),0)</f>
        <v>0</v>
      </c>
    </row>
    <row r="1344" spans="1:28" s="823" customFormat="1" hidden="1" outlineLevel="2">
      <c r="A1344" s="817"/>
      <c r="B1344" s="835" t="s">
        <v>3298</v>
      </c>
      <c r="C1344" s="950" t="s">
        <v>3198</v>
      </c>
      <c r="D1344" s="931" t="s">
        <v>3111</v>
      </c>
      <c r="E1344" s="838">
        <v>1</v>
      </c>
      <c r="F1344" s="945"/>
      <c r="G1344" s="945"/>
      <c r="H1344" s="812">
        <v>0</v>
      </c>
      <c r="I1344" s="891">
        <f t="shared" si="196"/>
        <v>0</v>
      </c>
      <c r="J1344" s="892">
        <f t="shared" si="197"/>
        <v>0</v>
      </c>
      <c r="K1344" s="945"/>
      <c r="M1344" s="828"/>
      <c r="N1344" s="999" t="s">
        <v>3298</v>
      </c>
      <c r="O1344" s="1003" t="s">
        <v>3198</v>
      </c>
      <c r="P1344" s="866" t="s">
        <v>3111</v>
      </c>
      <c r="Q1344" s="844">
        <v>1</v>
      </c>
      <c r="R1344" s="758">
        <f t="shared" si="198"/>
        <v>0</v>
      </c>
      <c r="S1344" s="844">
        <f t="shared" si="198"/>
        <v>0</v>
      </c>
      <c r="T1344" s="883">
        <f t="shared" si="198"/>
        <v>0</v>
      </c>
      <c r="U1344" s="833">
        <v>0</v>
      </c>
      <c r="V1344" s="833"/>
      <c r="W1344" s="795">
        <f t="shared" si="191"/>
        <v>0</v>
      </c>
      <c r="X1344" s="795">
        <f t="shared" si="192"/>
        <v>0</v>
      </c>
      <c r="Y1344" s="795">
        <f t="shared" si="193"/>
        <v>0</v>
      </c>
      <c r="Z1344" s="795">
        <f t="shared" si="194"/>
        <v>0</v>
      </c>
      <c r="AA1344" s="795">
        <f t="shared" si="195"/>
        <v>0</v>
      </c>
      <c r="AB1344" s="796">
        <f>IFERROR(VLOOKUP(N1344,'[40]KL TT ĐỢT 2'!$B$18:$K$2023,10,0),0)</f>
        <v>0</v>
      </c>
    </row>
    <row r="1345" spans="1:28" s="827" customFormat="1" hidden="1" outlineLevel="2">
      <c r="A1345" s="817"/>
      <c r="B1345" s="835" t="s">
        <v>3299</v>
      </c>
      <c r="C1345" s="818" t="s">
        <v>3240</v>
      </c>
      <c r="D1345" s="819" t="s">
        <v>3118</v>
      </c>
      <c r="E1345" s="820">
        <v>2</v>
      </c>
      <c r="F1345" s="945"/>
      <c r="G1345" s="945"/>
      <c r="H1345" s="812">
        <v>0</v>
      </c>
      <c r="I1345" s="891">
        <f t="shared" si="196"/>
        <v>0</v>
      </c>
      <c r="J1345" s="892">
        <f t="shared" si="197"/>
        <v>0</v>
      </c>
      <c r="K1345" s="945"/>
      <c r="M1345" s="828"/>
      <c r="N1345" s="999" t="s">
        <v>3299</v>
      </c>
      <c r="O1345" s="1004" t="s">
        <v>3240</v>
      </c>
      <c r="P1345" s="862" t="s">
        <v>3118</v>
      </c>
      <c r="Q1345" s="832">
        <v>2</v>
      </c>
      <c r="R1345" s="758">
        <f t="shared" si="198"/>
        <v>0</v>
      </c>
      <c r="S1345" s="844">
        <f t="shared" si="198"/>
        <v>0</v>
      </c>
      <c r="T1345" s="883">
        <f t="shared" si="198"/>
        <v>0</v>
      </c>
      <c r="U1345" s="833">
        <v>0</v>
      </c>
      <c r="V1345" s="833"/>
      <c r="W1345" s="795">
        <f t="shared" si="191"/>
        <v>0</v>
      </c>
      <c r="X1345" s="795">
        <f t="shared" si="192"/>
        <v>0</v>
      </c>
      <c r="Y1345" s="795">
        <f t="shared" si="193"/>
        <v>0</v>
      </c>
      <c r="Z1345" s="795">
        <f t="shared" si="194"/>
        <v>0</v>
      </c>
      <c r="AA1345" s="795">
        <f t="shared" si="195"/>
        <v>0</v>
      </c>
      <c r="AB1345" s="796">
        <f>IFERROR(VLOOKUP(N1345,'[40]KL TT ĐỢT 2'!$B$18:$K$2023,10,0),0)</f>
        <v>0</v>
      </c>
    </row>
    <row r="1346" spans="1:28" s="823" customFormat="1" hidden="1" outlineLevel="2">
      <c r="A1346" s="817"/>
      <c r="B1346" s="835" t="s">
        <v>3300</v>
      </c>
      <c r="C1346" s="950" t="s">
        <v>3143</v>
      </c>
      <c r="D1346" s="931" t="s">
        <v>3121</v>
      </c>
      <c r="E1346" s="838">
        <v>2</v>
      </c>
      <c r="F1346" s="945"/>
      <c r="G1346" s="945"/>
      <c r="H1346" s="812">
        <v>0</v>
      </c>
      <c r="I1346" s="891">
        <f t="shared" si="196"/>
        <v>0</v>
      </c>
      <c r="J1346" s="892">
        <f t="shared" si="197"/>
        <v>0</v>
      </c>
      <c r="K1346" s="945"/>
      <c r="M1346" s="828"/>
      <c r="N1346" s="999" t="s">
        <v>3300</v>
      </c>
      <c r="O1346" s="1003" t="s">
        <v>3143</v>
      </c>
      <c r="P1346" s="866" t="s">
        <v>3121</v>
      </c>
      <c r="Q1346" s="844">
        <v>2</v>
      </c>
      <c r="R1346" s="758">
        <f t="shared" si="198"/>
        <v>0</v>
      </c>
      <c r="S1346" s="844">
        <f t="shared" si="198"/>
        <v>0</v>
      </c>
      <c r="T1346" s="883">
        <f t="shared" si="198"/>
        <v>0</v>
      </c>
      <c r="U1346" s="833">
        <v>0</v>
      </c>
      <c r="V1346" s="833"/>
      <c r="W1346" s="795">
        <f t="shared" si="191"/>
        <v>0</v>
      </c>
      <c r="X1346" s="795">
        <f t="shared" si="192"/>
        <v>0</v>
      </c>
      <c r="Y1346" s="795">
        <f t="shared" si="193"/>
        <v>0</v>
      </c>
      <c r="Z1346" s="795">
        <f t="shared" si="194"/>
        <v>0</v>
      </c>
      <c r="AA1346" s="795">
        <f t="shared" si="195"/>
        <v>0</v>
      </c>
      <c r="AB1346" s="796">
        <f>IFERROR(VLOOKUP(N1346,'[40]KL TT ĐỢT 2'!$B$18:$K$2023,10,0),0)</f>
        <v>0</v>
      </c>
    </row>
    <row r="1347" spans="1:28" s="823" customFormat="1" hidden="1" outlineLevel="2">
      <c r="A1347" s="835"/>
      <c r="B1347" s="835" t="s">
        <v>3301</v>
      </c>
      <c r="C1347" s="950" t="s">
        <v>3243</v>
      </c>
      <c r="D1347" s="931" t="s">
        <v>3121</v>
      </c>
      <c r="E1347" s="838">
        <v>2</v>
      </c>
      <c r="F1347" s="938"/>
      <c r="G1347" s="938"/>
      <c r="H1347" s="812">
        <v>0</v>
      </c>
      <c r="I1347" s="891">
        <f t="shared" si="196"/>
        <v>0</v>
      </c>
      <c r="J1347" s="892">
        <f t="shared" si="197"/>
        <v>0</v>
      </c>
      <c r="K1347" s="938"/>
      <c r="M1347" s="841"/>
      <c r="N1347" s="999" t="s">
        <v>3301</v>
      </c>
      <c r="O1347" s="1003" t="s">
        <v>3243</v>
      </c>
      <c r="P1347" s="866" t="s">
        <v>3121</v>
      </c>
      <c r="Q1347" s="844">
        <v>2</v>
      </c>
      <c r="R1347" s="758">
        <f t="shared" si="198"/>
        <v>0</v>
      </c>
      <c r="S1347" s="844">
        <f t="shared" si="198"/>
        <v>0</v>
      </c>
      <c r="T1347" s="883">
        <f t="shared" si="198"/>
        <v>0</v>
      </c>
      <c r="U1347" s="860">
        <v>0</v>
      </c>
      <c r="V1347" s="860"/>
      <c r="W1347" s="795">
        <f t="shared" si="191"/>
        <v>0</v>
      </c>
      <c r="X1347" s="795">
        <f t="shared" si="192"/>
        <v>0</v>
      </c>
      <c r="Y1347" s="795">
        <f t="shared" si="193"/>
        <v>0</v>
      </c>
      <c r="Z1347" s="795">
        <f t="shared" si="194"/>
        <v>0</v>
      </c>
      <c r="AA1347" s="795">
        <f t="shared" si="195"/>
        <v>0</v>
      </c>
      <c r="AB1347" s="796">
        <f>IFERROR(VLOOKUP(N1347,'[40]KL TT ĐỢT 2'!$B$18:$K$2023,10,0),0)</f>
        <v>0</v>
      </c>
    </row>
    <row r="1348" spans="1:28" s="823" customFormat="1" hidden="1" outlineLevel="2">
      <c r="A1348" s="835"/>
      <c r="B1348" s="835" t="s">
        <v>3302</v>
      </c>
      <c r="C1348" s="950" t="s">
        <v>3245</v>
      </c>
      <c r="D1348" s="931" t="s">
        <v>3104</v>
      </c>
      <c r="E1348" s="838">
        <v>2</v>
      </c>
      <c r="F1348" s="938"/>
      <c r="G1348" s="938"/>
      <c r="H1348" s="812">
        <v>0</v>
      </c>
      <c r="I1348" s="891">
        <f t="shared" si="196"/>
        <v>0</v>
      </c>
      <c r="J1348" s="892">
        <f t="shared" si="197"/>
        <v>0</v>
      </c>
      <c r="K1348" s="938"/>
      <c r="M1348" s="841"/>
      <c r="N1348" s="999" t="s">
        <v>3302</v>
      </c>
      <c r="O1348" s="1003" t="s">
        <v>3245</v>
      </c>
      <c r="P1348" s="866" t="s">
        <v>3104</v>
      </c>
      <c r="Q1348" s="844">
        <v>2</v>
      </c>
      <c r="R1348" s="758">
        <f t="shared" si="198"/>
        <v>0</v>
      </c>
      <c r="S1348" s="844">
        <f t="shared" si="198"/>
        <v>0</v>
      </c>
      <c r="T1348" s="883">
        <f t="shared" si="198"/>
        <v>0</v>
      </c>
      <c r="U1348" s="860">
        <v>0</v>
      </c>
      <c r="V1348" s="860"/>
      <c r="W1348" s="795">
        <f t="shared" si="191"/>
        <v>0</v>
      </c>
      <c r="X1348" s="795">
        <f t="shared" si="192"/>
        <v>0</v>
      </c>
      <c r="Y1348" s="795">
        <f t="shared" si="193"/>
        <v>0</v>
      </c>
      <c r="Z1348" s="795">
        <f t="shared" si="194"/>
        <v>0</v>
      </c>
      <c r="AA1348" s="795">
        <f t="shared" si="195"/>
        <v>0</v>
      </c>
      <c r="AB1348" s="796">
        <f>IFERROR(VLOOKUP(N1348,'[40]KL TT ĐỢT 2'!$B$18:$K$2023,10,0),0)</f>
        <v>0</v>
      </c>
    </row>
    <row r="1349" spans="1:28" s="827" customFormat="1" hidden="1" outlineLevel="2">
      <c r="A1349" s="817"/>
      <c r="B1349" s="835" t="s">
        <v>3303</v>
      </c>
      <c r="C1349" s="818" t="s">
        <v>3247</v>
      </c>
      <c r="D1349" s="819" t="s">
        <v>3118</v>
      </c>
      <c r="E1349" s="820">
        <v>1</v>
      </c>
      <c r="F1349" s="945"/>
      <c r="G1349" s="945"/>
      <c r="H1349" s="812">
        <v>0</v>
      </c>
      <c r="I1349" s="891">
        <f t="shared" si="196"/>
        <v>0</v>
      </c>
      <c r="J1349" s="892">
        <f t="shared" si="197"/>
        <v>0</v>
      </c>
      <c r="K1349" s="945"/>
      <c r="M1349" s="828"/>
      <c r="N1349" s="999" t="s">
        <v>3303</v>
      </c>
      <c r="O1349" s="1004" t="s">
        <v>3247</v>
      </c>
      <c r="P1349" s="862" t="s">
        <v>3118</v>
      </c>
      <c r="Q1349" s="832">
        <v>1</v>
      </c>
      <c r="R1349" s="758">
        <f t="shared" si="198"/>
        <v>0</v>
      </c>
      <c r="S1349" s="844">
        <f t="shared" si="198"/>
        <v>0</v>
      </c>
      <c r="T1349" s="883">
        <f t="shared" si="198"/>
        <v>0</v>
      </c>
      <c r="U1349" s="833">
        <v>0</v>
      </c>
      <c r="V1349" s="833"/>
      <c r="W1349" s="795">
        <f t="shared" si="191"/>
        <v>0</v>
      </c>
      <c r="X1349" s="795">
        <f t="shared" si="192"/>
        <v>0</v>
      </c>
      <c r="Y1349" s="795">
        <f t="shared" si="193"/>
        <v>0</v>
      </c>
      <c r="Z1349" s="795">
        <f t="shared" si="194"/>
        <v>0</v>
      </c>
      <c r="AA1349" s="795">
        <f t="shared" si="195"/>
        <v>0</v>
      </c>
      <c r="AB1349" s="796">
        <f>IFERROR(VLOOKUP(N1349,'[40]KL TT ĐỢT 2'!$B$18:$K$2023,10,0),0)</f>
        <v>0</v>
      </c>
    </row>
    <row r="1350" spans="1:28" s="823" customFormat="1" hidden="1" outlineLevel="2">
      <c r="A1350" s="835"/>
      <c r="B1350" s="835" t="s">
        <v>3304</v>
      </c>
      <c r="C1350" s="950" t="s">
        <v>3143</v>
      </c>
      <c r="D1350" s="931" t="s">
        <v>3111</v>
      </c>
      <c r="E1350" s="838">
        <v>1</v>
      </c>
      <c r="F1350" s="938"/>
      <c r="G1350" s="938"/>
      <c r="H1350" s="812">
        <v>0</v>
      </c>
      <c r="I1350" s="891">
        <f t="shared" si="196"/>
        <v>0</v>
      </c>
      <c r="J1350" s="892">
        <f t="shared" si="197"/>
        <v>0</v>
      </c>
      <c r="K1350" s="938"/>
      <c r="M1350" s="841"/>
      <c r="N1350" s="999" t="s">
        <v>3304</v>
      </c>
      <c r="O1350" s="1003" t="s">
        <v>3143</v>
      </c>
      <c r="P1350" s="866" t="s">
        <v>3111</v>
      </c>
      <c r="Q1350" s="844">
        <v>1</v>
      </c>
      <c r="R1350" s="758">
        <f t="shared" si="198"/>
        <v>0</v>
      </c>
      <c r="S1350" s="844">
        <f t="shared" si="198"/>
        <v>0</v>
      </c>
      <c r="T1350" s="883">
        <f t="shared" si="198"/>
        <v>0</v>
      </c>
      <c r="U1350" s="860">
        <v>0</v>
      </c>
      <c r="V1350" s="860"/>
      <c r="W1350" s="795">
        <f t="shared" si="191"/>
        <v>0</v>
      </c>
      <c r="X1350" s="795">
        <f t="shared" si="192"/>
        <v>0</v>
      </c>
      <c r="Y1350" s="795">
        <f t="shared" si="193"/>
        <v>0</v>
      </c>
      <c r="Z1350" s="795">
        <f t="shared" si="194"/>
        <v>0</v>
      </c>
      <c r="AA1350" s="795">
        <f t="shared" si="195"/>
        <v>0</v>
      </c>
      <c r="AB1350" s="796">
        <f>IFERROR(VLOOKUP(N1350,'[40]KL TT ĐỢT 2'!$B$18:$K$2023,10,0),0)</f>
        <v>0</v>
      </c>
    </row>
    <row r="1351" spans="1:28" s="823" customFormat="1" hidden="1" outlineLevel="2">
      <c r="A1351" s="835"/>
      <c r="B1351" s="835" t="s">
        <v>3305</v>
      </c>
      <c r="C1351" s="950" t="s">
        <v>3243</v>
      </c>
      <c r="D1351" s="931" t="s">
        <v>3111</v>
      </c>
      <c r="E1351" s="838">
        <v>1</v>
      </c>
      <c r="F1351" s="938"/>
      <c r="G1351" s="938"/>
      <c r="H1351" s="812">
        <v>0</v>
      </c>
      <c r="I1351" s="891">
        <f t="shared" si="196"/>
        <v>0</v>
      </c>
      <c r="J1351" s="892">
        <f t="shared" si="197"/>
        <v>0</v>
      </c>
      <c r="K1351" s="938"/>
      <c r="M1351" s="841"/>
      <c r="N1351" s="999" t="s">
        <v>3305</v>
      </c>
      <c r="O1351" s="1003" t="s">
        <v>3243</v>
      </c>
      <c r="P1351" s="866" t="s">
        <v>3111</v>
      </c>
      <c r="Q1351" s="844">
        <v>1</v>
      </c>
      <c r="R1351" s="758">
        <f t="shared" si="198"/>
        <v>0</v>
      </c>
      <c r="S1351" s="844">
        <f t="shared" si="198"/>
        <v>0</v>
      </c>
      <c r="T1351" s="883">
        <f t="shared" si="198"/>
        <v>0</v>
      </c>
      <c r="U1351" s="860">
        <v>0</v>
      </c>
      <c r="V1351" s="860"/>
      <c r="W1351" s="795">
        <f t="shared" si="191"/>
        <v>0</v>
      </c>
      <c r="X1351" s="795">
        <f t="shared" si="192"/>
        <v>0</v>
      </c>
      <c r="Y1351" s="795">
        <f t="shared" si="193"/>
        <v>0</v>
      </c>
      <c r="Z1351" s="795">
        <f t="shared" si="194"/>
        <v>0</v>
      </c>
      <c r="AA1351" s="795">
        <f t="shared" si="195"/>
        <v>0</v>
      </c>
      <c r="AB1351" s="796">
        <f>IFERROR(VLOOKUP(N1351,'[40]KL TT ĐỢT 2'!$B$18:$K$2023,10,0),0)</f>
        <v>0</v>
      </c>
    </row>
    <row r="1352" spans="1:28" s="823" customFormat="1" hidden="1" outlineLevel="2">
      <c r="A1352" s="835"/>
      <c r="B1352" s="835" t="s">
        <v>3306</v>
      </c>
      <c r="C1352" s="950" t="s">
        <v>3245</v>
      </c>
      <c r="D1352" s="931" t="s">
        <v>3104</v>
      </c>
      <c r="E1352" s="838">
        <v>1</v>
      </c>
      <c r="F1352" s="938"/>
      <c r="G1352" s="938"/>
      <c r="H1352" s="812">
        <v>0</v>
      </c>
      <c r="I1352" s="891">
        <f t="shared" si="196"/>
        <v>0</v>
      </c>
      <c r="J1352" s="892">
        <f t="shared" si="197"/>
        <v>0</v>
      </c>
      <c r="K1352" s="938"/>
      <c r="M1352" s="841"/>
      <c r="N1352" s="999" t="s">
        <v>3306</v>
      </c>
      <c r="O1352" s="1003" t="s">
        <v>3245</v>
      </c>
      <c r="P1352" s="866" t="s">
        <v>3104</v>
      </c>
      <c r="Q1352" s="844">
        <v>1</v>
      </c>
      <c r="R1352" s="758">
        <f t="shared" si="198"/>
        <v>0</v>
      </c>
      <c r="S1352" s="844">
        <f t="shared" si="198"/>
        <v>0</v>
      </c>
      <c r="T1352" s="883">
        <f t="shared" si="198"/>
        <v>0</v>
      </c>
      <c r="U1352" s="860">
        <v>0</v>
      </c>
      <c r="V1352" s="860"/>
      <c r="W1352" s="795">
        <f t="shared" si="191"/>
        <v>0</v>
      </c>
      <c r="X1352" s="795">
        <f t="shared" si="192"/>
        <v>0</v>
      </c>
      <c r="Y1352" s="795">
        <f t="shared" si="193"/>
        <v>0</v>
      </c>
      <c r="Z1352" s="795">
        <f t="shared" si="194"/>
        <v>0</v>
      </c>
      <c r="AA1352" s="795">
        <f t="shared" si="195"/>
        <v>0</v>
      </c>
      <c r="AB1352" s="796">
        <f>IFERROR(VLOOKUP(N1352,'[40]KL TT ĐỢT 2'!$B$18:$K$2023,10,0),0)</f>
        <v>0</v>
      </c>
    </row>
    <row r="1353" spans="1:28" s="827" customFormat="1" hidden="1" outlineLevel="2">
      <c r="A1353" s="817"/>
      <c r="B1353" s="835" t="s">
        <v>3307</v>
      </c>
      <c r="C1353" s="818" t="s">
        <v>3150</v>
      </c>
      <c r="D1353" s="819" t="s">
        <v>3118</v>
      </c>
      <c r="E1353" s="820">
        <v>1</v>
      </c>
      <c r="F1353" s="945"/>
      <c r="G1353" s="945"/>
      <c r="H1353" s="812">
        <v>0</v>
      </c>
      <c r="I1353" s="891">
        <f t="shared" si="196"/>
        <v>0</v>
      </c>
      <c r="J1353" s="892">
        <f t="shared" si="197"/>
        <v>0</v>
      </c>
      <c r="K1353" s="945"/>
      <c r="M1353" s="828"/>
      <c r="N1353" s="999" t="s">
        <v>3307</v>
      </c>
      <c r="O1353" s="1004" t="s">
        <v>3150</v>
      </c>
      <c r="P1353" s="862" t="s">
        <v>3118</v>
      </c>
      <c r="Q1353" s="832">
        <v>1</v>
      </c>
      <c r="R1353" s="758">
        <f t="shared" si="198"/>
        <v>0</v>
      </c>
      <c r="S1353" s="844">
        <f t="shared" si="198"/>
        <v>0</v>
      </c>
      <c r="T1353" s="883">
        <f t="shared" si="198"/>
        <v>0</v>
      </c>
      <c r="U1353" s="833">
        <v>0</v>
      </c>
      <c r="V1353" s="833"/>
      <c r="W1353" s="795">
        <f t="shared" si="191"/>
        <v>0</v>
      </c>
      <c r="X1353" s="795">
        <f t="shared" si="192"/>
        <v>0</v>
      </c>
      <c r="Y1353" s="795">
        <f t="shared" si="193"/>
        <v>0</v>
      </c>
      <c r="Z1353" s="795">
        <f t="shared" si="194"/>
        <v>0</v>
      </c>
      <c r="AA1353" s="795">
        <f t="shared" si="195"/>
        <v>0</v>
      </c>
      <c r="AB1353" s="796">
        <f>IFERROR(VLOOKUP(N1353,'[40]KL TT ĐỢT 2'!$B$18:$K$2023,10,0),0)</f>
        <v>0</v>
      </c>
    </row>
    <row r="1354" spans="1:28" s="823" customFormat="1" hidden="1" outlineLevel="2">
      <c r="A1354" s="835"/>
      <c r="B1354" s="835" t="s">
        <v>3308</v>
      </c>
      <c r="C1354" s="950" t="s">
        <v>3143</v>
      </c>
      <c r="D1354" s="931" t="s">
        <v>3121</v>
      </c>
      <c r="E1354" s="838">
        <v>2</v>
      </c>
      <c r="F1354" s="938"/>
      <c r="G1354" s="938"/>
      <c r="H1354" s="812">
        <v>0</v>
      </c>
      <c r="I1354" s="891">
        <f t="shared" si="196"/>
        <v>0</v>
      </c>
      <c r="J1354" s="892">
        <f t="shared" si="197"/>
        <v>0</v>
      </c>
      <c r="K1354" s="938"/>
      <c r="M1354" s="841"/>
      <c r="N1354" s="999" t="s">
        <v>3308</v>
      </c>
      <c r="O1354" s="1003" t="s">
        <v>3143</v>
      </c>
      <c r="P1354" s="866" t="s">
        <v>3121</v>
      </c>
      <c r="Q1354" s="844">
        <v>2</v>
      </c>
      <c r="R1354" s="758">
        <f t="shared" si="198"/>
        <v>0</v>
      </c>
      <c r="S1354" s="844">
        <f t="shared" si="198"/>
        <v>0</v>
      </c>
      <c r="T1354" s="883">
        <f t="shared" si="198"/>
        <v>0</v>
      </c>
      <c r="U1354" s="860">
        <v>0</v>
      </c>
      <c r="V1354" s="860"/>
      <c r="W1354" s="795">
        <f t="shared" si="191"/>
        <v>0</v>
      </c>
      <c r="X1354" s="795">
        <f t="shared" si="192"/>
        <v>0</v>
      </c>
      <c r="Y1354" s="795">
        <f t="shared" si="193"/>
        <v>0</v>
      </c>
      <c r="Z1354" s="795">
        <f t="shared" si="194"/>
        <v>0</v>
      </c>
      <c r="AA1354" s="795">
        <f t="shared" si="195"/>
        <v>0</v>
      </c>
      <c r="AB1354" s="796">
        <f>IFERROR(VLOOKUP(N1354,'[40]KL TT ĐỢT 2'!$B$18:$K$2023,10,0),0)</f>
        <v>0</v>
      </c>
    </row>
    <row r="1355" spans="1:28" s="823" customFormat="1" hidden="1" outlineLevel="2">
      <c r="A1355" s="835"/>
      <c r="B1355" s="835" t="s">
        <v>3309</v>
      </c>
      <c r="C1355" s="950" t="s">
        <v>3143</v>
      </c>
      <c r="D1355" s="931" t="s">
        <v>3111</v>
      </c>
      <c r="E1355" s="838">
        <v>1</v>
      </c>
      <c r="F1355" s="938"/>
      <c r="G1355" s="938"/>
      <c r="H1355" s="812">
        <v>0</v>
      </c>
      <c r="I1355" s="891">
        <f t="shared" si="196"/>
        <v>0</v>
      </c>
      <c r="J1355" s="892">
        <f t="shared" si="197"/>
        <v>0</v>
      </c>
      <c r="K1355" s="938"/>
      <c r="M1355" s="841"/>
      <c r="N1355" s="999" t="s">
        <v>3309</v>
      </c>
      <c r="O1355" s="1003" t="s">
        <v>3143</v>
      </c>
      <c r="P1355" s="866" t="s">
        <v>3111</v>
      </c>
      <c r="Q1355" s="844">
        <v>1</v>
      </c>
      <c r="R1355" s="758">
        <f t="shared" si="198"/>
        <v>0</v>
      </c>
      <c r="S1355" s="844">
        <f t="shared" si="198"/>
        <v>0</v>
      </c>
      <c r="T1355" s="883">
        <f t="shared" si="198"/>
        <v>0</v>
      </c>
      <c r="U1355" s="860">
        <v>0</v>
      </c>
      <c r="V1355" s="860"/>
      <c r="W1355" s="795">
        <f t="shared" si="191"/>
        <v>0</v>
      </c>
      <c r="X1355" s="795">
        <f t="shared" si="192"/>
        <v>0</v>
      </c>
      <c r="Y1355" s="795">
        <f t="shared" si="193"/>
        <v>0</v>
      </c>
      <c r="Z1355" s="795">
        <f t="shared" si="194"/>
        <v>0</v>
      </c>
      <c r="AA1355" s="795">
        <f t="shared" si="195"/>
        <v>0</v>
      </c>
      <c r="AB1355" s="796">
        <f>IFERROR(VLOOKUP(N1355,'[40]KL TT ĐỢT 2'!$B$18:$K$2023,10,0),0)</f>
        <v>0</v>
      </c>
    </row>
    <row r="1356" spans="1:28" s="823" customFormat="1" hidden="1" outlineLevel="2">
      <c r="A1356" s="835"/>
      <c r="B1356" s="835" t="s">
        <v>3310</v>
      </c>
      <c r="C1356" s="950" t="s">
        <v>3154</v>
      </c>
      <c r="D1356" s="931" t="s">
        <v>3111</v>
      </c>
      <c r="E1356" s="838">
        <v>1</v>
      </c>
      <c r="F1356" s="938"/>
      <c r="G1356" s="938"/>
      <c r="H1356" s="812">
        <v>0</v>
      </c>
      <c r="I1356" s="891">
        <f t="shared" si="196"/>
        <v>0</v>
      </c>
      <c r="J1356" s="892">
        <f t="shared" si="197"/>
        <v>0</v>
      </c>
      <c r="K1356" s="938"/>
      <c r="M1356" s="841"/>
      <c r="N1356" s="999" t="s">
        <v>3310</v>
      </c>
      <c r="O1356" s="1003" t="s">
        <v>3154</v>
      </c>
      <c r="P1356" s="866" t="s">
        <v>3111</v>
      </c>
      <c r="Q1356" s="844">
        <v>1</v>
      </c>
      <c r="R1356" s="758">
        <f t="shared" si="198"/>
        <v>0</v>
      </c>
      <c r="S1356" s="844">
        <f t="shared" si="198"/>
        <v>0</v>
      </c>
      <c r="T1356" s="883">
        <f t="shared" si="198"/>
        <v>0</v>
      </c>
      <c r="U1356" s="860">
        <v>0</v>
      </c>
      <c r="V1356" s="860"/>
      <c r="W1356" s="795">
        <f t="shared" si="191"/>
        <v>0</v>
      </c>
      <c r="X1356" s="795">
        <f t="shared" si="192"/>
        <v>0</v>
      </c>
      <c r="Y1356" s="795">
        <f t="shared" si="193"/>
        <v>0</v>
      </c>
      <c r="Z1356" s="795">
        <f t="shared" si="194"/>
        <v>0</v>
      </c>
      <c r="AA1356" s="795">
        <f t="shared" si="195"/>
        <v>0</v>
      </c>
      <c r="AB1356" s="796">
        <f>IFERROR(VLOOKUP(N1356,'[40]KL TT ĐỢT 2'!$B$18:$K$2023,10,0),0)</f>
        <v>0</v>
      </c>
    </row>
    <row r="1357" spans="1:28" s="823" customFormat="1" hidden="1" outlineLevel="2">
      <c r="A1357" s="835"/>
      <c r="B1357" s="835" t="s">
        <v>3311</v>
      </c>
      <c r="C1357" s="950" t="s">
        <v>3148</v>
      </c>
      <c r="D1357" s="931" t="s">
        <v>3104</v>
      </c>
      <c r="E1357" s="838">
        <v>1</v>
      </c>
      <c r="F1357" s="938"/>
      <c r="G1357" s="938"/>
      <c r="H1357" s="812">
        <v>0</v>
      </c>
      <c r="I1357" s="891">
        <f t="shared" si="196"/>
        <v>0</v>
      </c>
      <c r="J1357" s="892">
        <f t="shared" si="197"/>
        <v>0</v>
      </c>
      <c r="K1357" s="938"/>
      <c r="M1357" s="841"/>
      <c r="N1357" s="999" t="s">
        <v>3311</v>
      </c>
      <c r="O1357" s="1003" t="s">
        <v>3148</v>
      </c>
      <c r="P1357" s="866" t="s">
        <v>3104</v>
      </c>
      <c r="Q1357" s="844">
        <v>1</v>
      </c>
      <c r="R1357" s="758">
        <f t="shared" si="198"/>
        <v>0</v>
      </c>
      <c r="S1357" s="844">
        <f t="shared" si="198"/>
        <v>0</v>
      </c>
      <c r="T1357" s="883">
        <f t="shared" si="198"/>
        <v>0</v>
      </c>
      <c r="U1357" s="860">
        <v>0</v>
      </c>
      <c r="V1357" s="860"/>
      <c r="W1357" s="795">
        <f t="shared" si="191"/>
        <v>0</v>
      </c>
      <c r="X1357" s="795">
        <f t="shared" si="192"/>
        <v>0</v>
      </c>
      <c r="Y1357" s="795">
        <f t="shared" si="193"/>
        <v>0</v>
      </c>
      <c r="Z1357" s="795">
        <f t="shared" si="194"/>
        <v>0</v>
      </c>
      <c r="AA1357" s="795">
        <f t="shared" si="195"/>
        <v>0</v>
      </c>
      <c r="AB1357" s="796">
        <f>IFERROR(VLOOKUP(N1357,'[40]KL TT ĐỢT 2'!$B$18:$K$2023,10,0),0)</f>
        <v>0</v>
      </c>
    </row>
    <row r="1358" spans="1:28" s="827" customFormat="1" hidden="1" outlineLevel="2">
      <c r="A1358" s="817"/>
      <c r="B1358" s="835" t="s">
        <v>3312</v>
      </c>
      <c r="C1358" s="818" t="s">
        <v>3257</v>
      </c>
      <c r="D1358" s="819" t="s">
        <v>3118</v>
      </c>
      <c r="E1358" s="820">
        <v>2</v>
      </c>
      <c r="F1358" s="945"/>
      <c r="G1358" s="945"/>
      <c r="H1358" s="812">
        <v>0</v>
      </c>
      <c r="I1358" s="891">
        <f t="shared" si="196"/>
        <v>0</v>
      </c>
      <c r="J1358" s="892">
        <f t="shared" si="197"/>
        <v>0</v>
      </c>
      <c r="K1358" s="945"/>
      <c r="M1358" s="828"/>
      <c r="N1358" s="999" t="s">
        <v>3312</v>
      </c>
      <c r="O1358" s="1004" t="s">
        <v>3257</v>
      </c>
      <c r="P1358" s="862" t="s">
        <v>3118</v>
      </c>
      <c r="Q1358" s="832">
        <v>2</v>
      </c>
      <c r="R1358" s="758">
        <f t="shared" si="198"/>
        <v>0</v>
      </c>
      <c r="S1358" s="844">
        <f t="shared" si="198"/>
        <v>0</v>
      </c>
      <c r="T1358" s="883">
        <f t="shared" si="198"/>
        <v>0</v>
      </c>
      <c r="U1358" s="833">
        <v>0</v>
      </c>
      <c r="V1358" s="833"/>
      <c r="W1358" s="795">
        <f t="shared" si="191"/>
        <v>0</v>
      </c>
      <c r="X1358" s="795">
        <f t="shared" si="192"/>
        <v>0</v>
      </c>
      <c r="Y1358" s="795">
        <f t="shared" si="193"/>
        <v>0</v>
      </c>
      <c r="Z1358" s="795">
        <f t="shared" si="194"/>
        <v>0</v>
      </c>
      <c r="AA1358" s="795">
        <f t="shared" si="195"/>
        <v>0</v>
      </c>
      <c r="AB1358" s="796">
        <f>IFERROR(VLOOKUP(N1358,'[40]KL TT ĐỢT 2'!$B$18:$K$2023,10,0),0)</f>
        <v>0</v>
      </c>
    </row>
    <row r="1359" spans="1:28" s="823" customFormat="1" hidden="1" outlineLevel="2">
      <c r="A1359" s="835"/>
      <c r="B1359" s="835" t="s">
        <v>3313</v>
      </c>
      <c r="C1359" s="950" t="s">
        <v>3259</v>
      </c>
      <c r="D1359" s="931" t="s">
        <v>3121</v>
      </c>
      <c r="E1359" s="838">
        <v>4</v>
      </c>
      <c r="F1359" s="938"/>
      <c r="G1359" s="938"/>
      <c r="H1359" s="812">
        <v>0</v>
      </c>
      <c r="I1359" s="891">
        <f t="shared" si="196"/>
        <v>0</v>
      </c>
      <c r="J1359" s="892">
        <f t="shared" si="197"/>
        <v>0</v>
      </c>
      <c r="K1359" s="938"/>
      <c r="M1359" s="841"/>
      <c r="N1359" s="999" t="s">
        <v>3313</v>
      </c>
      <c r="O1359" s="1003" t="s">
        <v>3259</v>
      </c>
      <c r="P1359" s="866" t="s">
        <v>3121</v>
      </c>
      <c r="Q1359" s="844">
        <v>4</v>
      </c>
      <c r="R1359" s="758">
        <f t="shared" si="198"/>
        <v>0</v>
      </c>
      <c r="S1359" s="844">
        <f t="shared" si="198"/>
        <v>0</v>
      </c>
      <c r="T1359" s="883">
        <f t="shared" si="198"/>
        <v>0</v>
      </c>
      <c r="U1359" s="860">
        <v>0</v>
      </c>
      <c r="V1359" s="860"/>
      <c r="W1359" s="795">
        <f t="shared" si="191"/>
        <v>0</v>
      </c>
      <c r="X1359" s="795">
        <f t="shared" si="192"/>
        <v>0</v>
      </c>
      <c r="Y1359" s="795">
        <f t="shared" si="193"/>
        <v>0</v>
      </c>
      <c r="Z1359" s="795">
        <f t="shared" si="194"/>
        <v>0</v>
      </c>
      <c r="AA1359" s="795">
        <f t="shared" si="195"/>
        <v>0</v>
      </c>
      <c r="AB1359" s="796">
        <f>IFERROR(VLOOKUP(N1359,'[40]KL TT ĐỢT 2'!$B$18:$K$2023,10,0),0)</f>
        <v>0</v>
      </c>
    </row>
    <row r="1360" spans="1:28" s="823" customFormat="1" hidden="1" outlineLevel="2">
      <c r="A1360" s="835"/>
      <c r="B1360" s="835" t="s">
        <v>3314</v>
      </c>
      <c r="C1360" s="950" t="s">
        <v>3261</v>
      </c>
      <c r="D1360" s="931" t="s">
        <v>3121</v>
      </c>
      <c r="E1360" s="838">
        <v>2</v>
      </c>
      <c r="F1360" s="938"/>
      <c r="G1360" s="938"/>
      <c r="H1360" s="812">
        <v>0</v>
      </c>
      <c r="I1360" s="891">
        <f t="shared" si="196"/>
        <v>0</v>
      </c>
      <c r="J1360" s="892">
        <f t="shared" si="197"/>
        <v>0</v>
      </c>
      <c r="K1360" s="938"/>
      <c r="M1360" s="841"/>
      <c r="N1360" s="999" t="s">
        <v>3314</v>
      </c>
      <c r="O1360" s="1003" t="s">
        <v>3261</v>
      </c>
      <c r="P1360" s="866" t="s">
        <v>3121</v>
      </c>
      <c r="Q1360" s="844">
        <v>2</v>
      </c>
      <c r="R1360" s="758">
        <f t="shared" si="198"/>
        <v>0</v>
      </c>
      <c r="S1360" s="844">
        <f t="shared" si="198"/>
        <v>0</v>
      </c>
      <c r="T1360" s="883">
        <f t="shared" si="198"/>
        <v>0</v>
      </c>
      <c r="U1360" s="860">
        <v>0</v>
      </c>
      <c r="V1360" s="860"/>
      <c r="W1360" s="795">
        <f t="shared" si="191"/>
        <v>0</v>
      </c>
      <c r="X1360" s="795">
        <f t="shared" si="192"/>
        <v>0</v>
      </c>
      <c r="Y1360" s="795">
        <f t="shared" si="193"/>
        <v>0</v>
      </c>
      <c r="Z1360" s="795">
        <f t="shared" si="194"/>
        <v>0</v>
      </c>
      <c r="AA1360" s="795">
        <f t="shared" si="195"/>
        <v>0</v>
      </c>
      <c r="AB1360" s="796">
        <f>IFERROR(VLOOKUP(N1360,'[40]KL TT ĐỢT 2'!$B$18:$K$2023,10,0),0)</f>
        <v>0</v>
      </c>
    </row>
    <row r="1361" spans="1:28" s="823" customFormat="1" hidden="1" outlineLevel="2">
      <c r="A1361" s="835"/>
      <c r="B1361" s="835" t="s">
        <v>3315</v>
      </c>
      <c r="C1361" s="950" t="s">
        <v>3263</v>
      </c>
      <c r="D1361" s="931" t="s">
        <v>3121</v>
      </c>
      <c r="E1361" s="838">
        <v>2</v>
      </c>
      <c r="F1361" s="938"/>
      <c r="G1361" s="938"/>
      <c r="H1361" s="812">
        <v>0</v>
      </c>
      <c r="I1361" s="891">
        <f t="shared" si="196"/>
        <v>0</v>
      </c>
      <c r="J1361" s="892">
        <f t="shared" si="197"/>
        <v>0</v>
      </c>
      <c r="K1361" s="938"/>
      <c r="M1361" s="841"/>
      <c r="N1361" s="999" t="s">
        <v>3315</v>
      </c>
      <c r="O1361" s="1003" t="s">
        <v>3263</v>
      </c>
      <c r="P1361" s="866" t="s">
        <v>3121</v>
      </c>
      <c r="Q1361" s="844">
        <v>2</v>
      </c>
      <c r="R1361" s="758">
        <f t="shared" si="198"/>
        <v>0</v>
      </c>
      <c r="S1361" s="844">
        <f t="shared" si="198"/>
        <v>0</v>
      </c>
      <c r="T1361" s="883">
        <f t="shared" si="198"/>
        <v>0</v>
      </c>
      <c r="U1361" s="860">
        <v>0</v>
      </c>
      <c r="V1361" s="860"/>
      <c r="W1361" s="795">
        <f t="shared" si="191"/>
        <v>0</v>
      </c>
      <c r="X1361" s="795">
        <f t="shared" si="192"/>
        <v>0</v>
      </c>
      <c r="Y1361" s="795">
        <f t="shared" si="193"/>
        <v>0</v>
      </c>
      <c r="Z1361" s="795">
        <f t="shared" si="194"/>
        <v>0</v>
      </c>
      <c r="AA1361" s="795">
        <f t="shared" si="195"/>
        <v>0</v>
      </c>
      <c r="AB1361" s="796">
        <f>IFERROR(VLOOKUP(N1361,'[40]KL TT ĐỢT 2'!$B$18:$K$2023,10,0),0)</f>
        <v>0</v>
      </c>
    </row>
    <row r="1362" spans="1:28" s="823" customFormat="1" hidden="1" outlineLevel="2">
      <c r="A1362" s="835"/>
      <c r="B1362" s="835" t="s">
        <v>3316</v>
      </c>
      <c r="C1362" s="950" t="s">
        <v>3148</v>
      </c>
      <c r="D1362" s="931" t="s">
        <v>3104</v>
      </c>
      <c r="E1362" s="838">
        <v>2</v>
      </c>
      <c r="F1362" s="938"/>
      <c r="G1362" s="938"/>
      <c r="H1362" s="812">
        <v>0</v>
      </c>
      <c r="I1362" s="891">
        <f t="shared" si="196"/>
        <v>0</v>
      </c>
      <c r="J1362" s="892">
        <f t="shared" si="197"/>
        <v>0</v>
      </c>
      <c r="K1362" s="938"/>
      <c r="M1362" s="841"/>
      <c r="N1362" s="999" t="s">
        <v>3316</v>
      </c>
      <c r="O1362" s="1003" t="s">
        <v>3148</v>
      </c>
      <c r="P1362" s="866" t="s">
        <v>3104</v>
      </c>
      <c r="Q1362" s="844">
        <v>2</v>
      </c>
      <c r="R1362" s="758">
        <f t="shared" si="198"/>
        <v>0</v>
      </c>
      <c r="S1362" s="844">
        <f t="shared" si="198"/>
        <v>0</v>
      </c>
      <c r="T1362" s="883">
        <f t="shared" si="198"/>
        <v>0</v>
      </c>
      <c r="U1362" s="860">
        <v>0</v>
      </c>
      <c r="V1362" s="860"/>
      <c r="W1362" s="795">
        <f t="shared" si="191"/>
        <v>0</v>
      </c>
      <c r="X1362" s="795">
        <f t="shared" si="192"/>
        <v>0</v>
      </c>
      <c r="Y1362" s="795">
        <f t="shared" si="193"/>
        <v>0</v>
      </c>
      <c r="Z1362" s="795">
        <f t="shared" si="194"/>
        <v>0</v>
      </c>
      <c r="AA1362" s="795">
        <f t="shared" si="195"/>
        <v>0</v>
      </c>
      <c r="AB1362" s="796">
        <f>IFERROR(VLOOKUP(N1362,'[40]KL TT ĐỢT 2'!$B$18:$K$2023,10,0),0)</f>
        <v>0</v>
      </c>
    </row>
    <row r="1363" spans="1:28" s="827" customFormat="1" hidden="1" outlineLevel="2">
      <c r="A1363" s="817"/>
      <c r="B1363" s="835" t="s">
        <v>3317</v>
      </c>
      <c r="C1363" s="818" t="s">
        <v>3168</v>
      </c>
      <c r="D1363" s="819" t="s">
        <v>3158</v>
      </c>
      <c r="E1363" s="820">
        <v>1</v>
      </c>
      <c r="F1363" s="945"/>
      <c r="G1363" s="945"/>
      <c r="H1363" s="812">
        <v>0</v>
      </c>
      <c r="I1363" s="891">
        <f t="shared" si="196"/>
        <v>0</v>
      </c>
      <c r="J1363" s="892">
        <f t="shared" si="197"/>
        <v>0</v>
      </c>
      <c r="K1363" s="945"/>
      <c r="M1363" s="828"/>
      <c r="N1363" s="999" t="s">
        <v>3317</v>
      </c>
      <c r="O1363" s="1004" t="s">
        <v>3168</v>
      </c>
      <c r="P1363" s="862" t="s">
        <v>3158</v>
      </c>
      <c r="Q1363" s="832">
        <v>1</v>
      </c>
      <c r="R1363" s="758">
        <f t="shared" si="198"/>
        <v>0</v>
      </c>
      <c r="S1363" s="844">
        <f t="shared" si="198"/>
        <v>0</v>
      </c>
      <c r="T1363" s="883">
        <f t="shared" si="198"/>
        <v>0</v>
      </c>
      <c r="U1363" s="833">
        <v>0</v>
      </c>
      <c r="V1363" s="833"/>
      <c r="W1363" s="795">
        <f t="shared" si="191"/>
        <v>0</v>
      </c>
      <c r="X1363" s="795">
        <f t="shared" si="192"/>
        <v>0</v>
      </c>
      <c r="Y1363" s="795">
        <f t="shared" si="193"/>
        <v>0</v>
      </c>
      <c r="Z1363" s="795">
        <f t="shared" si="194"/>
        <v>0</v>
      </c>
      <c r="AA1363" s="795">
        <f t="shared" si="195"/>
        <v>0</v>
      </c>
      <c r="AB1363" s="796">
        <f>IFERROR(VLOOKUP(N1363,'[40]KL TT ĐỢT 2'!$B$18:$K$2023,10,0),0)</f>
        <v>0</v>
      </c>
    </row>
    <row r="1364" spans="1:28" s="823" customFormat="1" hidden="1" outlineLevel="2">
      <c r="A1364" s="835"/>
      <c r="B1364" s="835" t="s">
        <v>3318</v>
      </c>
      <c r="C1364" s="950" t="s">
        <v>3170</v>
      </c>
      <c r="D1364" s="931" t="s">
        <v>3111</v>
      </c>
      <c r="E1364" s="838">
        <v>1</v>
      </c>
      <c r="F1364" s="938"/>
      <c r="G1364" s="938"/>
      <c r="H1364" s="812">
        <v>0</v>
      </c>
      <c r="I1364" s="891">
        <f t="shared" si="196"/>
        <v>0</v>
      </c>
      <c r="J1364" s="892">
        <f t="shared" si="197"/>
        <v>0</v>
      </c>
      <c r="K1364" s="938"/>
      <c r="M1364" s="841"/>
      <c r="N1364" s="999" t="s">
        <v>3318</v>
      </c>
      <c r="O1364" s="1003" t="s">
        <v>3170</v>
      </c>
      <c r="P1364" s="866" t="s">
        <v>3111</v>
      </c>
      <c r="Q1364" s="844">
        <v>1</v>
      </c>
      <c r="R1364" s="758">
        <f t="shared" si="198"/>
        <v>0</v>
      </c>
      <c r="S1364" s="844">
        <f t="shared" si="198"/>
        <v>0</v>
      </c>
      <c r="T1364" s="883">
        <f t="shared" si="198"/>
        <v>0</v>
      </c>
      <c r="U1364" s="860">
        <v>0</v>
      </c>
      <c r="V1364" s="860"/>
      <c r="W1364" s="795">
        <f t="shared" si="191"/>
        <v>0</v>
      </c>
      <c r="X1364" s="795">
        <f t="shared" si="192"/>
        <v>0</v>
      </c>
      <c r="Y1364" s="795">
        <f t="shared" si="193"/>
        <v>0</v>
      </c>
      <c r="Z1364" s="795">
        <f t="shared" si="194"/>
        <v>0</v>
      </c>
      <c r="AA1364" s="795">
        <f t="shared" si="195"/>
        <v>0</v>
      </c>
      <c r="AB1364" s="796">
        <f>IFERROR(VLOOKUP(N1364,'[40]KL TT ĐỢT 2'!$B$18:$K$2023,10,0),0)</f>
        <v>0</v>
      </c>
    </row>
    <row r="1365" spans="1:28" s="823" customFormat="1" hidden="1" outlineLevel="2">
      <c r="A1365" s="835"/>
      <c r="B1365" s="835" t="s">
        <v>3319</v>
      </c>
      <c r="C1365" s="950" t="s">
        <v>3170</v>
      </c>
      <c r="D1365" s="931" t="s">
        <v>3111</v>
      </c>
      <c r="E1365" s="838">
        <v>1</v>
      </c>
      <c r="F1365" s="938"/>
      <c r="G1365" s="938"/>
      <c r="H1365" s="812">
        <v>0</v>
      </c>
      <c r="I1365" s="891">
        <f t="shared" si="196"/>
        <v>0</v>
      </c>
      <c r="J1365" s="892">
        <f t="shared" si="197"/>
        <v>0</v>
      </c>
      <c r="K1365" s="938"/>
      <c r="M1365" s="841"/>
      <c r="N1365" s="999" t="s">
        <v>3319</v>
      </c>
      <c r="O1365" s="1003" t="s">
        <v>3170</v>
      </c>
      <c r="P1365" s="866" t="s">
        <v>3111</v>
      </c>
      <c r="Q1365" s="844">
        <v>1</v>
      </c>
      <c r="R1365" s="758">
        <f t="shared" si="198"/>
        <v>0</v>
      </c>
      <c r="S1365" s="844">
        <f t="shared" si="198"/>
        <v>0</v>
      </c>
      <c r="T1365" s="883">
        <f t="shared" si="198"/>
        <v>0</v>
      </c>
      <c r="U1365" s="860">
        <v>0</v>
      </c>
      <c r="V1365" s="860"/>
      <c r="W1365" s="795">
        <f t="shared" si="191"/>
        <v>0</v>
      </c>
      <c r="X1365" s="795">
        <f t="shared" si="192"/>
        <v>0</v>
      </c>
      <c r="Y1365" s="795">
        <f t="shared" si="193"/>
        <v>0</v>
      </c>
      <c r="Z1365" s="795">
        <f t="shared" si="194"/>
        <v>0</v>
      </c>
      <c r="AA1365" s="795">
        <f t="shared" si="195"/>
        <v>0</v>
      </c>
      <c r="AB1365" s="796">
        <f>IFERROR(VLOOKUP(N1365,'[40]KL TT ĐỢT 2'!$B$18:$K$2023,10,0),0)</f>
        <v>0</v>
      </c>
    </row>
    <row r="1366" spans="1:28" s="823" customFormat="1" hidden="1" outlineLevel="2">
      <c r="A1366" s="835"/>
      <c r="B1366" s="835" t="s">
        <v>3320</v>
      </c>
      <c r="C1366" s="950" t="s">
        <v>3173</v>
      </c>
      <c r="D1366" s="931" t="s">
        <v>3111</v>
      </c>
      <c r="E1366" s="838">
        <v>1</v>
      </c>
      <c r="F1366" s="938"/>
      <c r="G1366" s="938"/>
      <c r="H1366" s="812">
        <v>0</v>
      </c>
      <c r="I1366" s="891">
        <f t="shared" si="196"/>
        <v>0</v>
      </c>
      <c r="J1366" s="892">
        <f t="shared" si="197"/>
        <v>0</v>
      </c>
      <c r="K1366" s="938"/>
      <c r="M1366" s="841"/>
      <c r="N1366" s="999" t="s">
        <v>3320</v>
      </c>
      <c r="O1366" s="1003" t="s">
        <v>3173</v>
      </c>
      <c r="P1366" s="866" t="s">
        <v>3111</v>
      </c>
      <c r="Q1366" s="844">
        <v>1</v>
      </c>
      <c r="R1366" s="758">
        <f t="shared" si="198"/>
        <v>0</v>
      </c>
      <c r="S1366" s="844">
        <f t="shared" si="198"/>
        <v>0</v>
      </c>
      <c r="T1366" s="883">
        <f t="shared" si="198"/>
        <v>0</v>
      </c>
      <c r="U1366" s="860">
        <v>0</v>
      </c>
      <c r="V1366" s="860"/>
      <c r="W1366" s="795">
        <f t="shared" si="191"/>
        <v>0</v>
      </c>
      <c r="X1366" s="795">
        <f t="shared" si="192"/>
        <v>0</v>
      </c>
      <c r="Y1366" s="795">
        <f t="shared" si="193"/>
        <v>0</v>
      </c>
      <c r="Z1366" s="795">
        <f t="shared" si="194"/>
        <v>0</v>
      </c>
      <c r="AA1366" s="795">
        <f t="shared" si="195"/>
        <v>0</v>
      </c>
      <c r="AB1366" s="796">
        <f>IFERROR(VLOOKUP(N1366,'[40]KL TT ĐỢT 2'!$B$18:$K$2023,10,0),0)</f>
        <v>0</v>
      </c>
    </row>
    <row r="1367" spans="1:28" s="823" customFormat="1" hidden="1" outlineLevel="2">
      <c r="A1367" s="835"/>
      <c r="B1367" s="835" t="s">
        <v>3321</v>
      </c>
      <c r="C1367" s="950" t="s">
        <v>3173</v>
      </c>
      <c r="D1367" s="931" t="s">
        <v>3111</v>
      </c>
      <c r="E1367" s="838">
        <v>1</v>
      </c>
      <c r="F1367" s="938"/>
      <c r="G1367" s="938"/>
      <c r="H1367" s="812">
        <v>0</v>
      </c>
      <c r="I1367" s="891">
        <f t="shared" si="196"/>
        <v>0</v>
      </c>
      <c r="J1367" s="892">
        <f t="shared" si="197"/>
        <v>0</v>
      </c>
      <c r="K1367" s="938"/>
      <c r="M1367" s="841"/>
      <c r="N1367" s="999" t="s">
        <v>3321</v>
      </c>
      <c r="O1367" s="1003" t="s">
        <v>3173</v>
      </c>
      <c r="P1367" s="866" t="s">
        <v>3111</v>
      </c>
      <c r="Q1367" s="844">
        <v>1</v>
      </c>
      <c r="R1367" s="758">
        <f t="shared" si="198"/>
        <v>0</v>
      </c>
      <c r="S1367" s="844">
        <f t="shared" si="198"/>
        <v>0</v>
      </c>
      <c r="T1367" s="883">
        <f t="shared" si="198"/>
        <v>0</v>
      </c>
      <c r="U1367" s="860">
        <v>0</v>
      </c>
      <c r="V1367" s="860"/>
      <c r="W1367" s="795">
        <f t="shared" si="191"/>
        <v>0</v>
      </c>
      <c r="X1367" s="795">
        <f t="shared" si="192"/>
        <v>0</v>
      </c>
      <c r="Y1367" s="795">
        <f t="shared" si="193"/>
        <v>0</v>
      </c>
      <c r="Z1367" s="795">
        <f t="shared" si="194"/>
        <v>0</v>
      </c>
      <c r="AA1367" s="795">
        <f t="shared" si="195"/>
        <v>0</v>
      </c>
      <c r="AB1367" s="796">
        <f>IFERROR(VLOOKUP(N1367,'[40]KL TT ĐỢT 2'!$B$18:$K$2023,10,0),0)</f>
        <v>0</v>
      </c>
    </row>
    <row r="1368" spans="1:28" s="823" customFormat="1" hidden="1" outlineLevel="2">
      <c r="A1368" s="835"/>
      <c r="B1368" s="835" t="s">
        <v>3322</v>
      </c>
      <c r="C1368" s="950" t="s">
        <v>3166</v>
      </c>
      <c r="D1368" s="931" t="s">
        <v>3104</v>
      </c>
      <c r="E1368" s="838">
        <v>1</v>
      </c>
      <c r="F1368" s="938"/>
      <c r="G1368" s="938"/>
      <c r="H1368" s="812">
        <v>0</v>
      </c>
      <c r="I1368" s="891">
        <f t="shared" si="196"/>
        <v>0</v>
      </c>
      <c r="J1368" s="892">
        <f t="shared" si="197"/>
        <v>0</v>
      </c>
      <c r="K1368" s="938"/>
      <c r="M1368" s="841"/>
      <c r="N1368" s="999" t="s">
        <v>3322</v>
      </c>
      <c r="O1368" s="1003" t="s">
        <v>3166</v>
      </c>
      <c r="P1368" s="866" t="s">
        <v>3104</v>
      </c>
      <c r="Q1368" s="844">
        <v>1</v>
      </c>
      <c r="R1368" s="758">
        <f t="shared" si="198"/>
        <v>0</v>
      </c>
      <c r="S1368" s="844">
        <f t="shared" si="198"/>
        <v>0</v>
      </c>
      <c r="T1368" s="883">
        <f t="shared" si="198"/>
        <v>0</v>
      </c>
      <c r="U1368" s="860">
        <v>0</v>
      </c>
      <c r="V1368" s="860"/>
      <c r="W1368" s="795">
        <f t="shared" ref="W1368:W1431" si="199">U1368+V1368</f>
        <v>0</v>
      </c>
      <c r="X1368" s="795">
        <f t="shared" ref="X1368:X1431" si="200">Q1368*W1368</f>
        <v>0</v>
      </c>
      <c r="Y1368" s="795">
        <f t="shared" ref="Y1368:Y1431" si="201">R1368*W1368</f>
        <v>0</v>
      </c>
      <c r="Z1368" s="795">
        <f t="shared" ref="Z1368:Z1431" si="202">S1368*W1368</f>
        <v>0</v>
      </c>
      <c r="AA1368" s="795">
        <f t="shared" ref="AA1368:AA1431" si="203">T1368*W1368</f>
        <v>0</v>
      </c>
      <c r="AB1368" s="796">
        <f>IFERROR(VLOOKUP(N1368,'[40]KL TT ĐỢT 2'!$B$18:$K$2023,10,0),0)</f>
        <v>0</v>
      </c>
    </row>
    <row r="1369" spans="1:28" s="827" customFormat="1" hidden="1" outlineLevel="2">
      <c r="A1369" s="817"/>
      <c r="B1369" s="835" t="s">
        <v>3323</v>
      </c>
      <c r="C1369" s="818" t="s">
        <v>3272</v>
      </c>
      <c r="D1369" s="819" t="s">
        <v>3158</v>
      </c>
      <c r="E1369" s="820">
        <v>2</v>
      </c>
      <c r="F1369" s="945"/>
      <c r="G1369" s="945"/>
      <c r="H1369" s="812">
        <v>0</v>
      </c>
      <c r="I1369" s="891">
        <f t="shared" si="196"/>
        <v>0</v>
      </c>
      <c r="J1369" s="892">
        <f t="shared" si="197"/>
        <v>0</v>
      </c>
      <c r="K1369" s="945"/>
      <c r="M1369" s="828"/>
      <c r="N1369" s="999" t="s">
        <v>3323</v>
      </c>
      <c r="O1369" s="1004" t="s">
        <v>3272</v>
      </c>
      <c r="P1369" s="862" t="s">
        <v>3158</v>
      </c>
      <c r="Q1369" s="832">
        <v>2</v>
      </c>
      <c r="R1369" s="758">
        <f t="shared" si="198"/>
        <v>0</v>
      </c>
      <c r="S1369" s="844">
        <f t="shared" si="198"/>
        <v>0</v>
      </c>
      <c r="T1369" s="883">
        <f t="shared" si="198"/>
        <v>0</v>
      </c>
      <c r="U1369" s="833">
        <v>0</v>
      </c>
      <c r="V1369" s="833"/>
      <c r="W1369" s="795">
        <f t="shared" si="199"/>
        <v>0</v>
      </c>
      <c r="X1369" s="795">
        <f t="shared" si="200"/>
        <v>0</v>
      </c>
      <c r="Y1369" s="795">
        <f t="shared" si="201"/>
        <v>0</v>
      </c>
      <c r="Z1369" s="795">
        <f t="shared" si="202"/>
        <v>0</v>
      </c>
      <c r="AA1369" s="795">
        <f t="shared" si="203"/>
        <v>0</v>
      </c>
      <c r="AB1369" s="796">
        <f>IFERROR(VLOOKUP(N1369,'[40]KL TT ĐỢT 2'!$B$18:$K$2023,10,0),0)</f>
        <v>0</v>
      </c>
    </row>
    <row r="1370" spans="1:28" s="823" customFormat="1" hidden="1" outlineLevel="2">
      <c r="A1370" s="835"/>
      <c r="B1370" s="835" t="s">
        <v>3324</v>
      </c>
      <c r="C1370" s="950" t="s">
        <v>3160</v>
      </c>
      <c r="D1370" s="931" t="s">
        <v>3121</v>
      </c>
      <c r="E1370" s="838">
        <v>2</v>
      </c>
      <c r="F1370" s="938"/>
      <c r="G1370" s="938"/>
      <c r="H1370" s="812">
        <v>0</v>
      </c>
      <c r="I1370" s="891">
        <f t="shared" si="196"/>
        <v>0</v>
      </c>
      <c r="J1370" s="892">
        <f t="shared" si="197"/>
        <v>0</v>
      </c>
      <c r="K1370" s="938"/>
      <c r="M1370" s="841"/>
      <c r="N1370" s="999" t="s">
        <v>3324</v>
      </c>
      <c r="O1370" s="1003" t="s">
        <v>3160</v>
      </c>
      <c r="P1370" s="866" t="s">
        <v>3121</v>
      </c>
      <c r="Q1370" s="844">
        <v>2</v>
      </c>
      <c r="R1370" s="758">
        <f t="shared" si="198"/>
        <v>0</v>
      </c>
      <c r="S1370" s="844">
        <f t="shared" si="198"/>
        <v>0</v>
      </c>
      <c r="T1370" s="883">
        <f t="shared" si="198"/>
        <v>0</v>
      </c>
      <c r="U1370" s="860">
        <v>0</v>
      </c>
      <c r="V1370" s="860"/>
      <c r="W1370" s="795">
        <f t="shared" si="199"/>
        <v>0</v>
      </c>
      <c r="X1370" s="795">
        <f t="shared" si="200"/>
        <v>0</v>
      </c>
      <c r="Y1370" s="795">
        <f t="shared" si="201"/>
        <v>0</v>
      </c>
      <c r="Z1370" s="795">
        <f t="shared" si="202"/>
        <v>0</v>
      </c>
      <c r="AA1370" s="795">
        <f t="shared" si="203"/>
        <v>0</v>
      </c>
      <c r="AB1370" s="796">
        <f>IFERROR(VLOOKUP(N1370,'[40]KL TT ĐỢT 2'!$B$18:$K$2023,10,0),0)</f>
        <v>0</v>
      </c>
    </row>
    <row r="1371" spans="1:28" s="823" customFormat="1" hidden="1" outlineLevel="2">
      <c r="A1371" s="835"/>
      <c r="B1371" s="835" t="s">
        <v>3325</v>
      </c>
      <c r="C1371" s="950" t="s">
        <v>3160</v>
      </c>
      <c r="D1371" s="931" t="s">
        <v>3121</v>
      </c>
      <c r="E1371" s="838">
        <v>2</v>
      </c>
      <c r="F1371" s="938"/>
      <c r="G1371" s="938"/>
      <c r="H1371" s="812">
        <v>0</v>
      </c>
      <c r="I1371" s="891">
        <f t="shared" si="196"/>
        <v>0</v>
      </c>
      <c r="J1371" s="892">
        <f t="shared" si="197"/>
        <v>0</v>
      </c>
      <c r="K1371" s="938"/>
      <c r="M1371" s="841"/>
      <c r="N1371" s="999" t="s">
        <v>3325</v>
      </c>
      <c r="O1371" s="1003" t="s">
        <v>3160</v>
      </c>
      <c r="P1371" s="866" t="s">
        <v>3121</v>
      </c>
      <c r="Q1371" s="844">
        <v>2</v>
      </c>
      <c r="R1371" s="758">
        <f t="shared" si="198"/>
        <v>0</v>
      </c>
      <c r="S1371" s="844">
        <f t="shared" si="198"/>
        <v>0</v>
      </c>
      <c r="T1371" s="883">
        <f t="shared" si="198"/>
        <v>0</v>
      </c>
      <c r="U1371" s="860">
        <v>0</v>
      </c>
      <c r="V1371" s="860"/>
      <c r="W1371" s="795">
        <f t="shared" si="199"/>
        <v>0</v>
      </c>
      <c r="X1371" s="795">
        <f t="shared" si="200"/>
        <v>0</v>
      </c>
      <c r="Y1371" s="795">
        <f t="shared" si="201"/>
        <v>0</v>
      </c>
      <c r="Z1371" s="795">
        <f t="shared" si="202"/>
        <v>0</v>
      </c>
      <c r="AA1371" s="795">
        <f t="shared" si="203"/>
        <v>0</v>
      </c>
      <c r="AB1371" s="796">
        <f>IFERROR(VLOOKUP(N1371,'[40]KL TT ĐỢT 2'!$B$18:$K$2023,10,0),0)</f>
        <v>0</v>
      </c>
    </row>
    <row r="1372" spans="1:28" s="823" customFormat="1" hidden="1" outlineLevel="2">
      <c r="A1372" s="835"/>
      <c r="B1372" s="835" t="s">
        <v>3326</v>
      </c>
      <c r="C1372" s="950" t="s">
        <v>3163</v>
      </c>
      <c r="D1372" s="931" t="s">
        <v>3121</v>
      </c>
      <c r="E1372" s="838">
        <v>2</v>
      </c>
      <c r="F1372" s="938"/>
      <c r="G1372" s="938"/>
      <c r="H1372" s="812">
        <v>0</v>
      </c>
      <c r="I1372" s="891">
        <f t="shared" ref="I1372:I1435" si="204">+E1372*K1372</f>
        <v>0</v>
      </c>
      <c r="J1372" s="892">
        <f t="shared" ref="J1372:J1435" si="205">+H1372+I1372</f>
        <v>0</v>
      </c>
      <c r="K1372" s="938"/>
      <c r="M1372" s="841"/>
      <c r="N1372" s="999" t="s">
        <v>3326</v>
      </c>
      <c r="O1372" s="1003" t="s">
        <v>3163</v>
      </c>
      <c r="P1372" s="866" t="s">
        <v>3121</v>
      </c>
      <c r="Q1372" s="844">
        <v>2</v>
      </c>
      <c r="R1372" s="758">
        <f t="shared" si="198"/>
        <v>0</v>
      </c>
      <c r="S1372" s="844">
        <f t="shared" si="198"/>
        <v>0</v>
      </c>
      <c r="T1372" s="883">
        <f t="shared" si="198"/>
        <v>0</v>
      </c>
      <c r="U1372" s="860">
        <v>0</v>
      </c>
      <c r="V1372" s="860"/>
      <c r="W1372" s="795">
        <f t="shared" si="199"/>
        <v>0</v>
      </c>
      <c r="X1372" s="795">
        <f t="shared" si="200"/>
        <v>0</v>
      </c>
      <c r="Y1372" s="795">
        <f t="shared" si="201"/>
        <v>0</v>
      </c>
      <c r="Z1372" s="795">
        <f t="shared" si="202"/>
        <v>0</v>
      </c>
      <c r="AA1372" s="795">
        <f t="shared" si="203"/>
        <v>0</v>
      </c>
      <c r="AB1372" s="796">
        <f>IFERROR(VLOOKUP(N1372,'[40]KL TT ĐỢT 2'!$B$18:$K$2023,10,0),0)</f>
        <v>0</v>
      </c>
    </row>
    <row r="1373" spans="1:28" s="823" customFormat="1" hidden="1" outlineLevel="2">
      <c r="A1373" s="835"/>
      <c r="B1373" s="835" t="s">
        <v>3327</v>
      </c>
      <c r="C1373" s="950" t="s">
        <v>3163</v>
      </c>
      <c r="D1373" s="931" t="s">
        <v>3121</v>
      </c>
      <c r="E1373" s="838">
        <v>2</v>
      </c>
      <c r="F1373" s="938"/>
      <c r="G1373" s="938"/>
      <c r="H1373" s="812">
        <v>0</v>
      </c>
      <c r="I1373" s="891">
        <f t="shared" si="204"/>
        <v>0</v>
      </c>
      <c r="J1373" s="892">
        <f t="shared" si="205"/>
        <v>0</v>
      </c>
      <c r="K1373" s="938"/>
      <c r="M1373" s="841"/>
      <c r="N1373" s="999" t="s">
        <v>3327</v>
      </c>
      <c r="O1373" s="1003" t="s">
        <v>3163</v>
      </c>
      <c r="P1373" s="866" t="s">
        <v>3121</v>
      </c>
      <c r="Q1373" s="844">
        <v>2</v>
      </c>
      <c r="R1373" s="758">
        <f t="shared" si="198"/>
        <v>0</v>
      </c>
      <c r="S1373" s="844">
        <f t="shared" si="198"/>
        <v>0</v>
      </c>
      <c r="T1373" s="883">
        <f t="shared" si="198"/>
        <v>0</v>
      </c>
      <c r="U1373" s="860">
        <v>0</v>
      </c>
      <c r="V1373" s="860"/>
      <c r="W1373" s="795">
        <f t="shared" si="199"/>
        <v>0</v>
      </c>
      <c r="X1373" s="795">
        <f t="shared" si="200"/>
        <v>0</v>
      </c>
      <c r="Y1373" s="795">
        <f t="shared" si="201"/>
        <v>0</v>
      </c>
      <c r="Z1373" s="795">
        <f t="shared" si="202"/>
        <v>0</v>
      </c>
      <c r="AA1373" s="795">
        <f t="shared" si="203"/>
        <v>0</v>
      </c>
      <c r="AB1373" s="796">
        <f>IFERROR(VLOOKUP(N1373,'[40]KL TT ĐỢT 2'!$B$18:$K$2023,10,0),0)</f>
        <v>0</v>
      </c>
    </row>
    <row r="1374" spans="1:28" s="823" customFormat="1" hidden="1" outlineLevel="2">
      <c r="A1374" s="835"/>
      <c r="B1374" s="835" t="s">
        <v>3328</v>
      </c>
      <c r="C1374" s="950" t="s">
        <v>3166</v>
      </c>
      <c r="D1374" s="931" t="s">
        <v>3104</v>
      </c>
      <c r="E1374" s="838">
        <v>2</v>
      </c>
      <c r="F1374" s="938"/>
      <c r="G1374" s="938"/>
      <c r="H1374" s="812">
        <v>0</v>
      </c>
      <c r="I1374" s="891">
        <f t="shared" si="204"/>
        <v>0</v>
      </c>
      <c r="J1374" s="892">
        <f t="shared" si="205"/>
        <v>0</v>
      </c>
      <c r="K1374" s="938"/>
      <c r="M1374" s="841"/>
      <c r="N1374" s="999" t="s">
        <v>3328</v>
      </c>
      <c r="O1374" s="1003" t="s">
        <v>3166</v>
      </c>
      <c r="P1374" s="866" t="s">
        <v>3104</v>
      </c>
      <c r="Q1374" s="844">
        <v>2</v>
      </c>
      <c r="R1374" s="758">
        <f t="shared" si="198"/>
        <v>0</v>
      </c>
      <c r="S1374" s="844">
        <f t="shared" si="198"/>
        <v>0</v>
      </c>
      <c r="T1374" s="883">
        <f t="shared" si="198"/>
        <v>0</v>
      </c>
      <c r="U1374" s="860">
        <v>0</v>
      </c>
      <c r="V1374" s="860"/>
      <c r="W1374" s="795">
        <f t="shared" si="199"/>
        <v>0</v>
      </c>
      <c r="X1374" s="795">
        <f t="shared" si="200"/>
        <v>0</v>
      </c>
      <c r="Y1374" s="795">
        <f t="shared" si="201"/>
        <v>0</v>
      </c>
      <c r="Z1374" s="795">
        <f t="shared" si="202"/>
        <v>0</v>
      </c>
      <c r="AA1374" s="795">
        <f t="shared" si="203"/>
        <v>0</v>
      </c>
      <c r="AB1374" s="796">
        <f>IFERROR(VLOOKUP(N1374,'[40]KL TT ĐỢT 2'!$B$18:$K$2023,10,0),0)</f>
        <v>0</v>
      </c>
    </row>
    <row r="1375" spans="1:28" s="823" customFormat="1" hidden="1" outlineLevel="1" collapsed="1">
      <c r="A1375" s="835">
        <v>5</v>
      </c>
      <c r="B1375" s="835" t="s">
        <v>3329</v>
      </c>
      <c r="C1375" s="998" t="s">
        <v>3330</v>
      </c>
      <c r="D1375" s="826" t="s">
        <v>3101</v>
      </c>
      <c r="E1375" s="820">
        <v>1</v>
      </c>
      <c r="F1375" s="938"/>
      <c r="G1375" s="938"/>
      <c r="H1375" s="812">
        <v>0</v>
      </c>
      <c r="I1375" s="891">
        <f t="shared" si="204"/>
        <v>0</v>
      </c>
      <c r="J1375" s="892">
        <f t="shared" si="205"/>
        <v>0</v>
      </c>
      <c r="K1375" s="938"/>
      <c r="M1375" s="841">
        <v>5</v>
      </c>
      <c r="N1375" s="999" t="s">
        <v>3329</v>
      </c>
      <c r="O1375" s="1000" t="s">
        <v>3330</v>
      </c>
      <c r="P1375" s="831" t="s">
        <v>3101</v>
      </c>
      <c r="Q1375" s="832">
        <v>1</v>
      </c>
      <c r="R1375" s="758">
        <f t="shared" si="198"/>
        <v>0</v>
      </c>
      <c r="S1375" s="844">
        <f t="shared" si="198"/>
        <v>0</v>
      </c>
      <c r="T1375" s="883">
        <f t="shared" si="198"/>
        <v>0</v>
      </c>
      <c r="U1375" s="845">
        <v>45003000</v>
      </c>
      <c r="V1375" s="845">
        <v>2570900</v>
      </c>
      <c r="W1375" s="795">
        <f t="shared" si="199"/>
        <v>47573900</v>
      </c>
      <c r="X1375" s="795">
        <f t="shared" si="200"/>
        <v>47573900</v>
      </c>
      <c r="Y1375" s="795">
        <f t="shared" si="201"/>
        <v>0</v>
      </c>
      <c r="Z1375" s="795">
        <f t="shared" si="202"/>
        <v>0</v>
      </c>
      <c r="AA1375" s="795">
        <f t="shared" si="203"/>
        <v>0</v>
      </c>
      <c r="AB1375" s="796">
        <f>IFERROR(VLOOKUP(N1375,'[40]KL TT ĐỢT 2'!$B$18:$K$2023,10,0),0)</f>
        <v>0</v>
      </c>
    </row>
    <row r="1376" spans="1:28" s="823" customFormat="1" hidden="1" outlineLevel="2">
      <c r="A1376" s="835"/>
      <c r="B1376" s="835" t="s">
        <v>3331</v>
      </c>
      <c r="C1376" s="1001" t="s">
        <v>3103</v>
      </c>
      <c r="D1376" s="837" t="s">
        <v>3104</v>
      </c>
      <c r="E1376" s="838">
        <v>1</v>
      </c>
      <c r="F1376" s="938"/>
      <c r="G1376" s="938"/>
      <c r="H1376" s="812">
        <v>0</v>
      </c>
      <c r="I1376" s="891">
        <f t="shared" si="204"/>
        <v>0</v>
      </c>
      <c r="J1376" s="892">
        <f t="shared" si="205"/>
        <v>0</v>
      </c>
      <c r="K1376" s="938"/>
      <c r="M1376" s="841"/>
      <c r="N1376" s="999" t="s">
        <v>3331</v>
      </c>
      <c r="O1376" s="1002" t="s">
        <v>3103</v>
      </c>
      <c r="P1376" s="843" t="s">
        <v>3104</v>
      </c>
      <c r="Q1376" s="844">
        <v>1</v>
      </c>
      <c r="R1376" s="758">
        <f t="shared" si="198"/>
        <v>0</v>
      </c>
      <c r="S1376" s="844">
        <f t="shared" si="198"/>
        <v>0</v>
      </c>
      <c r="T1376" s="883">
        <f t="shared" si="198"/>
        <v>0</v>
      </c>
      <c r="U1376" s="845">
        <v>0</v>
      </c>
      <c r="V1376" s="845"/>
      <c r="W1376" s="795">
        <f t="shared" si="199"/>
        <v>0</v>
      </c>
      <c r="X1376" s="795">
        <f t="shared" si="200"/>
        <v>0</v>
      </c>
      <c r="Y1376" s="795">
        <f t="shared" si="201"/>
        <v>0</v>
      </c>
      <c r="Z1376" s="795">
        <f t="shared" si="202"/>
        <v>0</v>
      </c>
      <c r="AA1376" s="795">
        <f t="shared" si="203"/>
        <v>0</v>
      </c>
      <c r="AB1376" s="796">
        <f>IFERROR(VLOOKUP(N1376,'[40]KL TT ĐỢT 2'!$B$18:$K$2023,10,0),0)</f>
        <v>0</v>
      </c>
    </row>
    <row r="1377" spans="1:28" s="823" customFormat="1" hidden="1" outlineLevel="2">
      <c r="A1377" s="817"/>
      <c r="B1377" s="835" t="s">
        <v>3332</v>
      </c>
      <c r="C1377" s="950" t="s">
        <v>3106</v>
      </c>
      <c r="D1377" s="931" t="s">
        <v>3104</v>
      </c>
      <c r="E1377" s="838">
        <v>1</v>
      </c>
      <c r="F1377" s="945"/>
      <c r="G1377" s="945"/>
      <c r="H1377" s="812">
        <v>0</v>
      </c>
      <c r="I1377" s="891">
        <f t="shared" si="204"/>
        <v>0</v>
      </c>
      <c r="J1377" s="892">
        <f t="shared" si="205"/>
        <v>0</v>
      </c>
      <c r="K1377" s="945"/>
      <c r="M1377" s="828"/>
      <c r="N1377" s="999" t="s">
        <v>3332</v>
      </c>
      <c r="O1377" s="1003" t="s">
        <v>3106</v>
      </c>
      <c r="P1377" s="866" t="s">
        <v>3104</v>
      </c>
      <c r="Q1377" s="844">
        <v>1</v>
      </c>
      <c r="R1377" s="758">
        <f t="shared" si="198"/>
        <v>0</v>
      </c>
      <c r="S1377" s="844">
        <f t="shared" si="198"/>
        <v>0</v>
      </c>
      <c r="T1377" s="883">
        <f t="shared" si="198"/>
        <v>0</v>
      </c>
      <c r="U1377" s="833">
        <v>0</v>
      </c>
      <c r="V1377" s="833"/>
      <c r="W1377" s="795">
        <f t="shared" si="199"/>
        <v>0</v>
      </c>
      <c r="X1377" s="795">
        <f t="shared" si="200"/>
        <v>0</v>
      </c>
      <c r="Y1377" s="795">
        <f t="shared" si="201"/>
        <v>0</v>
      </c>
      <c r="Z1377" s="795">
        <f t="shared" si="202"/>
        <v>0</v>
      </c>
      <c r="AA1377" s="795">
        <f t="shared" si="203"/>
        <v>0</v>
      </c>
      <c r="AB1377" s="796">
        <f>IFERROR(VLOOKUP(N1377,'[40]KL TT ĐỢT 2'!$B$18:$K$2023,10,0),0)</f>
        <v>0</v>
      </c>
    </row>
    <row r="1378" spans="1:28" s="823" customFormat="1" hidden="1" outlineLevel="2">
      <c r="A1378" s="835"/>
      <c r="B1378" s="835" t="s">
        <v>3333</v>
      </c>
      <c r="C1378" s="950" t="s">
        <v>3108</v>
      </c>
      <c r="D1378" s="931"/>
      <c r="E1378" s="838"/>
      <c r="F1378" s="938"/>
      <c r="G1378" s="938"/>
      <c r="H1378" s="812">
        <v>0</v>
      </c>
      <c r="I1378" s="891">
        <f t="shared" si="204"/>
        <v>0</v>
      </c>
      <c r="J1378" s="892">
        <f t="shared" si="205"/>
        <v>0</v>
      </c>
      <c r="K1378" s="938"/>
      <c r="M1378" s="841"/>
      <c r="N1378" s="999" t="s">
        <v>3333</v>
      </c>
      <c r="O1378" s="1003" t="s">
        <v>3108</v>
      </c>
      <c r="P1378" s="866"/>
      <c r="Q1378" s="844"/>
      <c r="R1378" s="758">
        <f t="shared" si="198"/>
        <v>0</v>
      </c>
      <c r="S1378" s="844">
        <f t="shared" si="198"/>
        <v>0</v>
      </c>
      <c r="T1378" s="883">
        <f t="shared" si="198"/>
        <v>0</v>
      </c>
      <c r="U1378" s="860">
        <v>0</v>
      </c>
      <c r="V1378" s="860"/>
      <c r="W1378" s="795">
        <f t="shared" si="199"/>
        <v>0</v>
      </c>
      <c r="X1378" s="795">
        <f t="shared" si="200"/>
        <v>0</v>
      </c>
      <c r="Y1378" s="795">
        <f t="shared" si="201"/>
        <v>0</v>
      </c>
      <c r="Z1378" s="795">
        <f t="shared" si="202"/>
        <v>0</v>
      </c>
      <c r="AA1378" s="795">
        <f t="shared" si="203"/>
        <v>0</v>
      </c>
      <c r="AB1378" s="796">
        <f>IFERROR(VLOOKUP(N1378,'[40]KL TT ĐỢT 2'!$B$18:$K$2023,10,0),0)</f>
        <v>0</v>
      </c>
    </row>
    <row r="1379" spans="1:28" s="823" customFormat="1" hidden="1" outlineLevel="2">
      <c r="A1379" s="817"/>
      <c r="B1379" s="835" t="s">
        <v>3334</v>
      </c>
      <c r="C1379" s="950" t="s">
        <v>3110</v>
      </c>
      <c r="D1379" s="931" t="s">
        <v>3111</v>
      </c>
      <c r="E1379" s="838">
        <v>1</v>
      </c>
      <c r="F1379" s="945"/>
      <c r="G1379" s="945"/>
      <c r="H1379" s="812">
        <v>0</v>
      </c>
      <c r="I1379" s="891">
        <f t="shared" si="204"/>
        <v>0</v>
      </c>
      <c r="J1379" s="892">
        <f t="shared" si="205"/>
        <v>0</v>
      </c>
      <c r="K1379" s="945"/>
      <c r="M1379" s="828"/>
      <c r="N1379" s="999" t="s">
        <v>3334</v>
      </c>
      <c r="O1379" s="1003" t="s">
        <v>3110</v>
      </c>
      <c r="P1379" s="866" t="s">
        <v>3111</v>
      </c>
      <c r="Q1379" s="844">
        <v>1</v>
      </c>
      <c r="R1379" s="758">
        <f t="shared" si="198"/>
        <v>0</v>
      </c>
      <c r="S1379" s="844">
        <f t="shared" si="198"/>
        <v>0</v>
      </c>
      <c r="T1379" s="883">
        <f t="shared" si="198"/>
        <v>0</v>
      </c>
      <c r="U1379" s="833">
        <v>0</v>
      </c>
      <c r="V1379" s="833"/>
      <c r="W1379" s="795">
        <f t="shared" si="199"/>
        <v>0</v>
      </c>
      <c r="X1379" s="795">
        <f t="shared" si="200"/>
        <v>0</v>
      </c>
      <c r="Y1379" s="795">
        <f t="shared" si="201"/>
        <v>0</v>
      </c>
      <c r="Z1379" s="795">
        <f t="shared" si="202"/>
        <v>0</v>
      </c>
      <c r="AA1379" s="795">
        <f t="shared" si="203"/>
        <v>0</v>
      </c>
      <c r="AB1379" s="796">
        <f>IFERROR(VLOOKUP(N1379,'[40]KL TT ĐỢT 2'!$B$18:$K$2023,10,0),0)</f>
        <v>0</v>
      </c>
    </row>
    <row r="1380" spans="1:28" s="823" customFormat="1" hidden="1" outlineLevel="2">
      <c r="A1380" s="817"/>
      <c r="B1380" s="835" t="s">
        <v>3335</v>
      </c>
      <c r="C1380" s="950" t="s">
        <v>3113</v>
      </c>
      <c r="D1380" s="931" t="s">
        <v>3111</v>
      </c>
      <c r="E1380" s="838">
        <v>1</v>
      </c>
      <c r="F1380" s="945"/>
      <c r="G1380" s="945"/>
      <c r="H1380" s="812">
        <v>0</v>
      </c>
      <c r="I1380" s="891">
        <f t="shared" si="204"/>
        <v>0</v>
      </c>
      <c r="J1380" s="892">
        <f t="shared" si="205"/>
        <v>0</v>
      </c>
      <c r="K1380" s="945"/>
      <c r="M1380" s="828"/>
      <c r="N1380" s="999" t="s">
        <v>3335</v>
      </c>
      <c r="O1380" s="1003" t="s">
        <v>3113</v>
      </c>
      <c r="P1380" s="866" t="s">
        <v>3111</v>
      </c>
      <c r="Q1380" s="844">
        <v>1</v>
      </c>
      <c r="R1380" s="758">
        <f t="shared" si="198"/>
        <v>0</v>
      </c>
      <c r="S1380" s="844">
        <f t="shared" si="198"/>
        <v>0</v>
      </c>
      <c r="T1380" s="883">
        <f t="shared" si="198"/>
        <v>0</v>
      </c>
      <c r="U1380" s="833">
        <v>0</v>
      </c>
      <c r="V1380" s="833"/>
      <c r="W1380" s="795">
        <f t="shared" si="199"/>
        <v>0</v>
      </c>
      <c r="X1380" s="795">
        <f t="shared" si="200"/>
        <v>0</v>
      </c>
      <c r="Y1380" s="795">
        <f t="shared" si="201"/>
        <v>0</v>
      </c>
      <c r="Z1380" s="795">
        <f t="shared" si="202"/>
        <v>0</v>
      </c>
      <c r="AA1380" s="795">
        <f t="shared" si="203"/>
        <v>0</v>
      </c>
      <c r="AB1380" s="796">
        <f>IFERROR(VLOOKUP(N1380,'[40]KL TT ĐỢT 2'!$B$18:$K$2023,10,0),0)</f>
        <v>0</v>
      </c>
    </row>
    <row r="1381" spans="1:28" s="823" customFormat="1" hidden="1" outlineLevel="2">
      <c r="A1381" s="817"/>
      <c r="B1381" s="835" t="s">
        <v>3336</v>
      </c>
      <c r="C1381" s="950" t="s">
        <v>3115</v>
      </c>
      <c r="D1381" s="931" t="s">
        <v>3111</v>
      </c>
      <c r="E1381" s="838">
        <v>1</v>
      </c>
      <c r="F1381" s="945"/>
      <c r="G1381" s="945"/>
      <c r="H1381" s="812">
        <v>0</v>
      </c>
      <c r="I1381" s="891">
        <f t="shared" si="204"/>
        <v>0</v>
      </c>
      <c r="J1381" s="892">
        <f t="shared" si="205"/>
        <v>0</v>
      </c>
      <c r="K1381" s="945"/>
      <c r="M1381" s="828"/>
      <c r="N1381" s="999" t="s">
        <v>3336</v>
      </c>
      <c r="O1381" s="1003" t="s">
        <v>3115</v>
      </c>
      <c r="P1381" s="866" t="s">
        <v>3111</v>
      </c>
      <c r="Q1381" s="844">
        <v>1</v>
      </c>
      <c r="R1381" s="758">
        <f t="shared" si="198"/>
        <v>0</v>
      </c>
      <c r="S1381" s="844">
        <f t="shared" si="198"/>
        <v>0</v>
      </c>
      <c r="T1381" s="883">
        <f t="shared" si="198"/>
        <v>0</v>
      </c>
      <c r="U1381" s="833">
        <v>0</v>
      </c>
      <c r="V1381" s="833"/>
      <c r="W1381" s="795">
        <f t="shared" si="199"/>
        <v>0</v>
      </c>
      <c r="X1381" s="795">
        <f t="shared" si="200"/>
        <v>0</v>
      </c>
      <c r="Y1381" s="795">
        <f t="shared" si="201"/>
        <v>0</v>
      </c>
      <c r="Z1381" s="795">
        <f t="shared" si="202"/>
        <v>0</v>
      </c>
      <c r="AA1381" s="795">
        <f t="shared" si="203"/>
        <v>0</v>
      </c>
      <c r="AB1381" s="796">
        <f>IFERROR(VLOOKUP(N1381,'[40]KL TT ĐỢT 2'!$B$18:$K$2023,10,0),0)</f>
        <v>0</v>
      </c>
    </row>
    <row r="1382" spans="1:28" s="823" customFormat="1" hidden="1" outlineLevel="2">
      <c r="A1382" s="817"/>
      <c r="B1382" s="835" t="s">
        <v>3337</v>
      </c>
      <c r="C1382" s="950" t="s">
        <v>3117</v>
      </c>
      <c r="D1382" s="931" t="s">
        <v>3118</v>
      </c>
      <c r="E1382" s="838">
        <v>3</v>
      </c>
      <c r="F1382" s="945"/>
      <c r="G1382" s="945"/>
      <c r="H1382" s="812">
        <v>0</v>
      </c>
      <c r="I1382" s="891">
        <f t="shared" si="204"/>
        <v>0</v>
      </c>
      <c r="J1382" s="892">
        <f t="shared" si="205"/>
        <v>0</v>
      </c>
      <c r="K1382" s="945"/>
      <c r="M1382" s="828"/>
      <c r="N1382" s="999" t="s">
        <v>3337</v>
      </c>
      <c r="O1382" s="1003" t="s">
        <v>3117</v>
      </c>
      <c r="P1382" s="866" t="s">
        <v>3118</v>
      </c>
      <c r="Q1382" s="844">
        <v>3</v>
      </c>
      <c r="R1382" s="758">
        <f t="shared" si="198"/>
        <v>0</v>
      </c>
      <c r="S1382" s="844">
        <f t="shared" si="198"/>
        <v>0</v>
      </c>
      <c r="T1382" s="883">
        <f t="shared" si="198"/>
        <v>0</v>
      </c>
      <c r="U1382" s="833">
        <v>0</v>
      </c>
      <c r="V1382" s="833"/>
      <c r="W1382" s="795">
        <f t="shared" si="199"/>
        <v>0</v>
      </c>
      <c r="X1382" s="795">
        <f t="shared" si="200"/>
        <v>0</v>
      </c>
      <c r="Y1382" s="795">
        <f t="shared" si="201"/>
        <v>0</v>
      </c>
      <c r="Z1382" s="795">
        <f t="shared" si="202"/>
        <v>0</v>
      </c>
      <c r="AA1382" s="795">
        <f t="shared" si="203"/>
        <v>0</v>
      </c>
      <c r="AB1382" s="796">
        <f>IFERROR(VLOOKUP(N1382,'[40]KL TT ĐỢT 2'!$B$18:$K$2023,10,0),0)</f>
        <v>0</v>
      </c>
    </row>
    <row r="1383" spans="1:28" s="823" customFormat="1" hidden="1" outlineLevel="2">
      <c r="A1383" s="817"/>
      <c r="B1383" s="835" t="s">
        <v>3338</v>
      </c>
      <c r="C1383" s="950" t="s">
        <v>3120</v>
      </c>
      <c r="D1383" s="931" t="s">
        <v>3121</v>
      </c>
      <c r="E1383" s="838">
        <v>3</v>
      </c>
      <c r="F1383" s="945"/>
      <c r="G1383" s="945"/>
      <c r="H1383" s="812">
        <v>0</v>
      </c>
      <c r="I1383" s="891">
        <f t="shared" si="204"/>
        <v>0</v>
      </c>
      <c r="J1383" s="892">
        <f t="shared" si="205"/>
        <v>0</v>
      </c>
      <c r="K1383" s="945"/>
      <c r="M1383" s="828"/>
      <c r="N1383" s="999" t="s">
        <v>3338</v>
      </c>
      <c r="O1383" s="1003" t="s">
        <v>3120</v>
      </c>
      <c r="P1383" s="866" t="s">
        <v>3121</v>
      </c>
      <c r="Q1383" s="844">
        <v>3</v>
      </c>
      <c r="R1383" s="758">
        <f t="shared" si="198"/>
        <v>0</v>
      </c>
      <c r="S1383" s="844">
        <f t="shared" si="198"/>
        <v>0</v>
      </c>
      <c r="T1383" s="883">
        <f t="shared" si="198"/>
        <v>0</v>
      </c>
      <c r="U1383" s="833">
        <v>0</v>
      </c>
      <c r="V1383" s="833"/>
      <c r="W1383" s="795">
        <f t="shared" si="199"/>
        <v>0</v>
      </c>
      <c r="X1383" s="795">
        <f t="shared" si="200"/>
        <v>0</v>
      </c>
      <c r="Y1383" s="795">
        <f t="shared" si="201"/>
        <v>0</v>
      </c>
      <c r="Z1383" s="795">
        <f t="shared" si="202"/>
        <v>0</v>
      </c>
      <c r="AA1383" s="795">
        <f t="shared" si="203"/>
        <v>0</v>
      </c>
      <c r="AB1383" s="796">
        <f>IFERROR(VLOOKUP(N1383,'[40]KL TT ĐỢT 2'!$B$18:$K$2023,10,0),0)</f>
        <v>0</v>
      </c>
    </row>
    <row r="1384" spans="1:28" s="823" customFormat="1" hidden="1" outlineLevel="2">
      <c r="A1384" s="817"/>
      <c r="B1384" s="835" t="s">
        <v>3339</v>
      </c>
      <c r="C1384" s="950" t="s">
        <v>3123</v>
      </c>
      <c r="D1384" s="931" t="s">
        <v>3118</v>
      </c>
      <c r="E1384" s="838">
        <v>1</v>
      </c>
      <c r="F1384" s="945"/>
      <c r="G1384" s="945"/>
      <c r="H1384" s="812">
        <v>0</v>
      </c>
      <c r="I1384" s="891">
        <f t="shared" si="204"/>
        <v>0</v>
      </c>
      <c r="J1384" s="892">
        <f t="shared" si="205"/>
        <v>0</v>
      </c>
      <c r="K1384" s="945"/>
      <c r="M1384" s="828"/>
      <c r="N1384" s="999" t="s">
        <v>3339</v>
      </c>
      <c r="O1384" s="1003" t="s">
        <v>3123</v>
      </c>
      <c r="P1384" s="866" t="s">
        <v>3118</v>
      </c>
      <c r="Q1384" s="844">
        <v>1</v>
      </c>
      <c r="R1384" s="758">
        <f t="shared" si="198"/>
        <v>0</v>
      </c>
      <c r="S1384" s="844">
        <f t="shared" si="198"/>
        <v>0</v>
      </c>
      <c r="T1384" s="883">
        <f t="shared" si="198"/>
        <v>0</v>
      </c>
      <c r="U1384" s="833">
        <v>0</v>
      </c>
      <c r="V1384" s="833"/>
      <c r="W1384" s="795">
        <f t="shared" si="199"/>
        <v>0</v>
      </c>
      <c r="X1384" s="795">
        <f t="shared" si="200"/>
        <v>0</v>
      </c>
      <c r="Y1384" s="795">
        <f t="shared" si="201"/>
        <v>0</v>
      </c>
      <c r="Z1384" s="795">
        <f t="shared" si="202"/>
        <v>0</v>
      </c>
      <c r="AA1384" s="795">
        <f t="shared" si="203"/>
        <v>0</v>
      </c>
      <c r="AB1384" s="796">
        <f>IFERROR(VLOOKUP(N1384,'[40]KL TT ĐỢT 2'!$B$18:$K$2023,10,0),0)</f>
        <v>0</v>
      </c>
    </row>
    <row r="1385" spans="1:28" s="823" customFormat="1" hidden="1" outlineLevel="2">
      <c r="A1385" s="817"/>
      <c r="B1385" s="835" t="s">
        <v>3340</v>
      </c>
      <c r="C1385" s="950" t="s">
        <v>3125</v>
      </c>
      <c r="D1385" s="931" t="s">
        <v>3118</v>
      </c>
      <c r="E1385" s="838">
        <v>1</v>
      </c>
      <c r="F1385" s="945"/>
      <c r="G1385" s="945"/>
      <c r="H1385" s="812">
        <v>0</v>
      </c>
      <c r="I1385" s="891">
        <f t="shared" si="204"/>
        <v>0</v>
      </c>
      <c r="J1385" s="892">
        <f t="shared" si="205"/>
        <v>0</v>
      </c>
      <c r="K1385" s="945"/>
      <c r="M1385" s="828"/>
      <c r="N1385" s="999" t="s">
        <v>3340</v>
      </c>
      <c r="O1385" s="1003" t="s">
        <v>3125</v>
      </c>
      <c r="P1385" s="866" t="s">
        <v>3118</v>
      </c>
      <c r="Q1385" s="844">
        <v>1</v>
      </c>
      <c r="R1385" s="758">
        <f t="shared" si="198"/>
        <v>0</v>
      </c>
      <c r="S1385" s="844">
        <f t="shared" si="198"/>
        <v>0</v>
      </c>
      <c r="T1385" s="883">
        <f t="shared" si="198"/>
        <v>0</v>
      </c>
      <c r="U1385" s="833">
        <v>0</v>
      </c>
      <c r="V1385" s="833"/>
      <c r="W1385" s="795">
        <f t="shared" si="199"/>
        <v>0</v>
      </c>
      <c r="X1385" s="795">
        <f t="shared" si="200"/>
        <v>0</v>
      </c>
      <c r="Y1385" s="795">
        <f t="shared" si="201"/>
        <v>0</v>
      </c>
      <c r="Z1385" s="795">
        <f t="shared" si="202"/>
        <v>0</v>
      </c>
      <c r="AA1385" s="795">
        <f t="shared" si="203"/>
        <v>0</v>
      </c>
      <c r="AB1385" s="796">
        <f>IFERROR(VLOOKUP(N1385,'[40]KL TT ĐỢT 2'!$B$18:$K$2023,10,0),0)</f>
        <v>0</v>
      </c>
    </row>
    <row r="1386" spans="1:28" s="823" customFormat="1" hidden="1" outlineLevel="2">
      <c r="A1386" s="817"/>
      <c r="B1386" s="835" t="s">
        <v>3341</v>
      </c>
      <c r="C1386" s="950" t="s">
        <v>3228</v>
      </c>
      <c r="D1386" s="931" t="s">
        <v>3111</v>
      </c>
      <c r="E1386" s="838">
        <v>1</v>
      </c>
      <c r="F1386" s="945"/>
      <c r="G1386" s="945"/>
      <c r="H1386" s="812">
        <v>0</v>
      </c>
      <c r="I1386" s="891">
        <f t="shared" si="204"/>
        <v>0</v>
      </c>
      <c r="J1386" s="892">
        <f t="shared" si="205"/>
        <v>0</v>
      </c>
      <c r="K1386" s="945"/>
      <c r="M1386" s="828"/>
      <c r="N1386" s="999" t="s">
        <v>3341</v>
      </c>
      <c r="O1386" s="1003" t="s">
        <v>3228</v>
      </c>
      <c r="P1386" s="866" t="s">
        <v>3111</v>
      </c>
      <c r="Q1386" s="844">
        <v>1</v>
      </c>
      <c r="R1386" s="758">
        <f t="shared" si="198"/>
        <v>0</v>
      </c>
      <c r="S1386" s="844">
        <f t="shared" si="198"/>
        <v>0</v>
      </c>
      <c r="T1386" s="883">
        <f t="shared" si="198"/>
        <v>0</v>
      </c>
      <c r="U1386" s="833">
        <v>0</v>
      </c>
      <c r="V1386" s="833"/>
      <c r="W1386" s="795">
        <f t="shared" si="199"/>
        <v>0</v>
      </c>
      <c r="X1386" s="795">
        <f t="shared" si="200"/>
        <v>0</v>
      </c>
      <c r="Y1386" s="795">
        <f t="shared" si="201"/>
        <v>0</v>
      </c>
      <c r="Z1386" s="795">
        <f t="shared" si="202"/>
        <v>0</v>
      </c>
      <c r="AA1386" s="795">
        <f t="shared" si="203"/>
        <v>0</v>
      </c>
      <c r="AB1386" s="796">
        <f>IFERROR(VLOOKUP(N1386,'[40]KL TT ĐỢT 2'!$B$18:$K$2023,10,0),0)</f>
        <v>0</v>
      </c>
    </row>
    <row r="1387" spans="1:28" s="827" customFormat="1" hidden="1" outlineLevel="2">
      <c r="A1387" s="817"/>
      <c r="B1387" s="835" t="s">
        <v>3342</v>
      </c>
      <c r="C1387" s="818" t="s">
        <v>3129</v>
      </c>
      <c r="D1387" s="819"/>
      <c r="E1387" s="820"/>
      <c r="F1387" s="945"/>
      <c r="G1387" s="945"/>
      <c r="H1387" s="812">
        <v>0</v>
      </c>
      <c r="I1387" s="891">
        <f t="shared" si="204"/>
        <v>0</v>
      </c>
      <c r="J1387" s="892">
        <f t="shared" si="205"/>
        <v>0</v>
      </c>
      <c r="K1387" s="945"/>
      <c r="M1387" s="828"/>
      <c r="N1387" s="999" t="s">
        <v>3342</v>
      </c>
      <c r="O1387" s="1004" t="s">
        <v>3129</v>
      </c>
      <c r="P1387" s="862"/>
      <c r="Q1387" s="832"/>
      <c r="R1387" s="758">
        <f t="shared" si="198"/>
        <v>0</v>
      </c>
      <c r="S1387" s="844">
        <f t="shared" si="198"/>
        <v>0</v>
      </c>
      <c r="T1387" s="883">
        <f t="shared" si="198"/>
        <v>0</v>
      </c>
      <c r="U1387" s="833">
        <v>0</v>
      </c>
      <c r="V1387" s="833"/>
      <c r="W1387" s="795">
        <f t="shared" si="199"/>
        <v>0</v>
      </c>
      <c r="X1387" s="795">
        <f t="shared" si="200"/>
        <v>0</v>
      </c>
      <c r="Y1387" s="795">
        <f t="shared" si="201"/>
        <v>0</v>
      </c>
      <c r="Z1387" s="795">
        <f t="shared" si="202"/>
        <v>0</v>
      </c>
      <c r="AA1387" s="795">
        <f t="shared" si="203"/>
        <v>0</v>
      </c>
      <c r="AB1387" s="796">
        <f>IFERROR(VLOOKUP(N1387,'[40]KL TT ĐỢT 2'!$B$18:$K$2023,10,0),0)</f>
        <v>0</v>
      </c>
    </row>
    <row r="1388" spans="1:28" s="823" customFormat="1" hidden="1" outlineLevel="2">
      <c r="A1388" s="817"/>
      <c r="B1388" s="835" t="s">
        <v>3343</v>
      </c>
      <c r="C1388" s="950" t="s">
        <v>3131</v>
      </c>
      <c r="D1388" s="931" t="s">
        <v>3121</v>
      </c>
      <c r="E1388" s="838">
        <v>2</v>
      </c>
      <c r="F1388" s="945"/>
      <c r="G1388" s="945"/>
      <c r="H1388" s="812">
        <v>0</v>
      </c>
      <c r="I1388" s="891">
        <f t="shared" si="204"/>
        <v>0</v>
      </c>
      <c r="J1388" s="892">
        <f t="shared" si="205"/>
        <v>0</v>
      </c>
      <c r="K1388" s="945"/>
      <c r="M1388" s="828"/>
      <c r="N1388" s="999" t="s">
        <v>3343</v>
      </c>
      <c r="O1388" s="1003" t="s">
        <v>3131</v>
      </c>
      <c r="P1388" s="866" t="s">
        <v>3121</v>
      </c>
      <c r="Q1388" s="844">
        <v>2</v>
      </c>
      <c r="R1388" s="758">
        <f t="shared" si="198"/>
        <v>0</v>
      </c>
      <c r="S1388" s="844">
        <f t="shared" si="198"/>
        <v>0</v>
      </c>
      <c r="T1388" s="883">
        <f t="shared" si="198"/>
        <v>0</v>
      </c>
      <c r="U1388" s="833">
        <v>0</v>
      </c>
      <c r="V1388" s="833"/>
      <c r="W1388" s="795">
        <f t="shared" si="199"/>
        <v>0</v>
      </c>
      <c r="X1388" s="795">
        <f t="shared" si="200"/>
        <v>0</v>
      </c>
      <c r="Y1388" s="795">
        <f t="shared" si="201"/>
        <v>0</v>
      </c>
      <c r="Z1388" s="795">
        <f t="shared" si="202"/>
        <v>0</v>
      </c>
      <c r="AA1388" s="795">
        <f t="shared" si="203"/>
        <v>0</v>
      </c>
      <c r="AB1388" s="796">
        <f>IFERROR(VLOOKUP(N1388,'[40]KL TT ĐỢT 2'!$B$18:$K$2023,10,0),0)</f>
        <v>0</v>
      </c>
    </row>
    <row r="1389" spans="1:28" s="823" customFormat="1" hidden="1" outlineLevel="2">
      <c r="A1389" s="817"/>
      <c r="B1389" s="835" t="s">
        <v>3344</v>
      </c>
      <c r="C1389" s="950" t="s">
        <v>3133</v>
      </c>
      <c r="D1389" s="931" t="s">
        <v>3111</v>
      </c>
      <c r="E1389" s="838">
        <v>1</v>
      </c>
      <c r="F1389" s="945"/>
      <c r="G1389" s="945"/>
      <c r="H1389" s="812">
        <v>0</v>
      </c>
      <c r="I1389" s="891">
        <f t="shared" si="204"/>
        <v>0</v>
      </c>
      <c r="J1389" s="892">
        <f t="shared" si="205"/>
        <v>0</v>
      </c>
      <c r="K1389" s="945"/>
      <c r="M1389" s="828"/>
      <c r="N1389" s="999" t="s">
        <v>3344</v>
      </c>
      <c r="O1389" s="1003" t="s">
        <v>3133</v>
      </c>
      <c r="P1389" s="866" t="s">
        <v>3111</v>
      </c>
      <c r="Q1389" s="844">
        <v>1</v>
      </c>
      <c r="R1389" s="758">
        <f t="shared" si="198"/>
        <v>0</v>
      </c>
      <c r="S1389" s="844">
        <f t="shared" si="198"/>
        <v>0</v>
      </c>
      <c r="T1389" s="883">
        <f t="shared" si="198"/>
        <v>0</v>
      </c>
      <c r="U1389" s="833">
        <v>0</v>
      </c>
      <c r="V1389" s="833"/>
      <c r="W1389" s="795">
        <f t="shared" si="199"/>
        <v>0</v>
      </c>
      <c r="X1389" s="795">
        <f t="shared" si="200"/>
        <v>0</v>
      </c>
      <c r="Y1389" s="795">
        <f t="shared" si="201"/>
        <v>0</v>
      </c>
      <c r="Z1389" s="795">
        <f t="shared" si="202"/>
        <v>0</v>
      </c>
      <c r="AA1389" s="795">
        <f t="shared" si="203"/>
        <v>0</v>
      </c>
      <c r="AB1389" s="796">
        <f>IFERROR(VLOOKUP(N1389,'[40]KL TT ĐỢT 2'!$B$18:$K$2023,10,0),0)</f>
        <v>0</v>
      </c>
    </row>
    <row r="1390" spans="1:28" s="823" customFormat="1" hidden="1" outlineLevel="2">
      <c r="A1390" s="817"/>
      <c r="B1390" s="835" t="s">
        <v>3345</v>
      </c>
      <c r="C1390" s="950" t="s">
        <v>3194</v>
      </c>
      <c r="D1390" s="931" t="s">
        <v>3121</v>
      </c>
      <c r="E1390" s="838">
        <v>2</v>
      </c>
      <c r="F1390" s="945"/>
      <c r="G1390" s="945"/>
      <c r="H1390" s="812">
        <v>0</v>
      </c>
      <c r="I1390" s="891">
        <f t="shared" si="204"/>
        <v>0</v>
      </c>
      <c r="J1390" s="892">
        <f t="shared" si="205"/>
        <v>0</v>
      </c>
      <c r="K1390" s="945"/>
      <c r="M1390" s="828"/>
      <c r="N1390" s="999" t="s">
        <v>3345</v>
      </c>
      <c r="O1390" s="1003" t="s">
        <v>3194</v>
      </c>
      <c r="P1390" s="866" t="s">
        <v>3121</v>
      </c>
      <c r="Q1390" s="844">
        <v>2</v>
      </c>
      <c r="R1390" s="758">
        <f t="shared" si="198"/>
        <v>0</v>
      </c>
      <c r="S1390" s="844">
        <f t="shared" si="198"/>
        <v>0</v>
      </c>
      <c r="T1390" s="883">
        <f t="shared" si="198"/>
        <v>0</v>
      </c>
      <c r="U1390" s="833">
        <v>0</v>
      </c>
      <c r="V1390" s="833"/>
      <c r="W1390" s="795">
        <f t="shared" si="199"/>
        <v>0</v>
      </c>
      <c r="X1390" s="795">
        <f t="shared" si="200"/>
        <v>0</v>
      </c>
      <c r="Y1390" s="795">
        <f t="shared" si="201"/>
        <v>0</v>
      </c>
      <c r="Z1390" s="795">
        <f t="shared" si="202"/>
        <v>0</v>
      </c>
      <c r="AA1390" s="795">
        <f t="shared" si="203"/>
        <v>0</v>
      </c>
      <c r="AB1390" s="796">
        <f>IFERROR(VLOOKUP(N1390,'[40]KL TT ĐỢT 2'!$B$18:$K$2023,10,0),0)</f>
        <v>0</v>
      </c>
    </row>
    <row r="1391" spans="1:28" s="823" customFormat="1" hidden="1" outlineLevel="2">
      <c r="A1391" s="817"/>
      <c r="B1391" s="835" t="s">
        <v>3346</v>
      </c>
      <c r="C1391" s="950" t="s">
        <v>3235</v>
      </c>
      <c r="D1391" s="931" t="s">
        <v>3111</v>
      </c>
      <c r="E1391" s="838">
        <v>1</v>
      </c>
      <c r="F1391" s="945"/>
      <c r="G1391" s="945"/>
      <c r="H1391" s="812">
        <v>0</v>
      </c>
      <c r="I1391" s="891">
        <f t="shared" si="204"/>
        <v>0</v>
      </c>
      <c r="J1391" s="892">
        <f t="shared" si="205"/>
        <v>0</v>
      </c>
      <c r="K1391" s="945"/>
      <c r="M1391" s="828"/>
      <c r="N1391" s="999" t="s">
        <v>3346</v>
      </c>
      <c r="O1391" s="1003" t="s">
        <v>3235</v>
      </c>
      <c r="P1391" s="866" t="s">
        <v>3111</v>
      </c>
      <c r="Q1391" s="844">
        <v>1</v>
      </c>
      <c r="R1391" s="758">
        <f t="shared" si="198"/>
        <v>0</v>
      </c>
      <c r="S1391" s="844">
        <f t="shared" si="198"/>
        <v>0</v>
      </c>
      <c r="T1391" s="883">
        <f t="shared" si="198"/>
        <v>0</v>
      </c>
      <c r="U1391" s="833">
        <v>0</v>
      </c>
      <c r="V1391" s="833"/>
      <c r="W1391" s="795">
        <f t="shared" si="199"/>
        <v>0</v>
      </c>
      <c r="X1391" s="795">
        <f t="shared" si="200"/>
        <v>0</v>
      </c>
      <c r="Y1391" s="795">
        <f t="shared" si="201"/>
        <v>0</v>
      </c>
      <c r="Z1391" s="795">
        <f t="shared" si="202"/>
        <v>0</v>
      </c>
      <c r="AA1391" s="795">
        <f t="shared" si="203"/>
        <v>0</v>
      </c>
      <c r="AB1391" s="796">
        <f>IFERROR(VLOOKUP(N1391,'[40]KL TT ĐỢT 2'!$B$18:$K$2023,10,0),0)</f>
        <v>0</v>
      </c>
    </row>
    <row r="1392" spans="1:28" s="823" customFormat="1" hidden="1" outlineLevel="2">
      <c r="A1392" s="817"/>
      <c r="B1392" s="835" t="s">
        <v>3347</v>
      </c>
      <c r="C1392" s="950" t="s">
        <v>3348</v>
      </c>
      <c r="D1392" s="931" t="s">
        <v>3111</v>
      </c>
      <c r="E1392" s="838">
        <v>1</v>
      </c>
      <c r="F1392" s="945"/>
      <c r="G1392" s="945"/>
      <c r="H1392" s="812">
        <v>0</v>
      </c>
      <c r="I1392" s="891">
        <f t="shared" si="204"/>
        <v>0</v>
      </c>
      <c r="J1392" s="892">
        <f t="shared" si="205"/>
        <v>0</v>
      </c>
      <c r="K1392" s="945"/>
      <c r="M1392" s="828"/>
      <c r="N1392" s="999" t="s">
        <v>3347</v>
      </c>
      <c r="O1392" s="1003" t="s">
        <v>3348</v>
      </c>
      <c r="P1392" s="866" t="s">
        <v>3111</v>
      </c>
      <c r="Q1392" s="844">
        <v>1</v>
      </c>
      <c r="R1392" s="758">
        <f t="shared" si="198"/>
        <v>0</v>
      </c>
      <c r="S1392" s="844">
        <f t="shared" si="198"/>
        <v>0</v>
      </c>
      <c r="T1392" s="883">
        <f t="shared" si="198"/>
        <v>0</v>
      </c>
      <c r="U1392" s="833">
        <v>0</v>
      </c>
      <c r="V1392" s="833"/>
      <c r="W1392" s="795">
        <f t="shared" si="199"/>
        <v>0</v>
      </c>
      <c r="X1392" s="795">
        <f t="shared" si="200"/>
        <v>0</v>
      </c>
      <c r="Y1392" s="795">
        <f t="shared" si="201"/>
        <v>0</v>
      </c>
      <c r="Z1392" s="795">
        <f t="shared" si="202"/>
        <v>0</v>
      </c>
      <c r="AA1392" s="795">
        <f t="shared" si="203"/>
        <v>0</v>
      </c>
      <c r="AB1392" s="796">
        <f>IFERROR(VLOOKUP(N1392,'[40]KL TT ĐỢT 2'!$B$18:$K$2023,10,0),0)</f>
        <v>0</v>
      </c>
    </row>
    <row r="1393" spans="1:28" s="823" customFormat="1" hidden="1" outlineLevel="2">
      <c r="A1393" s="817"/>
      <c r="B1393" s="835" t="s">
        <v>3349</v>
      </c>
      <c r="C1393" s="950" t="s">
        <v>3237</v>
      </c>
      <c r="D1393" s="931" t="s">
        <v>3121</v>
      </c>
      <c r="E1393" s="838">
        <v>2</v>
      </c>
      <c r="F1393" s="945"/>
      <c r="G1393" s="945"/>
      <c r="H1393" s="812">
        <v>0</v>
      </c>
      <c r="I1393" s="891">
        <f t="shared" si="204"/>
        <v>0</v>
      </c>
      <c r="J1393" s="892">
        <f t="shared" si="205"/>
        <v>0</v>
      </c>
      <c r="K1393" s="945"/>
      <c r="M1393" s="828"/>
      <c r="N1393" s="999" t="s">
        <v>3349</v>
      </c>
      <c r="O1393" s="1003" t="s">
        <v>3237</v>
      </c>
      <c r="P1393" s="866" t="s">
        <v>3121</v>
      </c>
      <c r="Q1393" s="844">
        <v>2</v>
      </c>
      <c r="R1393" s="758">
        <f t="shared" ref="R1393:T1456" si="206">+H1393</f>
        <v>0</v>
      </c>
      <c r="S1393" s="844">
        <f t="shared" si="206"/>
        <v>0</v>
      </c>
      <c r="T1393" s="883">
        <f t="shared" si="206"/>
        <v>0</v>
      </c>
      <c r="U1393" s="833">
        <v>0</v>
      </c>
      <c r="V1393" s="833"/>
      <c r="W1393" s="795">
        <f t="shared" si="199"/>
        <v>0</v>
      </c>
      <c r="X1393" s="795">
        <f t="shared" si="200"/>
        <v>0</v>
      </c>
      <c r="Y1393" s="795">
        <f t="shared" si="201"/>
        <v>0</v>
      </c>
      <c r="Z1393" s="795">
        <f t="shared" si="202"/>
        <v>0</v>
      </c>
      <c r="AA1393" s="795">
        <f t="shared" si="203"/>
        <v>0</v>
      </c>
      <c r="AB1393" s="796">
        <f>IFERROR(VLOOKUP(N1393,'[40]KL TT ĐỢT 2'!$B$18:$K$2023,10,0),0)</f>
        <v>0</v>
      </c>
    </row>
    <row r="1394" spans="1:28" s="823" customFormat="1" hidden="1" outlineLevel="2">
      <c r="A1394" s="817"/>
      <c r="B1394" s="835" t="s">
        <v>3350</v>
      </c>
      <c r="C1394" s="950" t="s">
        <v>3198</v>
      </c>
      <c r="D1394" s="931" t="s">
        <v>3111</v>
      </c>
      <c r="E1394" s="838">
        <v>1</v>
      </c>
      <c r="F1394" s="945"/>
      <c r="G1394" s="945"/>
      <c r="H1394" s="812">
        <v>0</v>
      </c>
      <c r="I1394" s="891">
        <f t="shared" si="204"/>
        <v>0</v>
      </c>
      <c r="J1394" s="892">
        <f t="shared" si="205"/>
        <v>0</v>
      </c>
      <c r="K1394" s="945"/>
      <c r="M1394" s="828"/>
      <c r="N1394" s="999" t="s">
        <v>3350</v>
      </c>
      <c r="O1394" s="1003" t="s">
        <v>3198</v>
      </c>
      <c r="P1394" s="866" t="s">
        <v>3111</v>
      </c>
      <c r="Q1394" s="844">
        <v>1</v>
      </c>
      <c r="R1394" s="758">
        <f t="shared" si="206"/>
        <v>0</v>
      </c>
      <c r="S1394" s="844">
        <f t="shared" si="206"/>
        <v>0</v>
      </c>
      <c r="T1394" s="883">
        <f t="shared" si="206"/>
        <v>0</v>
      </c>
      <c r="U1394" s="833">
        <v>0</v>
      </c>
      <c r="V1394" s="833"/>
      <c r="W1394" s="795">
        <f t="shared" si="199"/>
        <v>0</v>
      </c>
      <c r="X1394" s="795">
        <f t="shared" si="200"/>
        <v>0</v>
      </c>
      <c r="Y1394" s="795">
        <f t="shared" si="201"/>
        <v>0</v>
      </c>
      <c r="Z1394" s="795">
        <f t="shared" si="202"/>
        <v>0</v>
      </c>
      <c r="AA1394" s="795">
        <f t="shared" si="203"/>
        <v>0</v>
      </c>
      <c r="AB1394" s="796">
        <f>IFERROR(VLOOKUP(N1394,'[40]KL TT ĐỢT 2'!$B$18:$K$2023,10,0),0)</f>
        <v>0</v>
      </c>
    </row>
    <row r="1395" spans="1:28" s="827" customFormat="1" hidden="1" outlineLevel="2">
      <c r="A1395" s="817"/>
      <c r="B1395" s="835" t="s">
        <v>3351</v>
      </c>
      <c r="C1395" s="818" t="s">
        <v>3240</v>
      </c>
      <c r="D1395" s="819" t="s">
        <v>3118</v>
      </c>
      <c r="E1395" s="820">
        <v>2</v>
      </c>
      <c r="F1395" s="945"/>
      <c r="G1395" s="945"/>
      <c r="H1395" s="812">
        <v>0</v>
      </c>
      <c r="I1395" s="891">
        <f t="shared" si="204"/>
        <v>0</v>
      </c>
      <c r="J1395" s="892">
        <f t="shared" si="205"/>
        <v>0</v>
      </c>
      <c r="K1395" s="945"/>
      <c r="M1395" s="828"/>
      <c r="N1395" s="999" t="s">
        <v>3351</v>
      </c>
      <c r="O1395" s="1004" t="s">
        <v>3240</v>
      </c>
      <c r="P1395" s="862" t="s">
        <v>3118</v>
      </c>
      <c r="Q1395" s="832">
        <v>2</v>
      </c>
      <c r="R1395" s="758">
        <f t="shared" si="206"/>
        <v>0</v>
      </c>
      <c r="S1395" s="844">
        <f t="shared" si="206"/>
        <v>0</v>
      </c>
      <c r="T1395" s="883">
        <f t="shared" si="206"/>
        <v>0</v>
      </c>
      <c r="U1395" s="833">
        <v>0</v>
      </c>
      <c r="V1395" s="833"/>
      <c r="W1395" s="795">
        <f t="shared" si="199"/>
        <v>0</v>
      </c>
      <c r="X1395" s="795">
        <f t="shared" si="200"/>
        <v>0</v>
      </c>
      <c r="Y1395" s="795">
        <f t="shared" si="201"/>
        <v>0</v>
      </c>
      <c r="Z1395" s="795">
        <f t="shared" si="202"/>
        <v>0</v>
      </c>
      <c r="AA1395" s="795">
        <f t="shared" si="203"/>
        <v>0</v>
      </c>
      <c r="AB1395" s="796">
        <f>IFERROR(VLOOKUP(N1395,'[40]KL TT ĐỢT 2'!$B$18:$K$2023,10,0),0)</f>
        <v>0</v>
      </c>
    </row>
    <row r="1396" spans="1:28" s="823" customFormat="1" hidden="1" outlineLevel="2">
      <c r="A1396" s="817"/>
      <c r="B1396" s="835" t="s">
        <v>3352</v>
      </c>
      <c r="C1396" s="950" t="s">
        <v>3143</v>
      </c>
      <c r="D1396" s="931" t="s">
        <v>3121</v>
      </c>
      <c r="E1396" s="838">
        <v>2</v>
      </c>
      <c r="F1396" s="945"/>
      <c r="G1396" s="945"/>
      <c r="H1396" s="812">
        <v>0</v>
      </c>
      <c r="I1396" s="891">
        <f t="shared" si="204"/>
        <v>0</v>
      </c>
      <c r="J1396" s="892">
        <f t="shared" si="205"/>
        <v>0</v>
      </c>
      <c r="K1396" s="945"/>
      <c r="M1396" s="828"/>
      <c r="N1396" s="999" t="s">
        <v>3352</v>
      </c>
      <c r="O1396" s="1003" t="s">
        <v>3143</v>
      </c>
      <c r="P1396" s="866" t="s">
        <v>3121</v>
      </c>
      <c r="Q1396" s="844">
        <v>2</v>
      </c>
      <c r="R1396" s="758">
        <f t="shared" si="206"/>
        <v>0</v>
      </c>
      <c r="S1396" s="844">
        <f t="shared" si="206"/>
        <v>0</v>
      </c>
      <c r="T1396" s="883">
        <f t="shared" si="206"/>
        <v>0</v>
      </c>
      <c r="U1396" s="833">
        <v>0</v>
      </c>
      <c r="V1396" s="833"/>
      <c r="W1396" s="795">
        <f t="shared" si="199"/>
        <v>0</v>
      </c>
      <c r="X1396" s="795">
        <f t="shared" si="200"/>
        <v>0</v>
      </c>
      <c r="Y1396" s="795">
        <f t="shared" si="201"/>
        <v>0</v>
      </c>
      <c r="Z1396" s="795">
        <f t="shared" si="202"/>
        <v>0</v>
      </c>
      <c r="AA1396" s="795">
        <f t="shared" si="203"/>
        <v>0</v>
      </c>
      <c r="AB1396" s="796">
        <f>IFERROR(VLOOKUP(N1396,'[40]KL TT ĐỢT 2'!$B$18:$K$2023,10,0),0)</f>
        <v>0</v>
      </c>
    </row>
    <row r="1397" spans="1:28" s="823" customFormat="1" hidden="1" outlineLevel="2">
      <c r="A1397" s="817"/>
      <c r="B1397" s="835" t="s">
        <v>3353</v>
      </c>
      <c r="C1397" s="950" t="s">
        <v>3243</v>
      </c>
      <c r="D1397" s="931" t="s">
        <v>3121</v>
      </c>
      <c r="E1397" s="838">
        <v>2</v>
      </c>
      <c r="F1397" s="945"/>
      <c r="G1397" s="945"/>
      <c r="H1397" s="812">
        <v>0</v>
      </c>
      <c r="I1397" s="891">
        <f t="shared" si="204"/>
        <v>0</v>
      </c>
      <c r="J1397" s="892">
        <f t="shared" si="205"/>
        <v>0</v>
      </c>
      <c r="K1397" s="945"/>
      <c r="M1397" s="828"/>
      <c r="N1397" s="999" t="s">
        <v>3353</v>
      </c>
      <c r="O1397" s="1003" t="s">
        <v>3243</v>
      </c>
      <c r="P1397" s="866" t="s">
        <v>3121</v>
      </c>
      <c r="Q1397" s="844">
        <v>2</v>
      </c>
      <c r="R1397" s="758">
        <f t="shared" si="206"/>
        <v>0</v>
      </c>
      <c r="S1397" s="844">
        <f t="shared" si="206"/>
        <v>0</v>
      </c>
      <c r="T1397" s="883">
        <f t="shared" si="206"/>
        <v>0</v>
      </c>
      <c r="U1397" s="833">
        <v>0</v>
      </c>
      <c r="V1397" s="833"/>
      <c r="W1397" s="795">
        <f t="shared" si="199"/>
        <v>0</v>
      </c>
      <c r="X1397" s="795">
        <f t="shared" si="200"/>
        <v>0</v>
      </c>
      <c r="Y1397" s="795">
        <f t="shared" si="201"/>
        <v>0</v>
      </c>
      <c r="Z1397" s="795">
        <f t="shared" si="202"/>
        <v>0</v>
      </c>
      <c r="AA1397" s="795">
        <f t="shared" si="203"/>
        <v>0</v>
      </c>
      <c r="AB1397" s="796">
        <f>IFERROR(VLOOKUP(N1397,'[40]KL TT ĐỢT 2'!$B$18:$K$2023,10,0),0)</f>
        <v>0</v>
      </c>
    </row>
    <row r="1398" spans="1:28" s="823" customFormat="1" hidden="1" outlineLevel="2">
      <c r="A1398" s="817"/>
      <c r="B1398" s="835" t="s">
        <v>3354</v>
      </c>
      <c r="C1398" s="950" t="s">
        <v>3245</v>
      </c>
      <c r="D1398" s="931" t="s">
        <v>3104</v>
      </c>
      <c r="E1398" s="838">
        <v>2</v>
      </c>
      <c r="F1398" s="945"/>
      <c r="G1398" s="945"/>
      <c r="H1398" s="812">
        <v>0</v>
      </c>
      <c r="I1398" s="891">
        <f t="shared" si="204"/>
        <v>0</v>
      </c>
      <c r="J1398" s="892">
        <f t="shared" si="205"/>
        <v>0</v>
      </c>
      <c r="K1398" s="945"/>
      <c r="M1398" s="828"/>
      <c r="N1398" s="999" t="s">
        <v>3354</v>
      </c>
      <c r="O1398" s="1003" t="s">
        <v>3245</v>
      </c>
      <c r="P1398" s="866" t="s">
        <v>3104</v>
      </c>
      <c r="Q1398" s="844">
        <v>2</v>
      </c>
      <c r="R1398" s="758">
        <f t="shared" si="206"/>
        <v>0</v>
      </c>
      <c r="S1398" s="844">
        <f t="shared" si="206"/>
        <v>0</v>
      </c>
      <c r="T1398" s="883">
        <f t="shared" si="206"/>
        <v>0</v>
      </c>
      <c r="U1398" s="833">
        <v>0</v>
      </c>
      <c r="V1398" s="833"/>
      <c r="W1398" s="795">
        <f t="shared" si="199"/>
        <v>0</v>
      </c>
      <c r="X1398" s="795">
        <f t="shared" si="200"/>
        <v>0</v>
      </c>
      <c r="Y1398" s="795">
        <f t="shared" si="201"/>
        <v>0</v>
      </c>
      <c r="Z1398" s="795">
        <f t="shared" si="202"/>
        <v>0</v>
      </c>
      <c r="AA1398" s="795">
        <f t="shared" si="203"/>
        <v>0</v>
      </c>
      <c r="AB1398" s="796">
        <f>IFERROR(VLOOKUP(N1398,'[40]KL TT ĐỢT 2'!$B$18:$K$2023,10,0),0)</f>
        <v>0</v>
      </c>
    </row>
    <row r="1399" spans="1:28" s="827" customFormat="1" hidden="1" outlineLevel="2">
      <c r="A1399" s="817"/>
      <c r="B1399" s="835" t="s">
        <v>3355</v>
      </c>
      <c r="C1399" s="818" t="s">
        <v>3247</v>
      </c>
      <c r="D1399" s="819" t="s">
        <v>3118</v>
      </c>
      <c r="E1399" s="820">
        <v>1</v>
      </c>
      <c r="F1399" s="945"/>
      <c r="G1399" s="945"/>
      <c r="H1399" s="812">
        <v>0</v>
      </c>
      <c r="I1399" s="891">
        <f t="shared" si="204"/>
        <v>0</v>
      </c>
      <c r="J1399" s="892">
        <f t="shared" si="205"/>
        <v>0</v>
      </c>
      <c r="K1399" s="945"/>
      <c r="M1399" s="828"/>
      <c r="N1399" s="999" t="s">
        <v>3355</v>
      </c>
      <c r="O1399" s="1004" t="s">
        <v>3247</v>
      </c>
      <c r="P1399" s="862" t="s">
        <v>3118</v>
      </c>
      <c r="Q1399" s="832">
        <v>1</v>
      </c>
      <c r="R1399" s="758">
        <f t="shared" si="206"/>
        <v>0</v>
      </c>
      <c r="S1399" s="844">
        <f t="shared" si="206"/>
        <v>0</v>
      </c>
      <c r="T1399" s="883">
        <f t="shared" si="206"/>
        <v>0</v>
      </c>
      <c r="U1399" s="833">
        <v>0</v>
      </c>
      <c r="V1399" s="833"/>
      <c r="W1399" s="795">
        <f t="shared" si="199"/>
        <v>0</v>
      </c>
      <c r="X1399" s="795">
        <f t="shared" si="200"/>
        <v>0</v>
      </c>
      <c r="Y1399" s="795">
        <f t="shared" si="201"/>
        <v>0</v>
      </c>
      <c r="Z1399" s="795">
        <f t="shared" si="202"/>
        <v>0</v>
      </c>
      <c r="AA1399" s="795">
        <f t="shared" si="203"/>
        <v>0</v>
      </c>
      <c r="AB1399" s="796">
        <f>IFERROR(VLOOKUP(N1399,'[40]KL TT ĐỢT 2'!$B$18:$K$2023,10,0),0)</f>
        <v>0</v>
      </c>
    </row>
    <row r="1400" spans="1:28" s="823" customFormat="1" hidden="1" outlineLevel="2">
      <c r="A1400" s="835"/>
      <c r="B1400" s="835" t="s">
        <v>3356</v>
      </c>
      <c r="C1400" s="950" t="s">
        <v>3143</v>
      </c>
      <c r="D1400" s="931" t="s">
        <v>3111</v>
      </c>
      <c r="E1400" s="838">
        <v>1</v>
      </c>
      <c r="F1400" s="938"/>
      <c r="G1400" s="938"/>
      <c r="H1400" s="812">
        <v>0</v>
      </c>
      <c r="I1400" s="891">
        <f t="shared" si="204"/>
        <v>0</v>
      </c>
      <c r="J1400" s="892">
        <f t="shared" si="205"/>
        <v>0</v>
      </c>
      <c r="K1400" s="938"/>
      <c r="M1400" s="841"/>
      <c r="N1400" s="999" t="s">
        <v>3356</v>
      </c>
      <c r="O1400" s="1003" t="s">
        <v>3143</v>
      </c>
      <c r="P1400" s="866" t="s">
        <v>3111</v>
      </c>
      <c r="Q1400" s="844">
        <v>1</v>
      </c>
      <c r="R1400" s="758">
        <f t="shared" si="206"/>
        <v>0</v>
      </c>
      <c r="S1400" s="844">
        <f t="shared" si="206"/>
        <v>0</v>
      </c>
      <c r="T1400" s="883">
        <f t="shared" si="206"/>
        <v>0</v>
      </c>
      <c r="U1400" s="860">
        <v>0</v>
      </c>
      <c r="V1400" s="860"/>
      <c r="W1400" s="795">
        <f t="shared" si="199"/>
        <v>0</v>
      </c>
      <c r="X1400" s="795">
        <f t="shared" si="200"/>
        <v>0</v>
      </c>
      <c r="Y1400" s="795">
        <f t="shared" si="201"/>
        <v>0</v>
      </c>
      <c r="Z1400" s="795">
        <f t="shared" si="202"/>
        <v>0</v>
      </c>
      <c r="AA1400" s="795">
        <f t="shared" si="203"/>
        <v>0</v>
      </c>
      <c r="AB1400" s="796">
        <f>IFERROR(VLOOKUP(N1400,'[40]KL TT ĐỢT 2'!$B$18:$K$2023,10,0),0)</f>
        <v>0</v>
      </c>
    </row>
    <row r="1401" spans="1:28" s="823" customFormat="1" hidden="1" outlineLevel="2">
      <c r="A1401" s="835"/>
      <c r="B1401" s="835" t="s">
        <v>3357</v>
      </c>
      <c r="C1401" s="950" t="s">
        <v>3243</v>
      </c>
      <c r="D1401" s="931" t="s">
        <v>3111</v>
      </c>
      <c r="E1401" s="838">
        <v>1</v>
      </c>
      <c r="F1401" s="938"/>
      <c r="G1401" s="938"/>
      <c r="H1401" s="812">
        <v>0</v>
      </c>
      <c r="I1401" s="891">
        <f t="shared" si="204"/>
        <v>0</v>
      </c>
      <c r="J1401" s="892">
        <f t="shared" si="205"/>
        <v>0</v>
      </c>
      <c r="K1401" s="938"/>
      <c r="M1401" s="841"/>
      <c r="N1401" s="999" t="s">
        <v>3357</v>
      </c>
      <c r="O1401" s="1003" t="s">
        <v>3243</v>
      </c>
      <c r="P1401" s="866" t="s">
        <v>3111</v>
      </c>
      <c r="Q1401" s="844">
        <v>1</v>
      </c>
      <c r="R1401" s="758">
        <f t="shared" si="206"/>
        <v>0</v>
      </c>
      <c r="S1401" s="844">
        <f t="shared" si="206"/>
        <v>0</v>
      </c>
      <c r="T1401" s="883">
        <f t="shared" si="206"/>
        <v>0</v>
      </c>
      <c r="U1401" s="860">
        <v>0</v>
      </c>
      <c r="V1401" s="860"/>
      <c r="W1401" s="795">
        <f t="shared" si="199"/>
        <v>0</v>
      </c>
      <c r="X1401" s="795">
        <f t="shared" si="200"/>
        <v>0</v>
      </c>
      <c r="Y1401" s="795">
        <f t="shared" si="201"/>
        <v>0</v>
      </c>
      <c r="Z1401" s="795">
        <f t="shared" si="202"/>
        <v>0</v>
      </c>
      <c r="AA1401" s="795">
        <f t="shared" si="203"/>
        <v>0</v>
      </c>
      <c r="AB1401" s="796">
        <f>IFERROR(VLOOKUP(N1401,'[40]KL TT ĐỢT 2'!$B$18:$K$2023,10,0),0)</f>
        <v>0</v>
      </c>
    </row>
    <row r="1402" spans="1:28" s="823" customFormat="1" hidden="1" outlineLevel="2">
      <c r="A1402" s="835"/>
      <c r="B1402" s="835" t="s">
        <v>3358</v>
      </c>
      <c r="C1402" s="950" t="s">
        <v>3245</v>
      </c>
      <c r="D1402" s="931" t="s">
        <v>3104</v>
      </c>
      <c r="E1402" s="838">
        <v>1</v>
      </c>
      <c r="F1402" s="938"/>
      <c r="G1402" s="938"/>
      <c r="H1402" s="812">
        <v>0</v>
      </c>
      <c r="I1402" s="891">
        <f t="shared" si="204"/>
        <v>0</v>
      </c>
      <c r="J1402" s="892">
        <f t="shared" si="205"/>
        <v>0</v>
      </c>
      <c r="K1402" s="938"/>
      <c r="M1402" s="841"/>
      <c r="N1402" s="999" t="s">
        <v>3358</v>
      </c>
      <c r="O1402" s="1003" t="s">
        <v>3245</v>
      </c>
      <c r="P1402" s="866" t="s">
        <v>3104</v>
      </c>
      <c r="Q1402" s="844">
        <v>1</v>
      </c>
      <c r="R1402" s="758">
        <f t="shared" si="206"/>
        <v>0</v>
      </c>
      <c r="S1402" s="844">
        <f t="shared" si="206"/>
        <v>0</v>
      </c>
      <c r="T1402" s="883">
        <f t="shared" si="206"/>
        <v>0</v>
      </c>
      <c r="U1402" s="860">
        <v>0</v>
      </c>
      <c r="V1402" s="860"/>
      <c r="W1402" s="795">
        <f t="shared" si="199"/>
        <v>0</v>
      </c>
      <c r="X1402" s="795">
        <f t="shared" si="200"/>
        <v>0</v>
      </c>
      <c r="Y1402" s="795">
        <f t="shared" si="201"/>
        <v>0</v>
      </c>
      <c r="Z1402" s="795">
        <f t="shared" si="202"/>
        <v>0</v>
      </c>
      <c r="AA1402" s="795">
        <f t="shared" si="203"/>
        <v>0</v>
      </c>
      <c r="AB1402" s="796">
        <f>IFERROR(VLOOKUP(N1402,'[40]KL TT ĐỢT 2'!$B$18:$K$2023,10,0),0)</f>
        <v>0</v>
      </c>
    </row>
    <row r="1403" spans="1:28" s="827" customFormat="1" hidden="1" outlineLevel="2">
      <c r="A1403" s="817"/>
      <c r="B1403" s="835" t="s">
        <v>3359</v>
      </c>
      <c r="C1403" s="818" t="s">
        <v>3150</v>
      </c>
      <c r="D1403" s="819" t="s">
        <v>3118</v>
      </c>
      <c r="E1403" s="820">
        <v>1</v>
      </c>
      <c r="F1403" s="945"/>
      <c r="G1403" s="945"/>
      <c r="H1403" s="812">
        <v>0</v>
      </c>
      <c r="I1403" s="891">
        <f t="shared" si="204"/>
        <v>0</v>
      </c>
      <c r="J1403" s="892">
        <f t="shared" si="205"/>
        <v>0</v>
      </c>
      <c r="K1403" s="945"/>
      <c r="M1403" s="828"/>
      <c r="N1403" s="999" t="s">
        <v>3359</v>
      </c>
      <c r="O1403" s="1004" t="s">
        <v>3150</v>
      </c>
      <c r="P1403" s="862" t="s">
        <v>3118</v>
      </c>
      <c r="Q1403" s="832">
        <v>1</v>
      </c>
      <c r="R1403" s="758">
        <f t="shared" si="206"/>
        <v>0</v>
      </c>
      <c r="S1403" s="844">
        <f t="shared" si="206"/>
        <v>0</v>
      </c>
      <c r="T1403" s="883">
        <f t="shared" si="206"/>
        <v>0</v>
      </c>
      <c r="U1403" s="833">
        <v>0</v>
      </c>
      <c r="V1403" s="833"/>
      <c r="W1403" s="795">
        <f t="shared" si="199"/>
        <v>0</v>
      </c>
      <c r="X1403" s="795">
        <f t="shared" si="200"/>
        <v>0</v>
      </c>
      <c r="Y1403" s="795">
        <f t="shared" si="201"/>
        <v>0</v>
      </c>
      <c r="Z1403" s="795">
        <f t="shared" si="202"/>
        <v>0</v>
      </c>
      <c r="AA1403" s="795">
        <f t="shared" si="203"/>
        <v>0</v>
      </c>
      <c r="AB1403" s="796">
        <f>IFERROR(VLOOKUP(N1403,'[40]KL TT ĐỢT 2'!$B$18:$K$2023,10,0),0)</f>
        <v>0</v>
      </c>
    </row>
    <row r="1404" spans="1:28" s="823" customFormat="1" hidden="1" outlineLevel="2">
      <c r="A1404" s="835"/>
      <c r="B1404" s="835" t="s">
        <v>3360</v>
      </c>
      <c r="C1404" s="950" t="s">
        <v>3143</v>
      </c>
      <c r="D1404" s="931" t="s">
        <v>3121</v>
      </c>
      <c r="E1404" s="838">
        <v>2</v>
      </c>
      <c r="F1404" s="938"/>
      <c r="G1404" s="938"/>
      <c r="H1404" s="812">
        <v>0</v>
      </c>
      <c r="I1404" s="891">
        <f t="shared" si="204"/>
        <v>0</v>
      </c>
      <c r="J1404" s="892">
        <f t="shared" si="205"/>
        <v>0</v>
      </c>
      <c r="K1404" s="938"/>
      <c r="M1404" s="841"/>
      <c r="N1404" s="999" t="s">
        <v>3360</v>
      </c>
      <c r="O1404" s="1003" t="s">
        <v>3143</v>
      </c>
      <c r="P1404" s="866" t="s">
        <v>3121</v>
      </c>
      <c r="Q1404" s="844">
        <v>2</v>
      </c>
      <c r="R1404" s="758">
        <f t="shared" si="206"/>
        <v>0</v>
      </c>
      <c r="S1404" s="844">
        <f t="shared" si="206"/>
        <v>0</v>
      </c>
      <c r="T1404" s="883">
        <f t="shared" si="206"/>
        <v>0</v>
      </c>
      <c r="U1404" s="860">
        <v>0</v>
      </c>
      <c r="V1404" s="860"/>
      <c r="W1404" s="795">
        <f t="shared" si="199"/>
        <v>0</v>
      </c>
      <c r="X1404" s="795">
        <f t="shared" si="200"/>
        <v>0</v>
      </c>
      <c r="Y1404" s="795">
        <f t="shared" si="201"/>
        <v>0</v>
      </c>
      <c r="Z1404" s="795">
        <f t="shared" si="202"/>
        <v>0</v>
      </c>
      <c r="AA1404" s="795">
        <f t="shared" si="203"/>
        <v>0</v>
      </c>
      <c r="AB1404" s="796">
        <f>IFERROR(VLOOKUP(N1404,'[40]KL TT ĐỢT 2'!$B$18:$K$2023,10,0),0)</f>
        <v>0</v>
      </c>
    </row>
    <row r="1405" spans="1:28" s="823" customFormat="1" hidden="1" outlineLevel="2">
      <c r="A1405" s="835"/>
      <c r="B1405" s="835" t="s">
        <v>3361</v>
      </c>
      <c r="C1405" s="950" t="s">
        <v>3143</v>
      </c>
      <c r="D1405" s="931" t="s">
        <v>3111</v>
      </c>
      <c r="E1405" s="838">
        <v>1</v>
      </c>
      <c r="F1405" s="938"/>
      <c r="G1405" s="938"/>
      <c r="H1405" s="812">
        <v>0</v>
      </c>
      <c r="I1405" s="891">
        <f t="shared" si="204"/>
        <v>0</v>
      </c>
      <c r="J1405" s="892">
        <f t="shared" si="205"/>
        <v>0</v>
      </c>
      <c r="K1405" s="938"/>
      <c r="M1405" s="841"/>
      <c r="N1405" s="999" t="s">
        <v>3361</v>
      </c>
      <c r="O1405" s="1003" t="s">
        <v>3143</v>
      </c>
      <c r="P1405" s="866" t="s">
        <v>3111</v>
      </c>
      <c r="Q1405" s="844">
        <v>1</v>
      </c>
      <c r="R1405" s="758">
        <f t="shared" si="206"/>
        <v>0</v>
      </c>
      <c r="S1405" s="844">
        <f t="shared" si="206"/>
        <v>0</v>
      </c>
      <c r="T1405" s="883">
        <f t="shared" si="206"/>
        <v>0</v>
      </c>
      <c r="U1405" s="860">
        <v>0</v>
      </c>
      <c r="V1405" s="860"/>
      <c r="W1405" s="795">
        <f t="shared" si="199"/>
        <v>0</v>
      </c>
      <c r="X1405" s="795">
        <f t="shared" si="200"/>
        <v>0</v>
      </c>
      <c r="Y1405" s="795">
        <f t="shared" si="201"/>
        <v>0</v>
      </c>
      <c r="Z1405" s="795">
        <f t="shared" si="202"/>
        <v>0</v>
      </c>
      <c r="AA1405" s="795">
        <f t="shared" si="203"/>
        <v>0</v>
      </c>
      <c r="AB1405" s="796">
        <f>IFERROR(VLOOKUP(N1405,'[40]KL TT ĐỢT 2'!$B$18:$K$2023,10,0),0)</f>
        <v>0</v>
      </c>
    </row>
    <row r="1406" spans="1:28" s="823" customFormat="1" hidden="1" outlineLevel="2">
      <c r="A1406" s="835"/>
      <c r="B1406" s="835" t="s">
        <v>3362</v>
      </c>
      <c r="C1406" s="950" t="s">
        <v>3154</v>
      </c>
      <c r="D1406" s="931" t="s">
        <v>3111</v>
      </c>
      <c r="E1406" s="838">
        <v>1</v>
      </c>
      <c r="F1406" s="938"/>
      <c r="G1406" s="938"/>
      <c r="H1406" s="812">
        <v>0</v>
      </c>
      <c r="I1406" s="891">
        <f t="shared" si="204"/>
        <v>0</v>
      </c>
      <c r="J1406" s="892">
        <f t="shared" si="205"/>
        <v>0</v>
      </c>
      <c r="K1406" s="938"/>
      <c r="M1406" s="841"/>
      <c r="N1406" s="999" t="s">
        <v>3362</v>
      </c>
      <c r="O1406" s="1003" t="s">
        <v>3154</v>
      </c>
      <c r="P1406" s="866" t="s">
        <v>3111</v>
      </c>
      <c r="Q1406" s="844">
        <v>1</v>
      </c>
      <c r="R1406" s="758">
        <f t="shared" si="206"/>
        <v>0</v>
      </c>
      <c r="S1406" s="844">
        <f t="shared" si="206"/>
        <v>0</v>
      </c>
      <c r="T1406" s="883">
        <f t="shared" si="206"/>
        <v>0</v>
      </c>
      <c r="U1406" s="860">
        <v>0</v>
      </c>
      <c r="V1406" s="860"/>
      <c r="W1406" s="795">
        <f t="shared" si="199"/>
        <v>0</v>
      </c>
      <c r="X1406" s="795">
        <f t="shared" si="200"/>
        <v>0</v>
      </c>
      <c r="Y1406" s="795">
        <f t="shared" si="201"/>
        <v>0</v>
      </c>
      <c r="Z1406" s="795">
        <f t="shared" si="202"/>
        <v>0</v>
      </c>
      <c r="AA1406" s="795">
        <f t="shared" si="203"/>
        <v>0</v>
      </c>
      <c r="AB1406" s="796">
        <f>IFERROR(VLOOKUP(N1406,'[40]KL TT ĐỢT 2'!$B$18:$K$2023,10,0),0)</f>
        <v>0</v>
      </c>
    </row>
    <row r="1407" spans="1:28" s="823" customFormat="1" hidden="1" outlineLevel="2">
      <c r="A1407" s="835"/>
      <c r="B1407" s="835" t="s">
        <v>3363</v>
      </c>
      <c r="C1407" s="950" t="s">
        <v>3148</v>
      </c>
      <c r="D1407" s="931" t="s">
        <v>3104</v>
      </c>
      <c r="E1407" s="838">
        <v>1</v>
      </c>
      <c r="F1407" s="938"/>
      <c r="G1407" s="938"/>
      <c r="H1407" s="812">
        <v>0</v>
      </c>
      <c r="I1407" s="891">
        <f t="shared" si="204"/>
        <v>0</v>
      </c>
      <c r="J1407" s="892">
        <f t="shared" si="205"/>
        <v>0</v>
      </c>
      <c r="K1407" s="938"/>
      <c r="M1407" s="841"/>
      <c r="N1407" s="999" t="s">
        <v>3363</v>
      </c>
      <c r="O1407" s="1003" t="s">
        <v>3148</v>
      </c>
      <c r="P1407" s="866" t="s">
        <v>3104</v>
      </c>
      <c r="Q1407" s="844">
        <v>1</v>
      </c>
      <c r="R1407" s="758">
        <f t="shared" si="206"/>
        <v>0</v>
      </c>
      <c r="S1407" s="844">
        <f t="shared" si="206"/>
        <v>0</v>
      </c>
      <c r="T1407" s="883">
        <f t="shared" si="206"/>
        <v>0</v>
      </c>
      <c r="U1407" s="860">
        <v>0</v>
      </c>
      <c r="V1407" s="860"/>
      <c r="W1407" s="795">
        <f t="shared" si="199"/>
        <v>0</v>
      </c>
      <c r="X1407" s="795">
        <f t="shared" si="200"/>
        <v>0</v>
      </c>
      <c r="Y1407" s="795">
        <f t="shared" si="201"/>
        <v>0</v>
      </c>
      <c r="Z1407" s="795">
        <f t="shared" si="202"/>
        <v>0</v>
      </c>
      <c r="AA1407" s="795">
        <f t="shared" si="203"/>
        <v>0</v>
      </c>
      <c r="AB1407" s="796">
        <f>IFERROR(VLOOKUP(N1407,'[40]KL TT ĐỢT 2'!$B$18:$K$2023,10,0),0)</f>
        <v>0</v>
      </c>
    </row>
    <row r="1408" spans="1:28" s="827" customFormat="1" hidden="1" outlineLevel="2">
      <c r="A1408" s="817"/>
      <c r="B1408" s="835" t="s">
        <v>3364</v>
      </c>
      <c r="C1408" s="818" t="s">
        <v>3257</v>
      </c>
      <c r="D1408" s="819" t="s">
        <v>3118</v>
      </c>
      <c r="E1408" s="820">
        <v>2</v>
      </c>
      <c r="F1408" s="945"/>
      <c r="G1408" s="945"/>
      <c r="H1408" s="812">
        <v>0</v>
      </c>
      <c r="I1408" s="891">
        <f t="shared" si="204"/>
        <v>0</v>
      </c>
      <c r="J1408" s="892">
        <f t="shared" si="205"/>
        <v>0</v>
      </c>
      <c r="K1408" s="945"/>
      <c r="M1408" s="828"/>
      <c r="N1408" s="999" t="s">
        <v>3364</v>
      </c>
      <c r="O1408" s="1004" t="s">
        <v>3257</v>
      </c>
      <c r="P1408" s="862" t="s">
        <v>3118</v>
      </c>
      <c r="Q1408" s="832">
        <v>2</v>
      </c>
      <c r="R1408" s="758">
        <f t="shared" si="206"/>
        <v>0</v>
      </c>
      <c r="S1408" s="844">
        <f t="shared" si="206"/>
        <v>0</v>
      </c>
      <c r="T1408" s="883">
        <f t="shared" si="206"/>
        <v>0</v>
      </c>
      <c r="U1408" s="833">
        <v>0</v>
      </c>
      <c r="V1408" s="833"/>
      <c r="W1408" s="795">
        <f t="shared" si="199"/>
        <v>0</v>
      </c>
      <c r="X1408" s="795">
        <f t="shared" si="200"/>
        <v>0</v>
      </c>
      <c r="Y1408" s="795">
        <f t="shared" si="201"/>
        <v>0</v>
      </c>
      <c r="Z1408" s="795">
        <f t="shared" si="202"/>
        <v>0</v>
      </c>
      <c r="AA1408" s="795">
        <f t="shared" si="203"/>
        <v>0</v>
      </c>
      <c r="AB1408" s="796">
        <f>IFERROR(VLOOKUP(N1408,'[40]KL TT ĐỢT 2'!$B$18:$K$2023,10,0),0)</f>
        <v>0</v>
      </c>
    </row>
    <row r="1409" spans="1:28" s="823" customFormat="1" hidden="1" outlineLevel="2">
      <c r="A1409" s="835"/>
      <c r="B1409" s="835" t="s">
        <v>3365</v>
      </c>
      <c r="C1409" s="950" t="s">
        <v>3259</v>
      </c>
      <c r="D1409" s="931" t="s">
        <v>3121</v>
      </c>
      <c r="E1409" s="838">
        <v>4</v>
      </c>
      <c r="F1409" s="938"/>
      <c r="G1409" s="938"/>
      <c r="H1409" s="812">
        <v>0</v>
      </c>
      <c r="I1409" s="891">
        <f t="shared" si="204"/>
        <v>0</v>
      </c>
      <c r="J1409" s="892">
        <f t="shared" si="205"/>
        <v>0</v>
      </c>
      <c r="K1409" s="938"/>
      <c r="M1409" s="841"/>
      <c r="N1409" s="999" t="s">
        <v>3365</v>
      </c>
      <c r="O1409" s="1003" t="s">
        <v>3259</v>
      </c>
      <c r="P1409" s="866" t="s">
        <v>3121</v>
      </c>
      <c r="Q1409" s="844">
        <v>4</v>
      </c>
      <c r="R1409" s="758">
        <f t="shared" si="206"/>
        <v>0</v>
      </c>
      <c r="S1409" s="844">
        <f t="shared" si="206"/>
        <v>0</v>
      </c>
      <c r="T1409" s="883">
        <f t="shared" si="206"/>
        <v>0</v>
      </c>
      <c r="U1409" s="860">
        <v>0</v>
      </c>
      <c r="V1409" s="860"/>
      <c r="W1409" s="795">
        <f t="shared" si="199"/>
        <v>0</v>
      </c>
      <c r="X1409" s="795">
        <f t="shared" si="200"/>
        <v>0</v>
      </c>
      <c r="Y1409" s="795">
        <f t="shared" si="201"/>
        <v>0</v>
      </c>
      <c r="Z1409" s="795">
        <f t="shared" si="202"/>
        <v>0</v>
      </c>
      <c r="AA1409" s="795">
        <f t="shared" si="203"/>
        <v>0</v>
      </c>
      <c r="AB1409" s="796">
        <f>IFERROR(VLOOKUP(N1409,'[40]KL TT ĐỢT 2'!$B$18:$K$2023,10,0),0)</f>
        <v>0</v>
      </c>
    </row>
    <row r="1410" spans="1:28" s="823" customFormat="1" hidden="1" outlineLevel="2">
      <c r="A1410" s="835"/>
      <c r="B1410" s="835" t="s">
        <v>3366</v>
      </c>
      <c r="C1410" s="950" t="s">
        <v>3261</v>
      </c>
      <c r="D1410" s="931" t="s">
        <v>3121</v>
      </c>
      <c r="E1410" s="838">
        <v>2</v>
      </c>
      <c r="F1410" s="938"/>
      <c r="G1410" s="938"/>
      <c r="H1410" s="812">
        <v>0</v>
      </c>
      <c r="I1410" s="891">
        <f t="shared" si="204"/>
        <v>0</v>
      </c>
      <c r="J1410" s="892">
        <f t="shared" si="205"/>
        <v>0</v>
      </c>
      <c r="K1410" s="938"/>
      <c r="M1410" s="841"/>
      <c r="N1410" s="999" t="s">
        <v>3366</v>
      </c>
      <c r="O1410" s="1003" t="s">
        <v>3261</v>
      </c>
      <c r="P1410" s="866" t="s">
        <v>3121</v>
      </c>
      <c r="Q1410" s="844">
        <v>2</v>
      </c>
      <c r="R1410" s="758">
        <f t="shared" si="206"/>
        <v>0</v>
      </c>
      <c r="S1410" s="844">
        <f t="shared" si="206"/>
        <v>0</v>
      </c>
      <c r="T1410" s="883">
        <f t="shared" si="206"/>
        <v>0</v>
      </c>
      <c r="U1410" s="860">
        <v>0</v>
      </c>
      <c r="V1410" s="860"/>
      <c r="W1410" s="795">
        <f t="shared" si="199"/>
        <v>0</v>
      </c>
      <c r="X1410" s="795">
        <f t="shared" si="200"/>
        <v>0</v>
      </c>
      <c r="Y1410" s="795">
        <f t="shared" si="201"/>
        <v>0</v>
      </c>
      <c r="Z1410" s="795">
        <f t="shared" si="202"/>
        <v>0</v>
      </c>
      <c r="AA1410" s="795">
        <f t="shared" si="203"/>
        <v>0</v>
      </c>
      <c r="AB1410" s="796">
        <f>IFERROR(VLOOKUP(N1410,'[40]KL TT ĐỢT 2'!$B$18:$K$2023,10,0),0)</f>
        <v>0</v>
      </c>
    </row>
    <row r="1411" spans="1:28" s="823" customFormat="1" hidden="1" outlineLevel="2">
      <c r="A1411" s="835"/>
      <c r="B1411" s="835" t="s">
        <v>3367</v>
      </c>
      <c r="C1411" s="950" t="s">
        <v>3263</v>
      </c>
      <c r="D1411" s="931" t="s">
        <v>3121</v>
      </c>
      <c r="E1411" s="838">
        <v>2</v>
      </c>
      <c r="F1411" s="938"/>
      <c r="G1411" s="938"/>
      <c r="H1411" s="812">
        <v>0</v>
      </c>
      <c r="I1411" s="891">
        <f t="shared" si="204"/>
        <v>0</v>
      </c>
      <c r="J1411" s="892">
        <f t="shared" si="205"/>
        <v>0</v>
      </c>
      <c r="K1411" s="938"/>
      <c r="M1411" s="841"/>
      <c r="N1411" s="999" t="s">
        <v>3367</v>
      </c>
      <c r="O1411" s="1003" t="s">
        <v>3263</v>
      </c>
      <c r="P1411" s="866" t="s">
        <v>3121</v>
      </c>
      <c r="Q1411" s="844">
        <v>2</v>
      </c>
      <c r="R1411" s="758">
        <f t="shared" si="206"/>
        <v>0</v>
      </c>
      <c r="S1411" s="844">
        <f t="shared" si="206"/>
        <v>0</v>
      </c>
      <c r="T1411" s="883">
        <f t="shared" si="206"/>
        <v>0</v>
      </c>
      <c r="U1411" s="860">
        <v>0</v>
      </c>
      <c r="V1411" s="860"/>
      <c r="W1411" s="795">
        <f t="shared" si="199"/>
        <v>0</v>
      </c>
      <c r="X1411" s="795">
        <f t="shared" si="200"/>
        <v>0</v>
      </c>
      <c r="Y1411" s="795">
        <f t="shared" si="201"/>
        <v>0</v>
      </c>
      <c r="Z1411" s="795">
        <f t="shared" si="202"/>
        <v>0</v>
      </c>
      <c r="AA1411" s="795">
        <f t="shared" si="203"/>
        <v>0</v>
      </c>
      <c r="AB1411" s="796">
        <f>IFERROR(VLOOKUP(N1411,'[40]KL TT ĐỢT 2'!$B$18:$K$2023,10,0),0)</f>
        <v>0</v>
      </c>
    </row>
    <row r="1412" spans="1:28" s="823" customFormat="1" hidden="1" outlineLevel="2">
      <c r="A1412" s="835"/>
      <c r="B1412" s="835" t="s">
        <v>3368</v>
      </c>
      <c r="C1412" s="950" t="s">
        <v>3148</v>
      </c>
      <c r="D1412" s="931" t="s">
        <v>3104</v>
      </c>
      <c r="E1412" s="838">
        <v>2</v>
      </c>
      <c r="F1412" s="938"/>
      <c r="G1412" s="938"/>
      <c r="H1412" s="812">
        <v>0</v>
      </c>
      <c r="I1412" s="891">
        <f t="shared" si="204"/>
        <v>0</v>
      </c>
      <c r="J1412" s="892">
        <f t="shared" si="205"/>
        <v>0</v>
      </c>
      <c r="K1412" s="938"/>
      <c r="M1412" s="841"/>
      <c r="N1412" s="999" t="s">
        <v>3368</v>
      </c>
      <c r="O1412" s="1003" t="s">
        <v>3148</v>
      </c>
      <c r="P1412" s="866" t="s">
        <v>3104</v>
      </c>
      <c r="Q1412" s="844">
        <v>2</v>
      </c>
      <c r="R1412" s="758">
        <f t="shared" si="206"/>
        <v>0</v>
      </c>
      <c r="S1412" s="844">
        <f t="shared" si="206"/>
        <v>0</v>
      </c>
      <c r="T1412" s="883">
        <f t="shared" si="206"/>
        <v>0</v>
      </c>
      <c r="U1412" s="860">
        <v>0</v>
      </c>
      <c r="V1412" s="860"/>
      <c r="W1412" s="795">
        <f t="shared" si="199"/>
        <v>0</v>
      </c>
      <c r="X1412" s="795">
        <f t="shared" si="200"/>
        <v>0</v>
      </c>
      <c r="Y1412" s="795">
        <f t="shared" si="201"/>
        <v>0</v>
      </c>
      <c r="Z1412" s="795">
        <f t="shared" si="202"/>
        <v>0</v>
      </c>
      <c r="AA1412" s="795">
        <f t="shared" si="203"/>
        <v>0</v>
      </c>
      <c r="AB1412" s="796">
        <f>IFERROR(VLOOKUP(N1412,'[40]KL TT ĐỢT 2'!$B$18:$K$2023,10,0),0)</f>
        <v>0</v>
      </c>
    </row>
    <row r="1413" spans="1:28" s="827" customFormat="1" hidden="1" outlineLevel="2">
      <c r="A1413" s="817"/>
      <c r="B1413" s="835" t="s">
        <v>3369</v>
      </c>
      <c r="C1413" s="818" t="s">
        <v>3168</v>
      </c>
      <c r="D1413" s="819" t="s">
        <v>3158</v>
      </c>
      <c r="E1413" s="820">
        <v>1</v>
      </c>
      <c r="F1413" s="945"/>
      <c r="G1413" s="945"/>
      <c r="H1413" s="812">
        <v>0</v>
      </c>
      <c r="I1413" s="891">
        <f t="shared" si="204"/>
        <v>0</v>
      </c>
      <c r="J1413" s="892">
        <f t="shared" si="205"/>
        <v>0</v>
      </c>
      <c r="K1413" s="945"/>
      <c r="M1413" s="828"/>
      <c r="N1413" s="999" t="s">
        <v>3369</v>
      </c>
      <c r="O1413" s="1004" t="s">
        <v>3168</v>
      </c>
      <c r="P1413" s="862" t="s">
        <v>3158</v>
      </c>
      <c r="Q1413" s="832">
        <v>1</v>
      </c>
      <c r="R1413" s="758">
        <f t="shared" si="206"/>
        <v>0</v>
      </c>
      <c r="S1413" s="844">
        <f t="shared" si="206"/>
        <v>0</v>
      </c>
      <c r="T1413" s="883">
        <f t="shared" si="206"/>
        <v>0</v>
      </c>
      <c r="U1413" s="833">
        <v>0</v>
      </c>
      <c r="V1413" s="833"/>
      <c r="W1413" s="795">
        <f t="shared" si="199"/>
        <v>0</v>
      </c>
      <c r="X1413" s="795">
        <f t="shared" si="200"/>
        <v>0</v>
      </c>
      <c r="Y1413" s="795">
        <f t="shared" si="201"/>
        <v>0</v>
      </c>
      <c r="Z1413" s="795">
        <f t="shared" si="202"/>
        <v>0</v>
      </c>
      <c r="AA1413" s="795">
        <f t="shared" si="203"/>
        <v>0</v>
      </c>
      <c r="AB1413" s="796">
        <f>IFERROR(VLOOKUP(N1413,'[40]KL TT ĐỢT 2'!$B$18:$K$2023,10,0),0)</f>
        <v>0</v>
      </c>
    </row>
    <row r="1414" spans="1:28" s="823" customFormat="1" hidden="1" outlineLevel="2">
      <c r="A1414" s="835"/>
      <c r="B1414" s="835" t="s">
        <v>3370</v>
      </c>
      <c r="C1414" s="950" t="s">
        <v>3170</v>
      </c>
      <c r="D1414" s="931" t="s">
        <v>3111</v>
      </c>
      <c r="E1414" s="838">
        <v>1</v>
      </c>
      <c r="F1414" s="938"/>
      <c r="G1414" s="938"/>
      <c r="H1414" s="812">
        <v>0</v>
      </c>
      <c r="I1414" s="891">
        <f t="shared" si="204"/>
        <v>0</v>
      </c>
      <c r="J1414" s="892">
        <f t="shared" si="205"/>
        <v>0</v>
      </c>
      <c r="K1414" s="938"/>
      <c r="M1414" s="841"/>
      <c r="N1414" s="999" t="s">
        <v>3370</v>
      </c>
      <c r="O1414" s="1003" t="s">
        <v>3170</v>
      </c>
      <c r="P1414" s="866" t="s">
        <v>3111</v>
      </c>
      <c r="Q1414" s="844">
        <v>1</v>
      </c>
      <c r="R1414" s="758">
        <f t="shared" si="206"/>
        <v>0</v>
      </c>
      <c r="S1414" s="844">
        <f t="shared" si="206"/>
        <v>0</v>
      </c>
      <c r="T1414" s="883">
        <f t="shared" si="206"/>
        <v>0</v>
      </c>
      <c r="U1414" s="860">
        <v>0</v>
      </c>
      <c r="V1414" s="860"/>
      <c r="W1414" s="795">
        <f t="shared" si="199"/>
        <v>0</v>
      </c>
      <c r="X1414" s="795">
        <f t="shared" si="200"/>
        <v>0</v>
      </c>
      <c r="Y1414" s="795">
        <f t="shared" si="201"/>
        <v>0</v>
      </c>
      <c r="Z1414" s="795">
        <f t="shared" si="202"/>
        <v>0</v>
      </c>
      <c r="AA1414" s="795">
        <f t="shared" si="203"/>
        <v>0</v>
      </c>
      <c r="AB1414" s="796">
        <f>IFERROR(VLOOKUP(N1414,'[40]KL TT ĐỢT 2'!$B$18:$K$2023,10,0),0)</f>
        <v>0</v>
      </c>
    </row>
    <row r="1415" spans="1:28" s="823" customFormat="1" hidden="1" outlineLevel="2">
      <c r="A1415" s="835"/>
      <c r="B1415" s="835" t="s">
        <v>3371</v>
      </c>
      <c r="C1415" s="950" t="s">
        <v>3170</v>
      </c>
      <c r="D1415" s="931" t="s">
        <v>3111</v>
      </c>
      <c r="E1415" s="838">
        <v>1</v>
      </c>
      <c r="F1415" s="938"/>
      <c r="G1415" s="938"/>
      <c r="H1415" s="812">
        <v>0</v>
      </c>
      <c r="I1415" s="891">
        <f t="shared" si="204"/>
        <v>0</v>
      </c>
      <c r="J1415" s="892">
        <f t="shared" si="205"/>
        <v>0</v>
      </c>
      <c r="K1415" s="938"/>
      <c r="M1415" s="841"/>
      <c r="N1415" s="999" t="s">
        <v>3371</v>
      </c>
      <c r="O1415" s="1003" t="s">
        <v>3170</v>
      </c>
      <c r="P1415" s="866" t="s">
        <v>3111</v>
      </c>
      <c r="Q1415" s="844">
        <v>1</v>
      </c>
      <c r="R1415" s="758">
        <f t="shared" si="206"/>
        <v>0</v>
      </c>
      <c r="S1415" s="844">
        <f t="shared" si="206"/>
        <v>0</v>
      </c>
      <c r="T1415" s="883">
        <f t="shared" si="206"/>
        <v>0</v>
      </c>
      <c r="U1415" s="860">
        <v>0</v>
      </c>
      <c r="V1415" s="860"/>
      <c r="W1415" s="795">
        <f t="shared" si="199"/>
        <v>0</v>
      </c>
      <c r="X1415" s="795">
        <f t="shared" si="200"/>
        <v>0</v>
      </c>
      <c r="Y1415" s="795">
        <f t="shared" si="201"/>
        <v>0</v>
      </c>
      <c r="Z1415" s="795">
        <f t="shared" si="202"/>
        <v>0</v>
      </c>
      <c r="AA1415" s="795">
        <f t="shared" si="203"/>
        <v>0</v>
      </c>
      <c r="AB1415" s="796">
        <f>IFERROR(VLOOKUP(N1415,'[40]KL TT ĐỢT 2'!$B$18:$K$2023,10,0),0)</f>
        <v>0</v>
      </c>
    </row>
    <row r="1416" spans="1:28" s="823" customFormat="1" hidden="1" outlineLevel="2">
      <c r="A1416" s="835"/>
      <c r="B1416" s="835" t="s">
        <v>3372</v>
      </c>
      <c r="C1416" s="950" t="s">
        <v>3173</v>
      </c>
      <c r="D1416" s="931" t="s">
        <v>3111</v>
      </c>
      <c r="E1416" s="838">
        <v>1</v>
      </c>
      <c r="F1416" s="938"/>
      <c r="G1416" s="938"/>
      <c r="H1416" s="812">
        <v>0</v>
      </c>
      <c r="I1416" s="891">
        <f t="shared" si="204"/>
        <v>0</v>
      </c>
      <c r="J1416" s="892">
        <f t="shared" si="205"/>
        <v>0</v>
      </c>
      <c r="K1416" s="938"/>
      <c r="M1416" s="841"/>
      <c r="N1416" s="999" t="s">
        <v>3372</v>
      </c>
      <c r="O1416" s="1003" t="s">
        <v>3173</v>
      </c>
      <c r="P1416" s="866" t="s">
        <v>3111</v>
      </c>
      <c r="Q1416" s="844">
        <v>1</v>
      </c>
      <c r="R1416" s="758">
        <f t="shared" si="206"/>
        <v>0</v>
      </c>
      <c r="S1416" s="844">
        <f t="shared" si="206"/>
        <v>0</v>
      </c>
      <c r="T1416" s="883">
        <f t="shared" si="206"/>
        <v>0</v>
      </c>
      <c r="U1416" s="860">
        <v>0</v>
      </c>
      <c r="V1416" s="860"/>
      <c r="W1416" s="795">
        <f t="shared" si="199"/>
        <v>0</v>
      </c>
      <c r="X1416" s="795">
        <f t="shared" si="200"/>
        <v>0</v>
      </c>
      <c r="Y1416" s="795">
        <f t="shared" si="201"/>
        <v>0</v>
      </c>
      <c r="Z1416" s="795">
        <f t="shared" si="202"/>
        <v>0</v>
      </c>
      <c r="AA1416" s="795">
        <f t="shared" si="203"/>
        <v>0</v>
      </c>
      <c r="AB1416" s="796">
        <f>IFERROR(VLOOKUP(N1416,'[40]KL TT ĐỢT 2'!$B$18:$K$2023,10,0),0)</f>
        <v>0</v>
      </c>
    </row>
    <row r="1417" spans="1:28" s="823" customFormat="1" hidden="1" outlineLevel="2">
      <c r="A1417" s="835"/>
      <c r="B1417" s="835" t="s">
        <v>3373</v>
      </c>
      <c r="C1417" s="950" t="s">
        <v>3173</v>
      </c>
      <c r="D1417" s="931" t="s">
        <v>3111</v>
      </c>
      <c r="E1417" s="838">
        <v>1</v>
      </c>
      <c r="F1417" s="938"/>
      <c r="G1417" s="938"/>
      <c r="H1417" s="812">
        <v>0</v>
      </c>
      <c r="I1417" s="891">
        <f t="shared" si="204"/>
        <v>0</v>
      </c>
      <c r="J1417" s="892">
        <f t="shared" si="205"/>
        <v>0</v>
      </c>
      <c r="K1417" s="938"/>
      <c r="M1417" s="841"/>
      <c r="N1417" s="999" t="s">
        <v>3373</v>
      </c>
      <c r="O1417" s="1003" t="s">
        <v>3173</v>
      </c>
      <c r="P1417" s="866" t="s">
        <v>3111</v>
      </c>
      <c r="Q1417" s="844">
        <v>1</v>
      </c>
      <c r="R1417" s="758">
        <f t="shared" si="206"/>
        <v>0</v>
      </c>
      <c r="S1417" s="844">
        <f t="shared" si="206"/>
        <v>0</v>
      </c>
      <c r="T1417" s="883">
        <f t="shared" si="206"/>
        <v>0</v>
      </c>
      <c r="U1417" s="860">
        <v>0</v>
      </c>
      <c r="V1417" s="860"/>
      <c r="W1417" s="795">
        <f t="shared" si="199"/>
        <v>0</v>
      </c>
      <c r="X1417" s="795">
        <f t="shared" si="200"/>
        <v>0</v>
      </c>
      <c r="Y1417" s="795">
        <f t="shared" si="201"/>
        <v>0</v>
      </c>
      <c r="Z1417" s="795">
        <f t="shared" si="202"/>
        <v>0</v>
      </c>
      <c r="AA1417" s="795">
        <f t="shared" si="203"/>
        <v>0</v>
      </c>
      <c r="AB1417" s="796">
        <f>IFERROR(VLOOKUP(N1417,'[40]KL TT ĐỢT 2'!$B$18:$K$2023,10,0),0)</f>
        <v>0</v>
      </c>
    </row>
    <row r="1418" spans="1:28" s="823" customFormat="1" hidden="1" outlineLevel="2">
      <c r="A1418" s="835"/>
      <c r="B1418" s="835" t="s">
        <v>3374</v>
      </c>
      <c r="C1418" s="950" t="s">
        <v>3166</v>
      </c>
      <c r="D1418" s="931" t="s">
        <v>3104</v>
      </c>
      <c r="E1418" s="838">
        <v>1</v>
      </c>
      <c r="F1418" s="938"/>
      <c r="G1418" s="938"/>
      <c r="H1418" s="812">
        <v>0</v>
      </c>
      <c r="I1418" s="891">
        <f t="shared" si="204"/>
        <v>0</v>
      </c>
      <c r="J1418" s="892">
        <f t="shared" si="205"/>
        <v>0</v>
      </c>
      <c r="K1418" s="938"/>
      <c r="M1418" s="841"/>
      <c r="N1418" s="999" t="s">
        <v>3374</v>
      </c>
      <c r="O1418" s="1003" t="s">
        <v>3166</v>
      </c>
      <c r="P1418" s="866" t="s">
        <v>3104</v>
      </c>
      <c r="Q1418" s="844">
        <v>1</v>
      </c>
      <c r="R1418" s="758">
        <f t="shared" si="206"/>
        <v>0</v>
      </c>
      <c r="S1418" s="844">
        <f t="shared" si="206"/>
        <v>0</v>
      </c>
      <c r="T1418" s="883">
        <f t="shared" si="206"/>
        <v>0</v>
      </c>
      <c r="U1418" s="860">
        <v>0</v>
      </c>
      <c r="V1418" s="860"/>
      <c r="W1418" s="795">
        <f t="shared" si="199"/>
        <v>0</v>
      </c>
      <c r="X1418" s="795">
        <f t="shared" si="200"/>
        <v>0</v>
      </c>
      <c r="Y1418" s="795">
        <f t="shared" si="201"/>
        <v>0</v>
      </c>
      <c r="Z1418" s="795">
        <f t="shared" si="202"/>
        <v>0</v>
      </c>
      <c r="AA1418" s="795">
        <f t="shared" si="203"/>
        <v>0</v>
      </c>
      <c r="AB1418" s="796">
        <f>IFERROR(VLOOKUP(N1418,'[40]KL TT ĐỢT 2'!$B$18:$K$2023,10,0),0)</f>
        <v>0</v>
      </c>
    </row>
    <row r="1419" spans="1:28" s="827" customFormat="1" hidden="1" outlineLevel="2">
      <c r="A1419" s="817"/>
      <c r="B1419" s="835" t="s">
        <v>3375</v>
      </c>
      <c r="C1419" s="818" t="s">
        <v>3272</v>
      </c>
      <c r="D1419" s="819" t="s">
        <v>3158</v>
      </c>
      <c r="E1419" s="820">
        <v>2</v>
      </c>
      <c r="F1419" s="945"/>
      <c r="G1419" s="945"/>
      <c r="H1419" s="812">
        <v>0</v>
      </c>
      <c r="I1419" s="891">
        <f t="shared" si="204"/>
        <v>0</v>
      </c>
      <c r="J1419" s="892">
        <f t="shared" si="205"/>
        <v>0</v>
      </c>
      <c r="K1419" s="945"/>
      <c r="M1419" s="828"/>
      <c r="N1419" s="999" t="s">
        <v>3375</v>
      </c>
      <c r="O1419" s="1004" t="s">
        <v>3272</v>
      </c>
      <c r="P1419" s="862" t="s">
        <v>3158</v>
      </c>
      <c r="Q1419" s="832">
        <v>2</v>
      </c>
      <c r="R1419" s="758">
        <f t="shared" si="206"/>
        <v>0</v>
      </c>
      <c r="S1419" s="844">
        <f t="shared" si="206"/>
        <v>0</v>
      </c>
      <c r="T1419" s="883">
        <f t="shared" si="206"/>
        <v>0</v>
      </c>
      <c r="U1419" s="833">
        <v>0</v>
      </c>
      <c r="V1419" s="833"/>
      <c r="W1419" s="795">
        <f t="shared" si="199"/>
        <v>0</v>
      </c>
      <c r="X1419" s="795">
        <f t="shared" si="200"/>
        <v>0</v>
      </c>
      <c r="Y1419" s="795">
        <f t="shared" si="201"/>
        <v>0</v>
      </c>
      <c r="Z1419" s="795">
        <f t="shared" si="202"/>
        <v>0</v>
      </c>
      <c r="AA1419" s="795">
        <f t="shared" si="203"/>
        <v>0</v>
      </c>
      <c r="AB1419" s="796">
        <f>IFERROR(VLOOKUP(N1419,'[40]KL TT ĐỢT 2'!$B$18:$K$2023,10,0),0)</f>
        <v>0</v>
      </c>
    </row>
    <row r="1420" spans="1:28" s="823" customFormat="1" hidden="1" outlineLevel="2">
      <c r="A1420" s="835"/>
      <c r="B1420" s="835" t="s">
        <v>3376</v>
      </c>
      <c r="C1420" s="950" t="s">
        <v>3160</v>
      </c>
      <c r="D1420" s="931" t="s">
        <v>3121</v>
      </c>
      <c r="E1420" s="838">
        <v>2</v>
      </c>
      <c r="F1420" s="938"/>
      <c r="G1420" s="938"/>
      <c r="H1420" s="812">
        <v>0</v>
      </c>
      <c r="I1420" s="891">
        <f t="shared" si="204"/>
        <v>0</v>
      </c>
      <c r="J1420" s="892">
        <f t="shared" si="205"/>
        <v>0</v>
      </c>
      <c r="K1420" s="938"/>
      <c r="M1420" s="841"/>
      <c r="N1420" s="999" t="s">
        <v>3376</v>
      </c>
      <c r="O1420" s="1003" t="s">
        <v>3160</v>
      </c>
      <c r="P1420" s="866" t="s">
        <v>3121</v>
      </c>
      <c r="Q1420" s="844">
        <v>2</v>
      </c>
      <c r="R1420" s="758">
        <f t="shared" si="206"/>
        <v>0</v>
      </c>
      <c r="S1420" s="844">
        <f t="shared" si="206"/>
        <v>0</v>
      </c>
      <c r="T1420" s="883">
        <f t="shared" si="206"/>
        <v>0</v>
      </c>
      <c r="U1420" s="860">
        <v>0</v>
      </c>
      <c r="V1420" s="860"/>
      <c r="W1420" s="795">
        <f t="shared" si="199"/>
        <v>0</v>
      </c>
      <c r="X1420" s="795">
        <f t="shared" si="200"/>
        <v>0</v>
      </c>
      <c r="Y1420" s="795">
        <f t="shared" si="201"/>
        <v>0</v>
      </c>
      <c r="Z1420" s="795">
        <f t="shared" si="202"/>
        <v>0</v>
      </c>
      <c r="AA1420" s="795">
        <f t="shared" si="203"/>
        <v>0</v>
      </c>
      <c r="AB1420" s="796">
        <f>IFERROR(VLOOKUP(N1420,'[40]KL TT ĐỢT 2'!$B$18:$K$2023,10,0),0)</f>
        <v>0</v>
      </c>
    </row>
    <row r="1421" spans="1:28" s="823" customFormat="1" hidden="1" outlineLevel="2">
      <c r="A1421" s="835"/>
      <c r="B1421" s="835" t="s">
        <v>3377</v>
      </c>
      <c r="C1421" s="950" t="s">
        <v>3160</v>
      </c>
      <c r="D1421" s="931" t="s">
        <v>3121</v>
      </c>
      <c r="E1421" s="838">
        <v>2</v>
      </c>
      <c r="F1421" s="938"/>
      <c r="G1421" s="938"/>
      <c r="H1421" s="812">
        <v>0</v>
      </c>
      <c r="I1421" s="891">
        <f t="shared" si="204"/>
        <v>0</v>
      </c>
      <c r="J1421" s="892">
        <f t="shared" si="205"/>
        <v>0</v>
      </c>
      <c r="K1421" s="938"/>
      <c r="M1421" s="841"/>
      <c r="N1421" s="999" t="s">
        <v>3377</v>
      </c>
      <c r="O1421" s="1003" t="s">
        <v>3160</v>
      </c>
      <c r="P1421" s="866" t="s">
        <v>3121</v>
      </c>
      <c r="Q1421" s="844">
        <v>2</v>
      </c>
      <c r="R1421" s="758">
        <f t="shared" si="206"/>
        <v>0</v>
      </c>
      <c r="S1421" s="844">
        <f t="shared" si="206"/>
        <v>0</v>
      </c>
      <c r="T1421" s="883">
        <f t="shared" si="206"/>
        <v>0</v>
      </c>
      <c r="U1421" s="860">
        <v>0</v>
      </c>
      <c r="V1421" s="860"/>
      <c r="W1421" s="795">
        <f t="shared" si="199"/>
        <v>0</v>
      </c>
      <c r="X1421" s="795">
        <f t="shared" si="200"/>
        <v>0</v>
      </c>
      <c r="Y1421" s="795">
        <f t="shared" si="201"/>
        <v>0</v>
      </c>
      <c r="Z1421" s="795">
        <f t="shared" si="202"/>
        <v>0</v>
      </c>
      <c r="AA1421" s="795">
        <f t="shared" si="203"/>
        <v>0</v>
      </c>
      <c r="AB1421" s="796">
        <f>IFERROR(VLOOKUP(N1421,'[40]KL TT ĐỢT 2'!$B$18:$K$2023,10,0),0)</f>
        <v>0</v>
      </c>
    </row>
    <row r="1422" spans="1:28" s="823" customFormat="1" hidden="1" outlineLevel="2">
      <c r="A1422" s="835"/>
      <c r="B1422" s="835" t="s">
        <v>3378</v>
      </c>
      <c r="C1422" s="950" t="s">
        <v>3163</v>
      </c>
      <c r="D1422" s="931" t="s">
        <v>3121</v>
      </c>
      <c r="E1422" s="838">
        <v>2</v>
      </c>
      <c r="F1422" s="938"/>
      <c r="G1422" s="938"/>
      <c r="H1422" s="812">
        <v>0</v>
      </c>
      <c r="I1422" s="891">
        <f t="shared" si="204"/>
        <v>0</v>
      </c>
      <c r="J1422" s="892">
        <f t="shared" si="205"/>
        <v>0</v>
      </c>
      <c r="K1422" s="938"/>
      <c r="M1422" s="841"/>
      <c r="N1422" s="999" t="s">
        <v>3378</v>
      </c>
      <c r="O1422" s="1003" t="s">
        <v>3163</v>
      </c>
      <c r="P1422" s="866" t="s">
        <v>3121</v>
      </c>
      <c r="Q1422" s="844">
        <v>2</v>
      </c>
      <c r="R1422" s="758">
        <f t="shared" si="206"/>
        <v>0</v>
      </c>
      <c r="S1422" s="844">
        <f t="shared" si="206"/>
        <v>0</v>
      </c>
      <c r="T1422" s="883">
        <f t="shared" si="206"/>
        <v>0</v>
      </c>
      <c r="U1422" s="860">
        <v>0</v>
      </c>
      <c r="V1422" s="860"/>
      <c r="W1422" s="795">
        <f t="shared" si="199"/>
        <v>0</v>
      </c>
      <c r="X1422" s="795">
        <f t="shared" si="200"/>
        <v>0</v>
      </c>
      <c r="Y1422" s="795">
        <f t="shared" si="201"/>
        <v>0</v>
      </c>
      <c r="Z1422" s="795">
        <f t="shared" si="202"/>
        <v>0</v>
      </c>
      <c r="AA1422" s="795">
        <f t="shared" si="203"/>
        <v>0</v>
      </c>
      <c r="AB1422" s="796">
        <f>IFERROR(VLOOKUP(N1422,'[40]KL TT ĐỢT 2'!$B$18:$K$2023,10,0),0)</f>
        <v>0</v>
      </c>
    </row>
    <row r="1423" spans="1:28" s="823" customFormat="1" hidden="1" outlineLevel="2">
      <c r="A1423" s="835"/>
      <c r="B1423" s="835" t="s">
        <v>3379</v>
      </c>
      <c r="C1423" s="950" t="s">
        <v>3163</v>
      </c>
      <c r="D1423" s="931" t="s">
        <v>3121</v>
      </c>
      <c r="E1423" s="838">
        <v>2</v>
      </c>
      <c r="F1423" s="938"/>
      <c r="G1423" s="938"/>
      <c r="H1423" s="812">
        <v>0</v>
      </c>
      <c r="I1423" s="891">
        <f t="shared" si="204"/>
        <v>0</v>
      </c>
      <c r="J1423" s="892">
        <f t="shared" si="205"/>
        <v>0</v>
      </c>
      <c r="K1423" s="938"/>
      <c r="M1423" s="841"/>
      <c r="N1423" s="999" t="s">
        <v>3379</v>
      </c>
      <c r="O1423" s="1003" t="s">
        <v>3163</v>
      </c>
      <c r="P1423" s="866" t="s">
        <v>3121</v>
      </c>
      <c r="Q1423" s="844">
        <v>2</v>
      </c>
      <c r="R1423" s="758">
        <f t="shared" si="206"/>
        <v>0</v>
      </c>
      <c r="S1423" s="844">
        <f t="shared" si="206"/>
        <v>0</v>
      </c>
      <c r="T1423" s="883">
        <f t="shared" si="206"/>
        <v>0</v>
      </c>
      <c r="U1423" s="860">
        <v>0</v>
      </c>
      <c r="V1423" s="860"/>
      <c r="W1423" s="795">
        <f t="shared" si="199"/>
        <v>0</v>
      </c>
      <c r="X1423" s="795">
        <f t="shared" si="200"/>
        <v>0</v>
      </c>
      <c r="Y1423" s="795">
        <f t="shared" si="201"/>
        <v>0</v>
      </c>
      <c r="Z1423" s="795">
        <f t="shared" si="202"/>
        <v>0</v>
      </c>
      <c r="AA1423" s="795">
        <f t="shared" si="203"/>
        <v>0</v>
      </c>
      <c r="AB1423" s="796">
        <f>IFERROR(VLOOKUP(N1423,'[40]KL TT ĐỢT 2'!$B$18:$K$2023,10,0),0)</f>
        <v>0</v>
      </c>
    </row>
    <row r="1424" spans="1:28" s="823" customFormat="1" hidden="1" outlineLevel="2">
      <c r="A1424" s="835"/>
      <c r="B1424" s="835" t="s">
        <v>3380</v>
      </c>
      <c r="C1424" s="950" t="s">
        <v>3166</v>
      </c>
      <c r="D1424" s="931" t="s">
        <v>3104</v>
      </c>
      <c r="E1424" s="838">
        <v>2</v>
      </c>
      <c r="F1424" s="938"/>
      <c r="G1424" s="938"/>
      <c r="H1424" s="812">
        <v>0</v>
      </c>
      <c r="I1424" s="891">
        <f t="shared" si="204"/>
        <v>0</v>
      </c>
      <c r="J1424" s="892">
        <f t="shared" si="205"/>
        <v>0</v>
      </c>
      <c r="K1424" s="938"/>
      <c r="M1424" s="841"/>
      <c r="N1424" s="999" t="s">
        <v>3380</v>
      </c>
      <c r="O1424" s="1003" t="s">
        <v>3166</v>
      </c>
      <c r="P1424" s="866" t="s">
        <v>3104</v>
      </c>
      <c r="Q1424" s="844">
        <v>2</v>
      </c>
      <c r="R1424" s="758">
        <f t="shared" si="206"/>
        <v>0</v>
      </c>
      <c r="S1424" s="844">
        <f t="shared" si="206"/>
        <v>0</v>
      </c>
      <c r="T1424" s="883">
        <f t="shared" si="206"/>
        <v>0</v>
      </c>
      <c r="U1424" s="860">
        <v>0</v>
      </c>
      <c r="V1424" s="860"/>
      <c r="W1424" s="795">
        <f t="shared" si="199"/>
        <v>0</v>
      </c>
      <c r="X1424" s="795">
        <f t="shared" si="200"/>
        <v>0</v>
      </c>
      <c r="Y1424" s="795">
        <f t="shared" si="201"/>
        <v>0</v>
      </c>
      <c r="Z1424" s="795">
        <f t="shared" si="202"/>
        <v>0</v>
      </c>
      <c r="AA1424" s="795">
        <f t="shared" si="203"/>
        <v>0</v>
      </c>
      <c r="AB1424" s="796">
        <f>IFERROR(VLOOKUP(N1424,'[40]KL TT ĐỢT 2'!$B$18:$K$2023,10,0),0)</f>
        <v>0</v>
      </c>
    </row>
    <row r="1425" spans="1:28" s="823" customFormat="1" hidden="1" outlineLevel="1" collapsed="1">
      <c r="A1425" s="835">
        <v>6</v>
      </c>
      <c r="B1425" s="835" t="s">
        <v>3381</v>
      </c>
      <c r="C1425" s="998" t="s">
        <v>3382</v>
      </c>
      <c r="D1425" s="826" t="s">
        <v>3101</v>
      </c>
      <c r="E1425" s="820">
        <v>1</v>
      </c>
      <c r="F1425" s="938"/>
      <c r="G1425" s="938"/>
      <c r="H1425" s="812">
        <v>0</v>
      </c>
      <c r="I1425" s="891">
        <f t="shared" si="204"/>
        <v>0</v>
      </c>
      <c r="J1425" s="892">
        <f t="shared" si="205"/>
        <v>0</v>
      </c>
      <c r="K1425" s="938"/>
      <c r="M1425" s="841">
        <v>6</v>
      </c>
      <c r="N1425" s="999" t="s">
        <v>3381</v>
      </c>
      <c r="O1425" s="1000" t="s">
        <v>3382</v>
      </c>
      <c r="P1425" s="831" t="s">
        <v>3101</v>
      </c>
      <c r="Q1425" s="832">
        <v>1</v>
      </c>
      <c r="R1425" s="758">
        <f t="shared" si="206"/>
        <v>0</v>
      </c>
      <c r="S1425" s="844">
        <f t="shared" si="206"/>
        <v>0</v>
      </c>
      <c r="T1425" s="883">
        <f t="shared" si="206"/>
        <v>0</v>
      </c>
      <c r="U1425" s="845">
        <v>45223500</v>
      </c>
      <c r="V1425" s="845">
        <v>2570900</v>
      </c>
      <c r="W1425" s="795">
        <f t="shared" si="199"/>
        <v>47794400</v>
      </c>
      <c r="X1425" s="795">
        <f t="shared" si="200"/>
        <v>47794400</v>
      </c>
      <c r="Y1425" s="795">
        <f t="shared" si="201"/>
        <v>0</v>
      </c>
      <c r="Z1425" s="795">
        <f t="shared" si="202"/>
        <v>0</v>
      </c>
      <c r="AA1425" s="795">
        <f t="shared" si="203"/>
        <v>0</v>
      </c>
      <c r="AB1425" s="796">
        <f>IFERROR(VLOOKUP(N1425,'[40]KL TT ĐỢT 2'!$B$18:$K$2023,10,0),0)</f>
        <v>0</v>
      </c>
    </row>
    <row r="1426" spans="1:28" s="827" customFormat="1" hidden="1" outlineLevel="2">
      <c r="A1426" s="817"/>
      <c r="B1426" s="835" t="s">
        <v>3383</v>
      </c>
      <c r="C1426" s="950" t="s">
        <v>3103</v>
      </c>
      <c r="D1426" s="931" t="s">
        <v>3104</v>
      </c>
      <c r="E1426" s="838">
        <v>1</v>
      </c>
      <c r="F1426" s="945"/>
      <c r="G1426" s="945"/>
      <c r="H1426" s="812">
        <v>0</v>
      </c>
      <c r="I1426" s="891">
        <f t="shared" si="204"/>
        <v>0</v>
      </c>
      <c r="J1426" s="892">
        <f t="shared" si="205"/>
        <v>0</v>
      </c>
      <c r="K1426" s="945"/>
      <c r="M1426" s="828"/>
      <c r="N1426" s="999" t="s">
        <v>3383</v>
      </c>
      <c r="O1426" s="1003" t="s">
        <v>3103</v>
      </c>
      <c r="P1426" s="866" t="s">
        <v>3104</v>
      </c>
      <c r="Q1426" s="844">
        <v>1</v>
      </c>
      <c r="R1426" s="758">
        <f t="shared" si="206"/>
        <v>0</v>
      </c>
      <c r="S1426" s="844">
        <f t="shared" si="206"/>
        <v>0</v>
      </c>
      <c r="T1426" s="883">
        <f t="shared" si="206"/>
        <v>0</v>
      </c>
      <c r="U1426" s="833">
        <v>0</v>
      </c>
      <c r="V1426" s="833"/>
      <c r="W1426" s="795">
        <f t="shared" si="199"/>
        <v>0</v>
      </c>
      <c r="X1426" s="795">
        <f t="shared" si="200"/>
        <v>0</v>
      </c>
      <c r="Y1426" s="795">
        <f t="shared" si="201"/>
        <v>0</v>
      </c>
      <c r="Z1426" s="795">
        <f t="shared" si="202"/>
        <v>0</v>
      </c>
      <c r="AA1426" s="795">
        <f t="shared" si="203"/>
        <v>0</v>
      </c>
      <c r="AB1426" s="796">
        <f>IFERROR(VLOOKUP(N1426,'[40]KL TT ĐỢT 2'!$B$18:$K$2023,10,0),0)</f>
        <v>0</v>
      </c>
    </row>
    <row r="1427" spans="1:28" s="823" customFormat="1" hidden="1" outlineLevel="2">
      <c r="A1427" s="817"/>
      <c r="B1427" s="835" t="s">
        <v>3384</v>
      </c>
      <c r="C1427" s="950" t="s">
        <v>3106</v>
      </c>
      <c r="D1427" s="931" t="s">
        <v>3104</v>
      </c>
      <c r="E1427" s="838">
        <v>1</v>
      </c>
      <c r="F1427" s="945"/>
      <c r="G1427" s="945"/>
      <c r="H1427" s="812">
        <v>0</v>
      </c>
      <c r="I1427" s="891">
        <f t="shared" si="204"/>
        <v>0</v>
      </c>
      <c r="J1427" s="892">
        <f t="shared" si="205"/>
        <v>0</v>
      </c>
      <c r="K1427" s="945"/>
      <c r="M1427" s="828"/>
      <c r="N1427" s="999" t="s">
        <v>3384</v>
      </c>
      <c r="O1427" s="1003" t="s">
        <v>3106</v>
      </c>
      <c r="P1427" s="866" t="s">
        <v>3104</v>
      </c>
      <c r="Q1427" s="844">
        <v>1</v>
      </c>
      <c r="R1427" s="758">
        <f t="shared" si="206"/>
        <v>0</v>
      </c>
      <c r="S1427" s="844">
        <f t="shared" si="206"/>
        <v>0</v>
      </c>
      <c r="T1427" s="883">
        <f t="shared" si="206"/>
        <v>0</v>
      </c>
      <c r="U1427" s="833">
        <v>0</v>
      </c>
      <c r="V1427" s="833"/>
      <c r="W1427" s="795">
        <f t="shared" si="199"/>
        <v>0</v>
      </c>
      <c r="X1427" s="795">
        <f t="shared" si="200"/>
        <v>0</v>
      </c>
      <c r="Y1427" s="795">
        <f t="shared" si="201"/>
        <v>0</v>
      </c>
      <c r="Z1427" s="795">
        <f t="shared" si="202"/>
        <v>0</v>
      </c>
      <c r="AA1427" s="795">
        <f t="shared" si="203"/>
        <v>0</v>
      </c>
      <c r="AB1427" s="796">
        <f>IFERROR(VLOOKUP(N1427,'[40]KL TT ĐỢT 2'!$B$18:$K$2023,10,0),0)</f>
        <v>0</v>
      </c>
    </row>
    <row r="1428" spans="1:28" s="827" customFormat="1" hidden="1" outlineLevel="2">
      <c r="A1428" s="817"/>
      <c r="B1428" s="835" t="s">
        <v>3385</v>
      </c>
      <c r="C1428" s="818" t="s">
        <v>3108</v>
      </c>
      <c r="D1428" s="819"/>
      <c r="E1428" s="820"/>
      <c r="F1428" s="945"/>
      <c r="G1428" s="945"/>
      <c r="H1428" s="812">
        <v>0</v>
      </c>
      <c r="I1428" s="891">
        <f t="shared" si="204"/>
        <v>0</v>
      </c>
      <c r="J1428" s="892">
        <f t="shared" si="205"/>
        <v>0</v>
      </c>
      <c r="K1428" s="945"/>
      <c r="M1428" s="828"/>
      <c r="N1428" s="999" t="s">
        <v>3385</v>
      </c>
      <c r="O1428" s="1004" t="s">
        <v>3108</v>
      </c>
      <c r="P1428" s="862"/>
      <c r="Q1428" s="832"/>
      <c r="R1428" s="758">
        <f t="shared" si="206"/>
        <v>0</v>
      </c>
      <c r="S1428" s="844">
        <f t="shared" si="206"/>
        <v>0</v>
      </c>
      <c r="T1428" s="883">
        <f t="shared" si="206"/>
        <v>0</v>
      </c>
      <c r="U1428" s="833">
        <v>0</v>
      </c>
      <c r="V1428" s="833"/>
      <c r="W1428" s="795">
        <f t="shared" si="199"/>
        <v>0</v>
      </c>
      <c r="X1428" s="795">
        <f t="shared" si="200"/>
        <v>0</v>
      </c>
      <c r="Y1428" s="795">
        <f t="shared" si="201"/>
        <v>0</v>
      </c>
      <c r="Z1428" s="795">
        <f t="shared" si="202"/>
        <v>0</v>
      </c>
      <c r="AA1428" s="795">
        <f t="shared" si="203"/>
        <v>0</v>
      </c>
      <c r="AB1428" s="796">
        <f>IFERROR(VLOOKUP(N1428,'[40]KL TT ĐỢT 2'!$B$18:$K$2023,10,0),0)</f>
        <v>0</v>
      </c>
    </row>
    <row r="1429" spans="1:28" s="823" customFormat="1" hidden="1" outlineLevel="2">
      <c r="A1429" s="817"/>
      <c r="B1429" s="835" t="s">
        <v>3386</v>
      </c>
      <c r="C1429" s="950" t="s">
        <v>3110</v>
      </c>
      <c r="D1429" s="931" t="s">
        <v>3111</v>
      </c>
      <c r="E1429" s="838">
        <v>1</v>
      </c>
      <c r="F1429" s="945"/>
      <c r="G1429" s="945"/>
      <c r="H1429" s="812">
        <v>0</v>
      </c>
      <c r="I1429" s="891">
        <f t="shared" si="204"/>
        <v>0</v>
      </c>
      <c r="J1429" s="892">
        <f t="shared" si="205"/>
        <v>0</v>
      </c>
      <c r="K1429" s="945"/>
      <c r="M1429" s="828"/>
      <c r="N1429" s="999" t="s">
        <v>3386</v>
      </c>
      <c r="O1429" s="1003" t="s">
        <v>3110</v>
      </c>
      <c r="P1429" s="866" t="s">
        <v>3111</v>
      </c>
      <c r="Q1429" s="844">
        <v>1</v>
      </c>
      <c r="R1429" s="758">
        <f t="shared" si="206"/>
        <v>0</v>
      </c>
      <c r="S1429" s="844">
        <f t="shared" si="206"/>
        <v>0</v>
      </c>
      <c r="T1429" s="883">
        <f t="shared" si="206"/>
        <v>0</v>
      </c>
      <c r="U1429" s="833">
        <v>0</v>
      </c>
      <c r="V1429" s="833"/>
      <c r="W1429" s="795">
        <f t="shared" si="199"/>
        <v>0</v>
      </c>
      <c r="X1429" s="795">
        <f t="shared" si="200"/>
        <v>0</v>
      </c>
      <c r="Y1429" s="795">
        <f t="shared" si="201"/>
        <v>0</v>
      </c>
      <c r="Z1429" s="795">
        <f t="shared" si="202"/>
        <v>0</v>
      </c>
      <c r="AA1429" s="795">
        <f t="shared" si="203"/>
        <v>0</v>
      </c>
      <c r="AB1429" s="796">
        <f>IFERROR(VLOOKUP(N1429,'[40]KL TT ĐỢT 2'!$B$18:$K$2023,10,0),0)</f>
        <v>0</v>
      </c>
    </row>
    <row r="1430" spans="1:28" s="823" customFormat="1" hidden="1" outlineLevel="2">
      <c r="A1430" s="817"/>
      <c r="B1430" s="835" t="s">
        <v>3387</v>
      </c>
      <c r="C1430" s="950" t="s">
        <v>3113</v>
      </c>
      <c r="D1430" s="931" t="s">
        <v>3111</v>
      </c>
      <c r="E1430" s="838">
        <v>1</v>
      </c>
      <c r="F1430" s="945"/>
      <c r="G1430" s="945"/>
      <c r="H1430" s="812">
        <v>0</v>
      </c>
      <c r="I1430" s="891">
        <f t="shared" si="204"/>
        <v>0</v>
      </c>
      <c r="J1430" s="892">
        <f t="shared" si="205"/>
        <v>0</v>
      </c>
      <c r="K1430" s="945"/>
      <c r="M1430" s="828"/>
      <c r="N1430" s="999" t="s">
        <v>3387</v>
      </c>
      <c r="O1430" s="1003" t="s">
        <v>3113</v>
      </c>
      <c r="P1430" s="866" t="s">
        <v>3111</v>
      </c>
      <c r="Q1430" s="844">
        <v>1</v>
      </c>
      <c r="R1430" s="758">
        <f t="shared" si="206"/>
        <v>0</v>
      </c>
      <c r="S1430" s="844">
        <f t="shared" si="206"/>
        <v>0</v>
      </c>
      <c r="T1430" s="883">
        <f t="shared" si="206"/>
        <v>0</v>
      </c>
      <c r="U1430" s="833">
        <v>0</v>
      </c>
      <c r="V1430" s="833"/>
      <c r="W1430" s="795">
        <f t="shared" si="199"/>
        <v>0</v>
      </c>
      <c r="X1430" s="795">
        <f t="shared" si="200"/>
        <v>0</v>
      </c>
      <c r="Y1430" s="795">
        <f t="shared" si="201"/>
        <v>0</v>
      </c>
      <c r="Z1430" s="795">
        <f t="shared" si="202"/>
        <v>0</v>
      </c>
      <c r="AA1430" s="795">
        <f t="shared" si="203"/>
        <v>0</v>
      </c>
      <c r="AB1430" s="796">
        <f>IFERROR(VLOOKUP(N1430,'[40]KL TT ĐỢT 2'!$B$18:$K$2023,10,0),0)</f>
        <v>0</v>
      </c>
    </row>
    <row r="1431" spans="1:28" s="827" customFormat="1" hidden="1" outlineLevel="2">
      <c r="A1431" s="817"/>
      <c r="B1431" s="835" t="s">
        <v>3388</v>
      </c>
      <c r="C1431" s="950" t="s">
        <v>3115</v>
      </c>
      <c r="D1431" s="931" t="s">
        <v>3111</v>
      </c>
      <c r="E1431" s="838">
        <v>1</v>
      </c>
      <c r="F1431" s="945"/>
      <c r="G1431" s="945"/>
      <c r="H1431" s="812">
        <v>0</v>
      </c>
      <c r="I1431" s="891">
        <f t="shared" si="204"/>
        <v>0</v>
      </c>
      <c r="J1431" s="892">
        <f t="shared" si="205"/>
        <v>0</v>
      </c>
      <c r="K1431" s="945"/>
      <c r="M1431" s="828"/>
      <c r="N1431" s="999" t="s">
        <v>3388</v>
      </c>
      <c r="O1431" s="1003" t="s">
        <v>3115</v>
      </c>
      <c r="P1431" s="866" t="s">
        <v>3111</v>
      </c>
      <c r="Q1431" s="844">
        <v>1</v>
      </c>
      <c r="R1431" s="758">
        <f t="shared" si="206"/>
        <v>0</v>
      </c>
      <c r="S1431" s="844">
        <f t="shared" si="206"/>
        <v>0</v>
      </c>
      <c r="T1431" s="883">
        <f t="shared" si="206"/>
        <v>0</v>
      </c>
      <c r="U1431" s="833">
        <v>0</v>
      </c>
      <c r="V1431" s="833"/>
      <c r="W1431" s="795">
        <f t="shared" si="199"/>
        <v>0</v>
      </c>
      <c r="X1431" s="795">
        <f t="shared" si="200"/>
        <v>0</v>
      </c>
      <c r="Y1431" s="795">
        <f t="shared" si="201"/>
        <v>0</v>
      </c>
      <c r="Z1431" s="795">
        <f t="shared" si="202"/>
        <v>0</v>
      </c>
      <c r="AA1431" s="795">
        <f t="shared" si="203"/>
        <v>0</v>
      </c>
      <c r="AB1431" s="796">
        <f>IFERROR(VLOOKUP(N1431,'[40]KL TT ĐỢT 2'!$B$18:$K$2023,10,0),0)</f>
        <v>0</v>
      </c>
    </row>
    <row r="1432" spans="1:28" s="823" customFormat="1" hidden="1" outlineLevel="2">
      <c r="A1432" s="817"/>
      <c r="B1432" s="835" t="s">
        <v>3389</v>
      </c>
      <c r="C1432" s="950" t="s">
        <v>3117</v>
      </c>
      <c r="D1432" s="931" t="s">
        <v>3118</v>
      </c>
      <c r="E1432" s="838">
        <v>3</v>
      </c>
      <c r="F1432" s="945"/>
      <c r="G1432" s="945"/>
      <c r="H1432" s="812">
        <v>0</v>
      </c>
      <c r="I1432" s="891">
        <f t="shared" si="204"/>
        <v>0</v>
      </c>
      <c r="J1432" s="892">
        <f t="shared" si="205"/>
        <v>0</v>
      </c>
      <c r="K1432" s="945"/>
      <c r="M1432" s="828"/>
      <c r="N1432" s="999" t="s">
        <v>3389</v>
      </c>
      <c r="O1432" s="1003" t="s">
        <v>3117</v>
      </c>
      <c r="P1432" s="866" t="s">
        <v>3118</v>
      </c>
      <c r="Q1432" s="844">
        <v>3</v>
      </c>
      <c r="R1432" s="758">
        <f t="shared" si="206"/>
        <v>0</v>
      </c>
      <c r="S1432" s="844">
        <f t="shared" si="206"/>
        <v>0</v>
      </c>
      <c r="T1432" s="883">
        <f t="shared" si="206"/>
        <v>0</v>
      </c>
      <c r="U1432" s="833">
        <v>0</v>
      </c>
      <c r="V1432" s="833"/>
      <c r="W1432" s="795">
        <f t="shared" ref="W1432:W1495" si="207">U1432+V1432</f>
        <v>0</v>
      </c>
      <c r="X1432" s="795">
        <f t="shared" ref="X1432:X1495" si="208">Q1432*W1432</f>
        <v>0</v>
      </c>
      <c r="Y1432" s="795">
        <f t="shared" ref="Y1432:Y1495" si="209">R1432*W1432</f>
        <v>0</v>
      </c>
      <c r="Z1432" s="795">
        <f t="shared" ref="Z1432:Z1495" si="210">S1432*W1432</f>
        <v>0</v>
      </c>
      <c r="AA1432" s="795">
        <f t="shared" ref="AA1432:AA1495" si="211">T1432*W1432</f>
        <v>0</v>
      </c>
      <c r="AB1432" s="796">
        <f>IFERROR(VLOOKUP(N1432,'[40]KL TT ĐỢT 2'!$B$18:$K$2023,10,0),0)</f>
        <v>0</v>
      </c>
    </row>
    <row r="1433" spans="1:28" s="823" customFormat="1" hidden="1" outlineLevel="2">
      <c r="A1433" s="817"/>
      <c r="B1433" s="835" t="s">
        <v>3390</v>
      </c>
      <c r="C1433" s="950" t="s">
        <v>3120</v>
      </c>
      <c r="D1433" s="931" t="s">
        <v>3121</v>
      </c>
      <c r="E1433" s="838">
        <v>3</v>
      </c>
      <c r="F1433" s="945"/>
      <c r="G1433" s="945"/>
      <c r="H1433" s="812">
        <v>0</v>
      </c>
      <c r="I1433" s="891">
        <f t="shared" si="204"/>
        <v>0</v>
      </c>
      <c r="J1433" s="892">
        <f t="shared" si="205"/>
        <v>0</v>
      </c>
      <c r="K1433" s="945"/>
      <c r="M1433" s="828"/>
      <c r="N1433" s="999" t="s">
        <v>3390</v>
      </c>
      <c r="O1433" s="1003" t="s">
        <v>3120</v>
      </c>
      <c r="P1433" s="866" t="s">
        <v>3121</v>
      </c>
      <c r="Q1433" s="844">
        <v>3</v>
      </c>
      <c r="R1433" s="758">
        <f t="shared" si="206"/>
        <v>0</v>
      </c>
      <c r="S1433" s="844">
        <f t="shared" si="206"/>
        <v>0</v>
      </c>
      <c r="T1433" s="883">
        <f t="shared" si="206"/>
        <v>0</v>
      </c>
      <c r="U1433" s="833">
        <v>0</v>
      </c>
      <c r="V1433" s="833"/>
      <c r="W1433" s="795">
        <f t="shared" si="207"/>
        <v>0</v>
      </c>
      <c r="X1433" s="795">
        <f t="shared" si="208"/>
        <v>0</v>
      </c>
      <c r="Y1433" s="795">
        <f t="shared" si="209"/>
        <v>0</v>
      </c>
      <c r="Z1433" s="795">
        <f t="shared" si="210"/>
        <v>0</v>
      </c>
      <c r="AA1433" s="795">
        <f t="shared" si="211"/>
        <v>0</v>
      </c>
      <c r="AB1433" s="796">
        <f>IFERROR(VLOOKUP(N1433,'[40]KL TT ĐỢT 2'!$B$18:$K$2023,10,0),0)</f>
        <v>0</v>
      </c>
    </row>
    <row r="1434" spans="1:28" s="823" customFormat="1" hidden="1" outlineLevel="2">
      <c r="A1434" s="817"/>
      <c r="B1434" s="835" t="s">
        <v>3391</v>
      </c>
      <c r="C1434" s="950" t="s">
        <v>3123</v>
      </c>
      <c r="D1434" s="931" t="s">
        <v>3118</v>
      </c>
      <c r="E1434" s="838">
        <v>1</v>
      </c>
      <c r="F1434" s="945"/>
      <c r="G1434" s="945"/>
      <c r="H1434" s="812">
        <v>0</v>
      </c>
      <c r="I1434" s="891">
        <f t="shared" si="204"/>
        <v>0</v>
      </c>
      <c r="J1434" s="892">
        <f t="shared" si="205"/>
        <v>0</v>
      </c>
      <c r="K1434" s="945"/>
      <c r="M1434" s="828"/>
      <c r="N1434" s="999" t="s">
        <v>3391</v>
      </c>
      <c r="O1434" s="1003" t="s">
        <v>3123</v>
      </c>
      <c r="P1434" s="866" t="s">
        <v>3118</v>
      </c>
      <c r="Q1434" s="844">
        <v>1</v>
      </c>
      <c r="R1434" s="758">
        <f t="shared" si="206"/>
        <v>0</v>
      </c>
      <c r="S1434" s="844">
        <f t="shared" si="206"/>
        <v>0</v>
      </c>
      <c r="T1434" s="883">
        <f t="shared" si="206"/>
        <v>0</v>
      </c>
      <c r="U1434" s="833">
        <v>0</v>
      </c>
      <c r="V1434" s="833"/>
      <c r="W1434" s="795">
        <f t="shared" si="207"/>
        <v>0</v>
      </c>
      <c r="X1434" s="795">
        <f t="shared" si="208"/>
        <v>0</v>
      </c>
      <c r="Y1434" s="795">
        <f t="shared" si="209"/>
        <v>0</v>
      </c>
      <c r="Z1434" s="795">
        <f t="shared" si="210"/>
        <v>0</v>
      </c>
      <c r="AA1434" s="795">
        <f t="shared" si="211"/>
        <v>0</v>
      </c>
      <c r="AB1434" s="796">
        <f>IFERROR(VLOOKUP(N1434,'[40]KL TT ĐỢT 2'!$B$18:$K$2023,10,0),0)</f>
        <v>0</v>
      </c>
    </row>
    <row r="1435" spans="1:28" s="823" customFormat="1" hidden="1" outlineLevel="2">
      <c r="A1435" s="817"/>
      <c r="B1435" s="835" t="s">
        <v>3392</v>
      </c>
      <c r="C1435" s="950" t="s">
        <v>3125</v>
      </c>
      <c r="D1435" s="931" t="s">
        <v>3118</v>
      </c>
      <c r="E1435" s="838">
        <v>1</v>
      </c>
      <c r="F1435" s="945"/>
      <c r="G1435" s="945"/>
      <c r="H1435" s="812">
        <v>0</v>
      </c>
      <c r="I1435" s="891">
        <f t="shared" si="204"/>
        <v>0</v>
      </c>
      <c r="J1435" s="892">
        <f t="shared" si="205"/>
        <v>0</v>
      </c>
      <c r="K1435" s="945"/>
      <c r="M1435" s="828"/>
      <c r="N1435" s="999" t="s">
        <v>3392</v>
      </c>
      <c r="O1435" s="1003" t="s">
        <v>3125</v>
      </c>
      <c r="P1435" s="866" t="s">
        <v>3118</v>
      </c>
      <c r="Q1435" s="844">
        <v>1</v>
      </c>
      <c r="R1435" s="758">
        <f t="shared" si="206"/>
        <v>0</v>
      </c>
      <c r="S1435" s="844">
        <f t="shared" si="206"/>
        <v>0</v>
      </c>
      <c r="T1435" s="883">
        <f t="shared" si="206"/>
        <v>0</v>
      </c>
      <c r="U1435" s="833">
        <v>0</v>
      </c>
      <c r="V1435" s="833"/>
      <c r="W1435" s="795">
        <f t="shared" si="207"/>
        <v>0</v>
      </c>
      <c r="X1435" s="795">
        <f t="shared" si="208"/>
        <v>0</v>
      </c>
      <c r="Y1435" s="795">
        <f t="shared" si="209"/>
        <v>0</v>
      </c>
      <c r="Z1435" s="795">
        <f t="shared" si="210"/>
        <v>0</v>
      </c>
      <c r="AA1435" s="795">
        <f t="shared" si="211"/>
        <v>0</v>
      </c>
      <c r="AB1435" s="796">
        <f>IFERROR(VLOOKUP(N1435,'[40]KL TT ĐỢT 2'!$B$18:$K$2023,10,0),0)</f>
        <v>0</v>
      </c>
    </row>
    <row r="1436" spans="1:28" s="823" customFormat="1" hidden="1" outlineLevel="2">
      <c r="A1436" s="817"/>
      <c r="B1436" s="835" t="s">
        <v>3393</v>
      </c>
      <c r="C1436" s="950" t="s">
        <v>3228</v>
      </c>
      <c r="D1436" s="931" t="s">
        <v>3111</v>
      </c>
      <c r="E1436" s="838">
        <v>1</v>
      </c>
      <c r="F1436" s="945"/>
      <c r="G1436" s="945"/>
      <c r="H1436" s="812">
        <v>0</v>
      </c>
      <c r="I1436" s="891">
        <f t="shared" ref="I1436:I1499" si="212">+E1436*K1436</f>
        <v>0</v>
      </c>
      <c r="J1436" s="892">
        <f t="shared" ref="J1436:J1499" si="213">+H1436+I1436</f>
        <v>0</v>
      </c>
      <c r="K1436" s="945"/>
      <c r="M1436" s="828"/>
      <c r="N1436" s="999" t="s">
        <v>3393</v>
      </c>
      <c r="O1436" s="1003" t="s">
        <v>3228</v>
      </c>
      <c r="P1436" s="866" t="s">
        <v>3111</v>
      </c>
      <c r="Q1436" s="844">
        <v>1</v>
      </c>
      <c r="R1436" s="758">
        <f t="shared" si="206"/>
        <v>0</v>
      </c>
      <c r="S1436" s="844">
        <f t="shared" si="206"/>
        <v>0</v>
      </c>
      <c r="T1436" s="883">
        <f t="shared" si="206"/>
        <v>0</v>
      </c>
      <c r="U1436" s="833">
        <v>0</v>
      </c>
      <c r="V1436" s="833"/>
      <c r="W1436" s="795">
        <f t="shared" si="207"/>
        <v>0</v>
      </c>
      <c r="X1436" s="795">
        <f t="shared" si="208"/>
        <v>0</v>
      </c>
      <c r="Y1436" s="795">
        <f t="shared" si="209"/>
        <v>0</v>
      </c>
      <c r="Z1436" s="795">
        <f t="shared" si="210"/>
        <v>0</v>
      </c>
      <c r="AA1436" s="795">
        <f t="shared" si="211"/>
        <v>0</v>
      </c>
      <c r="AB1436" s="796">
        <f>IFERROR(VLOOKUP(N1436,'[40]KL TT ĐỢT 2'!$B$18:$K$2023,10,0),0)</f>
        <v>0</v>
      </c>
    </row>
    <row r="1437" spans="1:28" s="827" customFormat="1" hidden="1" outlineLevel="2">
      <c r="A1437" s="817"/>
      <c r="B1437" s="835" t="s">
        <v>3394</v>
      </c>
      <c r="C1437" s="818" t="s">
        <v>3129</v>
      </c>
      <c r="D1437" s="819"/>
      <c r="E1437" s="820"/>
      <c r="F1437" s="945"/>
      <c r="G1437" s="945"/>
      <c r="H1437" s="812">
        <v>0</v>
      </c>
      <c r="I1437" s="891">
        <f t="shared" si="212"/>
        <v>0</v>
      </c>
      <c r="J1437" s="892">
        <f t="shared" si="213"/>
        <v>0</v>
      </c>
      <c r="K1437" s="945"/>
      <c r="M1437" s="828"/>
      <c r="N1437" s="999" t="s">
        <v>3394</v>
      </c>
      <c r="O1437" s="1004" t="s">
        <v>3129</v>
      </c>
      <c r="P1437" s="862"/>
      <c r="Q1437" s="832"/>
      <c r="R1437" s="758">
        <f t="shared" si="206"/>
        <v>0</v>
      </c>
      <c r="S1437" s="844">
        <f t="shared" si="206"/>
        <v>0</v>
      </c>
      <c r="T1437" s="883">
        <f t="shared" si="206"/>
        <v>0</v>
      </c>
      <c r="U1437" s="833">
        <v>0</v>
      </c>
      <c r="V1437" s="833"/>
      <c r="W1437" s="795">
        <f t="shared" si="207"/>
        <v>0</v>
      </c>
      <c r="X1437" s="795">
        <f t="shared" si="208"/>
        <v>0</v>
      </c>
      <c r="Y1437" s="795">
        <f t="shared" si="209"/>
        <v>0</v>
      </c>
      <c r="Z1437" s="795">
        <f t="shared" si="210"/>
        <v>0</v>
      </c>
      <c r="AA1437" s="795">
        <f t="shared" si="211"/>
        <v>0</v>
      </c>
      <c r="AB1437" s="796">
        <f>IFERROR(VLOOKUP(N1437,'[40]KL TT ĐỢT 2'!$B$18:$K$2023,10,0),0)</f>
        <v>0</v>
      </c>
    </row>
    <row r="1438" spans="1:28" s="823" customFormat="1" hidden="1" outlineLevel="2">
      <c r="A1438" s="817"/>
      <c r="B1438" s="835" t="s">
        <v>3395</v>
      </c>
      <c r="C1438" s="950" t="s">
        <v>3131</v>
      </c>
      <c r="D1438" s="931" t="s">
        <v>3121</v>
      </c>
      <c r="E1438" s="838">
        <v>2</v>
      </c>
      <c r="F1438" s="945"/>
      <c r="G1438" s="945"/>
      <c r="H1438" s="812">
        <v>0</v>
      </c>
      <c r="I1438" s="891">
        <f t="shared" si="212"/>
        <v>0</v>
      </c>
      <c r="J1438" s="892">
        <f t="shared" si="213"/>
        <v>0</v>
      </c>
      <c r="K1438" s="945"/>
      <c r="M1438" s="828"/>
      <c r="N1438" s="999" t="s">
        <v>3395</v>
      </c>
      <c r="O1438" s="1003" t="s">
        <v>3131</v>
      </c>
      <c r="P1438" s="866" t="s">
        <v>3121</v>
      </c>
      <c r="Q1438" s="844">
        <v>2</v>
      </c>
      <c r="R1438" s="758">
        <f t="shared" si="206"/>
        <v>0</v>
      </c>
      <c r="S1438" s="844">
        <f t="shared" si="206"/>
        <v>0</v>
      </c>
      <c r="T1438" s="883">
        <f t="shared" si="206"/>
        <v>0</v>
      </c>
      <c r="U1438" s="833">
        <v>0</v>
      </c>
      <c r="V1438" s="833"/>
      <c r="W1438" s="795">
        <f t="shared" si="207"/>
        <v>0</v>
      </c>
      <c r="X1438" s="795">
        <f t="shared" si="208"/>
        <v>0</v>
      </c>
      <c r="Y1438" s="795">
        <f t="shared" si="209"/>
        <v>0</v>
      </c>
      <c r="Z1438" s="795">
        <f t="shared" si="210"/>
        <v>0</v>
      </c>
      <c r="AA1438" s="795">
        <f t="shared" si="211"/>
        <v>0</v>
      </c>
      <c r="AB1438" s="796">
        <f>IFERROR(VLOOKUP(N1438,'[40]KL TT ĐỢT 2'!$B$18:$K$2023,10,0),0)</f>
        <v>0</v>
      </c>
    </row>
    <row r="1439" spans="1:28" s="823" customFormat="1" hidden="1" outlineLevel="2">
      <c r="A1439" s="817"/>
      <c r="B1439" s="835" t="s">
        <v>3396</v>
      </c>
      <c r="C1439" s="950" t="s">
        <v>3133</v>
      </c>
      <c r="D1439" s="931" t="s">
        <v>3111</v>
      </c>
      <c r="E1439" s="838">
        <v>1</v>
      </c>
      <c r="F1439" s="945"/>
      <c r="G1439" s="945"/>
      <c r="H1439" s="812">
        <v>0</v>
      </c>
      <c r="I1439" s="891">
        <f t="shared" si="212"/>
        <v>0</v>
      </c>
      <c r="J1439" s="892">
        <f t="shared" si="213"/>
        <v>0</v>
      </c>
      <c r="K1439" s="945"/>
      <c r="M1439" s="828"/>
      <c r="N1439" s="999" t="s">
        <v>3396</v>
      </c>
      <c r="O1439" s="1003" t="s">
        <v>3133</v>
      </c>
      <c r="P1439" s="866" t="s">
        <v>3111</v>
      </c>
      <c r="Q1439" s="844">
        <v>1</v>
      </c>
      <c r="R1439" s="758">
        <f t="shared" si="206"/>
        <v>0</v>
      </c>
      <c r="S1439" s="844">
        <f t="shared" si="206"/>
        <v>0</v>
      </c>
      <c r="T1439" s="883">
        <f t="shared" si="206"/>
        <v>0</v>
      </c>
      <c r="U1439" s="833">
        <v>0</v>
      </c>
      <c r="V1439" s="833"/>
      <c r="W1439" s="795">
        <f t="shared" si="207"/>
        <v>0</v>
      </c>
      <c r="X1439" s="795">
        <f t="shared" si="208"/>
        <v>0</v>
      </c>
      <c r="Y1439" s="795">
        <f t="shared" si="209"/>
        <v>0</v>
      </c>
      <c r="Z1439" s="795">
        <f t="shared" si="210"/>
        <v>0</v>
      </c>
      <c r="AA1439" s="795">
        <f t="shared" si="211"/>
        <v>0</v>
      </c>
      <c r="AB1439" s="796">
        <f>IFERROR(VLOOKUP(N1439,'[40]KL TT ĐỢT 2'!$B$18:$K$2023,10,0),0)</f>
        <v>0</v>
      </c>
    </row>
    <row r="1440" spans="1:28" s="823" customFormat="1" hidden="1" outlineLevel="2">
      <c r="A1440" s="817"/>
      <c r="B1440" s="835" t="s">
        <v>3397</v>
      </c>
      <c r="C1440" s="950" t="s">
        <v>3194</v>
      </c>
      <c r="D1440" s="931" t="s">
        <v>3121</v>
      </c>
      <c r="E1440" s="838">
        <v>2</v>
      </c>
      <c r="F1440" s="945"/>
      <c r="G1440" s="945"/>
      <c r="H1440" s="812">
        <v>0</v>
      </c>
      <c r="I1440" s="891">
        <f t="shared" si="212"/>
        <v>0</v>
      </c>
      <c r="J1440" s="892">
        <f t="shared" si="213"/>
        <v>0</v>
      </c>
      <c r="K1440" s="945"/>
      <c r="M1440" s="828"/>
      <c r="N1440" s="999" t="s">
        <v>3397</v>
      </c>
      <c r="O1440" s="1003" t="s">
        <v>3194</v>
      </c>
      <c r="P1440" s="866" t="s">
        <v>3121</v>
      </c>
      <c r="Q1440" s="844">
        <v>2</v>
      </c>
      <c r="R1440" s="758">
        <f t="shared" si="206"/>
        <v>0</v>
      </c>
      <c r="S1440" s="844">
        <f t="shared" si="206"/>
        <v>0</v>
      </c>
      <c r="T1440" s="883">
        <f t="shared" si="206"/>
        <v>0</v>
      </c>
      <c r="U1440" s="833">
        <v>0</v>
      </c>
      <c r="V1440" s="833"/>
      <c r="W1440" s="795">
        <f t="shared" si="207"/>
        <v>0</v>
      </c>
      <c r="X1440" s="795">
        <f t="shared" si="208"/>
        <v>0</v>
      </c>
      <c r="Y1440" s="795">
        <f t="shared" si="209"/>
        <v>0</v>
      </c>
      <c r="Z1440" s="795">
        <f t="shared" si="210"/>
        <v>0</v>
      </c>
      <c r="AA1440" s="795">
        <f t="shared" si="211"/>
        <v>0</v>
      </c>
      <c r="AB1440" s="796">
        <f>IFERROR(VLOOKUP(N1440,'[40]KL TT ĐỢT 2'!$B$18:$K$2023,10,0),0)</f>
        <v>0</v>
      </c>
    </row>
    <row r="1441" spans="1:28" s="823" customFormat="1" hidden="1" outlineLevel="2">
      <c r="A1441" s="817"/>
      <c r="B1441" s="835" t="s">
        <v>3398</v>
      </c>
      <c r="C1441" s="950" t="s">
        <v>3196</v>
      </c>
      <c r="D1441" s="931" t="s">
        <v>3111</v>
      </c>
      <c r="E1441" s="838">
        <v>1</v>
      </c>
      <c r="F1441" s="945"/>
      <c r="G1441" s="945"/>
      <c r="H1441" s="812">
        <v>0</v>
      </c>
      <c r="I1441" s="891">
        <f t="shared" si="212"/>
        <v>0</v>
      </c>
      <c r="J1441" s="892">
        <f t="shared" si="213"/>
        <v>0</v>
      </c>
      <c r="K1441" s="945"/>
      <c r="M1441" s="828"/>
      <c r="N1441" s="999" t="s">
        <v>3398</v>
      </c>
      <c r="O1441" s="1003" t="s">
        <v>3196</v>
      </c>
      <c r="P1441" s="866" t="s">
        <v>3111</v>
      </c>
      <c r="Q1441" s="844">
        <v>1</v>
      </c>
      <c r="R1441" s="758">
        <f t="shared" si="206"/>
        <v>0</v>
      </c>
      <c r="S1441" s="844">
        <f t="shared" si="206"/>
        <v>0</v>
      </c>
      <c r="T1441" s="883">
        <f t="shared" si="206"/>
        <v>0</v>
      </c>
      <c r="U1441" s="833">
        <v>0</v>
      </c>
      <c r="V1441" s="833"/>
      <c r="W1441" s="795">
        <f t="shared" si="207"/>
        <v>0</v>
      </c>
      <c r="X1441" s="795">
        <f t="shared" si="208"/>
        <v>0</v>
      </c>
      <c r="Y1441" s="795">
        <f t="shared" si="209"/>
        <v>0</v>
      </c>
      <c r="Z1441" s="795">
        <f t="shared" si="210"/>
        <v>0</v>
      </c>
      <c r="AA1441" s="795">
        <f t="shared" si="211"/>
        <v>0</v>
      </c>
      <c r="AB1441" s="796">
        <f>IFERROR(VLOOKUP(N1441,'[40]KL TT ĐỢT 2'!$B$18:$K$2023,10,0),0)</f>
        <v>0</v>
      </c>
    </row>
    <row r="1442" spans="1:28" s="823" customFormat="1" hidden="1" outlineLevel="2">
      <c r="A1442" s="817"/>
      <c r="B1442" s="835" t="s">
        <v>3399</v>
      </c>
      <c r="C1442" s="950" t="s">
        <v>3235</v>
      </c>
      <c r="D1442" s="931" t="s">
        <v>3111</v>
      </c>
      <c r="E1442" s="838">
        <v>1</v>
      </c>
      <c r="F1442" s="945"/>
      <c r="G1442" s="945"/>
      <c r="H1442" s="812">
        <v>0</v>
      </c>
      <c r="I1442" s="891">
        <f t="shared" si="212"/>
        <v>0</v>
      </c>
      <c r="J1442" s="892">
        <f t="shared" si="213"/>
        <v>0</v>
      </c>
      <c r="K1442" s="945"/>
      <c r="M1442" s="828"/>
      <c r="N1442" s="999" t="s">
        <v>3399</v>
      </c>
      <c r="O1442" s="1003" t="s">
        <v>3235</v>
      </c>
      <c r="P1442" s="866" t="s">
        <v>3111</v>
      </c>
      <c r="Q1442" s="844">
        <v>1</v>
      </c>
      <c r="R1442" s="758">
        <f t="shared" si="206"/>
        <v>0</v>
      </c>
      <c r="S1442" s="844">
        <f t="shared" si="206"/>
        <v>0</v>
      </c>
      <c r="T1442" s="883">
        <f t="shared" si="206"/>
        <v>0</v>
      </c>
      <c r="U1442" s="833">
        <v>0</v>
      </c>
      <c r="V1442" s="833"/>
      <c r="W1442" s="795">
        <f t="shared" si="207"/>
        <v>0</v>
      </c>
      <c r="X1442" s="795">
        <f t="shared" si="208"/>
        <v>0</v>
      </c>
      <c r="Y1442" s="795">
        <f t="shared" si="209"/>
        <v>0</v>
      </c>
      <c r="Z1442" s="795">
        <f t="shared" si="210"/>
        <v>0</v>
      </c>
      <c r="AA1442" s="795">
        <f t="shared" si="211"/>
        <v>0</v>
      </c>
      <c r="AB1442" s="796">
        <f>IFERROR(VLOOKUP(N1442,'[40]KL TT ĐỢT 2'!$B$18:$K$2023,10,0),0)</f>
        <v>0</v>
      </c>
    </row>
    <row r="1443" spans="1:28" s="823" customFormat="1" hidden="1" outlineLevel="2">
      <c r="A1443" s="817"/>
      <c r="B1443" s="835" t="s">
        <v>3400</v>
      </c>
      <c r="C1443" s="950" t="s">
        <v>3237</v>
      </c>
      <c r="D1443" s="931" t="s">
        <v>3121</v>
      </c>
      <c r="E1443" s="838">
        <v>2</v>
      </c>
      <c r="F1443" s="945"/>
      <c r="G1443" s="945"/>
      <c r="H1443" s="812">
        <v>0</v>
      </c>
      <c r="I1443" s="891">
        <f t="shared" si="212"/>
        <v>0</v>
      </c>
      <c r="J1443" s="892">
        <f t="shared" si="213"/>
        <v>0</v>
      </c>
      <c r="K1443" s="945"/>
      <c r="M1443" s="828"/>
      <c r="N1443" s="999" t="s">
        <v>3400</v>
      </c>
      <c r="O1443" s="1003" t="s">
        <v>3237</v>
      </c>
      <c r="P1443" s="866" t="s">
        <v>3121</v>
      </c>
      <c r="Q1443" s="844">
        <v>2</v>
      </c>
      <c r="R1443" s="758">
        <f t="shared" si="206"/>
        <v>0</v>
      </c>
      <c r="S1443" s="844">
        <f t="shared" si="206"/>
        <v>0</v>
      </c>
      <c r="T1443" s="883">
        <f t="shared" si="206"/>
        <v>0</v>
      </c>
      <c r="U1443" s="833">
        <v>0</v>
      </c>
      <c r="V1443" s="833"/>
      <c r="W1443" s="795">
        <f t="shared" si="207"/>
        <v>0</v>
      </c>
      <c r="X1443" s="795">
        <f t="shared" si="208"/>
        <v>0</v>
      </c>
      <c r="Y1443" s="795">
        <f t="shared" si="209"/>
        <v>0</v>
      </c>
      <c r="Z1443" s="795">
        <f t="shared" si="210"/>
        <v>0</v>
      </c>
      <c r="AA1443" s="795">
        <f t="shared" si="211"/>
        <v>0</v>
      </c>
      <c r="AB1443" s="796">
        <f>IFERROR(VLOOKUP(N1443,'[40]KL TT ĐỢT 2'!$B$18:$K$2023,10,0),0)</f>
        <v>0</v>
      </c>
    </row>
    <row r="1444" spans="1:28" s="823" customFormat="1" hidden="1" outlineLevel="2">
      <c r="A1444" s="817"/>
      <c r="B1444" s="835" t="s">
        <v>3401</v>
      </c>
      <c r="C1444" s="950" t="s">
        <v>3198</v>
      </c>
      <c r="D1444" s="931" t="s">
        <v>3111</v>
      </c>
      <c r="E1444" s="838">
        <v>1</v>
      </c>
      <c r="F1444" s="945"/>
      <c r="G1444" s="945"/>
      <c r="H1444" s="812">
        <v>0</v>
      </c>
      <c r="I1444" s="891">
        <f t="shared" si="212"/>
        <v>0</v>
      </c>
      <c r="J1444" s="892">
        <f t="shared" si="213"/>
        <v>0</v>
      </c>
      <c r="K1444" s="945"/>
      <c r="M1444" s="828"/>
      <c r="N1444" s="999" t="s">
        <v>3401</v>
      </c>
      <c r="O1444" s="1003" t="s">
        <v>3198</v>
      </c>
      <c r="P1444" s="866" t="s">
        <v>3111</v>
      </c>
      <c r="Q1444" s="844">
        <v>1</v>
      </c>
      <c r="R1444" s="758">
        <f t="shared" si="206"/>
        <v>0</v>
      </c>
      <c r="S1444" s="844">
        <f t="shared" si="206"/>
        <v>0</v>
      </c>
      <c r="T1444" s="883">
        <f t="shared" si="206"/>
        <v>0</v>
      </c>
      <c r="U1444" s="833">
        <v>0</v>
      </c>
      <c r="V1444" s="833"/>
      <c r="W1444" s="795">
        <f t="shared" si="207"/>
        <v>0</v>
      </c>
      <c r="X1444" s="795">
        <f t="shared" si="208"/>
        <v>0</v>
      </c>
      <c r="Y1444" s="795">
        <f t="shared" si="209"/>
        <v>0</v>
      </c>
      <c r="Z1444" s="795">
        <f t="shared" si="210"/>
        <v>0</v>
      </c>
      <c r="AA1444" s="795">
        <f t="shared" si="211"/>
        <v>0</v>
      </c>
      <c r="AB1444" s="796">
        <f>IFERROR(VLOOKUP(N1444,'[40]KL TT ĐỢT 2'!$B$18:$K$2023,10,0),0)</f>
        <v>0</v>
      </c>
    </row>
    <row r="1445" spans="1:28" s="827" customFormat="1" hidden="1" outlineLevel="2">
      <c r="A1445" s="817"/>
      <c r="B1445" s="835" t="s">
        <v>3402</v>
      </c>
      <c r="C1445" s="818" t="s">
        <v>3240</v>
      </c>
      <c r="D1445" s="819" t="s">
        <v>3118</v>
      </c>
      <c r="E1445" s="820">
        <v>2</v>
      </c>
      <c r="F1445" s="945"/>
      <c r="G1445" s="945"/>
      <c r="H1445" s="812">
        <v>0</v>
      </c>
      <c r="I1445" s="891">
        <f t="shared" si="212"/>
        <v>0</v>
      </c>
      <c r="J1445" s="892">
        <f t="shared" si="213"/>
        <v>0</v>
      </c>
      <c r="K1445" s="945"/>
      <c r="M1445" s="828"/>
      <c r="N1445" s="999" t="s">
        <v>3402</v>
      </c>
      <c r="O1445" s="1004" t="s">
        <v>3240</v>
      </c>
      <c r="P1445" s="862" t="s">
        <v>3118</v>
      </c>
      <c r="Q1445" s="832">
        <v>2</v>
      </c>
      <c r="R1445" s="758">
        <f t="shared" si="206"/>
        <v>0</v>
      </c>
      <c r="S1445" s="844">
        <f t="shared" si="206"/>
        <v>0</v>
      </c>
      <c r="T1445" s="883">
        <f t="shared" si="206"/>
        <v>0</v>
      </c>
      <c r="U1445" s="833">
        <v>0</v>
      </c>
      <c r="V1445" s="833"/>
      <c r="W1445" s="795">
        <f t="shared" si="207"/>
        <v>0</v>
      </c>
      <c r="X1445" s="795">
        <f t="shared" si="208"/>
        <v>0</v>
      </c>
      <c r="Y1445" s="795">
        <f t="shared" si="209"/>
        <v>0</v>
      </c>
      <c r="Z1445" s="795">
        <f t="shared" si="210"/>
        <v>0</v>
      </c>
      <c r="AA1445" s="795">
        <f t="shared" si="211"/>
        <v>0</v>
      </c>
      <c r="AB1445" s="796">
        <f>IFERROR(VLOOKUP(N1445,'[40]KL TT ĐỢT 2'!$B$18:$K$2023,10,0),0)</f>
        <v>0</v>
      </c>
    </row>
    <row r="1446" spans="1:28" s="823" customFormat="1" hidden="1" outlineLevel="2">
      <c r="A1446" s="835"/>
      <c r="B1446" s="835" t="s">
        <v>3403</v>
      </c>
      <c r="C1446" s="950" t="s">
        <v>3143</v>
      </c>
      <c r="D1446" s="931" t="s">
        <v>3121</v>
      </c>
      <c r="E1446" s="838">
        <v>2</v>
      </c>
      <c r="F1446" s="938"/>
      <c r="G1446" s="938"/>
      <c r="H1446" s="812">
        <v>0</v>
      </c>
      <c r="I1446" s="891">
        <f t="shared" si="212"/>
        <v>0</v>
      </c>
      <c r="J1446" s="892">
        <f t="shared" si="213"/>
        <v>0</v>
      </c>
      <c r="K1446" s="938"/>
      <c r="M1446" s="841"/>
      <c r="N1446" s="999" t="s">
        <v>3403</v>
      </c>
      <c r="O1446" s="1003" t="s">
        <v>3143</v>
      </c>
      <c r="P1446" s="866" t="s">
        <v>3121</v>
      </c>
      <c r="Q1446" s="844">
        <v>2</v>
      </c>
      <c r="R1446" s="758">
        <f t="shared" si="206"/>
        <v>0</v>
      </c>
      <c r="S1446" s="844">
        <f t="shared" si="206"/>
        <v>0</v>
      </c>
      <c r="T1446" s="883">
        <f t="shared" si="206"/>
        <v>0</v>
      </c>
      <c r="U1446" s="860">
        <v>0</v>
      </c>
      <c r="V1446" s="860"/>
      <c r="W1446" s="795">
        <f t="shared" si="207"/>
        <v>0</v>
      </c>
      <c r="X1446" s="795">
        <f t="shared" si="208"/>
        <v>0</v>
      </c>
      <c r="Y1446" s="795">
        <f t="shared" si="209"/>
        <v>0</v>
      </c>
      <c r="Z1446" s="795">
        <f t="shared" si="210"/>
        <v>0</v>
      </c>
      <c r="AA1446" s="795">
        <f t="shared" si="211"/>
        <v>0</v>
      </c>
      <c r="AB1446" s="796">
        <f>IFERROR(VLOOKUP(N1446,'[40]KL TT ĐỢT 2'!$B$18:$K$2023,10,0),0)</f>
        <v>0</v>
      </c>
    </row>
    <row r="1447" spans="1:28" s="823" customFormat="1" hidden="1" outlineLevel="2">
      <c r="A1447" s="835"/>
      <c r="B1447" s="835" t="s">
        <v>3404</v>
      </c>
      <c r="C1447" s="950" t="s">
        <v>3243</v>
      </c>
      <c r="D1447" s="931" t="s">
        <v>3121</v>
      </c>
      <c r="E1447" s="838">
        <v>2</v>
      </c>
      <c r="F1447" s="938"/>
      <c r="G1447" s="938"/>
      <c r="H1447" s="812">
        <v>0</v>
      </c>
      <c r="I1447" s="891">
        <f t="shared" si="212"/>
        <v>0</v>
      </c>
      <c r="J1447" s="892">
        <f t="shared" si="213"/>
        <v>0</v>
      </c>
      <c r="K1447" s="938"/>
      <c r="M1447" s="841"/>
      <c r="N1447" s="999" t="s">
        <v>3404</v>
      </c>
      <c r="O1447" s="1003" t="s">
        <v>3243</v>
      </c>
      <c r="P1447" s="866" t="s">
        <v>3121</v>
      </c>
      <c r="Q1447" s="844">
        <v>2</v>
      </c>
      <c r="R1447" s="758">
        <f t="shared" si="206"/>
        <v>0</v>
      </c>
      <c r="S1447" s="844">
        <f t="shared" si="206"/>
        <v>0</v>
      </c>
      <c r="T1447" s="883">
        <f t="shared" si="206"/>
        <v>0</v>
      </c>
      <c r="U1447" s="860">
        <v>0</v>
      </c>
      <c r="V1447" s="860"/>
      <c r="W1447" s="795">
        <f t="shared" si="207"/>
        <v>0</v>
      </c>
      <c r="X1447" s="795">
        <f t="shared" si="208"/>
        <v>0</v>
      </c>
      <c r="Y1447" s="795">
        <f t="shared" si="209"/>
        <v>0</v>
      </c>
      <c r="Z1447" s="795">
        <f t="shared" si="210"/>
        <v>0</v>
      </c>
      <c r="AA1447" s="795">
        <f t="shared" si="211"/>
        <v>0</v>
      </c>
      <c r="AB1447" s="796">
        <f>IFERROR(VLOOKUP(N1447,'[40]KL TT ĐỢT 2'!$B$18:$K$2023,10,0),0)</f>
        <v>0</v>
      </c>
    </row>
    <row r="1448" spans="1:28" s="823" customFormat="1" hidden="1" outlineLevel="2">
      <c r="A1448" s="835"/>
      <c r="B1448" s="835" t="s">
        <v>3405</v>
      </c>
      <c r="C1448" s="950" t="s">
        <v>3245</v>
      </c>
      <c r="D1448" s="931" t="s">
        <v>3104</v>
      </c>
      <c r="E1448" s="838">
        <v>2</v>
      </c>
      <c r="F1448" s="938"/>
      <c r="G1448" s="938"/>
      <c r="H1448" s="812">
        <v>0</v>
      </c>
      <c r="I1448" s="891">
        <f t="shared" si="212"/>
        <v>0</v>
      </c>
      <c r="J1448" s="892">
        <f t="shared" si="213"/>
        <v>0</v>
      </c>
      <c r="K1448" s="938"/>
      <c r="M1448" s="841"/>
      <c r="N1448" s="999" t="s">
        <v>3405</v>
      </c>
      <c r="O1448" s="1003" t="s">
        <v>3245</v>
      </c>
      <c r="P1448" s="866" t="s">
        <v>3104</v>
      </c>
      <c r="Q1448" s="844">
        <v>2</v>
      </c>
      <c r="R1448" s="758">
        <f t="shared" si="206"/>
        <v>0</v>
      </c>
      <c r="S1448" s="844">
        <f t="shared" si="206"/>
        <v>0</v>
      </c>
      <c r="T1448" s="883">
        <f t="shared" si="206"/>
        <v>0</v>
      </c>
      <c r="U1448" s="860">
        <v>0</v>
      </c>
      <c r="V1448" s="860"/>
      <c r="W1448" s="795">
        <f t="shared" si="207"/>
        <v>0</v>
      </c>
      <c r="X1448" s="795">
        <f t="shared" si="208"/>
        <v>0</v>
      </c>
      <c r="Y1448" s="795">
        <f t="shared" si="209"/>
        <v>0</v>
      </c>
      <c r="Z1448" s="795">
        <f t="shared" si="210"/>
        <v>0</v>
      </c>
      <c r="AA1448" s="795">
        <f t="shared" si="211"/>
        <v>0</v>
      </c>
      <c r="AB1448" s="796">
        <f>IFERROR(VLOOKUP(N1448,'[40]KL TT ĐỢT 2'!$B$18:$K$2023,10,0),0)</f>
        <v>0</v>
      </c>
    </row>
    <row r="1449" spans="1:28" s="827" customFormat="1" hidden="1" outlineLevel="2">
      <c r="A1449" s="817"/>
      <c r="B1449" s="835" t="s">
        <v>3406</v>
      </c>
      <c r="C1449" s="818" t="s">
        <v>3247</v>
      </c>
      <c r="D1449" s="819" t="s">
        <v>3118</v>
      </c>
      <c r="E1449" s="820">
        <v>1</v>
      </c>
      <c r="F1449" s="945"/>
      <c r="G1449" s="945"/>
      <c r="H1449" s="812">
        <v>0</v>
      </c>
      <c r="I1449" s="891">
        <f t="shared" si="212"/>
        <v>0</v>
      </c>
      <c r="J1449" s="892">
        <f t="shared" si="213"/>
        <v>0</v>
      </c>
      <c r="K1449" s="945"/>
      <c r="M1449" s="828"/>
      <c r="N1449" s="999" t="s">
        <v>3406</v>
      </c>
      <c r="O1449" s="1004" t="s">
        <v>3247</v>
      </c>
      <c r="P1449" s="862" t="s">
        <v>3118</v>
      </c>
      <c r="Q1449" s="832">
        <v>1</v>
      </c>
      <c r="R1449" s="758">
        <f t="shared" si="206"/>
        <v>0</v>
      </c>
      <c r="S1449" s="844">
        <f t="shared" si="206"/>
        <v>0</v>
      </c>
      <c r="T1449" s="883">
        <f t="shared" si="206"/>
        <v>0</v>
      </c>
      <c r="U1449" s="833">
        <v>0</v>
      </c>
      <c r="V1449" s="833"/>
      <c r="W1449" s="795">
        <f t="shared" si="207"/>
        <v>0</v>
      </c>
      <c r="X1449" s="795">
        <f t="shared" si="208"/>
        <v>0</v>
      </c>
      <c r="Y1449" s="795">
        <f t="shared" si="209"/>
        <v>0</v>
      </c>
      <c r="Z1449" s="795">
        <f t="shared" si="210"/>
        <v>0</v>
      </c>
      <c r="AA1449" s="795">
        <f t="shared" si="211"/>
        <v>0</v>
      </c>
      <c r="AB1449" s="796">
        <f>IFERROR(VLOOKUP(N1449,'[40]KL TT ĐỢT 2'!$B$18:$K$2023,10,0),0)</f>
        <v>0</v>
      </c>
    </row>
    <row r="1450" spans="1:28" s="823" customFormat="1" hidden="1" outlineLevel="2">
      <c r="A1450" s="835"/>
      <c r="B1450" s="835" t="s">
        <v>3407</v>
      </c>
      <c r="C1450" s="950" t="s">
        <v>3143</v>
      </c>
      <c r="D1450" s="931" t="s">
        <v>3111</v>
      </c>
      <c r="E1450" s="838">
        <v>1</v>
      </c>
      <c r="F1450" s="938"/>
      <c r="G1450" s="938"/>
      <c r="H1450" s="812">
        <v>0</v>
      </c>
      <c r="I1450" s="891">
        <f t="shared" si="212"/>
        <v>0</v>
      </c>
      <c r="J1450" s="892">
        <f t="shared" si="213"/>
        <v>0</v>
      </c>
      <c r="K1450" s="938"/>
      <c r="M1450" s="841"/>
      <c r="N1450" s="999" t="s">
        <v>3407</v>
      </c>
      <c r="O1450" s="1003" t="s">
        <v>3143</v>
      </c>
      <c r="P1450" s="866" t="s">
        <v>3111</v>
      </c>
      <c r="Q1450" s="844">
        <v>1</v>
      </c>
      <c r="R1450" s="758">
        <f t="shared" si="206"/>
        <v>0</v>
      </c>
      <c r="S1450" s="844">
        <f t="shared" si="206"/>
        <v>0</v>
      </c>
      <c r="T1450" s="883">
        <f t="shared" si="206"/>
        <v>0</v>
      </c>
      <c r="U1450" s="860">
        <v>0</v>
      </c>
      <c r="V1450" s="860"/>
      <c r="W1450" s="795">
        <f t="shared" si="207"/>
        <v>0</v>
      </c>
      <c r="X1450" s="795">
        <f t="shared" si="208"/>
        <v>0</v>
      </c>
      <c r="Y1450" s="795">
        <f t="shared" si="209"/>
        <v>0</v>
      </c>
      <c r="Z1450" s="795">
        <f t="shared" si="210"/>
        <v>0</v>
      </c>
      <c r="AA1450" s="795">
        <f t="shared" si="211"/>
        <v>0</v>
      </c>
      <c r="AB1450" s="796">
        <f>IFERROR(VLOOKUP(N1450,'[40]KL TT ĐỢT 2'!$B$18:$K$2023,10,0),0)</f>
        <v>0</v>
      </c>
    </row>
    <row r="1451" spans="1:28" s="823" customFormat="1" hidden="1" outlineLevel="2">
      <c r="A1451" s="835"/>
      <c r="B1451" s="835" t="s">
        <v>3408</v>
      </c>
      <c r="C1451" s="950" t="s">
        <v>3243</v>
      </c>
      <c r="D1451" s="931" t="s">
        <v>3111</v>
      </c>
      <c r="E1451" s="838">
        <v>1</v>
      </c>
      <c r="F1451" s="938"/>
      <c r="G1451" s="938"/>
      <c r="H1451" s="812">
        <v>0</v>
      </c>
      <c r="I1451" s="891">
        <f t="shared" si="212"/>
        <v>0</v>
      </c>
      <c r="J1451" s="892">
        <f t="shared" si="213"/>
        <v>0</v>
      </c>
      <c r="K1451" s="938"/>
      <c r="M1451" s="841"/>
      <c r="N1451" s="999" t="s">
        <v>3408</v>
      </c>
      <c r="O1451" s="1003" t="s">
        <v>3243</v>
      </c>
      <c r="P1451" s="866" t="s">
        <v>3111</v>
      </c>
      <c r="Q1451" s="844">
        <v>1</v>
      </c>
      <c r="R1451" s="758">
        <f t="shared" si="206"/>
        <v>0</v>
      </c>
      <c r="S1451" s="844">
        <f t="shared" si="206"/>
        <v>0</v>
      </c>
      <c r="T1451" s="883">
        <f t="shared" si="206"/>
        <v>0</v>
      </c>
      <c r="U1451" s="860">
        <v>0</v>
      </c>
      <c r="V1451" s="860"/>
      <c r="W1451" s="795">
        <f t="shared" si="207"/>
        <v>0</v>
      </c>
      <c r="X1451" s="795">
        <f t="shared" si="208"/>
        <v>0</v>
      </c>
      <c r="Y1451" s="795">
        <f t="shared" si="209"/>
        <v>0</v>
      </c>
      <c r="Z1451" s="795">
        <f t="shared" si="210"/>
        <v>0</v>
      </c>
      <c r="AA1451" s="795">
        <f t="shared" si="211"/>
        <v>0</v>
      </c>
      <c r="AB1451" s="796">
        <f>IFERROR(VLOOKUP(N1451,'[40]KL TT ĐỢT 2'!$B$18:$K$2023,10,0),0)</f>
        <v>0</v>
      </c>
    </row>
    <row r="1452" spans="1:28" s="823" customFormat="1" hidden="1" outlineLevel="2">
      <c r="A1452" s="835"/>
      <c r="B1452" s="835" t="s">
        <v>3409</v>
      </c>
      <c r="C1452" s="950" t="s">
        <v>3245</v>
      </c>
      <c r="D1452" s="931" t="s">
        <v>3104</v>
      </c>
      <c r="E1452" s="838">
        <v>1</v>
      </c>
      <c r="F1452" s="938"/>
      <c r="G1452" s="938"/>
      <c r="H1452" s="812">
        <v>0</v>
      </c>
      <c r="I1452" s="891">
        <f t="shared" si="212"/>
        <v>0</v>
      </c>
      <c r="J1452" s="892">
        <f t="shared" si="213"/>
        <v>0</v>
      </c>
      <c r="K1452" s="938"/>
      <c r="M1452" s="841"/>
      <c r="N1452" s="999" t="s">
        <v>3409</v>
      </c>
      <c r="O1452" s="1003" t="s">
        <v>3245</v>
      </c>
      <c r="P1452" s="866" t="s">
        <v>3104</v>
      </c>
      <c r="Q1452" s="844">
        <v>1</v>
      </c>
      <c r="R1452" s="758">
        <f t="shared" si="206"/>
        <v>0</v>
      </c>
      <c r="S1452" s="844">
        <f t="shared" si="206"/>
        <v>0</v>
      </c>
      <c r="T1452" s="883">
        <f t="shared" si="206"/>
        <v>0</v>
      </c>
      <c r="U1452" s="860">
        <v>0</v>
      </c>
      <c r="V1452" s="860"/>
      <c r="W1452" s="795">
        <f t="shared" si="207"/>
        <v>0</v>
      </c>
      <c r="X1452" s="795">
        <f t="shared" si="208"/>
        <v>0</v>
      </c>
      <c r="Y1452" s="795">
        <f t="shared" si="209"/>
        <v>0</v>
      </c>
      <c r="Z1452" s="795">
        <f t="shared" si="210"/>
        <v>0</v>
      </c>
      <c r="AA1452" s="795">
        <f t="shared" si="211"/>
        <v>0</v>
      </c>
      <c r="AB1452" s="796">
        <f>IFERROR(VLOOKUP(N1452,'[40]KL TT ĐỢT 2'!$B$18:$K$2023,10,0),0)</f>
        <v>0</v>
      </c>
    </row>
    <row r="1453" spans="1:28" s="827" customFormat="1" hidden="1" outlineLevel="2">
      <c r="A1453" s="817"/>
      <c r="B1453" s="835" t="s">
        <v>3410</v>
      </c>
      <c r="C1453" s="818" t="s">
        <v>3150</v>
      </c>
      <c r="D1453" s="819" t="s">
        <v>3118</v>
      </c>
      <c r="E1453" s="820">
        <v>1</v>
      </c>
      <c r="F1453" s="945"/>
      <c r="G1453" s="945"/>
      <c r="H1453" s="812">
        <v>0</v>
      </c>
      <c r="I1453" s="891">
        <f t="shared" si="212"/>
        <v>0</v>
      </c>
      <c r="J1453" s="892">
        <f t="shared" si="213"/>
        <v>0</v>
      </c>
      <c r="K1453" s="945"/>
      <c r="M1453" s="828"/>
      <c r="N1453" s="999" t="s">
        <v>3410</v>
      </c>
      <c r="O1453" s="1004" t="s">
        <v>3150</v>
      </c>
      <c r="P1453" s="862" t="s">
        <v>3118</v>
      </c>
      <c r="Q1453" s="832">
        <v>1</v>
      </c>
      <c r="R1453" s="758">
        <f t="shared" si="206"/>
        <v>0</v>
      </c>
      <c r="S1453" s="844">
        <f t="shared" si="206"/>
        <v>0</v>
      </c>
      <c r="T1453" s="883">
        <f t="shared" si="206"/>
        <v>0</v>
      </c>
      <c r="U1453" s="833">
        <v>0</v>
      </c>
      <c r="V1453" s="833"/>
      <c r="W1453" s="795">
        <f t="shared" si="207"/>
        <v>0</v>
      </c>
      <c r="X1453" s="795">
        <f t="shared" si="208"/>
        <v>0</v>
      </c>
      <c r="Y1453" s="795">
        <f t="shared" si="209"/>
        <v>0</v>
      </c>
      <c r="Z1453" s="795">
        <f t="shared" si="210"/>
        <v>0</v>
      </c>
      <c r="AA1453" s="795">
        <f t="shared" si="211"/>
        <v>0</v>
      </c>
      <c r="AB1453" s="796">
        <f>IFERROR(VLOOKUP(N1453,'[40]KL TT ĐỢT 2'!$B$18:$K$2023,10,0),0)</f>
        <v>0</v>
      </c>
    </row>
    <row r="1454" spans="1:28" s="823" customFormat="1" hidden="1" outlineLevel="2">
      <c r="A1454" s="835"/>
      <c r="B1454" s="835" t="s">
        <v>3411</v>
      </c>
      <c r="C1454" s="950" t="s">
        <v>3143</v>
      </c>
      <c r="D1454" s="931" t="s">
        <v>3121</v>
      </c>
      <c r="E1454" s="838">
        <v>2</v>
      </c>
      <c r="F1454" s="938"/>
      <c r="G1454" s="938"/>
      <c r="H1454" s="812">
        <v>0</v>
      </c>
      <c r="I1454" s="891">
        <f t="shared" si="212"/>
        <v>0</v>
      </c>
      <c r="J1454" s="892">
        <f t="shared" si="213"/>
        <v>0</v>
      </c>
      <c r="K1454" s="938"/>
      <c r="M1454" s="841"/>
      <c r="N1454" s="999" t="s">
        <v>3411</v>
      </c>
      <c r="O1454" s="1003" t="s">
        <v>3143</v>
      </c>
      <c r="P1454" s="866" t="s">
        <v>3121</v>
      </c>
      <c r="Q1454" s="844">
        <v>2</v>
      </c>
      <c r="R1454" s="758">
        <f t="shared" si="206"/>
        <v>0</v>
      </c>
      <c r="S1454" s="844">
        <f t="shared" si="206"/>
        <v>0</v>
      </c>
      <c r="T1454" s="883">
        <f t="shared" si="206"/>
        <v>0</v>
      </c>
      <c r="U1454" s="860">
        <v>0</v>
      </c>
      <c r="V1454" s="860"/>
      <c r="W1454" s="795">
        <f t="shared" si="207"/>
        <v>0</v>
      </c>
      <c r="X1454" s="795">
        <f t="shared" si="208"/>
        <v>0</v>
      </c>
      <c r="Y1454" s="795">
        <f t="shared" si="209"/>
        <v>0</v>
      </c>
      <c r="Z1454" s="795">
        <f t="shared" si="210"/>
        <v>0</v>
      </c>
      <c r="AA1454" s="795">
        <f t="shared" si="211"/>
        <v>0</v>
      </c>
      <c r="AB1454" s="796">
        <f>IFERROR(VLOOKUP(N1454,'[40]KL TT ĐỢT 2'!$B$18:$K$2023,10,0),0)</f>
        <v>0</v>
      </c>
    </row>
    <row r="1455" spans="1:28" s="823" customFormat="1" hidden="1" outlineLevel="2">
      <c r="A1455" s="835"/>
      <c r="B1455" s="835" t="s">
        <v>3412</v>
      </c>
      <c r="C1455" s="950" t="s">
        <v>3143</v>
      </c>
      <c r="D1455" s="931" t="s">
        <v>3111</v>
      </c>
      <c r="E1455" s="838">
        <v>1</v>
      </c>
      <c r="F1455" s="938"/>
      <c r="G1455" s="938"/>
      <c r="H1455" s="812">
        <v>0</v>
      </c>
      <c r="I1455" s="891">
        <f t="shared" si="212"/>
        <v>0</v>
      </c>
      <c r="J1455" s="892">
        <f t="shared" si="213"/>
        <v>0</v>
      </c>
      <c r="K1455" s="938"/>
      <c r="M1455" s="841"/>
      <c r="N1455" s="999" t="s">
        <v>3412</v>
      </c>
      <c r="O1455" s="1003" t="s">
        <v>3143</v>
      </c>
      <c r="P1455" s="866" t="s">
        <v>3111</v>
      </c>
      <c r="Q1455" s="844">
        <v>1</v>
      </c>
      <c r="R1455" s="758">
        <f t="shared" si="206"/>
        <v>0</v>
      </c>
      <c r="S1455" s="844">
        <f t="shared" si="206"/>
        <v>0</v>
      </c>
      <c r="T1455" s="883">
        <f t="shared" si="206"/>
        <v>0</v>
      </c>
      <c r="U1455" s="860">
        <v>0</v>
      </c>
      <c r="V1455" s="860"/>
      <c r="W1455" s="795">
        <f t="shared" si="207"/>
        <v>0</v>
      </c>
      <c r="X1455" s="795">
        <f t="shared" si="208"/>
        <v>0</v>
      </c>
      <c r="Y1455" s="795">
        <f t="shared" si="209"/>
        <v>0</v>
      </c>
      <c r="Z1455" s="795">
        <f t="shared" si="210"/>
        <v>0</v>
      </c>
      <c r="AA1455" s="795">
        <f t="shared" si="211"/>
        <v>0</v>
      </c>
      <c r="AB1455" s="796">
        <f>IFERROR(VLOOKUP(N1455,'[40]KL TT ĐỢT 2'!$B$18:$K$2023,10,0),0)</f>
        <v>0</v>
      </c>
    </row>
    <row r="1456" spans="1:28" s="823" customFormat="1" hidden="1" outlineLevel="2">
      <c r="A1456" s="835"/>
      <c r="B1456" s="835" t="s">
        <v>3413</v>
      </c>
      <c r="C1456" s="950" t="s">
        <v>3154</v>
      </c>
      <c r="D1456" s="931" t="s">
        <v>3111</v>
      </c>
      <c r="E1456" s="838">
        <v>1</v>
      </c>
      <c r="F1456" s="938"/>
      <c r="G1456" s="938"/>
      <c r="H1456" s="812">
        <v>0</v>
      </c>
      <c r="I1456" s="891">
        <f t="shared" si="212"/>
        <v>0</v>
      </c>
      <c r="J1456" s="892">
        <f t="shared" si="213"/>
        <v>0</v>
      </c>
      <c r="K1456" s="938"/>
      <c r="M1456" s="841"/>
      <c r="N1456" s="999" t="s">
        <v>3413</v>
      </c>
      <c r="O1456" s="1003" t="s">
        <v>3154</v>
      </c>
      <c r="P1456" s="866" t="s">
        <v>3111</v>
      </c>
      <c r="Q1456" s="844">
        <v>1</v>
      </c>
      <c r="R1456" s="758">
        <f t="shared" si="206"/>
        <v>0</v>
      </c>
      <c r="S1456" s="844">
        <f t="shared" si="206"/>
        <v>0</v>
      </c>
      <c r="T1456" s="883">
        <f t="shared" si="206"/>
        <v>0</v>
      </c>
      <c r="U1456" s="860">
        <v>0</v>
      </c>
      <c r="V1456" s="860"/>
      <c r="W1456" s="795">
        <f t="shared" si="207"/>
        <v>0</v>
      </c>
      <c r="X1456" s="795">
        <f t="shared" si="208"/>
        <v>0</v>
      </c>
      <c r="Y1456" s="795">
        <f t="shared" si="209"/>
        <v>0</v>
      </c>
      <c r="Z1456" s="795">
        <f t="shared" si="210"/>
        <v>0</v>
      </c>
      <c r="AA1456" s="795">
        <f t="shared" si="211"/>
        <v>0</v>
      </c>
      <c r="AB1456" s="796">
        <f>IFERROR(VLOOKUP(N1456,'[40]KL TT ĐỢT 2'!$B$18:$K$2023,10,0),0)</f>
        <v>0</v>
      </c>
    </row>
    <row r="1457" spans="1:28" s="823" customFormat="1" hidden="1" outlineLevel="2">
      <c r="A1457" s="835"/>
      <c r="B1457" s="835" t="s">
        <v>3414</v>
      </c>
      <c r="C1457" s="950" t="s">
        <v>3148</v>
      </c>
      <c r="D1457" s="931" t="s">
        <v>3104</v>
      </c>
      <c r="E1457" s="838">
        <v>1</v>
      </c>
      <c r="F1457" s="938"/>
      <c r="G1457" s="938"/>
      <c r="H1457" s="812">
        <v>0</v>
      </c>
      <c r="I1457" s="891">
        <f t="shared" si="212"/>
        <v>0</v>
      </c>
      <c r="J1457" s="892">
        <f t="shared" si="213"/>
        <v>0</v>
      </c>
      <c r="K1457" s="938"/>
      <c r="M1457" s="841"/>
      <c r="N1457" s="999" t="s">
        <v>3414</v>
      </c>
      <c r="O1457" s="1003" t="s">
        <v>3148</v>
      </c>
      <c r="P1457" s="866" t="s">
        <v>3104</v>
      </c>
      <c r="Q1457" s="844">
        <v>1</v>
      </c>
      <c r="R1457" s="758">
        <f t="shared" ref="R1457:T1520" si="214">+H1457</f>
        <v>0</v>
      </c>
      <c r="S1457" s="844">
        <f t="shared" si="214"/>
        <v>0</v>
      </c>
      <c r="T1457" s="883">
        <f t="shared" si="214"/>
        <v>0</v>
      </c>
      <c r="U1457" s="860">
        <v>0</v>
      </c>
      <c r="V1457" s="860"/>
      <c r="W1457" s="795">
        <f t="shared" si="207"/>
        <v>0</v>
      </c>
      <c r="X1457" s="795">
        <f t="shared" si="208"/>
        <v>0</v>
      </c>
      <c r="Y1457" s="795">
        <f t="shared" si="209"/>
        <v>0</v>
      </c>
      <c r="Z1457" s="795">
        <f t="shared" si="210"/>
        <v>0</v>
      </c>
      <c r="AA1457" s="795">
        <f t="shared" si="211"/>
        <v>0</v>
      </c>
      <c r="AB1457" s="796">
        <f>IFERROR(VLOOKUP(N1457,'[40]KL TT ĐỢT 2'!$B$18:$K$2023,10,0),0)</f>
        <v>0</v>
      </c>
    </row>
    <row r="1458" spans="1:28" s="827" customFormat="1" hidden="1" outlineLevel="2">
      <c r="A1458" s="817"/>
      <c r="B1458" s="835" t="s">
        <v>3415</v>
      </c>
      <c r="C1458" s="818" t="s">
        <v>3257</v>
      </c>
      <c r="D1458" s="819" t="s">
        <v>3118</v>
      </c>
      <c r="E1458" s="820">
        <v>2</v>
      </c>
      <c r="F1458" s="945"/>
      <c r="G1458" s="945"/>
      <c r="H1458" s="812">
        <v>0</v>
      </c>
      <c r="I1458" s="891">
        <f t="shared" si="212"/>
        <v>0</v>
      </c>
      <c r="J1458" s="892">
        <f t="shared" si="213"/>
        <v>0</v>
      </c>
      <c r="K1458" s="945"/>
      <c r="M1458" s="828"/>
      <c r="N1458" s="999" t="s">
        <v>3415</v>
      </c>
      <c r="O1458" s="1004" t="s">
        <v>3257</v>
      </c>
      <c r="P1458" s="862" t="s">
        <v>3118</v>
      </c>
      <c r="Q1458" s="832">
        <v>2</v>
      </c>
      <c r="R1458" s="758">
        <f t="shared" si="214"/>
        <v>0</v>
      </c>
      <c r="S1458" s="844">
        <f t="shared" si="214"/>
        <v>0</v>
      </c>
      <c r="T1458" s="883">
        <f t="shared" si="214"/>
        <v>0</v>
      </c>
      <c r="U1458" s="833">
        <v>0</v>
      </c>
      <c r="V1458" s="833"/>
      <c r="W1458" s="795">
        <f t="shared" si="207"/>
        <v>0</v>
      </c>
      <c r="X1458" s="795">
        <f t="shared" si="208"/>
        <v>0</v>
      </c>
      <c r="Y1458" s="795">
        <f t="shared" si="209"/>
        <v>0</v>
      </c>
      <c r="Z1458" s="795">
        <f t="shared" si="210"/>
        <v>0</v>
      </c>
      <c r="AA1458" s="795">
        <f t="shared" si="211"/>
        <v>0</v>
      </c>
      <c r="AB1458" s="796">
        <f>IFERROR(VLOOKUP(N1458,'[40]KL TT ĐỢT 2'!$B$18:$K$2023,10,0),0)</f>
        <v>0</v>
      </c>
    </row>
    <row r="1459" spans="1:28" s="823" customFormat="1" hidden="1" outlineLevel="2">
      <c r="A1459" s="835"/>
      <c r="B1459" s="835" t="s">
        <v>3416</v>
      </c>
      <c r="C1459" s="950" t="s">
        <v>3259</v>
      </c>
      <c r="D1459" s="931" t="s">
        <v>3121</v>
      </c>
      <c r="E1459" s="838">
        <v>4</v>
      </c>
      <c r="F1459" s="938"/>
      <c r="G1459" s="938"/>
      <c r="H1459" s="812">
        <v>0</v>
      </c>
      <c r="I1459" s="891">
        <f t="shared" si="212"/>
        <v>0</v>
      </c>
      <c r="J1459" s="892">
        <f t="shared" si="213"/>
        <v>0</v>
      </c>
      <c r="K1459" s="938"/>
      <c r="M1459" s="841"/>
      <c r="N1459" s="999" t="s">
        <v>3416</v>
      </c>
      <c r="O1459" s="1003" t="s">
        <v>3259</v>
      </c>
      <c r="P1459" s="866" t="s">
        <v>3121</v>
      </c>
      <c r="Q1459" s="844">
        <v>4</v>
      </c>
      <c r="R1459" s="758">
        <f t="shared" si="214"/>
        <v>0</v>
      </c>
      <c r="S1459" s="844">
        <f t="shared" si="214"/>
        <v>0</v>
      </c>
      <c r="T1459" s="883">
        <f t="shared" si="214"/>
        <v>0</v>
      </c>
      <c r="U1459" s="860">
        <v>0</v>
      </c>
      <c r="V1459" s="860"/>
      <c r="W1459" s="795">
        <f t="shared" si="207"/>
        <v>0</v>
      </c>
      <c r="X1459" s="795">
        <f t="shared" si="208"/>
        <v>0</v>
      </c>
      <c r="Y1459" s="795">
        <f t="shared" si="209"/>
        <v>0</v>
      </c>
      <c r="Z1459" s="795">
        <f t="shared" si="210"/>
        <v>0</v>
      </c>
      <c r="AA1459" s="795">
        <f t="shared" si="211"/>
        <v>0</v>
      </c>
      <c r="AB1459" s="796">
        <f>IFERROR(VLOOKUP(N1459,'[40]KL TT ĐỢT 2'!$B$18:$K$2023,10,0),0)</f>
        <v>0</v>
      </c>
    </row>
    <row r="1460" spans="1:28" s="823" customFormat="1" hidden="1" outlineLevel="2">
      <c r="A1460" s="835"/>
      <c r="B1460" s="835" t="s">
        <v>3417</v>
      </c>
      <c r="C1460" s="950" t="s">
        <v>3261</v>
      </c>
      <c r="D1460" s="931" t="s">
        <v>3121</v>
      </c>
      <c r="E1460" s="838">
        <v>2</v>
      </c>
      <c r="F1460" s="938"/>
      <c r="G1460" s="938"/>
      <c r="H1460" s="812">
        <v>0</v>
      </c>
      <c r="I1460" s="891">
        <f t="shared" si="212"/>
        <v>0</v>
      </c>
      <c r="J1460" s="892">
        <f t="shared" si="213"/>
        <v>0</v>
      </c>
      <c r="K1460" s="938"/>
      <c r="M1460" s="841"/>
      <c r="N1460" s="999" t="s">
        <v>3417</v>
      </c>
      <c r="O1460" s="1003" t="s">
        <v>3261</v>
      </c>
      <c r="P1460" s="866" t="s">
        <v>3121</v>
      </c>
      <c r="Q1460" s="844">
        <v>2</v>
      </c>
      <c r="R1460" s="758">
        <f t="shared" si="214"/>
        <v>0</v>
      </c>
      <c r="S1460" s="844">
        <f t="shared" si="214"/>
        <v>0</v>
      </c>
      <c r="T1460" s="883">
        <f t="shared" si="214"/>
        <v>0</v>
      </c>
      <c r="U1460" s="860">
        <v>0</v>
      </c>
      <c r="V1460" s="860"/>
      <c r="W1460" s="795">
        <f t="shared" si="207"/>
        <v>0</v>
      </c>
      <c r="X1460" s="795">
        <f t="shared" si="208"/>
        <v>0</v>
      </c>
      <c r="Y1460" s="795">
        <f t="shared" si="209"/>
        <v>0</v>
      </c>
      <c r="Z1460" s="795">
        <f t="shared" si="210"/>
        <v>0</v>
      </c>
      <c r="AA1460" s="795">
        <f t="shared" si="211"/>
        <v>0</v>
      </c>
      <c r="AB1460" s="796">
        <f>IFERROR(VLOOKUP(N1460,'[40]KL TT ĐỢT 2'!$B$18:$K$2023,10,0),0)</f>
        <v>0</v>
      </c>
    </row>
    <row r="1461" spans="1:28" s="823" customFormat="1" hidden="1" outlineLevel="2">
      <c r="A1461" s="835"/>
      <c r="B1461" s="835" t="s">
        <v>3418</v>
      </c>
      <c r="C1461" s="950" t="s">
        <v>3263</v>
      </c>
      <c r="D1461" s="931" t="s">
        <v>3121</v>
      </c>
      <c r="E1461" s="838">
        <v>2</v>
      </c>
      <c r="F1461" s="938"/>
      <c r="G1461" s="938"/>
      <c r="H1461" s="812">
        <v>0</v>
      </c>
      <c r="I1461" s="891">
        <f t="shared" si="212"/>
        <v>0</v>
      </c>
      <c r="J1461" s="892">
        <f t="shared" si="213"/>
        <v>0</v>
      </c>
      <c r="K1461" s="938"/>
      <c r="M1461" s="841"/>
      <c r="N1461" s="999" t="s">
        <v>3418</v>
      </c>
      <c r="O1461" s="1003" t="s">
        <v>3263</v>
      </c>
      <c r="P1461" s="866" t="s">
        <v>3121</v>
      </c>
      <c r="Q1461" s="844">
        <v>2</v>
      </c>
      <c r="R1461" s="758">
        <f t="shared" si="214"/>
        <v>0</v>
      </c>
      <c r="S1461" s="844">
        <f t="shared" si="214"/>
        <v>0</v>
      </c>
      <c r="T1461" s="883">
        <f t="shared" si="214"/>
        <v>0</v>
      </c>
      <c r="U1461" s="860">
        <v>0</v>
      </c>
      <c r="V1461" s="860"/>
      <c r="W1461" s="795">
        <f t="shared" si="207"/>
        <v>0</v>
      </c>
      <c r="X1461" s="795">
        <f t="shared" si="208"/>
        <v>0</v>
      </c>
      <c r="Y1461" s="795">
        <f t="shared" si="209"/>
        <v>0</v>
      </c>
      <c r="Z1461" s="795">
        <f t="shared" si="210"/>
        <v>0</v>
      </c>
      <c r="AA1461" s="795">
        <f t="shared" si="211"/>
        <v>0</v>
      </c>
      <c r="AB1461" s="796">
        <f>IFERROR(VLOOKUP(N1461,'[40]KL TT ĐỢT 2'!$B$18:$K$2023,10,0),0)</f>
        <v>0</v>
      </c>
    </row>
    <row r="1462" spans="1:28" s="823" customFormat="1" hidden="1" outlineLevel="2">
      <c r="A1462" s="835"/>
      <c r="B1462" s="835" t="s">
        <v>3419</v>
      </c>
      <c r="C1462" s="950" t="s">
        <v>3148</v>
      </c>
      <c r="D1462" s="931" t="s">
        <v>3104</v>
      </c>
      <c r="E1462" s="838">
        <v>2</v>
      </c>
      <c r="F1462" s="938"/>
      <c r="G1462" s="938"/>
      <c r="H1462" s="812">
        <v>0</v>
      </c>
      <c r="I1462" s="891">
        <f t="shared" si="212"/>
        <v>0</v>
      </c>
      <c r="J1462" s="892">
        <f t="shared" si="213"/>
        <v>0</v>
      </c>
      <c r="K1462" s="938"/>
      <c r="M1462" s="841"/>
      <c r="N1462" s="999" t="s">
        <v>3419</v>
      </c>
      <c r="O1462" s="1003" t="s">
        <v>3148</v>
      </c>
      <c r="P1462" s="866" t="s">
        <v>3104</v>
      </c>
      <c r="Q1462" s="844">
        <v>2</v>
      </c>
      <c r="R1462" s="758">
        <f t="shared" si="214"/>
        <v>0</v>
      </c>
      <c r="S1462" s="844">
        <f t="shared" si="214"/>
        <v>0</v>
      </c>
      <c r="T1462" s="883">
        <f t="shared" si="214"/>
        <v>0</v>
      </c>
      <c r="U1462" s="860">
        <v>0</v>
      </c>
      <c r="V1462" s="860"/>
      <c r="W1462" s="795">
        <f t="shared" si="207"/>
        <v>0</v>
      </c>
      <c r="X1462" s="795">
        <f t="shared" si="208"/>
        <v>0</v>
      </c>
      <c r="Y1462" s="795">
        <f t="shared" si="209"/>
        <v>0</v>
      </c>
      <c r="Z1462" s="795">
        <f t="shared" si="210"/>
        <v>0</v>
      </c>
      <c r="AA1462" s="795">
        <f t="shared" si="211"/>
        <v>0</v>
      </c>
      <c r="AB1462" s="796">
        <f>IFERROR(VLOOKUP(N1462,'[40]KL TT ĐỢT 2'!$B$18:$K$2023,10,0),0)</f>
        <v>0</v>
      </c>
    </row>
    <row r="1463" spans="1:28" s="827" customFormat="1" hidden="1" outlineLevel="2">
      <c r="A1463" s="817"/>
      <c r="B1463" s="835" t="s">
        <v>3420</v>
      </c>
      <c r="C1463" s="818" t="s">
        <v>3168</v>
      </c>
      <c r="D1463" s="819" t="s">
        <v>3158</v>
      </c>
      <c r="E1463" s="820">
        <v>1</v>
      </c>
      <c r="F1463" s="945"/>
      <c r="G1463" s="945"/>
      <c r="H1463" s="812">
        <v>0</v>
      </c>
      <c r="I1463" s="891">
        <f t="shared" si="212"/>
        <v>0</v>
      </c>
      <c r="J1463" s="892">
        <f t="shared" si="213"/>
        <v>0</v>
      </c>
      <c r="K1463" s="945"/>
      <c r="M1463" s="828"/>
      <c r="N1463" s="999" t="s">
        <v>3420</v>
      </c>
      <c r="O1463" s="1004" t="s">
        <v>3168</v>
      </c>
      <c r="P1463" s="862" t="s">
        <v>3158</v>
      </c>
      <c r="Q1463" s="832">
        <v>1</v>
      </c>
      <c r="R1463" s="758">
        <f t="shared" si="214"/>
        <v>0</v>
      </c>
      <c r="S1463" s="844">
        <f t="shared" si="214"/>
        <v>0</v>
      </c>
      <c r="T1463" s="883">
        <f t="shared" si="214"/>
        <v>0</v>
      </c>
      <c r="U1463" s="833">
        <v>0</v>
      </c>
      <c r="V1463" s="833"/>
      <c r="W1463" s="795">
        <f t="shared" si="207"/>
        <v>0</v>
      </c>
      <c r="X1463" s="795">
        <f t="shared" si="208"/>
        <v>0</v>
      </c>
      <c r="Y1463" s="795">
        <f t="shared" si="209"/>
        <v>0</v>
      </c>
      <c r="Z1463" s="795">
        <f t="shared" si="210"/>
        <v>0</v>
      </c>
      <c r="AA1463" s="795">
        <f t="shared" si="211"/>
        <v>0</v>
      </c>
      <c r="AB1463" s="796">
        <f>IFERROR(VLOOKUP(N1463,'[40]KL TT ĐỢT 2'!$B$18:$K$2023,10,0),0)</f>
        <v>0</v>
      </c>
    </row>
    <row r="1464" spans="1:28" s="823" customFormat="1" hidden="1" outlineLevel="2">
      <c r="A1464" s="835"/>
      <c r="B1464" s="835" t="s">
        <v>3421</v>
      </c>
      <c r="C1464" s="950" t="s">
        <v>3170</v>
      </c>
      <c r="D1464" s="931" t="s">
        <v>3111</v>
      </c>
      <c r="E1464" s="838">
        <v>1</v>
      </c>
      <c r="F1464" s="938"/>
      <c r="G1464" s="938"/>
      <c r="H1464" s="812">
        <v>0</v>
      </c>
      <c r="I1464" s="891">
        <f t="shared" si="212"/>
        <v>0</v>
      </c>
      <c r="J1464" s="892">
        <f t="shared" si="213"/>
        <v>0</v>
      </c>
      <c r="K1464" s="938"/>
      <c r="M1464" s="841"/>
      <c r="N1464" s="999" t="s">
        <v>3421</v>
      </c>
      <c r="O1464" s="1003" t="s">
        <v>3170</v>
      </c>
      <c r="P1464" s="866" t="s">
        <v>3111</v>
      </c>
      <c r="Q1464" s="844">
        <v>1</v>
      </c>
      <c r="R1464" s="758">
        <f t="shared" si="214"/>
        <v>0</v>
      </c>
      <c r="S1464" s="844">
        <f t="shared" si="214"/>
        <v>0</v>
      </c>
      <c r="T1464" s="883">
        <f t="shared" si="214"/>
        <v>0</v>
      </c>
      <c r="U1464" s="860">
        <v>0</v>
      </c>
      <c r="V1464" s="860"/>
      <c r="W1464" s="795">
        <f t="shared" si="207"/>
        <v>0</v>
      </c>
      <c r="X1464" s="795">
        <f t="shared" si="208"/>
        <v>0</v>
      </c>
      <c r="Y1464" s="795">
        <f t="shared" si="209"/>
        <v>0</v>
      </c>
      <c r="Z1464" s="795">
        <f t="shared" si="210"/>
        <v>0</v>
      </c>
      <c r="AA1464" s="795">
        <f t="shared" si="211"/>
        <v>0</v>
      </c>
      <c r="AB1464" s="796">
        <f>IFERROR(VLOOKUP(N1464,'[40]KL TT ĐỢT 2'!$B$18:$K$2023,10,0),0)</f>
        <v>0</v>
      </c>
    </row>
    <row r="1465" spans="1:28" s="823" customFormat="1" hidden="1" outlineLevel="2">
      <c r="A1465" s="835"/>
      <c r="B1465" s="835" t="s">
        <v>3422</v>
      </c>
      <c r="C1465" s="950" t="s">
        <v>3170</v>
      </c>
      <c r="D1465" s="931" t="s">
        <v>3111</v>
      </c>
      <c r="E1465" s="838">
        <v>1</v>
      </c>
      <c r="F1465" s="938"/>
      <c r="G1465" s="938"/>
      <c r="H1465" s="812">
        <v>0</v>
      </c>
      <c r="I1465" s="891">
        <f t="shared" si="212"/>
        <v>0</v>
      </c>
      <c r="J1465" s="892">
        <f t="shared" si="213"/>
        <v>0</v>
      </c>
      <c r="K1465" s="938"/>
      <c r="M1465" s="841"/>
      <c r="N1465" s="999" t="s">
        <v>3422</v>
      </c>
      <c r="O1465" s="1003" t="s">
        <v>3170</v>
      </c>
      <c r="P1465" s="866" t="s">
        <v>3111</v>
      </c>
      <c r="Q1465" s="844">
        <v>1</v>
      </c>
      <c r="R1465" s="758">
        <f t="shared" si="214"/>
        <v>0</v>
      </c>
      <c r="S1465" s="844">
        <f t="shared" si="214"/>
        <v>0</v>
      </c>
      <c r="T1465" s="883">
        <f t="shared" si="214"/>
        <v>0</v>
      </c>
      <c r="U1465" s="860">
        <v>0</v>
      </c>
      <c r="V1465" s="860"/>
      <c r="W1465" s="795">
        <f t="shared" si="207"/>
        <v>0</v>
      </c>
      <c r="X1465" s="795">
        <f t="shared" si="208"/>
        <v>0</v>
      </c>
      <c r="Y1465" s="795">
        <f t="shared" si="209"/>
        <v>0</v>
      </c>
      <c r="Z1465" s="795">
        <f t="shared" si="210"/>
        <v>0</v>
      </c>
      <c r="AA1465" s="795">
        <f t="shared" si="211"/>
        <v>0</v>
      </c>
      <c r="AB1465" s="796">
        <f>IFERROR(VLOOKUP(N1465,'[40]KL TT ĐỢT 2'!$B$18:$K$2023,10,0),0)</f>
        <v>0</v>
      </c>
    </row>
    <row r="1466" spans="1:28" s="823" customFormat="1" hidden="1" outlineLevel="2">
      <c r="A1466" s="835"/>
      <c r="B1466" s="835" t="s">
        <v>3423</v>
      </c>
      <c r="C1466" s="950" t="s">
        <v>3173</v>
      </c>
      <c r="D1466" s="931" t="s">
        <v>3111</v>
      </c>
      <c r="E1466" s="838">
        <v>1</v>
      </c>
      <c r="F1466" s="938"/>
      <c r="G1466" s="938"/>
      <c r="H1466" s="812">
        <v>0</v>
      </c>
      <c r="I1466" s="891">
        <f t="shared" si="212"/>
        <v>0</v>
      </c>
      <c r="J1466" s="892">
        <f t="shared" si="213"/>
        <v>0</v>
      </c>
      <c r="K1466" s="938"/>
      <c r="M1466" s="841"/>
      <c r="N1466" s="999" t="s">
        <v>3423</v>
      </c>
      <c r="O1466" s="1003" t="s">
        <v>3173</v>
      </c>
      <c r="P1466" s="866" t="s">
        <v>3111</v>
      </c>
      <c r="Q1466" s="844">
        <v>1</v>
      </c>
      <c r="R1466" s="758">
        <f t="shared" si="214"/>
        <v>0</v>
      </c>
      <c r="S1466" s="844">
        <f t="shared" si="214"/>
        <v>0</v>
      </c>
      <c r="T1466" s="883">
        <f t="shared" si="214"/>
        <v>0</v>
      </c>
      <c r="U1466" s="860">
        <v>0</v>
      </c>
      <c r="V1466" s="860"/>
      <c r="W1466" s="795">
        <f t="shared" si="207"/>
        <v>0</v>
      </c>
      <c r="X1466" s="795">
        <f t="shared" si="208"/>
        <v>0</v>
      </c>
      <c r="Y1466" s="795">
        <f t="shared" si="209"/>
        <v>0</v>
      </c>
      <c r="Z1466" s="795">
        <f t="shared" si="210"/>
        <v>0</v>
      </c>
      <c r="AA1466" s="795">
        <f t="shared" si="211"/>
        <v>0</v>
      </c>
      <c r="AB1466" s="796">
        <f>IFERROR(VLOOKUP(N1466,'[40]KL TT ĐỢT 2'!$B$18:$K$2023,10,0),0)</f>
        <v>0</v>
      </c>
    </row>
    <row r="1467" spans="1:28" s="823" customFormat="1" hidden="1" outlineLevel="2">
      <c r="A1467" s="835"/>
      <c r="B1467" s="835" t="s">
        <v>3424</v>
      </c>
      <c r="C1467" s="950" t="s">
        <v>3173</v>
      </c>
      <c r="D1467" s="931" t="s">
        <v>3111</v>
      </c>
      <c r="E1467" s="838">
        <v>1</v>
      </c>
      <c r="F1467" s="938"/>
      <c r="G1467" s="938"/>
      <c r="H1467" s="812">
        <v>0</v>
      </c>
      <c r="I1467" s="891">
        <f t="shared" si="212"/>
        <v>0</v>
      </c>
      <c r="J1467" s="892">
        <f t="shared" si="213"/>
        <v>0</v>
      </c>
      <c r="K1467" s="938"/>
      <c r="M1467" s="841"/>
      <c r="N1467" s="999" t="s">
        <v>3424</v>
      </c>
      <c r="O1467" s="1003" t="s">
        <v>3173</v>
      </c>
      <c r="P1467" s="866" t="s">
        <v>3111</v>
      </c>
      <c r="Q1467" s="844">
        <v>1</v>
      </c>
      <c r="R1467" s="758">
        <f t="shared" si="214"/>
        <v>0</v>
      </c>
      <c r="S1467" s="844">
        <f t="shared" si="214"/>
        <v>0</v>
      </c>
      <c r="T1467" s="883">
        <f t="shared" si="214"/>
        <v>0</v>
      </c>
      <c r="U1467" s="860">
        <v>0</v>
      </c>
      <c r="V1467" s="860"/>
      <c r="W1467" s="795">
        <f t="shared" si="207"/>
        <v>0</v>
      </c>
      <c r="X1467" s="795">
        <f t="shared" si="208"/>
        <v>0</v>
      </c>
      <c r="Y1467" s="795">
        <f t="shared" si="209"/>
        <v>0</v>
      </c>
      <c r="Z1467" s="795">
        <f t="shared" si="210"/>
        <v>0</v>
      </c>
      <c r="AA1467" s="795">
        <f t="shared" si="211"/>
        <v>0</v>
      </c>
      <c r="AB1467" s="796">
        <f>IFERROR(VLOOKUP(N1467,'[40]KL TT ĐỢT 2'!$B$18:$K$2023,10,0),0)</f>
        <v>0</v>
      </c>
    </row>
    <row r="1468" spans="1:28" s="823" customFormat="1" hidden="1" outlineLevel="2">
      <c r="A1468" s="835"/>
      <c r="B1468" s="835" t="s">
        <v>3425</v>
      </c>
      <c r="C1468" s="950" t="s">
        <v>3166</v>
      </c>
      <c r="D1468" s="931" t="s">
        <v>3104</v>
      </c>
      <c r="E1468" s="838">
        <v>1</v>
      </c>
      <c r="F1468" s="938"/>
      <c r="G1468" s="938"/>
      <c r="H1468" s="812">
        <v>0</v>
      </c>
      <c r="I1468" s="891">
        <f t="shared" si="212"/>
        <v>0</v>
      </c>
      <c r="J1468" s="892">
        <f t="shared" si="213"/>
        <v>0</v>
      </c>
      <c r="K1468" s="938"/>
      <c r="M1468" s="841"/>
      <c r="N1468" s="999" t="s">
        <v>3425</v>
      </c>
      <c r="O1468" s="1003" t="s">
        <v>3166</v>
      </c>
      <c r="P1468" s="866" t="s">
        <v>3104</v>
      </c>
      <c r="Q1468" s="844">
        <v>1</v>
      </c>
      <c r="R1468" s="758">
        <f t="shared" si="214"/>
        <v>0</v>
      </c>
      <c r="S1468" s="844">
        <f t="shared" si="214"/>
        <v>0</v>
      </c>
      <c r="T1468" s="883">
        <f t="shared" si="214"/>
        <v>0</v>
      </c>
      <c r="U1468" s="860">
        <v>0</v>
      </c>
      <c r="V1468" s="860"/>
      <c r="W1468" s="795">
        <f t="shared" si="207"/>
        <v>0</v>
      </c>
      <c r="X1468" s="795">
        <f t="shared" si="208"/>
        <v>0</v>
      </c>
      <c r="Y1468" s="795">
        <f t="shared" si="209"/>
        <v>0</v>
      </c>
      <c r="Z1468" s="795">
        <f t="shared" si="210"/>
        <v>0</v>
      </c>
      <c r="AA1468" s="795">
        <f t="shared" si="211"/>
        <v>0</v>
      </c>
      <c r="AB1468" s="796">
        <f>IFERROR(VLOOKUP(N1468,'[40]KL TT ĐỢT 2'!$B$18:$K$2023,10,0),0)</f>
        <v>0</v>
      </c>
    </row>
    <row r="1469" spans="1:28" s="827" customFormat="1" hidden="1" outlineLevel="2">
      <c r="A1469" s="817"/>
      <c r="B1469" s="835" t="s">
        <v>3426</v>
      </c>
      <c r="C1469" s="818" t="s">
        <v>3272</v>
      </c>
      <c r="D1469" s="819" t="s">
        <v>3158</v>
      </c>
      <c r="E1469" s="820">
        <v>2</v>
      </c>
      <c r="F1469" s="945"/>
      <c r="G1469" s="945"/>
      <c r="H1469" s="812">
        <v>0</v>
      </c>
      <c r="I1469" s="891">
        <f t="shared" si="212"/>
        <v>0</v>
      </c>
      <c r="J1469" s="892">
        <f t="shared" si="213"/>
        <v>0</v>
      </c>
      <c r="K1469" s="945"/>
      <c r="M1469" s="828"/>
      <c r="N1469" s="999" t="s">
        <v>3426</v>
      </c>
      <c r="O1469" s="1004" t="s">
        <v>3272</v>
      </c>
      <c r="P1469" s="862" t="s">
        <v>3158</v>
      </c>
      <c r="Q1469" s="832">
        <v>2</v>
      </c>
      <c r="R1469" s="758">
        <f t="shared" si="214"/>
        <v>0</v>
      </c>
      <c r="S1469" s="844">
        <f t="shared" si="214"/>
        <v>0</v>
      </c>
      <c r="T1469" s="883">
        <f t="shared" si="214"/>
        <v>0</v>
      </c>
      <c r="U1469" s="833">
        <v>0</v>
      </c>
      <c r="V1469" s="833"/>
      <c r="W1469" s="795">
        <f t="shared" si="207"/>
        <v>0</v>
      </c>
      <c r="X1469" s="795">
        <f t="shared" si="208"/>
        <v>0</v>
      </c>
      <c r="Y1469" s="795">
        <f t="shared" si="209"/>
        <v>0</v>
      </c>
      <c r="Z1469" s="795">
        <f t="shared" si="210"/>
        <v>0</v>
      </c>
      <c r="AA1469" s="795">
        <f t="shared" si="211"/>
        <v>0</v>
      </c>
      <c r="AB1469" s="796">
        <f>IFERROR(VLOOKUP(N1469,'[40]KL TT ĐỢT 2'!$B$18:$K$2023,10,0),0)</f>
        <v>0</v>
      </c>
    </row>
    <row r="1470" spans="1:28" s="823" customFormat="1" hidden="1" outlineLevel="2">
      <c r="A1470" s="835"/>
      <c r="B1470" s="835" t="s">
        <v>3427</v>
      </c>
      <c r="C1470" s="950" t="s">
        <v>3160</v>
      </c>
      <c r="D1470" s="931" t="s">
        <v>3121</v>
      </c>
      <c r="E1470" s="838">
        <v>2</v>
      </c>
      <c r="F1470" s="938"/>
      <c r="G1470" s="938"/>
      <c r="H1470" s="812">
        <v>0</v>
      </c>
      <c r="I1470" s="891">
        <f t="shared" si="212"/>
        <v>0</v>
      </c>
      <c r="J1470" s="892">
        <f t="shared" si="213"/>
        <v>0</v>
      </c>
      <c r="K1470" s="938"/>
      <c r="M1470" s="841"/>
      <c r="N1470" s="999" t="s">
        <v>3427</v>
      </c>
      <c r="O1470" s="1003" t="s">
        <v>3160</v>
      </c>
      <c r="P1470" s="866" t="s">
        <v>3121</v>
      </c>
      <c r="Q1470" s="844">
        <v>2</v>
      </c>
      <c r="R1470" s="758">
        <f t="shared" si="214"/>
        <v>0</v>
      </c>
      <c r="S1470" s="844">
        <f t="shared" si="214"/>
        <v>0</v>
      </c>
      <c r="T1470" s="883">
        <f t="shared" si="214"/>
        <v>0</v>
      </c>
      <c r="U1470" s="860">
        <v>0</v>
      </c>
      <c r="V1470" s="860"/>
      <c r="W1470" s="795">
        <f t="shared" si="207"/>
        <v>0</v>
      </c>
      <c r="X1470" s="795">
        <f t="shared" si="208"/>
        <v>0</v>
      </c>
      <c r="Y1470" s="795">
        <f t="shared" si="209"/>
        <v>0</v>
      </c>
      <c r="Z1470" s="795">
        <f t="shared" si="210"/>
        <v>0</v>
      </c>
      <c r="AA1470" s="795">
        <f t="shared" si="211"/>
        <v>0</v>
      </c>
      <c r="AB1470" s="796">
        <f>IFERROR(VLOOKUP(N1470,'[40]KL TT ĐỢT 2'!$B$18:$K$2023,10,0),0)</f>
        <v>0</v>
      </c>
    </row>
    <row r="1471" spans="1:28" s="823" customFormat="1" hidden="1" outlineLevel="2">
      <c r="A1471" s="835"/>
      <c r="B1471" s="835" t="s">
        <v>3428</v>
      </c>
      <c r="C1471" s="950" t="s">
        <v>3160</v>
      </c>
      <c r="D1471" s="931" t="s">
        <v>3121</v>
      </c>
      <c r="E1471" s="838">
        <v>2</v>
      </c>
      <c r="F1471" s="938"/>
      <c r="G1471" s="938"/>
      <c r="H1471" s="812">
        <v>0</v>
      </c>
      <c r="I1471" s="891">
        <f t="shared" si="212"/>
        <v>0</v>
      </c>
      <c r="J1471" s="892">
        <f t="shared" si="213"/>
        <v>0</v>
      </c>
      <c r="K1471" s="938"/>
      <c r="M1471" s="841"/>
      <c r="N1471" s="999" t="s">
        <v>3428</v>
      </c>
      <c r="O1471" s="1003" t="s">
        <v>3160</v>
      </c>
      <c r="P1471" s="866" t="s">
        <v>3121</v>
      </c>
      <c r="Q1471" s="844">
        <v>2</v>
      </c>
      <c r="R1471" s="758">
        <f t="shared" si="214"/>
        <v>0</v>
      </c>
      <c r="S1471" s="844">
        <f t="shared" si="214"/>
        <v>0</v>
      </c>
      <c r="T1471" s="883">
        <f t="shared" si="214"/>
        <v>0</v>
      </c>
      <c r="U1471" s="860">
        <v>0</v>
      </c>
      <c r="V1471" s="860"/>
      <c r="W1471" s="795">
        <f t="shared" si="207"/>
        <v>0</v>
      </c>
      <c r="X1471" s="795">
        <f t="shared" si="208"/>
        <v>0</v>
      </c>
      <c r="Y1471" s="795">
        <f t="shared" si="209"/>
        <v>0</v>
      </c>
      <c r="Z1471" s="795">
        <f t="shared" si="210"/>
        <v>0</v>
      </c>
      <c r="AA1471" s="795">
        <f t="shared" si="211"/>
        <v>0</v>
      </c>
      <c r="AB1471" s="796">
        <f>IFERROR(VLOOKUP(N1471,'[40]KL TT ĐỢT 2'!$B$18:$K$2023,10,0),0)</f>
        <v>0</v>
      </c>
    </row>
    <row r="1472" spans="1:28" s="823" customFormat="1" hidden="1" outlineLevel="2">
      <c r="A1472" s="835"/>
      <c r="B1472" s="835" t="s">
        <v>3429</v>
      </c>
      <c r="C1472" s="950" t="s">
        <v>3163</v>
      </c>
      <c r="D1472" s="931" t="s">
        <v>3121</v>
      </c>
      <c r="E1472" s="838">
        <v>2</v>
      </c>
      <c r="F1472" s="938"/>
      <c r="G1472" s="938"/>
      <c r="H1472" s="812">
        <v>0</v>
      </c>
      <c r="I1472" s="891">
        <f t="shared" si="212"/>
        <v>0</v>
      </c>
      <c r="J1472" s="892">
        <f t="shared" si="213"/>
        <v>0</v>
      </c>
      <c r="K1472" s="938"/>
      <c r="M1472" s="841"/>
      <c r="N1472" s="999" t="s">
        <v>3429</v>
      </c>
      <c r="O1472" s="1003" t="s">
        <v>3163</v>
      </c>
      <c r="P1472" s="866" t="s">
        <v>3121</v>
      </c>
      <c r="Q1472" s="844">
        <v>2</v>
      </c>
      <c r="R1472" s="758">
        <f t="shared" si="214"/>
        <v>0</v>
      </c>
      <c r="S1472" s="844">
        <f t="shared" si="214"/>
        <v>0</v>
      </c>
      <c r="T1472" s="883">
        <f t="shared" si="214"/>
        <v>0</v>
      </c>
      <c r="U1472" s="860">
        <v>0</v>
      </c>
      <c r="V1472" s="860"/>
      <c r="W1472" s="795">
        <f t="shared" si="207"/>
        <v>0</v>
      </c>
      <c r="X1472" s="795">
        <f t="shared" si="208"/>
        <v>0</v>
      </c>
      <c r="Y1472" s="795">
        <f t="shared" si="209"/>
        <v>0</v>
      </c>
      <c r="Z1472" s="795">
        <f t="shared" si="210"/>
        <v>0</v>
      </c>
      <c r="AA1472" s="795">
        <f t="shared" si="211"/>
        <v>0</v>
      </c>
      <c r="AB1472" s="796">
        <f>IFERROR(VLOOKUP(N1472,'[40]KL TT ĐỢT 2'!$B$18:$K$2023,10,0),0)</f>
        <v>0</v>
      </c>
    </row>
    <row r="1473" spans="1:28" s="823" customFormat="1" hidden="1" outlineLevel="2">
      <c r="A1473" s="835"/>
      <c r="B1473" s="835" t="s">
        <v>3430</v>
      </c>
      <c r="C1473" s="950" t="s">
        <v>3163</v>
      </c>
      <c r="D1473" s="931" t="s">
        <v>3121</v>
      </c>
      <c r="E1473" s="838">
        <v>2</v>
      </c>
      <c r="F1473" s="938"/>
      <c r="G1473" s="938"/>
      <c r="H1473" s="812">
        <v>0</v>
      </c>
      <c r="I1473" s="891">
        <f t="shared" si="212"/>
        <v>0</v>
      </c>
      <c r="J1473" s="892">
        <f t="shared" si="213"/>
        <v>0</v>
      </c>
      <c r="K1473" s="938"/>
      <c r="M1473" s="841"/>
      <c r="N1473" s="999" t="s">
        <v>3430</v>
      </c>
      <c r="O1473" s="1003" t="s">
        <v>3163</v>
      </c>
      <c r="P1473" s="866" t="s">
        <v>3121</v>
      </c>
      <c r="Q1473" s="844">
        <v>2</v>
      </c>
      <c r="R1473" s="758">
        <f t="shared" si="214"/>
        <v>0</v>
      </c>
      <c r="S1473" s="844">
        <f t="shared" si="214"/>
        <v>0</v>
      </c>
      <c r="T1473" s="883">
        <f t="shared" si="214"/>
        <v>0</v>
      </c>
      <c r="U1473" s="860">
        <v>0</v>
      </c>
      <c r="V1473" s="860"/>
      <c r="W1473" s="795">
        <f t="shared" si="207"/>
        <v>0</v>
      </c>
      <c r="X1473" s="795">
        <f t="shared" si="208"/>
        <v>0</v>
      </c>
      <c r="Y1473" s="795">
        <f t="shared" si="209"/>
        <v>0</v>
      </c>
      <c r="Z1473" s="795">
        <f t="shared" si="210"/>
        <v>0</v>
      </c>
      <c r="AA1473" s="795">
        <f t="shared" si="211"/>
        <v>0</v>
      </c>
      <c r="AB1473" s="796">
        <f>IFERROR(VLOOKUP(N1473,'[40]KL TT ĐỢT 2'!$B$18:$K$2023,10,0),0)</f>
        <v>0</v>
      </c>
    </row>
    <row r="1474" spans="1:28" s="823" customFormat="1" hidden="1" outlineLevel="2">
      <c r="A1474" s="835"/>
      <c r="B1474" s="835" t="s">
        <v>3431</v>
      </c>
      <c r="C1474" s="950" t="s">
        <v>3166</v>
      </c>
      <c r="D1474" s="931" t="s">
        <v>3104</v>
      </c>
      <c r="E1474" s="838">
        <v>2</v>
      </c>
      <c r="F1474" s="938"/>
      <c r="G1474" s="938"/>
      <c r="H1474" s="812">
        <v>0</v>
      </c>
      <c r="I1474" s="891">
        <f t="shared" si="212"/>
        <v>0</v>
      </c>
      <c r="J1474" s="892">
        <f t="shared" si="213"/>
        <v>0</v>
      </c>
      <c r="K1474" s="938"/>
      <c r="M1474" s="841"/>
      <c r="N1474" s="999" t="s">
        <v>3431</v>
      </c>
      <c r="O1474" s="1003" t="s">
        <v>3166</v>
      </c>
      <c r="P1474" s="866" t="s">
        <v>3104</v>
      </c>
      <c r="Q1474" s="844">
        <v>2</v>
      </c>
      <c r="R1474" s="758">
        <f t="shared" si="214"/>
        <v>0</v>
      </c>
      <c r="S1474" s="844">
        <f t="shared" si="214"/>
        <v>0</v>
      </c>
      <c r="T1474" s="883">
        <f t="shared" si="214"/>
        <v>0</v>
      </c>
      <c r="U1474" s="860">
        <v>0</v>
      </c>
      <c r="V1474" s="860"/>
      <c r="W1474" s="795">
        <f t="shared" si="207"/>
        <v>0</v>
      </c>
      <c r="X1474" s="795">
        <f t="shared" si="208"/>
        <v>0</v>
      </c>
      <c r="Y1474" s="795">
        <f t="shared" si="209"/>
        <v>0</v>
      </c>
      <c r="Z1474" s="795">
        <f t="shared" si="210"/>
        <v>0</v>
      </c>
      <c r="AA1474" s="795">
        <f t="shared" si="211"/>
        <v>0</v>
      </c>
      <c r="AB1474" s="796">
        <f>IFERROR(VLOOKUP(N1474,'[40]KL TT ĐỢT 2'!$B$18:$K$2023,10,0),0)</f>
        <v>0</v>
      </c>
    </row>
    <row r="1475" spans="1:28" s="823" customFormat="1" hidden="1" outlineLevel="1" collapsed="1">
      <c r="A1475" s="835">
        <v>7</v>
      </c>
      <c r="B1475" s="835" t="s">
        <v>3432</v>
      </c>
      <c r="C1475" s="998" t="s">
        <v>3433</v>
      </c>
      <c r="D1475" s="826" t="s">
        <v>3101</v>
      </c>
      <c r="E1475" s="820">
        <v>2</v>
      </c>
      <c r="F1475" s="938"/>
      <c r="G1475" s="938"/>
      <c r="H1475" s="812">
        <v>0</v>
      </c>
      <c r="I1475" s="891">
        <f t="shared" si="212"/>
        <v>0</v>
      </c>
      <c r="J1475" s="892">
        <f t="shared" si="213"/>
        <v>0</v>
      </c>
      <c r="K1475" s="938"/>
      <c r="M1475" s="841">
        <v>7</v>
      </c>
      <c r="N1475" s="999" t="s">
        <v>3432</v>
      </c>
      <c r="O1475" s="1000" t="s">
        <v>3433</v>
      </c>
      <c r="P1475" s="831" t="s">
        <v>3101</v>
      </c>
      <c r="Q1475" s="832">
        <v>2</v>
      </c>
      <c r="R1475" s="758">
        <f t="shared" si="214"/>
        <v>0</v>
      </c>
      <c r="S1475" s="844">
        <f t="shared" si="214"/>
        <v>0</v>
      </c>
      <c r="T1475" s="883">
        <f t="shared" si="214"/>
        <v>0</v>
      </c>
      <c r="U1475" s="845">
        <v>58443000</v>
      </c>
      <c r="V1475" s="845">
        <v>2570900</v>
      </c>
      <c r="W1475" s="795">
        <f t="shared" si="207"/>
        <v>61013900</v>
      </c>
      <c r="X1475" s="795">
        <f t="shared" si="208"/>
        <v>122027800</v>
      </c>
      <c r="Y1475" s="795">
        <f t="shared" si="209"/>
        <v>0</v>
      </c>
      <c r="Z1475" s="795">
        <f t="shared" si="210"/>
        <v>0</v>
      </c>
      <c r="AA1475" s="795">
        <f t="shared" si="211"/>
        <v>0</v>
      </c>
      <c r="AB1475" s="796">
        <f>IFERROR(VLOOKUP(N1475,'[40]KL TT ĐỢT 2'!$B$18:$K$2023,10,0),0)</f>
        <v>0</v>
      </c>
    </row>
    <row r="1476" spans="1:28" s="827" customFormat="1" hidden="1" outlineLevel="2">
      <c r="A1476" s="817"/>
      <c r="B1476" s="835" t="s">
        <v>3434</v>
      </c>
      <c r="C1476" s="950" t="s">
        <v>3103</v>
      </c>
      <c r="D1476" s="931" t="s">
        <v>3104</v>
      </c>
      <c r="E1476" s="838">
        <v>1</v>
      </c>
      <c r="F1476" s="945"/>
      <c r="G1476" s="945"/>
      <c r="H1476" s="812">
        <v>0</v>
      </c>
      <c r="I1476" s="891">
        <f t="shared" si="212"/>
        <v>0</v>
      </c>
      <c r="J1476" s="892">
        <f t="shared" si="213"/>
        <v>0</v>
      </c>
      <c r="K1476" s="945"/>
      <c r="M1476" s="828"/>
      <c r="N1476" s="999" t="s">
        <v>3434</v>
      </c>
      <c r="O1476" s="1003" t="s">
        <v>3103</v>
      </c>
      <c r="P1476" s="866" t="s">
        <v>3104</v>
      </c>
      <c r="Q1476" s="844">
        <v>1</v>
      </c>
      <c r="R1476" s="758">
        <f t="shared" si="214"/>
        <v>0</v>
      </c>
      <c r="S1476" s="844">
        <f t="shared" si="214"/>
        <v>0</v>
      </c>
      <c r="T1476" s="883">
        <f t="shared" si="214"/>
        <v>0</v>
      </c>
      <c r="U1476" s="833">
        <v>0</v>
      </c>
      <c r="V1476" s="833"/>
      <c r="W1476" s="795">
        <f t="shared" si="207"/>
        <v>0</v>
      </c>
      <c r="X1476" s="795">
        <f t="shared" si="208"/>
        <v>0</v>
      </c>
      <c r="Y1476" s="795">
        <f t="shared" si="209"/>
        <v>0</v>
      </c>
      <c r="Z1476" s="795">
        <f t="shared" si="210"/>
        <v>0</v>
      </c>
      <c r="AA1476" s="795">
        <f t="shared" si="211"/>
        <v>0</v>
      </c>
      <c r="AB1476" s="796">
        <f>IFERROR(VLOOKUP(N1476,'[40]KL TT ĐỢT 2'!$B$18:$K$2023,10,0),0)</f>
        <v>0</v>
      </c>
    </row>
    <row r="1477" spans="1:28" s="823" customFormat="1" hidden="1" outlineLevel="2">
      <c r="A1477" s="817"/>
      <c r="B1477" s="835" t="s">
        <v>3435</v>
      </c>
      <c r="C1477" s="950" t="s">
        <v>3106</v>
      </c>
      <c r="D1477" s="931" t="s">
        <v>3104</v>
      </c>
      <c r="E1477" s="838">
        <v>1</v>
      </c>
      <c r="F1477" s="945"/>
      <c r="G1477" s="945"/>
      <c r="H1477" s="812">
        <v>0</v>
      </c>
      <c r="I1477" s="891">
        <f t="shared" si="212"/>
        <v>0</v>
      </c>
      <c r="J1477" s="892">
        <f t="shared" si="213"/>
        <v>0</v>
      </c>
      <c r="K1477" s="945"/>
      <c r="M1477" s="828"/>
      <c r="N1477" s="999" t="s">
        <v>3435</v>
      </c>
      <c r="O1477" s="1003" t="s">
        <v>3106</v>
      </c>
      <c r="P1477" s="866" t="s">
        <v>3104</v>
      </c>
      <c r="Q1477" s="844">
        <v>1</v>
      </c>
      <c r="R1477" s="758">
        <f t="shared" si="214"/>
        <v>0</v>
      </c>
      <c r="S1477" s="844">
        <f t="shared" si="214"/>
        <v>0</v>
      </c>
      <c r="T1477" s="883">
        <f t="shared" si="214"/>
        <v>0</v>
      </c>
      <c r="U1477" s="833">
        <v>0</v>
      </c>
      <c r="V1477" s="833"/>
      <c r="W1477" s="795">
        <f t="shared" si="207"/>
        <v>0</v>
      </c>
      <c r="X1477" s="795">
        <f t="shared" si="208"/>
        <v>0</v>
      </c>
      <c r="Y1477" s="795">
        <f t="shared" si="209"/>
        <v>0</v>
      </c>
      <c r="Z1477" s="795">
        <f t="shared" si="210"/>
        <v>0</v>
      </c>
      <c r="AA1477" s="795">
        <f t="shared" si="211"/>
        <v>0</v>
      </c>
      <c r="AB1477" s="796">
        <f>IFERROR(VLOOKUP(N1477,'[40]KL TT ĐỢT 2'!$B$18:$K$2023,10,0),0)</f>
        <v>0</v>
      </c>
    </row>
    <row r="1478" spans="1:28" s="827" customFormat="1" hidden="1" outlineLevel="2">
      <c r="A1478" s="817"/>
      <c r="B1478" s="835" t="s">
        <v>3436</v>
      </c>
      <c r="C1478" s="818" t="s">
        <v>3108</v>
      </c>
      <c r="D1478" s="819"/>
      <c r="E1478" s="820"/>
      <c r="F1478" s="945"/>
      <c r="G1478" s="945"/>
      <c r="H1478" s="812">
        <v>0</v>
      </c>
      <c r="I1478" s="891">
        <f t="shared" si="212"/>
        <v>0</v>
      </c>
      <c r="J1478" s="892">
        <f t="shared" si="213"/>
        <v>0</v>
      </c>
      <c r="K1478" s="945"/>
      <c r="M1478" s="828"/>
      <c r="N1478" s="999" t="s">
        <v>3436</v>
      </c>
      <c r="O1478" s="1004" t="s">
        <v>3108</v>
      </c>
      <c r="P1478" s="862"/>
      <c r="Q1478" s="832"/>
      <c r="R1478" s="758">
        <f t="shared" si="214"/>
        <v>0</v>
      </c>
      <c r="S1478" s="844">
        <f t="shared" si="214"/>
        <v>0</v>
      </c>
      <c r="T1478" s="883">
        <f t="shared" si="214"/>
        <v>0</v>
      </c>
      <c r="U1478" s="833">
        <v>0</v>
      </c>
      <c r="V1478" s="833"/>
      <c r="W1478" s="795">
        <f t="shared" si="207"/>
        <v>0</v>
      </c>
      <c r="X1478" s="795">
        <f t="shared" si="208"/>
        <v>0</v>
      </c>
      <c r="Y1478" s="795">
        <f t="shared" si="209"/>
        <v>0</v>
      </c>
      <c r="Z1478" s="795">
        <f t="shared" si="210"/>
        <v>0</v>
      </c>
      <c r="AA1478" s="795">
        <f t="shared" si="211"/>
        <v>0</v>
      </c>
      <c r="AB1478" s="796">
        <f>IFERROR(VLOOKUP(N1478,'[40]KL TT ĐỢT 2'!$B$18:$K$2023,10,0),0)</f>
        <v>0</v>
      </c>
    </row>
    <row r="1479" spans="1:28" s="823" customFormat="1" hidden="1" outlineLevel="2">
      <c r="A1479" s="817"/>
      <c r="B1479" s="835" t="s">
        <v>3437</v>
      </c>
      <c r="C1479" s="950" t="s">
        <v>3110</v>
      </c>
      <c r="D1479" s="931" t="s">
        <v>3111</v>
      </c>
      <c r="E1479" s="838">
        <v>1</v>
      </c>
      <c r="F1479" s="945"/>
      <c r="G1479" s="945"/>
      <c r="H1479" s="812">
        <v>0</v>
      </c>
      <c r="I1479" s="891">
        <f t="shared" si="212"/>
        <v>0</v>
      </c>
      <c r="J1479" s="892">
        <f t="shared" si="213"/>
        <v>0</v>
      </c>
      <c r="K1479" s="945"/>
      <c r="M1479" s="828"/>
      <c r="N1479" s="999" t="s">
        <v>3437</v>
      </c>
      <c r="O1479" s="1003" t="s">
        <v>3110</v>
      </c>
      <c r="P1479" s="866" t="s">
        <v>3111</v>
      </c>
      <c r="Q1479" s="844">
        <v>1</v>
      </c>
      <c r="R1479" s="758">
        <f t="shared" si="214"/>
        <v>0</v>
      </c>
      <c r="S1479" s="844">
        <f t="shared" si="214"/>
        <v>0</v>
      </c>
      <c r="T1479" s="883">
        <f t="shared" si="214"/>
        <v>0</v>
      </c>
      <c r="U1479" s="833">
        <v>0</v>
      </c>
      <c r="V1479" s="833"/>
      <c r="W1479" s="795">
        <f t="shared" si="207"/>
        <v>0</v>
      </c>
      <c r="X1479" s="795">
        <f t="shared" si="208"/>
        <v>0</v>
      </c>
      <c r="Y1479" s="795">
        <f t="shared" si="209"/>
        <v>0</v>
      </c>
      <c r="Z1479" s="795">
        <f t="shared" si="210"/>
        <v>0</v>
      </c>
      <c r="AA1479" s="795">
        <f t="shared" si="211"/>
        <v>0</v>
      </c>
      <c r="AB1479" s="796">
        <f>IFERROR(VLOOKUP(N1479,'[40]KL TT ĐỢT 2'!$B$18:$K$2023,10,0),0)</f>
        <v>0</v>
      </c>
    </row>
    <row r="1480" spans="1:28" s="823" customFormat="1" hidden="1" outlineLevel="2">
      <c r="A1480" s="817"/>
      <c r="B1480" s="835" t="s">
        <v>3438</v>
      </c>
      <c r="C1480" s="950" t="s">
        <v>3113</v>
      </c>
      <c r="D1480" s="931" t="s">
        <v>3111</v>
      </c>
      <c r="E1480" s="838">
        <v>1</v>
      </c>
      <c r="F1480" s="945"/>
      <c r="G1480" s="945"/>
      <c r="H1480" s="812">
        <v>0</v>
      </c>
      <c r="I1480" s="891">
        <f t="shared" si="212"/>
        <v>0</v>
      </c>
      <c r="J1480" s="892">
        <f t="shared" si="213"/>
        <v>0</v>
      </c>
      <c r="K1480" s="945"/>
      <c r="M1480" s="828"/>
      <c r="N1480" s="999" t="s">
        <v>3438</v>
      </c>
      <c r="O1480" s="1003" t="s">
        <v>3113</v>
      </c>
      <c r="P1480" s="866" t="s">
        <v>3111</v>
      </c>
      <c r="Q1480" s="844">
        <v>1</v>
      </c>
      <c r="R1480" s="758">
        <f t="shared" si="214"/>
        <v>0</v>
      </c>
      <c r="S1480" s="844">
        <f t="shared" si="214"/>
        <v>0</v>
      </c>
      <c r="T1480" s="883">
        <f t="shared" si="214"/>
        <v>0</v>
      </c>
      <c r="U1480" s="833">
        <v>0</v>
      </c>
      <c r="V1480" s="833"/>
      <c r="W1480" s="795">
        <f t="shared" si="207"/>
        <v>0</v>
      </c>
      <c r="X1480" s="795">
        <f t="shared" si="208"/>
        <v>0</v>
      </c>
      <c r="Y1480" s="795">
        <f t="shared" si="209"/>
        <v>0</v>
      </c>
      <c r="Z1480" s="795">
        <f t="shared" si="210"/>
        <v>0</v>
      </c>
      <c r="AA1480" s="795">
        <f t="shared" si="211"/>
        <v>0</v>
      </c>
      <c r="AB1480" s="796">
        <f>IFERROR(VLOOKUP(N1480,'[40]KL TT ĐỢT 2'!$B$18:$K$2023,10,0),0)</f>
        <v>0</v>
      </c>
    </row>
    <row r="1481" spans="1:28" s="827" customFormat="1" hidden="1" outlineLevel="2">
      <c r="A1481" s="817"/>
      <c r="B1481" s="835" t="s">
        <v>3439</v>
      </c>
      <c r="C1481" s="950" t="s">
        <v>3115</v>
      </c>
      <c r="D1481" s="931" t="s">
        <v>3111</v>
      </c>
      <c r="E1481" s="838">
        <v>1</v>
      </c>
      <c r="F1481" s="945"/>
      <c r="G1481" s="945"/>
      <c r="H1481" s="812">
        <v>0</v>
      </c>
      <c r="I1481" s="891">
        <f t="shared" si="212"/>
        <v>0</v>
      </c>
      <c r="J1481" s="892">
        <f t="shared" si="213"/>
        <v>0</v>
      </c>
      <c r="K1481" s="945"/>
      <c r="M1481" s="828"/>
      <c r="N1481" s="999" t="s">
        <v>3439</v>
      </c>
      <c r="O1481" s="1003" t="s">
        <v>3115</v>
      </c>
      <c r="P1481" s="866" t="s">
        <v>3111</v>
      </c>
      <c r="Q1481" s="844">
        <v>1</v>
      </c>
      <c r="R1481" s="758">
        <f t="shared" si="214"/>
        <v>0</v>
      </c>
      <c r="S1481" s="844">
        <f t="shared" si="214"/>
        <v>0</v>
      </c>
      <c r="T1481" s="883">
        <f t="shared" si="214"/>
        <v>0</v>
      </c>
      <c r="U1481" s="833">
        <v>0</v>
      </c>
      <c r="V1481" s="833"/>
      <c r="W1481" s="795">
        <f t="shared" si="207"/>
        <v>0</v>
      </c>
      <c r="X1481" s="795">
        <f t="shared" si="208"/>
        <v>0</v>
      </c>
      <c r="Y1481" s="795">
        <f t="shared" si="209"/>
        <v>0</v>
      </c>
      <c r="Z1481" s="795">
        <f t="shared" si="210"/>
        <v>0</v>
      </c>
      <c r="AA1481" s="795">
        <f t="shared" si="211"/>
        <v>0</v>
      </c>
      <c r="AB1481" s="796">
        <f>IFERROR(VLOOKUP(N1481,'[40]KL TT ĐỢT 2'!$B$18:$K$2023,10,0),0)</f>
        <v>0</v>
      </c>
    </row>
    <row r="1482" spans="1:28" s="823" customFormat="1" hidden="1" outlineLevel="2">
      <c r="A1482" s="817"/>
      <c r="B1482" s="835" t="s">
        <v>3440</v>
      </c>
      <c r="C1482" s="950" t="s">
        <v>3117</v>
      </c>
      <c r="D1482" s="931" t="s">
        <v>3118</v>
      </c>
      <c r="E1482" s="838">
        <v>3</v>
      </c>
      <c r="F1482" s="945"/>
      <c r="G1482" s="945"/>
      <c r="H1482" s="812">
        <v>0</v>
      </c>
      <c r="I1482" s="891">
        <f t="shared" si="212"/>
        <v>0</v>
      </c>
      <c r="J1482" s="892">
        <f t="shared" si="213"/>
        <v>0</v>
      </c>
      <c r="K1482" s="945"/>
      <c r="M1482" s="828"/>
      <c r="N1482" s="999" t="s">
        <v>3440</v>
      </c>
      <c r="O1482" s="1003" t="s">
        <v>3117</v>
      </c>
      <c r="P1482" s="866" t="s">
        <v>3118</v>
      </c>
      <c r="Q1482" s="844">
        <v>3</v>
      </c>
      <c r="R1482" s="758">
        <f t="shared" si="214"/>
        <v>0</v>
      </c>
      <c r="S1482" s="844">
        <f t="shared" si="214"/>
        <v>0</v>
      </c>
      <c r="T1482" s="883">
        <f t="shared" si="214"/>
        <v>0</v>
      </c>
      <c r="U1482" s="833">
        <v>0</v>
      </c>
      <c r="V1482" s="833"/>
      <c r="W1482" s="795">
        <f t="shared" si="207"/>
        <v>0</v>
      </c>
      <c r="X1482" s="795">
        <f t="shared" si="208"/>
        <v>0</v>
      </c>
      <c r="Y1482" s="795">
        <f t="shared" si="209"/>
        <v>0</v>
      </c>
      <c r="Z1482" s="795">
        <f t="shared" si="210"/>
        <v>0</v>
      </c>
      <c r="AA1482" s="795">
        <f t="shared" si="211"/>
        <v>0</v>
      </c>
      <c r="AB1482" s="796">
        <f>IFERROR(VLOOKUP(N1482,'[40]KL TT ĐỢT 2'!$B$18:$K$2023,10,0),0)</f>
        <v>0</v>
      </c>
    </row>
    <row r="1483" spans="1:28" s="823" customFormat="1" hidden="1" outlineLevel="2">
      <c r="A1483" s="817"/>
      <c r="B1483" s="835" t="s">
        <v>3441</v>
      </c>
      <c r="C1483" s="950" t="s">
        <v>3120</v>
      </c>
      <c r="D1483" s="931" t="s">
        <v>3121</v>
      </c>
      <c r="E1483" s="838">
        <v>3</v>
      </c>
      <c r="F1483" s="945"/>
      <c r="G1483" s="945"/>
      <c r="H1483" s="812">
        <v>0</v>
      </c>
      <c r="I1483" s="891">
        <f t="shared" si="212"/>
        <v>0</v>
      </c>
      <c r="J1483" s="892">
        <f t="shared" si="213"/>
        <v>0</v>
      </c>
      <c r="K1483" s="945"/>
      <c r="M1483" s="828"/>
      <c r="N1483" s="999" t="s">
        <v>3441</v>
      </c>
      <c r="O1483" s="1003" t="s">
        <v>3120</v>
      </c>
      <c r="P1483" s="866" t="s">
        <v>3121</v>
      </c>
      <c r="Q1483" s="844">
        <v>3</v>
      </c>
      <c r="R1483" s="758">
        <f t="shared" si="214"/>
        <v>0</v>
      </c>
      <c r="S1483" s="844">
        <f t="shared" si="214"/>
        <v>0</v>
      </c>
      <c r="T1483" s="883">
        <f t="shared" si="214"/>
        <v>0</v>
      </c>
      <c r="U1483" s="833">
        <v>0</v>
      </c>
      <c r="V1483" s="833"/>
      <c r="W1483" s="795">
        <f t="shared" si="207"/>
        <v>0</v>
      </c>
      <c r="X1483" s="795">
        <f t="shared" si="208"/>
        <v>0</v>
      </c>
      <c r="Y1483" s="795">
        <f t="shared" si="209"/>
        <v>0</v>
      </c>
      <c r="Z1483" s="795">
        <f t="shared" si="210"/>
        <v>0</v>
      </c>
      <c r="AA1483" s="795">
        <f t="shared" si="211"/>
        <v>0</v>
      </c>
      <c r="AB1483" s="796">
        <f>IFERROR(VLOOKUP(N1483,'[40]KL TT ĐỢT 2'!$B$18:$K$2023,10,0),0)</f>
        <v>0</v>
      </c>
    </row>
    <row r="1484" spans="1:28" s="823" customFormat="1" hidden="1" outlineLevel="2">
      <c r="A1484" s="817"/>
      <c r="B1484" s="835" t="s">
        <v>3442</v>
      </c>
      <c r="C1484" s="950" t="s">
        <v>3123</v>
      </c>
      <c r="D1484" s="931" t="s">
        <v>3118</v>
      </c>
      <c r="E1484" s="838">
        <v>1</v>
      </c>
      <c r="F1484" s="945"/>
      <c r="G1484" s="945"/>
      <c r="H1484" s="812">
        <v>0</v>
      </c>
      <c r="I1484" s="891">
        <f t="shared" si="212"/>
        <v>0</v>
      </c>
      <c r="J1484" s="892">
        <f t="shared" si="213"/>
        <v>0</v>
      </c>
      <c r="K1484" s="945"/>
      <c r="M1484" s="828"/>
      <c r="N1484" s="999" t="s">
        <v>3442</v>
      </c>
      <c r="O1484" s="1003" t="s">
        <v>3123</v>
      </c>
      <c r="P1484" s="866" t="s">
        <v>3118</v>
      </c>
      <c r="Q1484" s="844">
        <v>1</v>
      </c>
      <c r="R1484" s="758">
        <f t="shared" si="214"/>
        <v>0</v>
      </c>
      <c r="S1484" s="844">
        <f t="shared" si="214"/>
        <v>0</v>
      </c>
      <c r="T1484" s="883">
        <f t="shared" si="214"/>
        <v>0</v>
      </c>
      <c r="U1484" s="833">
        <v>0</v>
      </c>
      <c r="V1484" s="833"/>
      <c r="W1484" s="795">
        <f t="shared" si="207"/>
        <v>0</v>
      </c>
      <c r="X1484" s="795">
        <f t="shared" si="208"/>
        <v>0</v>
      </c>
      <c r="Y1484" s="795">
        <f t="shared" si="209"/>
        <v>0</v>
      </c>
      <c r="Z1484" s="795">
        <f t="shared" si="210"/>
        <v>0</v>
      </c>
      <c r="AA1484" s="795">
        <f t="shared" si="211"/>
        <v>0</v>
      </c>
      <c r="AB1484" s="796">
        <f>IFERROR(VLOOKUP(N1484,'[40]KL TT ĐỢT 2'!$B$18:$K$2023,10,0),0)</f>
        <v>0</v>
      </c>
    </row>
    <row r="1485" spans="1:28" s="823" customFormat="1" hidden="1" outlineLevel="2">
      <c r="A1485" s="817"/>
      <c r="B1485" s="835" t="s">
        <v>3443</v>
      </c>
      <c r="C1485" s="950" t="s">
        <v>3125</v>
      </c>
      <c r="D1485" s="931" t="s">
        <v>3118</v>
      </c>
      <c r="E1485" s="838">
        <v>1</v>
      </c>
      <c r="F1485" s="945"/>
      <c r="G1485" s="945"/>
      <c r="H1485" s="812">
        <v>0</v>
      </c>
      <c r="I1485" s="891">
        <f t="shared" si="212"/>
        <v>0</v>
      </c>
      <c r="J1485" s="892">
        <f t="shared" si="213"/>
        <v>0</v>
      </c>
      <c r="K1485" s="945"/>
      <c r="M1485" s="828"/>
      <c r="N1485" s="999" t="s">
        <v>3443</v>
      </c>
      <c r="O1485" s="1003" t="s">
        <v>3125</v>
      </c>
      <c r="P1485" s="866" t="s">
        <v>3118</v>
      </c>
      <c r="Q1485" s="844">
        <v>1</v>
      </c>
      <c r="R1485" s="758">
        <f t="shared" si="214"/>
        <v>0</v>
      </c>
      <c r="S1485" s="844">
        <f t="shared" si="214"/>
        <v>0</v>
      </c>
      <c r="T1485" s="883">
        <f t="shared" si="214"/>
        <v>0</v>
      </c>
      <c r="U1485" s="833">
        <v>0</v>
      </c>
      <c r="V1485" s="833"/>
      <c r="W1485" s="795">
        <f t="shared" si="207"/>
        <v>0</v>
      </c>
      <c r="X1485" s="795">
        <f t="shared" si="208"/>
        <v>0</v>
      </c>
      <c r="Y1485" s="795">
        <f t="shared" si="209"/>
        <v>0</v>
      </c>
      <c r="Z1485" s="795">
        <f t="shared" si="210"/>
        <v>0</v>
      </c>
      <c r="AA1485" s="795">
        <f t="shared" si="211"/>
        <v>0</v>
      </c>
      <c r="AB1485" s="796">
        <f>IFERROR(VLOOKUP(N1485,'[40]KL TT ĐỢT 2'!$B$18:$K$2023,10,0),0)</f>
        <v>0</v>
      </c>
    </row>
    <row r="1486" spans="1:28" s="823" customFormat="1" hidden="1" outlineLevel="2">
      <c r="A1486" s="817"/>
      <c r="B1486" s="835" t="s">
        <v>3444</v>
      </c>
      <c r="C1486" s="950" t="s">
        <v>3228</v>
      </c>
      <c r="D1486" s="931" t="s">
        <v>3111</v>
      </c>
      <c r="E1486" s="838">
        <v>1</v>
      </c>
      <c r="F1486" s="945"/>
      <c r="G1486" s="945"/>
      <c r="H1486" s="812">
        <v>0</v>
      </c>
      <c r="I1486" s="891">
        <f t="shared" si="212"/>
        <v>0</v>
      </c>
      <c r="J1486" s="892">
        <f t="shared" si="213"/>
        <v>0</v>
      </c>
      <c r="K1486" s="945"/>
      <c r="M1486" s="828"/>
      <c r="N1486" s="999" t="s">
        <v>3444</v>
      </c>
      <c r="O1486" s="1003" t="s">
        <v>3228</v>
      </c>
      <c r="P1486" s="866" t="s">
        <v>3111</v>
      </c>
      <c r="Q1486" s="844">
        <v>1</v>
      </c>
      <c r="R1486" s="758">
        <f t="shared" si="214"/>
        <v>0</v>
      </c>
      <c r="S1486" s="844">
        <f t="shared" si="214"/>
        <v>0</v>
      </c>
      <c r="T1486" s="883">
        <f t="shared" si="214"/>
        <v>0</v>
      </c>
      <c r="U1486" s="833">
        <v>0</v>
      </c>
      <c r="V1486" s="833"/>
      <c r="W1486" s="795">
        <f t="shared" si="207"/>
        <v>0</v>
      </c>
      <c r="X1486" s="795">
        <f t="shared" si="208"/>
        <v>0</v>
      </c>
      <c r="Y1486" s="795">
        <f t="shared" si="209"/>
        <v>0</v>
      </c>
      <c r="Z1486" s="795">
        <f t="shared" si="210"/>
        <v>0</v>
      </c>
      <c r="AA1486" s="795">
        <f t="shared" si="211"/>
        <v>0</v>
      </c>
      <c r="AB1486" s="796">
        <f>IFERROR(VLOOKUP(N1486,'[40]KL TT ĐỢT 2'!$B$18:$K$2023,10,0),0)</f>
        <v>0</v>
      </c>
    </row>
    <row r="1487" spans="1:28" s="827" customFormat="1" hidden="1" outlineLevel="2">
      <c r="A1487" s="817"/>
      <c r="B1487" s="835" t="s">
        <v>3445</v>
      </c>
      <c r="C1487" s="818" t="s">
        <v>3129</v>
      </c>
      <c r="D1487" s="819"/>
      <c r="E1487" s="820"/>
      <c r="F1487" s="945"/>
      <c r="G1487" s="945"/>
      <c r="H1487" s="812">
        <v>0</v>
      </c>
      <c r="I1487" s="891">
        <f t="shared" si="212"/>
        <v>0</v>
      </c>
      <c r="J1487" s="892">
        <f t="shared" si="213"/>
        <v>0</v>
      </c>
      <c r="K1487" s="945"/>
      <c r="M1487" s="828"/>
      <c r="N1487" s="999" t="s">
        <v>3445</v>
      </c>
      <c r="O1487" s="1004" t="s">
        <v>3129</v>
      </c>
      <c r="P1487" s="862"/>
      <c r="Q1487" s="832"/>
      <c r="R1487" s="758">
        <f t="shared" si="214"/>
        <v>0</v>
      </c>
      <c r="S1487" s="844">
        <f t="shared" si="214"/>
        <v>0</v>
      </c>
      <c r="T1487" s="883">
        <f t="shared" si="214"/>
        <v>0</v>
      </c>
      <c r="U1487" s="833">
        <v>0</v>
      </c>
      <c r="V1487" s="833"/>
      <c r="W1487" s="795">
        <f t="shared" si="207"/>
        <v>0</v>
      </c>
      <c r="X1487" s="795">
        <f t="shared" si="208"/>
        <v>0</v>
      </c>
      <c r="Y1487" s="795">
        <f t="shared" si="209"/>
        <v>0</v>
      </c>
      <c r="Z1487" s="795">
        <f t="shared" si="210"/>
        <v>0</v>
      </c>
      <c r="AA1487" s="795">
        <f t="shared" si="211"/>
        <v>0</v>
      </c>
      <c r="AB1487" s="796">
        <f>IFERROR(VLOOKUP(N1487,'[40]KL TT ĐỢT 2'!$B$18:$K$2023,10,0),0)</f>
        <v>0</v>
      </c>
    </row>
    <row r="1488" spans="1:28" s="823" customFormat="1" hidden="1" outlineLevel="2">
      <c r="A1488" s="817"/>
      <c r="B1488" s="835" t="s">
        <v>3446</v>
      </c>
      <c r="C1488" s="950" t="s">
        <v>3131</v>
      </c>
      <c r="D1488" s="931" t="s">
        <v>3121</v>
      </c>
      <c r="E1488" s="838">
        <v>3</v>
      </c>
      <c r="F1488" s="945"/>
      <c r="G1488" s="945"/>
      <c r="H1488" s="812">
        <v>0</v>
      </c>
      <c r="I1488" s="891">
        <f t="shared" si="212"/>
        <v>0</v>
      </c>
      <c r="J1488" s="892">
        <f t="shared" si="213"/>
        <v>0</v>
      </c>
      <c r="K1488" s="945"/>
      <c r="M1488" s="828"/>
      <c r="N1488" s="999" t="s">
        <v>3446</v>
      </c>
      <c r="O1488" s="1003" t="s">
        <v>3131</v>
      </c>
      <c r="P1488" s="866" t="s">
        <v>3121</v>
      </c>
      <c r="Q1488" s="844">
        <v>3</v>
      </c>
      <c r="R1488" s="758">
        <f t="shared" si="214"/>
        <v>0</v>
      </c>
      <c r="S1488" s="844">
        <f t="shared" si="214"/>
        <v>0</v>
      </c>
      <c r="T1488" s="883">
        <f t="shared" si="214"/>
        <v>0</v>
      </c>
      <c r="U1488" s="833">
        <v>0</v>
      </c>
      <c r="V1488" s="833"/>
      <c r="W1488" s="795">
        <f t="shared" si="207"/>
        <v>0</v>
      </c>
      <c r="X1488" s="795">
        <f t="shared" si="208"/>
        <v>0</v>
      </c>
      <c r="Y1488" s="795">
        <f t="shared" si="209"/>
        <v>0</v>
      </c>
      <c r="Z1488" s="795">
        <f t="shared" si="210"/>
        <v>0</v>
      </c>
      <c r="AA1488" s="795">
        <f t="shared" si="211"/>
        <v>0</v>
      </c>
      <c r="AB1488" s="796">
        <f>IFERROR(VLOOKUP(N1488,'[40]KL TT ĐỢT 2'!$B$18:$K$2023,10,0),0)</f>
        <v>0</v>
      </c>
    </row>
    <row r="1489" spans="1:28" s="823" customFormat="1" hidden="1" outlineLevel="2">
      <c r="A1489" s="817"/>
      <c r="B1489" s="835" t="s">
        <v>3447</v>
      </c>
      <c r="C1489" s="950" t="s">
        <v>3194</v>
      </c>
      <c r="D1489" s="931" t="s">
        <v>3111</v>
      </c>
      <c r="E1489" s="838">
        <v>1</v>
      </c>
      <c r="F1489" s="945"/>
      <c r="G1489" s="945"/>
      <c r="H1489" s="812">
        <v>0</v>
      </c>
      <c r="I1489" s="891">
        <f t="shared" si="212"/>
        <v>0</v>
      </c>
      <c r="J1489" s="892">
        <f t="shared" si="213"/>
        <v>0</v>
      </c>
      <c r="K1489" s="945"/>
      <c r="M1489" s="828"/>
      <c r="N1489" s="999" t="s">
        <v>3447</v>
      </c>
      <c r="O1489" s="1003" t="s">
        <v>3194</v>
      </c>
      <c r="P1489" s="866" t="s">
        <v>3111</v>
      </c>
      <c r="Q1489" s="844">
        <v>1</v>
      </c>
      <c r="R1489" s="758">
        <f t="shared" si="214"/>
        <v>0</v>
      </c>
      <c r="S1489" s="844">
        <f t="shared" si="214"/>
        <v>0</v>
      </c>
      <c r="T1489" s="883">
        <f t="shared" si="214"/>
        <v>0</v>
      </c>
      <c r="U1489" s="833">
        <v>0</v>
      </c>
      <c r="V1489" s="833"/>
      <c r="W1489" s="795">
        <f t="shared" si="207"/>
        <v>0</v>
      </c>
      <c r="X1489" s="795">
        <f t="shared" si="208"/>
        <v>0</v>
      </c>
      <c r="Y1489" s="795">
        <f t="shared" si="209"/>
        <v>0</v>
      </c>
      <c r="Z1489" s="795">
        <f t="shared" si="210"/>
        <v>0</v>
      </c>
      <c r="AA1489" s="795">
        <f t="shared" si="211"/>
        <v>0</v>
      </c>
      <c r="AB1489" s="796">
        <f>IFERROR(VLOOKUP(N1489,'[40]KL TT ĐỢT 2'!$B$18:$K$2023,10,0),0)</f>
        <v>0</v>
      </c>
    </row>
    <row r="1490" spans="1:28" s="823" customFormat="1" hidden="1" outlineLevel="2">
      <c r="A1490" s="817"/>
      <c r="B1490" s="835" t="s">
        <v>3448</v>
      </c>
      <c r="C1490" s="950" t="s">
        <v>3235</v>
      </c>
      <c r="D1490" s="931" t="s">
        <v>3111</v>
      </c>
      <c r="E1490" s="838">
        <v>1</v>
      </c>
      <c r="F1490" s="945"/>
      <c r="G1490" s="945"/>
      <c r="H1490" s="812">
        <v>0</v>
      </c>
      <c r="I1490" s="891">
        <f t="shared" si="212"/>
        <v>0</v>
      </c>
      <c r="J1490" s="892">
        <f t="shared" si="213"/>
        <v>0</v>
      </c>
      <c r="K1490" s="945"/>
      <c r="M1490" s="828"/>
      <c r="N1490" s="999" t="s">
        <v>3448</v>
      </c>
      <c r="O1490" s="1003" t="s">
        <v>3235</v>
      </c>
      <c r="P1490" s="866" t="s">
        <v>3111</v>
      </c>
      <c r="Q1490" s="844">
        <v>1</v>
      </c>
      <c r="R1490" s="758">
        <f t="shared" si="214"/>
        <v>0</v>
      </c>
      <c r="S1490" s="844">
        <f t="shared" si="214"/>
        <v>0</v>
      </c>
      <c r="T1490" s="883">
        <f t="shared" si="214"/>
        <v>0</v>
      </c>
      <c r="U1490" s="833">
        <v>0</v>
      </c>
      <c r="V1490" s="833"/>
      <c r="W1490" s="795">
        <f t="shared" si="207"/>
        <v>0</v>
      </c>
      <c r="X1490" s="795">
        <f t="shared" si="208"/>
        <v>0</v>
      </c>
      <c r="Y1490" s="795">
        <f t="shared" si="209"/>
        <v>0</v>
      </c>
      <c r="Z1490" s="795">
        <f t="shared" si="210"/>
        <v>0</v>
      </c>
      <c r="AA1490" s="795">
        <f t="shared" si="211"/>
        <v>0</v>
      </c>
      <c r="AB1490" s="796">
        <f>IFERROR(VLOOKUP(N1490,'[40]KL TT ĐỢT 2'!$B$18:$K$2023,10,0),0)</f>
        <v>0</v>
      </c>
    </row>
    <row r="1491" spans="1:28" s="823" customFormat="1" hidden="1" outlineLevel="2">
      <c r="A1491" s="817"/>
      <c r="B1491" s="835" t="s">
        <v>3449</v>
      </c>
      <c r="C1491" s="950" t="s">
        <v>3450</v>
      </c>
      <c r="D1491" s="931" t="s">
        <v>3121</v>
      </c>
      <c r="E1491" s="838">
        <v>4</v>
      </c>
      <c r="F1491" s="945"/>
      <c r="G1491" s="945"/>
      <c r="H1491" s="812">
        <v>0</v>
      </c>
      <c r="I1491" s="891">
        <f t="shared" si="212"/>
        <v>0</v>
      </c>
      <c r="J1491" s="892">
        <f t="shared" si="213"/>
        <v>0</v>
      </c>
      <c r="K1491" s="945"/>
      <c r="M1491" s="828"/>
      <c r="N1491" s="999" t="s">
        <v>3449</v>
      </c>
      <c r="O1491" s="1003" t="s">
        <v>3450</v>
      </c>
      <c r="P1491" s="866" t="s">
        <v>3121</v>
      </c>
      <c r="Q1491" s="844">
        <v>4</v>
      </c>
      <c r="R1491" s="758">
        <f t="shared" si="214"/>
        <v>0</v>
      </c>
      <c r="S1491" s="844">
        <f t="shared" si="214"/>
        <v>0</v>
      </c>
      <c r="T1491" s="883">
        <f t="shared" si="214"/>
        <v>0</v>
      </c>
      <c r="U1491" s="833">
        <v>0</v>
      </c>
      <c r="V1491" s="833"/>
      <c r="W1491" s="795">
        <f t="shared" si="207"/>
        <v>0</v>
      </c>
      <c r="X1491" s="795">
        <f t="shared" si="208"/>
        <v>0</v>
      </c>
      <c r="Y1491" s="795">
        <f t="shared" si="209"/>
        <v>0</v>
      </c>
      <c r="Z1491" s="795">
        <f t="shared" si="210"/>
        <v>0</v>
      </c>
      <c r="AA1491" s="795">
        <f t="shared" si="211"/>
        <v>0</v>
      </c>
      <c r="AB1491" s="796">
        <f>IFERROR(VLOOKUP(N1491,'[40]KL TT ĐỢT 2'!$B$18:$K$2023,10,0),0)</f>
        <v>0</v>
      </c>
    </row>
    <row r="1492" spans="1:28" s="823" customFormat="1" hidden="1" outlineLevel="2">
      <c r="A1492" s="817"/>
      <c r="B1492" s="835" t="s">
        <v>3451</v>
      </c>
      <c r="C1492" s="950" t="s">
        <v>3452</v>
      </c>
      <c r="D1492" s="931" t="s">
        <v>3111</v>
      </c>
      <c r="E1492" s="838">
        <v>1</v>
      </c>
      <c r="F1492" s="945"/>
      <c r="G1492" s="945"/>
      <c r="H1492" s="812">
        <v>0</v>
      </c>
      <c r="I1492" s="891">
        <f t="shared" si="212"/>
        <v>0</v>
      </c>
      <c r="J1492" s="892">
        <f t="shared" si="213"/>
        <v>0</v>
      </c>
      <c r="K1492" s="945"/>
      <c r="M1492" s="828"/>
      <c r="N1492" s="999" t="s">
        <v>3451</v>
      </c>
      <c r="O1492" s="1003" t="s">
        <v>3452</v>
      </c>
      <c r="P1492" s="866" t="s">
        <v>3111</v>
      </c>
      <c r="Q1492" s="844">
        <v>1</v>
      </c>
      <c r="R1492" s="758">
        <f t="shared" si="214"/>
        <v>0</v>
      </c>
      <c r="S1492" s="844">
        <f t="shared" si="214"/>
        <v>0</v>
      </c>
      <c r="T1492" s="883">
        <f t="shared" si="214"/>
        <v>0</v>
      </c>
      <c r="U1492" s="833">
        <v>0</v>
      </c>
      <c r="V1492" s="833"/>
      <c r="W1492" s="795">
        <f t="shared" si="207"/>
        <v>0</v>
      </c>
      <c r="X1492" s="795">
        <f t="shared" si="208"/>
        <v>0</v>
      </c>
      <c r="Y1492" s="795">
        <f t="shared" si="209"/>
        <v>0</v>
      </c>
      <c r="Z1492" s="795">
        <f t="shared" si="210"/>
        <v>0</v>
      </c>
      <c r="AA1492" s="795">
        <f t="shared" si="211"/>
        <v>0</v>
      </c>
      <c r="AB1492" s="796">
        <f>IFERROR(VLOOKUP(N1492,'[40]KL TT ĐỢT 2'!$B$18:$K$2023,10,0),0)</f>
        <v>0</v>
      </c>
    </row>
    <row r="1493" spans="1:28" s="827" customFormat="1" hidden="1" outlineLevel="2">
      <c r="A1493" s="817"/>
      <c r="B1493" s="835" t="s">
        <v>3453</v>
      </c>
      <c r="C1493" s="818" t="s">
        <v>3247</v>
      </c>
      <c r="D1493" s="819" t="s">
        <v>3118</v>
      </c>
      <c r="E1493" s="820">
        <v>1</v>
      </c>
      <c r="F1493" s="945"/>
      <c r="G1493" s="945"/>
      <c r="H1493" s="812">
        <v>0</v>
      </c>
      <c r="I1493" s="891">
        <f t="shared" si="212"/>
        <v>0</v>
      </c>
      <c r="J1493" s="892">
        <f t="shared" si="213"/>
        <v>0</v>
      </c>
      <c r="K1493" s="945"/>
      <c r="M1493" s="828"/>
      <c r="N1493" s="999" t="s">
        <v>3453</v>
      </c>
      <c r="O1493" s="1004" t="s">
        <v>3247</v>
      </c>
      <c r="P1493" s="862" t="s">
        <v>3118</v>
      </c>
      <c r="Q1493" s="832">
        <v>1</v>
      </c>
      <c r="R1493" s="758">
        <f t="shared" si="214"/>
        <v>0</v>
      </c>
      <c r="S1493" s="844">
        <f t="shared" si="214"/>
        <v>0</v>
      </c>
      <c r="T1493" s="883">
        <f t="shared" si="214"/>
        <v>0</v>
      </c>
      <c r="U1493" s="833">
        <v>0</v>
      </c>
      <c r="V1493" s="833"/>
      <c r="W1493" s="795">
        <f t="shared" si="207"/>
        <v>0</v>
      </c>
      <c r="X1493" s="795">
        <f t="shared" si="208"/>
        <v>0</v>
      </c>
      <c r="Y1493" s="795">
        <f t="shared" si="209"/>
        <v>0</v>
      </c>
      <c r="Z1493" s="795">
        <f t="shared" si="210"/>
        <v>0</v>
      </c>
      <c r="AA1493" s="795">
        <f t="shared" si="211"/>
        <v>0</v>
      </c>
      <c r="AB1493" s="796">
        <f>IFERROR(VLOOKUP(N1493,'[40]KL TT ĐỢT 2'!$B$18:$K$2023,10,0),0)</f>
        <v>0</v>
      </c>
    </row>
    <row r="1494" spans="1:28" s="823" customFormat="1" hidden="1" outlineLevel="2">
      <c r="A1494" s="835"/>
      <c r="B1494" s="835" t="s">
        <v>3454</v>
      </c>
      <c r="C1494" s="950" t="s">
        <v>3143</v>
      </c>
      <c r="D1494" s="931" t="s">
        <v>3111</v>
      </c>
      <c r="E1494" s="838">
        <v>1</v>
      </c>
      <c r="F1494" s="938"/>
      <c r="G1494" s="938"/>
      <c r="H1494" s="812">
        <v>0</v>
      </c>
      <c r="I1494" s="891">
        <f t="shared" si="212"/>
        <v>0</v>
      </c>
      <c r="J1494" s="892">
        <f t="shared" si="213"/>
        <v>0</v>
      </c>
      <c r="K1494" s="938"/>
      <c r="M1494" s="841"/>
      <c r="N1494" s="999" t="s">
        <v>3454</v>
      </c>
      <c r="O1494" s="1003" t="s">
        <v>3143</v>
      </c>
      <c r="P1494" s="866" t="s">
        <v>3111</v>
      </c>
      <c r="Q1494" s="844">
        <v>1</v>
      </c>
      <c r="R1494" s="758">
        <f t="shared" si="214"/>
        <v>0</v>
      </c>
      <c r="S1494" s="844">
        <f t="shared" si="214"/>
        <v>0</v>
      </c>
      <c r="T1494" s="883">
        <f t="shared" si="214"/>
        <v>0</v>
      </c>
      <c r="U1494" s="860">
        <v>0</v>
      </c>
      <c r="V1494" s="860"/>
      <c r="W1494" s="795">
        <f t="shared" si="207"/>
        <v>0</v>
      </c>
      <c r="X1494" s="795">
        <f t="shared" si="208"/>
        <v>0</v>
      </c>
      <c r="Y1494" s="795">
        <f t="shared" si="209"/>
        <v>0</v>
      </c>
      <c r="Z1494" s="795">
        <f t="shared" si="210"/>
        <v>0</v>
      </c>
      <c r="AA1494" s="795">
        <f t="shared" si="211"/>
        <v>0</v>
      </c>
      <c r="AB1494" s="796">
        <f>IFERROR(VLOOKUP(N1494,'[40]KL TT ĐỢT 2'!$B$18:$K$2023,10,0),0)</f>
        <v>0</v>
      </c>
    </row>
    <row r="1495" spans="1:28" s="823" customFormat="1" hidden="1" outlineLevel="2">
      <c r="A1495" s="835"/>
      <c r="B1495" s="835" t="s">
        <v>3455</v>
      </c>
      <c r="C1495" s="950" t="s">
        <v>3243</v>
      </c>
      <c r="D1495" s="931" t="s">
        <v>3111</v>
      </c>
      <c r="E1495" s="838">
        <v>1</v>
      </c>
      <c r="F1495" s="938"/>
      <c r="G1495" s="938"/>
      <c r="H1495" s="812">
        <v>0</v>
      </c>
      <c r="I1495" s="891">
        <f t="shared" si="212"/>
        <v>0</v>
      </c>
      <c r="J1495" s="892">
        <f t="shared" si="213"/>
        <v>0</v>
      </c>
      <c r="K1495" s="938"/>
      <c r="M1495" s="841"/>
      <c r="N1495" s="999" t="s">
        <v>3455</v>
      </c>
      <c r="O1495" s="1003" t="s">
        <v>3243</v>
      </c>
      <c r="P1495" s="866" t="s">
        <v>3111</v>
      </c>
      <c r="Q1495" s="844">
        <v>1</v>
      </c>
      <c r="R1495" s="758">
        <f t="shared" si="214"/>
        <v>0</v>
      </c>
      <c r="S1495" s="844">
        <f t="shared" si="214"/>
        <v>0</v>
      </c>
      <c r="T1495" s="883">
        <f t="shared" si="214"/>
        <v>0</v>
      </c>
      <c r="U1495" s="860">
        <v>0</v>
      </c>
      <c r="V1495" s="860"/>
      <c r="W1495" s="795">
        <f t="shared" si="207"/>
        <v>0</v>
      </c>
      <c r="X1495" s="795">
        <f t="shared" si="208"/>
        <v>0</v>
      </c>
      <c r="Y1495" s="795">
        <f t="shared" si="209"/>
        <v>0</v>
      </c>
      <c r="Z1495" s="795">
        <f t="shared" si="210"/>
        <v>0</v>
      </c>
      <c r="AA1495" s="795">
        <f t="shared" si="211"/>
        <v>0</v>
      </c>
      <c r="AB1495" s="796">
        <f>IFERROR(VLOOKUP(N1495,'[40]KL TT ĐỢT 2'!$B$18:$K$2023,10,0),0)</f>
        <v>0</v>
      </c>
    </row>
    <row r="1496" spans="1:28" s="823" customFormat="1" hidden="1" outlineLevel="2">
      <c r="A1496" s="835"/>
      <c r="B1496" s="835" t="s">
        <v>3456</v>
      </c>
      <c r="C1496" s="950" t="s">
        <v>3245</v>
      </c>
      <c r="D1496" s="931" t="s">
        <v>3104</v>
      </c>
      <c r="E1496" s="838">
        <v>1</v>
      </c>
      <c r="F1496" s="938"/>
      <c r="G1496" s="938"/>
      <c r="H1496" s="812">
        <v>0</v>
      </c>
      <c r="I1496" s="891">
        <f t="shared" si="212"/>
        <v>0</v>
      </c>
      <c r="J1496" s="892">
        <f t="shared" si="213"/>
        <v>0</v>
      </c>
      <c r="K1496" s="938"/>
      <c r="M1496" s="841"/>
      <c r="N1496" s="999" t="s">
        <v>3456</v>
      </c>
      <c r="O1496" s="1003" t="s">
        <v>3245</v>
      </c>
      <c r="P1496" s="866" t="s">
        <v>3104</v>
      </c>
      <c r="Q1496" s="844">
        <v>1</v>
      </c>
      <c r="R1496" s="758">
        <f t="shared" si="214"/>
        <v>0</v>
      </c>
      <c r="S1496" s="844">
        <f t="shared" si="214"/>
        <v>0</v>
      </c>
      <c r="T1496" s="883">
        <f t="shared" si="214"/>
        <v>0</v>
      </c>
      <c r="U1496" s="860">
        <v>0</v>
      </c>
      <c r="V1496" s="860"/>
      <c r="W1496" s="795">
        <f t="shared" ref="W1496:W1559" si="215">U1496+V1496</f>
        <v>0</v>
      </c>
      <c r="X1496" s="795">
        <f t="shared" ref="X1496:X1559" si="216">Q1496*W1496</f>
        <v>0</v>
      </c>
      <c r="Y1496" s="795">
        <f t="shared" ref="Y1496:Y1559" si="217">R1496*W1496</f>
        <v>0</v>
      </c>
      <c r="Z1496" s="795">
        <f t="shared" ref="Z1496:Z1559" si="218">S1496*W1496</f>
        <v>0</v>
      </c>
      <c r="AA1496" s="795">
        <f t="shared" ref="AA1496:AA1559" si="219">T1496*W1496</f>
        <v>0</v>
      </c>
      <c r="AB1496" s="796">
        <f>IFERROR(VLOOKUP(N1496,'[40]KL TT ĐỢT 2'!$B$18:$K$2023,10,0),0)</f>
        <v>0</v>
      </c>
    </row>
    <row r="1497" spans="1:28" s="827" customFormat="1" hidden="1" outlineLevel="2">
      <c r="A1497" s="817"/>
      <c r="B1497" s="835" t="s">
        <v>3457</v>
      </c>
      <c r="C1497" s="818" t="s">
        <v>3458</v>
      </c>
      <c r="D1497" s="819" t="s">
        <v>3118</v>
      </c>
      <c r="E1497" s="820">
        <v>3</v>
      </c>
      <c r="F1497" s="945"/>
      <c r="G1497" s="945"/>
      <c r="H1497" s="812">
        <v>0</v>
      </c>
      <c r="I1497" s="891">
        <f t="shared" si="212"/>
        <v>0</v>
      </c>
      <c r="J1497" s="892">
        <f t="shared" si="213"/>
        <v>0</v>
      </c>
      <c r="K1497" s="945"/>
      <c r="M1497" s="828"/>
      <c r="N1497" s="999" t="s">
        <v>3457</v>
      </c>
      <c r="O1497" s="1004" t="s">
        <v>3458</v>
      </c>
      <c r="P1497" s="862" t="s">
        <v>3118</v>
      </c>
      <c r="Q1497" s="832">
        <v>3</v>
      </c>
      <c r="R1497" s="758">
        <f t="shared" si="214"/>
        <v>0</v>
      </c>
      <c r="S1497" s="844">
        <f t="shared" si="214"/>
        <v>0</v>
      </c>
      <c r="T1497" s="883">
        <f t="shared" si="214"/>
        <v>0</v>
      </c>
      <c r="U1497" s="833">
        <v>0</v>
      </c>
      <c r="V1497" s="833"/>
      <c r="W1497" s="795">
        <f t="shared" si="215"/>
        <v>0</v>
      </c>
      <c r="X1497" s="795">
        <f t="shared" si="216"/>
        <v>0</v>
      </c>
      <c r="Y1497" s="795">
        <f t="shared" si="217"/>
        <v>0</v>
      </c>
      <c r="Z1497" s="795">
        <f t="shared" si="218"/>
        <v>0</v>
      </c>
      <c r="AA1497" s="795">
        <f t="shared" si="219"/>
        <v>0</v>
      </c>
      <c r="AB1497" s="796">
        <f>IFERROR(VLOOKUP(N1497,'[40]KL TT ĐỢT 2'!$B$18:$K$2023,10,0),0)</f>
        <v>0</v>
      </c>
    </row>
    <row r="1498" spans="1:28" s="823" customFormat="1" hidden="1" outlineLevel="2">
      <c r="A1498" s="835"/>
      <c r="B1498" s="835" t="s">
        <v>3459</v>
      </c>
      <c r="C1498" s="950" t="s">
        <v>3143</v>
      </c>
      <c r="D1498" s="931" t="s">
        <v>3121</v>
      </c>
      <c r="E1498" s="838">
        <v>3</v>
      </c>
      <c r="F1498" s="938"/>
      <c r="G1498" s="938"/>
      <c r="H1498" s="812">
        <v>0</v>
      </c>
      <c r="I1498" s="891">
        <f t="shared" si="212"/>
        <v>0</v>
      </c>
      <c r="J1498" s="892">
        <f t="shared" si="213"/>
        <v>0</v>
      </c>
      <c r="K1498" s="938"/>
      <c r="M1498" s="841"/>
      <c r="N1498" s="999" t="s">
        <v>3459</v>
      </c>
      <c r="O1498" s="1003" t="s">
        <v>3143</v>
      </c>
      <c r="P1498" s="866" t="s">
        <v>3121</v>
      </c>
      <c r="Q1498" s="844">
        <v>3</v>
      </c>
      <c r="R1498" s="758">
        <f t="shared" si="214"/>
        <v>0</v>
      </c>
      <c r="S1498" s="844">
        <f t="shared" si="214"/>
        <v>0</v>
      </c>
      <c r="T1498" s="883">
        <f t="shared" si="214"/>
        <v>0</v>
      </c>
      <c r="U1498" s="860">
        <v>0</v>
      </c>
      <c r="V1498" s="860"/>
      <c r="W1498" s="795">
        <f t="shared" si="215"/>
        <v>0</v>
      </c>
      <c r="X1498" s="795">
        <f t="shared" si="216"/>
        <v>0</v>
      </c>
      <c r="Y1498" s="795">
        <f t="shared" si="217"/>
        <v>0</v>
      </c>
      <c r="Z1498" s="795">
        <f t="shared" si="218"/>
        <v>0</v>
      </c>
      <c r="AA1498" s="795">
        <f t="shared" si="219"/>
        <v>0</v>
      </c>
      <c r="AB1498" s="796">
        <f>IFERROR(VLOOKUP(N1498,'[40]KL TT ĐỢT 2'!$B$18:$K$2023,10,0),0)</f>
        <v>0</v>
      </c>
    </row>
    <row r="1499" spans="1:28" s="823" customFormat="1" hidden="1" outlineLevel="2">
      <c r="A1499" s="835"/>
      <c r="B1499" s="835" t="s">
        <v>3460</v>
      </c>
      <c r="C1499" s="950" t="s">
        <v>3461</v>
      </c>
      <c r="D1499" s="931" t="s">
        <v>3121</v>
      </c>
      <c r="E1499" s="838">
        <v>3</v>
      </c>
      <c r="F1499" s="938"/>
      <c r="G1499" s="938"/>
      <c r="H1499" s="812">
        <v>0</v>
      </c>
      <c r="I1499" s="891">
        <f t="shared" si="212"/>
        <v>0</v>
      </c>
      <c r="J1499" s="892">
        <f t="shared" si="213"/>
        <v>0</v>
      </c>
      <c r="K1499" s="938"/>
      <c r="M1499" s="841"/>
      <c r="N1499" s="999" t="s">
        <v>3460</v>
      </c>
      <c r="O1499" s="1003" t="s">
        <v>3461</v>
      </c>
      <c r="P1499" s="866" t="s">
        <v>3121</v>
      </c>
      <c r="Q1499" s="844">
        <v>3</v>
      </c>
      <c r="R1499" s="758">
        <f t="shared" si="214"/>
        <v>0</v>
      </c>
      <c r="S1499" s="844">
        <f t="shared" si="214"/>
        <v>0</v>
      </c>
      <c r="T1499" s="883">
        <f t="shared" si="214"/>
        <v>0</v>
      </c>
      <c r="U1499" s="860">
        <v>0</v>
      </c>
      <c r="V1499" s="860"/>
      <c r="W1499" s="795">
        <f t="shared" si="215"/>
        <v>0</v>
      </c>
      <c r="X1499" s="795">
        <f t="shared" si="216"/>
        <v>0</v>
      </c>
      <c r="Y1499" s="795">
        <f t="shared" si="217"/>
        <v>0</v>
      </c>
      <c r="Z1499" s="795">
        <f t="shared" si="218"/>
        <v>0</v>
      </c>
      <c r="AA1499" s="795">
        <f t="shared" si="219"/>
        <v>0</v>
      </c>
      <c r="AB1499" s="796">
        <f>IFERROR(VLOOKUP(N1499,'[40]KL TT ĐỢT 2'!$B$18:$K$2023,10,0),0)</f>
        <v>0</v>
      </c>
    </row>
    <row r="1500" spans="1:28" s="823" customFormat="1" hidden="1" outlineLevel="2">
      <c r="A1500" s="835"/>
      <c r="B1500" s="835" t="s">
        <v>3462</v>
      </c>
      <c r="C1500" s="950" t="s">
        <v>3245</v>
      </c>
      <c r="D1500" s="931" t="s">
        <v>3104</v>
      </c>
      <c r="E1500" s="838">
        <v>3</v>
      </c>
      <c r="F1500" s="938"/>
      <c r="G1500" s="938"/>
      <c r="H1500" s="812">
        <v>0</v>
      </c>
      <c r="I1500" s="891">
        <f t="shared" ref="I1500:I1563" si="220">+E1500*K1500</f>
        <v>0</v>
      </c>
      <c r="J1500" s="892">
        <f t="shared" ref="J1500:J1563" si="221">+H1500+I1500</f>
        <v>0</v>
      </c>
      <c r="K1500" s="938"/>
      <c r="M1500" s="841"/>
      <c r="N1500" s="999" t="s">
        <v>3462</v>
      </c>
      <c r="O1500" s="1003" t="s">
        <v>3245</v>
      </c>
      <c r="P1500" s="866" t="s">
        <v>3104</v>
      </c>
      <c r="Q1500" s="844">
        <v>3</v>
      </c>
      <c r="R1500" s="758">
        <f t="shared" si="214"/>
        <v>0</v>
      </c>
      <c r="S1500" s="844">
        <f t="shared" si="214"/>
        <v>0</v>
      </c>
      <c r="T1500" s="883">
        <f t="shared" si="214"/>
        <v>0</v>
      </c>
      <c r="U1500" s="860">
        <v>0</v>
      </c>
      <c r="V1500" s="860"/>
      <c r="W1500" s="795">
        <f t="shared" si="215"/>
        <v>0</v>
      </c>
      <c r="X1500" s="795">
        <f t="shared" si="216"/>
        <v>0</v>
      </c>
      <c r="Y1500" s="795">
        <f t="shared" si="217"/>
        <v>0</v>
      </c>
      <c r="Z1500" s="795">
        <f t="shared" si="218"/>
        <v>0</v>
      </c>
      <c r="AA1500" s="795">
        <f t="shared" si="219"/>
        <v>0</v>
      </c>
      <c r="AB1500" s="796">
        <f>IFERROR(VLOOKUP(N1500,'[40]KL TT ĐỢT 2'!$B$18:$K$2023,10,0),0)</f>
        <v>0</v>
      </c>
    </row>
    <row r="1501" spans="1:28" s="827" customFormat="1" hidden="1" outlineLevel="2">
      <c r="A1501" s="817"/>
      <c r="B1501" s="835" t="s">
        <v>3463</v>
      </c>
      <c r="C1501" s="818" t="s">
        <v>3464</v>
      </c>
      <c r="D1501" s="819" t="s">
        <v>3118</v>
      </c>
      <c r="E1501" s="820">
        <v>6</v>
      </c>
      <c r="F1501" s="945"/>
      <c r="G1501" s="945"/>
      <c r="H1501" s="812">
        <v>0</v>
      </c>
      <c r="I1501" s="891">
        <f t="shared" si="220"/>
        <v>0</v>
      </c>
      <c r="J1501" s="892">
        <f t="shared" si="221"/>
        <v>0</v>
      </c>
      <c r="K1501" s="945"/>
      <c r="M1501" s="828"/>
      <c r="N1501" s="999" t="s">
        <v>3463</v>
      </c>
      <c r="O1501" s="1004" t="s">
        <v>3464</v>
      </c>
      <c r="P1501" s="862" t="s">
        <v>3118</v>
      </c>
      <c r="Q1501" s="832">
        <v>6</v>
      </c>
      <c r="R1501" s="758">
        <f t="shared" si="214"/>
        <v>0</v>
      </c>
      <c r="S1501" s="844">
        <f t="shared" si="214"/>
        <v>0</v>
      </c>
      <c r="T1501" s="883">
        <f t="shared" si="214"/>
        <v>0</v>
      </c>
      <c r="U1501" s="833">
        <v>0</v>
      </c>
      <c r="V1501" s="833"/>
      <c r="W1501" s="795">
        <f t="shared" si="215"/>
        <v>0</v>
      </c>
      <c r="X1501" s="795">
        <f t="shared" si="216"/>
        <v>0</v>
      </c>
      <c r="Y1501" s="795">
        <f t="shared" si="217"/>
        <v>0</v>
      </c>
      <c r="Z1501" s="795">
        <f t="shared" si="218"/>
        <v>0</v>
      </c>
      <c r="AA1501" s="795">
        <f t="shared" si="219"/>
        <v>0</v>
      </c>
      <c r="AB1501" s="796">
        <f>IFERROR(VLOOKUP(N1501,'[40]KL TT ĐỢT 2'!$B$18:$K$2023,10,0),0)</f>
        <v>0</v>
      </c>
    </row>
    <row r="1502" spans="1:28" s="823" customFormat="1" hidden="1" outlineLevel="2">
      <c r="A1502" s="835"/>
      <c r="B1502" s="835" t="s">
        <v>3465</v>
      </c>
      <c r="C1502" s="950" t="s">
        <v>3143</v>
      </c>
      <c r="D1502" s="931" t="s">
        <v>3121</v>
      </c>
      <c r="E1502" s="838">
        <v>6</v>
      </c>
      <c r="F1502" s="938"/>
      <c r="G1502" s="938"/>
      <c r="H1502" s="812">
        <v>0</v>
      </c>
      <c r="I1502" s="891">
        <f t="shared" si="220"/>
        <v>0</v>
      </c>
      <c r="J1502" s="892">
        <f t="shared" si="221"/>
        <v>0</v>
      </c>
      <c r="K1502" s="938"/>
      <c r="M1502" s="841"/>
      <c r="N1502" s="999" t="s">
        <v>3465</v>
      </c>
      <c r="O1502" s="1003" t="s">
        <v>3143</v>
      </c>
      <c r="P1502" s="866" t="s">
        <v>3121</v>
      </c>
      <c r="Q1502" s="844">
        <v>6</v>
      </c>
      <c r="R1502" s="758">
        <f t="shared" si="214"/>
        <v>0</v>
      </c>
      <c r="S1502" s="844">
        <f t="shared" si="214"/>
        <v>0</v>
      </c>
      <c r="T1502" s="883">
        <f t="shared" si="214"/>
        <v>0</v>
      </c>
      <c r="U1502" s="860">
        <v>0</v>
      </c>
      <c r="V1502" s="860"/>
      <c r="W1502" s="795">
        <f t="shared" si="215"/>
        <v>0</v>
      </c>
      <c r="X1502" s="795">
        <f t="shared" si="216"/>
        <v>0</v>
      </c>
      <c r="Y1502" s="795">
        <f t="shared" si="217"/>
        <v>0</v>
      </c>
      <c r="Z1502" s="795">
        <f t="shared" si="218"/>
        <v>0</v>
      </c>
      <c r="AA1502" s="795">
        <f t="shared" si="219"/>
        <v>0</v>
      </c>
      <c r="AB1502" s="796">
        <f>IFERROR(VLOOKUP(N1502,'[40]KL TT ĐỢT 2'!$B$18:$K$2023,10,0),0)</f>
        <v>0</v>
      </c>
    </row>
    <row r="1503" spans="1:28" s="823" customFormat="1" hidden="1" outlineLevel="2">
      <c r="A1503" s="835"/>
      <c r="B1503" s="835" t="s">
        <v>3466</v>
      </c>
      <c r="C1503" s="950" t="s">
        <v>3146</v>
      </c>
      <c r="D1503" s="931" t="s">
        <v>3121</v>
      </c>
      <c r="E1503" s="838">
        <v>6</v>
      </c>
      <c r="F1503" s="938"/>
      <c r="G1503" s="938"/>
      <c r="H1503" s="812">
        <v>0</v>
      </c>
      <c r="I1503" s="891">
        <f t="shared" si="220"/>
        <v>0</v>
      </c>
      <c r="J1503" s="892">
        <f t="shared" si="221"/>
        <v>0</v>
      </c>
      <c r="K1503" s="938"/>
      <c r="M1503" s="841"/>
      <c r="N1503" s="999" t="s">
        <v>3466</v>
      </c>
      <c r="O1503" s="1003" t="s">
        <v>3146</v>
      </c>
      <c r="P1503" s="866" t="s">
        <v>3121</v>
      </c>
      <c r="Q1503" s="844">
        <v>6</v>
      </c>
      <c r="R1503" s="758">
        <f t="shared" si="214"/>
        <v>0</v>
      </c>
      <c r="S1503" s="844">
        <f t="shared" si="214"/>
        <v>0</v>
      </c>
      <c r="T1503" s="883">
        <f t="shared" si="214"/>
        <v>0</v>
      </c>
      <c r="U1503" s="860">
        <v>0</v>
      </c>
      <c r="V1503" s="860"/>
      <c r="W1503" s="795">
        <f t="shared" si="215"/>
        <v>0</v>
      </c>
      <c r="X1503" s="795">
        <f t="shared" si="216"/>
        <v>0</v>
      </c>
      <c r="Y1503" s="795">
        <f t="shared" si="217"/>
        <v>0</v>
      </c>
      <c r="Z1503" s="795">
        <f t="shared" si="218"/>
        <v>0</v>
      </c>
      <c r="AA1503" s="795">
        <f t="shared" si="219"/>
        <v>0</v>
      </c>
      <c r="AB1503" s="796">
        <f>IFERROR(VLOOKUP(N1503,'[40]KL TT ĐỢT 2'!$B$18:$K$2023,10,0),0)</f>
        <v>0</v>
      </c>
    </row>
    <row r="1504" spans="1:28" s="823" customFormat="1" hidden="1" outlineLevel="2">
      <c r="A1504" s="835"/>
      <c r="B1504" s="835" t="s">
        <v>3467</v>
      </c>
      <c r="C1504" s="950" t="s">
        <v>3245</v>
      </c>
      <c r="D1504" s="931" t="s">
        <v>3104</v>
      </c>
      <c r="E1504" s="838">
        <v>6</v>
      </c>
      <c r="F1504" s="938"/>
      <c r="G1504" s="938"/>
      <c r="H1504" s="812">
        <v>0</v>
      </c>
      <c r="I1504" s="891">
        <f t="shared" si="220"/>
        <v>0</v>
      </c>
      <c r="J1504" s="892">
        <f t="shared" si="221"/>
        <v>0</v>
      </c>
      <c r="K1504" s="938"/>
      <c r="M1504" s="841"/>
      <c r="N1504" s="999" t="s">
        <v>3467</v>
      </c>
      <c r="O1504" s="1003" t="s">
        <v>3245</v>
      </c>
      <c r="P1504" s="866" t="s">
        <v>3104</v>
      </c>
      <c r="Q1504" s="844">
        <v>6</v>
      </c>
      <c r="R1504" s="758">
        <f t="shared" si="214"/>
        <v>0</v>
      </c>
      <c r="S1504" s="844">
        <f t="shared" si="214"/>
        <v>0</v>
      </c>
      <c r="T1504" s="883">
        <f t="shared" si="214"/>
        <v>0</v>
      </c>
      <c r="U1504" s="860">
        <v>0</v>
      </c>
      <c r="V1504" s="860"/>
      <c r="W1504" s="795">
        <f t="shared" si="215"/>
        <v>0</v>
      </c>
      <c r="X1504" s="795">
        <f t="shared" si="216"/>
        <v>0</v>
      </c>
      <c r="Y1504" s="795">
        <f t="shared" si="217"/>
        <v>0</v>
      </c>
      <c r="Z1504" s="795">
        <f t="shared" si="218"/>
        <v>0</v>
      </c>
      <c r="AA1504" s="795">
        <f t="shared" si="219"/>
        <v>0</v>
      </c>
      <c r="AB1504" s="796">
        <f>IFERROR(VLOOKUP(N1504,'[40]KL TT ĐỢT 2'!$B$18:$K$2023,10,0),0)</f>
        <v>0</v>
      </c>
    </row>
    <row r="1505" spans="1:28" s="827" customFormat="1" hidden="1" outlineLevel="2">
      <c r="A1505" s="817"/>
      <c r="B1505" s="835" t="s">
        <v>3468</v>
      </c>
      <c r="C1505" s="818" t="s">
        <v>3469</v>
      </c>
      <c r="D1505" s="819" t="s">
        <v>3118</v>
      </c>
      <c r="E1505" s="820">
        <v>3</v>
      </c>
      <c r="F1505" s="945"/>
      <c r="G1505" s="945"/>
      <c r="H1505" s="812">
        <v>0</v>
      </c>
      <c r="I1505" s="891">
        <f t="shared" si="220"/>
        <v>0</v>
      </c>
      <c r="J1505" s="892">
        <f t="shared" si="221"/>
        <v>0</v>
      </c>
      <c r="K1505" s="945"/>
      <c r="M1505" s="828"/>
      <c r="N1505" s="999" t="s">
        <v>3468</v>
      </c>
      <c r="O1505" s="1004" t="s">
        <v>3469</v>
      </c>
      <c r="P1505" s="862" t="s">
        <v>3118</v>
      </c>
      <c r="Q1505" s="832">
        <v>3</v>
      </c>
      <c r="R1505" s="758">
        <f t="shared" si="214"/>
        <v>0</v>
      </c>
      <c r="S1505" s="844">
        <f t="shared" si="214"/>
        <v>0</v>
      </c>
      <c r="T1505" s="883">
        <f t="shared" si="214"/>
        <v>0</v>
      </c>
      <c r="U1505" s="833">
        <v>0</v>
      </c>
      <c r="V1505" s="833"/>
      <c r="W1505" s="795">
        <f t="shared" si="215"/>
        <v>0</v>
      </c>
      <c r="X1505" s="795">
        <f t="shared" si="216"/>
        <v>0</v>
      </c>
      <c r="Y1505" s="795">
        <f t="shared" si="217"/>
        <v>0</v>
      </c>
      <c r="Z1505" s="795">
        <f t="shared" si="218"/>
        <v>0</v>
      </c>
      <c r="AA1505" s="795">
        <f t="shared" si="219"/>
        <v>0</v>
      </c>
      <c r="AB1505" s="796">
        <f>IFERROR(VLOOKUP(N1505,'[40]KL TT ĐỢT 2'!$B$18:$K$2023,10,0),0)</f>
        <v>0</v>
      </c>
    </row>
    <row r="1506" spans="1:28" s="823" customFormat="1" hidden="1" outlineLevel="2">
      <c r="A1506" s="835"/>
      <c r="B1506" s="835" t="s">
        <v>3470</v>
      </c>
      <c r="C1506" s="950" t="s">
        <v>3143</v>
      </c>
      <c r="D1506" s="931" t="s">
        <v>3121</v>
      </c>
      <c r="E1506" s="838">
        <v>3</v>
      </c>
      <c r="F1506" s="938"/>
      <c r="G1506" s="938"/>
      <c r="H1506" s="812">
        <v>0</v>
      </c>
      <c r="I1506" s="891">
        <f t="shared" si="220"/>
        <v>0</v>
      </c>
      <c r="J1506" s="892">
        <f t="shared" si="221"/>
        <v>0</v>
      </c>
      <c r="K1506" s="938"/>
      <c r="M1506" s="841"/>
      <c r="N1506" s="999" t="s">
        <v>3470</v>
      </c>
      <c r="O1506" s="1003" t="s">
        <v>3143</v>
      </c>
      <c r="P1506" s="866" t="s">
        <v>3121</v>
      </c>
      <c r="Q1506" s="844">
        <v>3</v>
      </c>
      <c r="R1506" s="758">
        <f t="shared" si="214"/>
        <v>0</v>
      </c>
      <c r="S1506" s="844">
        <f t="shared" si="214"/>
        <v>0</v>
      </c>
      <c r="T1506" s="883">
        <f t="shared" si="214"/>
        <v>0</v>
      </c>
      <c r="U1506" s="860">
        <v>0</v>
      </c>
      <c r="V1506" s="860"/>
      <c r="W1506" s="795">
        <f t="shared" si="215"/>
        <v>0</v>
      </c>
      <c r="X1506" s="795">
        <f t="shared" si="216"/>
        <v>0</v>
      </c>
      <c r="Y1506" s="795">
        <f t="shared" si="217"/>
        <v>0</v>
      </c>
      <c r="Z1506" s="795">
        <f t="shared" si="218"/>
        <v>0</v>
      </c>
      <c r="AA1506" s="795">
        <f t="shared" si="219"/>
        <v>0</v>
      </c>
      <c r="AB1506" s="796">
        <f>IFERROR(VLOOKUP(N1506,'[40]KL TT ĐỢT 2'!$B$18:$K$2023,10,0),0)</f>
        <v>0</v>
      </c>
    </row>
    <row r="1507" spans="1:28" s="823" customFormat="1" hidden="1" outlineLevel="2">
      <c r="A1507" s="835"/>
      <c r="B1507" s="835" t="s">
        <v>3471</v>
      </c>
      <c r="C1507" s="950" t="s">
        <v>3146</v>
      </c>
      <c r="D1507" s="931" t="s">
        <v>3121</v>
      </c>
      <c r="E1507" s="838">
        <v>3</v>
      </c>
      <c r="F1507" s="938"/>
      <c r="G1507" s="938"/>
      <c r="H1507" s="812">
        <v>0</v>
      </c>
      <c r="I1507" s="891">
        <f t="shared" si="220"/>
        <v>0</v>
      </c>
      <c r="J1507" s="892">
        <f t="shared" si="221"/>
        <v>0</v>
      </c>
      <c r="K1507" s="938"/>
      <c r="M1507" s="841"/>
      <c r="N1507" s="999" t="s">
        <v>3471</v>
      </c>
      <c r="O1507" s="1003" t="s">
        <v>3146</v>
      </c>
      <c r="P1507" s="866" t="s">
        <v>3121</v>
      </c>
      <c r="Q1507" s="844">
        <v>3</v>
      </c>
      <c r="R1507" s="758">
        <f t="shared" si="214"/>
        <v>0</v>
      </c>
      <c r="S1507" s="844">
        <f t="shared" si="214"/>
        <v>0</v>
      </c>
      <c r="T1507" s="883">
        <f t="shared" si="214"/>
        <v>0</v>
      </c>
      <c r="U1507" s="860">
        <v>0</v>
      </c>
      <c r="V1507" s="860"/>
      <c r="W1507" s="795">
        <f t="shared" si="215"/>
        <v>0</v>
      </c>
      <c r="X1507" s="795">
        <f t="shared" si="216"/>
        <v>0</v>
      </c>
      <c r="Y1507" s="795">
        <f t="shared" si="217"/>
        <v>0</v>
      </c>
      <c r="Z1507" s="795">
        <f t="shared" si="218"/>
        <v>0</v>
      </c>
      <c r="AA1507" s="795">
        <f t="shared" si="219"/>
        <v>0</v>
      </c>
      <c r="AB1507" s="796">
        <f>IFERROR(VLOOKUP(N1507,'[40]KL TT ĐỢT 2'!$B$18:$K$2023,10,0),0)</f>
        <v>0</v>
      </c>
    </row>
    <row r="1508" spans="1:28" s="823" customFormat="1" hidden="1" outlineLevel="2">
      <c r="A1508" s="835"/>
      <c r="B1508" s="835" t="s">
        <v>3472</v>
      </c>
      <c r="C1508" s="950" t="s">
        <v>3245</v>
      </c>
      <c r="D1508" s="931" t="s">
        <v>3104</v>
      </c>
      <c r="E1508" s="838">
        <v>3</v>
      </c>
      <c r="F1508" s="938"/>
      <c r="G1508" s="938"/>
      <c r="H1508" s="812">
        <v>0</v>
      </c>
      <c r="I1508" s="891">
        <f t="shared" si="220"/>
        <v>0</v>
      </c>
      <c r="J1508" s="892">
        <f t="shared" si="221"/>
        <v>0</v>
      </c>
      <c r="K1508" s="938"/>
      <c r="M1508" s="841"/>
      <c r="N1508" s="999" t="s">
        <v>3472</v>
      </c>
      <c r="O1508" s="1003" t="s">
        <v>3245</v>
      </c>
      <c r="P1508" s="866" t="s">
        <v>3104</v>
      </c>
      <c r="Q1508" s="844">
        <v>3</v>
      </c>
      <c r="R1508" s="758">
        <f t="shared" si="214"/>
        <v>0</v>
      </c>
      <c r="S1508" s="844">
        <f t="shared" si="214"/>
        <v>0</v>
      </c>
      <c r="T1508" s="883">
        <f t="shared" si="214"/>
        <v>0</v>
      </c>
      <c r="U1508" s="860">
        <v>0</v>
      </c>
      <c r="V1508" s="860"/>
      <c r="W1508" s="795">
        <f t="shared" si="215"/>
        <v>0</v>
      </c>
      <c r="X1508" s="795">
        <f t="shared" si="216"/>
        <v>0</v>
      </c>
      <c r="Y1508" s="795">
        <f t="shared" si="217"/>
        <v>0</v>
      </c>
      <c r="Z1508" s="795">
        <f t="shared" si="218"/>
        <v>0</v>
      </c>
      <c r="AA1508" s="795">
        <f t="shared" si="219"/>
        <v>0</v>
      </c>
      <c r="AB1508" s="796">
        <f>IFERROR(VLOOKUP(N1508,'[40]KL TT ĐỢT 2'!$B$18:$K$2023,10,0),0)</f>
        <v>0</v>
      </c>
    </row>
    <row r="1509" spans="1:28" s="827" customFormat="1" hidden="1" outlineLevel="2">
      <c r="A1509" s="817"/>
      <c r="B1509" s="835" t="s">
        <v>3473</v>
      </c>
      <c r="C1509" s="818" t="s">
        <v>3474</v>
      </c>
      <c r="D1509" s="819" t="s">
        <v>3118</v>
      </c>
      <c r="E1509" s="820">
        <v>3</v>
      </c>
      <c r="F1509" s="945"/>
      <c r="G1509" s="945"/>
      <c r="H1509" s="812">
        <v>0</v>
      </c>
      <c r="I1509" s="891">
        <f t="shared" si="220"/>
        <v>0</v>
      </c>
      <c r="J1509" s="892">
        <f t="shared" si="221"/>
        <v>0</v>
      </c>
      <c r="K1509" s="945"/>
      <c r="M1509" s="828"/>
      <c r="N1509" s="999" t="s">
        <v>3473</v>
      </c>
      <c r="O1509" s="1004" t="s">
        <v>3474</v>
      </c>
      <c r="P1509" s="862" t="s">
        <v>3118</v>
      </c>
      <c r="Q1509" s="832">
        <v>3</v>
      </c>
      <c r="R1509" s="758">
        <f t="shared" si="214"/>
        <v>0</v>
      </c>
      <c r="S1509" s="844">
        <f t="shared" si="214"/>
        <v>0</v>
      </c>
      <c r="T1509" s="883">
        <f t="shared" si="214"/>
        <v>0</v>
      </c>
      <c r="U1509" s="833">
        <v>0</v>
      </c>
      <c r="V1509" s="833"/>
      <c r="W1509" s="795">
        <f t="shared" si="215"/>
        <v>0</v>
      </c>
      <c r="X1509" s="795">
        <f t="shared" si="216"/>
        <v>0</v>
      </c>
      <c r="Y1509" s="795">
        <f t="shared" si="217"/>
        <v>0</v>
      </c>
      <c r="Z1509" s="795">
        <f t="shared" si="218"/>
        <v>0</v>
      </c>
      <c r="AA1509" s="795">
        <f t="shared" si="219"/>
        <v>0</v>
      </c>
      <c r="AB1509" s="796">
        <f>IFERROR(VLOOKUP(N1509,'[40]KL TT ĐỢT 2'!$B$18:$K$2023,10,0),0)</f>
        <v>0</v>
      </c>
    </row>
    <row r="1510" spans="1:28" s="823" customFormat="1" hidden="1" outlineLevel="2">
      <c r="A1510" s="835"/>
      <c r="B1510" s="835" t="s">
        <v>3475</v>
      </c>
      <c r="C1510" s="950" t="s">
        <v>3160</v>
      </c>
      <c r="D1510" s="931" t="s">
        <v>3121</v>
      </c>
      <c r="E1510" s="838">
        <v>6</v>
      </c>
      <c r="F1510" s="938"/>
      <c r="G1510" s="938"/>
      <c r="H1510" s="812">
        <v>0</v>
      </c>
      <c r="I1510" s="891">
        <f t="shared" si="220"/>
        <v>0</v>
      </c>
      <c r="J1510" s="892">
        <f t="shared" si="221"/>
        <v>0</v>
      </c>
      <c r="K1510" s="938"/>
      <c r="M1510" s="841"/>
      <c r="N1510" s="999" t="s">
        <v>3475</v>
      </c>
      <c r="O1510" s="1003" t="s">
        <v>3160</v>
      </c>
      <c r="P1510" s="866" t="s">
        <v>3121</v>
      </c>
      <c r="Q1510" s="844">
        <v>6</v>
      </c>
      <c r="R1510" s="758">
        <f t="shared" si="214"/>
        <v>0</v>
      </c>
      <c r="S1510" s="844">
        <f t="shared" si="214"/>
        <v>0</v>
      </c>
      <c r="T1510" s="883">
        <f t="shared" si="214"/>
        <v>0</v>
      </c>
      <c r="U1510" s="860">
        <v>0</v>
      </c>
      <c r="V1510" s="860"/>
      <c r="W1510" s="795">
        <f t="shared" si="215"/>
        <v>0</v>
      </c>
      <c r="X1510" s="795">
        <f t="shared" si="216"/>
        <v>0</v>
      </c>
      <c r="Y1510" s="795">
        <f t="shared" si="217"/>
        <v>0</v>
      </c>
      <c r="Z1510" s="795">
        <f t="shared" si="218"/>
        <v>0</v>
      </c>
      <c r="AA1510" s="795">
        <f t="shared" si="219"/>
        <v>0</v>
      </c>
      <c r="AB1510" s="796">
        <f>IFERROR(VLOOKUP(N1510,'[40]KL TT ĐỢT 2'!$B$18:$K$2023,10,0),0)</f>
        <v>0</v>
      </c>
    </row>
    <row r="1511" spans="1:28" s="823" customFormat="1" hidden="1" outlineLevel="2">
      <c r="A1511" s="835"/>
      <c r="B1511" s="835" t="s">
        <v>3476</v>
      </c>
      <c r="C1511" s="950" t="s">
        <v>3170</v>
      </c>
      <c r="D1511" s="931" t="s">
        <v>3121</v>
      </c>
      <c r="E1511" s="838">
        <v>3</v>
      </c>
      <c r="F1511" s="938"/>
      <c r="G1511" s="938"/>
      <c r="H1511" s="812">
        <v>0</v>
      </c>
      <c r="I1511" s="891">
        <f t="shared" si="220"/>
        <v>0</v>
      </c>
      <c r="J1511" s="892">
        <f t="shared" si="221"/>
        <v>0</v>
      </c>
      <c r="K1511" s="938"/>
      <c r="M1511" s="841"/>
      <c r="N1511" s="999" t="s">
        <v>3476</v>
      </c>
      <c r="O1511" s="1003" t="s">
        <v>3170</v>
      </c>
      <c r="P1511" s="866" t="s">
        <v>3121</v>
      </c>
      <c r="Q1511" s="844">
        <v>3</v>
      </c>
      <c r="R1511" s="758">
        <f t="shared" si="214"/>
        <v>0</v>
      </c>
      <c r="S1511" s="844">
        <f t="shared" si="214"/>
        <v>0</v>
      </c>
      <c r="T1511" s="883">
        <f t="shared" si="214"/>
        <v>0</v>
      </c>
      <c r="U1511" s="860">
        <v>0</v>
      </c>
      <c r="V1511" s="860"/>
      <c r="W1511" s="795">
        <f t="shared" si="215"/>
        <v>0</v>
      </c>
      <c r="X1511" s="795">
        <f t="shared" si="216"/>
        <v>0</v>
      </c>
      <c r="Y1511" s="795">
        <f t="shared" si="217"/>
        <v>0</v>
      </c>
      <c r="Z1511" s="795">
        <f t="shared" si="218"/>
        <v>0</v>
      </c>
      <c r="AA1511" s="795">
        <f t="shared" si="219"/>
        <v>0</v>
      </c>
      <c r="AB1511" s="796">
        <f>IFERROR(VLOOKUP(N1511,'[40]KL TT ĐỢT 2'!$B$18:$K$2023,10,0),0)</f>
        <v>0</v>
      </c>
    </row>
    <row r="1512" spans="1:28" s="823" customFormat="1" hidden="1" outlineLevel="2">
      <c r="A1512" s="835"/>
      <c r="B1512" s="835" t="s">
        <v>3477</v>
      </c>
      <c r="C1512" s="950" t="s">
        <v>3163</v>
      </c>
      <c r="D1512" s="931" t="s">
        <v>3121</v>
      </c>
      <c r="E1512" s="838">
        <v>3</v>
      </c>
      <c r="F1512" s="938"/>
      <c r="G1512" s="938"/>
      <c r="H1512" s="812">
        <v>0</v>
      </c>
      <c r="I1512" s="891">
        <f t="shared" si="220"/>
        <v>0</v>
      </c>
      <c r="J1512" s="892">
        <f t="shared" si="221"/>
        <v>0</v>
      </c>
      <c r="K1512" s="938"/>
      <c r="M1512" s="841"/>
      <c r="N1512" s="999" t="s">
        <v>3477</v>
      </c>
      <c r="O1512" s="1003" t="s">
        <v>3163</v>
      </c>
      <c r="P1512" s="866" t="s">
        <v>3121</v>
      </c>
      <c r="Q1512" s="844">
        <v>3</v>
      </c>
      <c r="R1512" s="758">
        <f t="shared" si="214"/>
        <v>0</v>
      </c>
      <c r="S1512" s="844">
        <f t="shared" si="214"/>
        <v>0</v>
      </c>
      <c r="T1512" s="883">
        <f t="shared" si="214"/>
        <v>0</v>
      </c>
      <c r="U1512" s="860">
        <v>0</v>
      </c>
      <c r="V1512" s="860"/>
      <c r="W1512" s="795">
        <f t="shared" si="215"/>
        <v>0</v>
      </c>
      <c r="X1512" s="795">
        <f t="shared" si="216"/>
        <v>0</v>
      </c>
      <c r="Y1512" s="795">
        <f t="shared" si="217"/>
        <v>0</v>
      </c>
      <c r="Z1512" s="795">
        <f t="shared" si="218"/>
        <v>0</v>
      </c>
      <c r="AA1512" s="795">
        <f t="shared" si="219"/>
        <v>0</v>
      </c>
      <c r="AB1512" s="796">
        <f>IFERROR(VLOOKUP(N1512,'[40]KL TT ĐỢT 2'!$B$18:$K$2023,10,0),0)</f>
        <v>0</v>
      </c>
    </row>
    <row r="1513" spans="1:28" s="823" customFormat="1" hidden="1" outlineLevel="2">
      <c r="A1513" s="835"/>
      <c r="B1513" s="835" t="s">
        <v>3478</v>
      </c>
      <c r="C1513" s="950" t="s">
        <v>3148</v>
      </c>
      <c r="D1513" s="931" t="s">
        <v>3104</v>
      </c>
      <c r="E1513" s="838">
        <v>3</v>
      </c>
      <c r="F1513" s="938"/>
      <c r="G1513" s="938"/>
      <c r="H1513" s="812">
        <v>0</v>
      </c>
      <c r="I1513" s="891">
        <f t="shared" si="220"/>
        <v>0</v>
      </c>
      <c r="J1513" s="892">
        <f t="shared" si="221"/>
        <v>0</v>
      </c>
      <c r="K1513" s="938"/>
      <c r="M1513" s="841"/>
      <c r="N1513" s="999" t="s">
        <v>3478</v>
      </c>
      <c r="O1513" s="1003" t="s">
        <v>3148</v>
      </c>
      <c r="P1513" s="866" t="s">
        <v>3104</v>
      </c>
      <c r="Q1513" s="844">
        <v>3</v>
      </c>
      <c r="R1513" s="758">
        <f t="shared" si="214"/>
        <v>0</v>
      </c>
      <c r="S1513" s="844">
        <f t="shared" si="214"/>
        <v>0</v>
      </c>
      <c r="T1513" s="883">
        <f t="shared" si="214"/>
        <v>0</v>
      </c>
      <c r="U1513" s="860">
        <v>0</v>
      </c>
      <c r="V1513" s="860"/>
      <c r="W1513" s="795">
        <f t="shared" si="215"/>
        <v>0</v>
      </c>
      <c r="X1513" s="795">
        <f t="shared" si="216"/>
        <v>0</v>
      </c>
      <c r="Y1513" s="795">
        <f t="shared" si="217"/>
        <v>0</v>
      </c>
      <c r="Z1513" s="795">
        <f t="shared" si="218"/>
        <v>0</v>
      </c>
      <c r="AA1513" s="795">
        <f t="shared" si="219"/>
        <v>0</v>
      </c>
      <c r="AB1513" s="796">
        <f>IFERROR(VLOOKUP(N1513,'[40]KL TT ĐỢT 2'!$B$18:$K$2023,10,0),0)</f>
        <v>0</v>
      </c>
    </row>
    <row r="1514" spans="1:28" s="827" customFormat="1" hidden="1" outlineLevel="2">
      <c r="A1514" s="817"/>
      <c r="B1514" s="835" t="s">
        <v>3479</v>
      </c>
      <c r="C1514" s="818" t="s">
        <v>3257</v>
      </c>
      <c r="D1514" s="819" t="s">
        <v>3118</v>
      </c>
      <c r="E1514" s="820">
        <v>1</v>
      </c>
      <c r="F1514" s="945"/>
      <c r="G1514" s="945"/>
      <c r="H1514" s="812">
        <v>0</v>
      </c>
      <c r="I1514" s="891">
        <f t="shared" si="220"/>
        <v>0</v>
      </c>
      <c r="J1514" s="892">
        <f t="shared" si="221"/>
        <v>0</v>
      </c>
      <c r="K1514" s="945"/>
      <c r="M1514" s="828"/>
      <c r="N1514" s="999" t="s">
        <v>3479</v>
      </c>
      <c r="O1514" s="1004" t="s">
        <v>3257</v>
      </c>
      <c r="P1514" s="862" t="s">
        <v>3118</v>
      </c>
      <c r="Q1514" s="832">
        <v>1</v>
      </c>
      <c r="R1514" s="758">
        <f t="shared" si="214"/>
        <v>0</v>
      </c>
      <c r="S1514" s="844">
        <f t="shared" si="214"/>
        <v>0</v>
      </c>
      <c r="T1514" s="883">
        <f t="shared" si="214"/>
        <v>0</v>
      </c>
      <c r="U1514" s="833">
        <v>0</v>
      </c>
      <c r="V1514" s="833"/>
      <c r="W1514" s="795">
        <f t="shared" si="215"/>
        <v>0</v>
      </c>
      <c r="X1514" s="795">
        <f t="shared" si="216"/>
        <v>0</v>
      </c>
      <c r="Y1514" s="795">
        <f t="shared" si="217"/>
        <v>0</v>
      </c>
      <c r="Z1514" s="795">
        <f t="shared" si="218"/>
        <v>0</v>
      </c>
      <c r="AA1514" s="795">
        <f t="shared" si="219"/>
        <v>0</v>
      </c>
      <c r="AB1514" s="796">
        <f>IFERROR(VLOOKUP(N1514,'[40]KL TT ĐỢT 2'!$B$18:$K$2023,10,0),0)</f>
        <v>0</v>
      </c>
    </row>
    <row r="1515" spans="1:28" s="823" customFormat="1" hidden="1" outlineLevel="2">
      <c r="A1515" s="835"/>
      <c r="B1515" s="835" t="s">
        <v>3480</v>
      </c>
      <c r="C1515" s="950" t="s">
        <v>3259</v>
      </c>
      <c r="D1515" s="931" t="s">
        <v>3121</v>
      </c>
      <c r="E1515" s="838">
        <v>2</v>
      </c>
      <c r="F1515" s="938"/>
      <c r="G1515" s="938"/>
      <c r="H1515" s="812">
        <v>0</v>
      </c>
      <c r="I1515" s="891">
        <f t="shared" si="220"/>
        <v>0</v>
      </c>
      <c r="J1515" s="892">
        <f t="shared" si="221"/>
        <v>0</v>
      </c>
      <c r="K1515" s="938"/>
      <c r="M1515" s="841"/>
      <c r="N1515" s="999" t="s">
        <v>3480</v>
      </c>
      <c r="O1515" s="1003" t="s">
        <v>3259</v>
      </c>
      <c r="P1515" s="866" t="s">
        <v>3121</v>
      </c>
      <c r="Q1515" s="844">
        <v>2</v>
      </c>
      <c r="R1515" s="758">
        <f t="shared" si="214"/>
        <v>0</v>
      </c>
      <c r="S1515" s="844">
        <f t="shared" si="214"/>
        <v>0</v>
      </c>
      <c r="T1515" s="883">
        <f t="shared" si="214"/>
        <v>0</v>
      </c>
      <c r="U1515" s="860">
        <v>0</v>
      </c>
      <c r="V1515" s="860"/>
      <c r="W1515" s="795">
        <f t="shared" si="215"/>
        <v>0</v>
      </c>
      <c r="X1515" s="795">
        <f t="shared" si="216"/>
        <v>0</v>
      </c>
      <c r="Y1515" s="795">
        <f t="shared" si="217"/>
        <v>0</v>
      </c>
      <c r="Z1515" s="795">
        <f t="shared" si="218"/>
        <v>0</v>
      </c>
      <c r="AA1515" s="795">
        <f t="shared" si="219"/>
        <v>0</v>
      </c>
      <c r="AB1515" s="796">
        <f>IFERROR(VLOOKUP(N1515,'[40]KL TT ĐỢT 2'!$B$18:$K$2023,10,0),0)</f>
        <v>0</v>
      </c>
    </row>
    <row r="1516" spans="1:28" s="823" customFormat="1" hidden="1" outlineLevel="2">
      <c r="A1516" s="835"/>
      <c r="B1516" s="835" t="s">
        <v>3481</v>
      </c>
      <c r="C1516" s="950" t="s">
        <v>3261</v>
      </c>
      <c r="D1516" s="931" t="s">
        <v>3111</v>
      </c>
      <c r="E1516" s="838">
        <v>1</v>
      </c>
      <c r="F1516" s="938"/>
      <c r="G1516" s="938"/>
      <c r="H1516" s="812">
        <v>0</v>
      </c>
      <c r="I1516" s="891">
        <f t="shared" si="220"/>
        <v>0</v>
      </c>
      <c r="J1516" s="892">
        <f t="shared" si="221"/>
        <v>0</v>
      </c>
      <c r="K1516" s="938"/>
      <c r="M1516" s="841"/>
      <c r="N1516" s="999" t="s">
        <v>3481</v>
      </c>
      <c r="O1516" s="1003" t="s">
        <v>3261</v>
      </c>
      <c r="P1516" s="866" t="s">
        <v>3111</v>
      </c>
      <c r="Q1516" s="844">
        <v>1</v>
      </c>
      <c r="R1516" s="758">
        <f t="shared" si="214"/>
        <v>0</v>
      </c>
      <c r="S1516" s="844">
        <f t="shared" si="214"/>
        <v>0</v>
      </c>
      <c r="T1516" s="883">
        <f t="shared" si="214"/>
        <v>0</v>
      </c>
      <c r="U1516" s="860">
        <v>0</v>
      </c>
      <c r="V1516" s="860"/>
      <c r="W1516" s="795">
        <f t="shared" si="215"/>
        <v>0</v>
      </c>
      <c r="X1516" s="795">
        <f t="shared" si="216"/>
        <v>0</v>
      </c>
      <c r="Y1516" s="795">
        <f t="shared" si="217"/>
        <v>0</v>
      </c>
      <c r="Z1516" s="795">
        <f t="shared" si="218"/>
        <v>0</v>
      </c>
      <c r="AA1516" s="795">
        <f t="shared" si="219"/>
        <v>0</v>
      </c>
      <c r="AB1516" s="796">
        <f>IFERROR(VLOOKUP(N1516,'[40]KL TT ĐỢT 2'!$B$18:$K$2023,10,0),0)</f>
        <v>0</v>
      </c>
    </row>
    <row r="1517" spans="1:28" s="823" customFormat="1" hidden="1" outlineLevel="2">
      <c r="A1517" s="835"/>
      <c r="B1517" s="835" t="s">
        <v>3482</v>
      </c>
      <c r="C1517" s="950" t="s">
        <v>3263</v>
      </c>
      <c r="D1517" s="931" t="s">
        <v>3111</v>
      </c>
      <c r="E1517" s="838">
        <v>1</v>
      </c>
      <c r="F1517" s="938"/>
      <c r="G1517" s="938"/>
      <c r="H1517" s="812">
        <v>0</v>
      </c>
      <c r="I1517" s="891">
        <f t="shared" si="220"/>
        <v>0</v>
      </c>
      <c r="J1517" s="892">
        <f t="shared" si="221"/>
        <v>0</v>
      </c>
      <c r="K1517" s="938"/>
      <c r="M1517" s="841"/>
      <c r="N1517" s="999" t="s">
        <v>3482</v>
      </c>
      <c r="O1517" s="1003" t="s">
        <v>3263</v>
      </c>
      <c r="P1517" s="866" t="s">
        <v>3111</v>
      </c>
      <c r="Q1517" s="844">
        <v>1</v>
      </c>
      <c r="R1517" s="758">
        <f t="shared" si="214"/>
        <v>0</v>
      </c>
      <c r="S1517" s="844">
        <f t="shared" si="214"/>
        <v>0</v>
      </c>
      <c r="T1517" s="883">
        <f t="shared" si="214"/>
        <v>0</v>
      </c>
      <c r="U1517" s="860">
        <v>0</v>
      </c>
      <c r="V1517" s="860"/>
      <c r="W1517" s="795">
        <f t="shared" si="215"/>
        <v>0</v>
      </c>
      <c r="X1517" s="795">
        <f t="shared" si="216"/>
        <v>0</v>
      </c>
      <c r="Y1517" s="795">
        <f t="shared" si="217"/>
        <v>0</v>
      </c>
      <c r="Z1517" s="795">
        <f t="shared" si="218"/>
        <v>0</v>
      </c>
      <c r="AA1517" s="795">
        <f t="shared" si="219"/>
        <v>0</v>
      </c>
      <c r="AB1517" s="796">
        <f>IFERROR(VLOOKUP(N1517,'[40]KL TT ĐỢT 2'!$B$18:$K$2023,10,0),0)</f>
        <v>0</v>
      </c>
    </row>
    <row r="1518" spans="1:28" s="823" customFormat="1" hidden="1" outlineLevel="2">
      <c r="A1518" s="835"/>
      <c r="B1518" s="835" t="s">
        <v>3483</v>
      </c>
      <c r="C1518" s="950" t="s">
        <v>3148</v>
      </c>
      <c r="D1518" s="931" t="s">
        <v>3104</v>
      </c>
      <c r="E1518" s="838">
        <v>1</v>
      </c>
      <c r="F1518" s="938"/>
      <c r="G1518" s="938"/>
      <c r="H1518" s="812">
        <v>0</v>
      </c>
      <c r="I1518" s="891">
        <f t="shared" si="220"/>
        <v>0</v>
      </c>
      <c r="J1518" s="892">
        <f t="shared" si="221"/>
        <v>0</v>
      </c>
      <c r="K1518" s="938"/>
      <c r="M1518" s="841"/>
      <c r="N1518" s="999" t="s">
        <v>3483</v>
      </c>
      <c r="O1518" s="1003" t="s">
        <v>3148</v>
      </c>
      <c r="P1518" s="866" t="s">
        <v>3104</v>
      </c>
      <c r="Q1518" s="844">
        <v>1</v>
      </c>
      <c r="R1518" s="758">
        <f t="shared" si="214"/>
        <v>0</v>
      </c>
      <c r="S1518" s="844">
        <f t="shared" si="214"/>
        <v>0</v>
      </c>
      <c r="T1518" s="883">
        <f t="shared" si="214"/>
        <v>0</v>
      </c>
      <c r="U1518" s="860">
        <v>0</v>
      </c>
      <c r="V1518" s="860"/>
      <c r="W1518" s="795">
        <f t="shared" si="215"/>
        <v>0</v>
      </c>
      <c r="X1518" s="795">
        <f t="shared" si="216"/>
        <v>0</v>
      </c>
      <c r="Y1518" s="795">
        <f t="shared" si="217"/>
        <v>0</v>
      </c>
      <c r="Z1518" s="795">
        <f t="shared" si="218"/>
        <v>0</v>
      </c>
      <c r="AA1518" s="795">
        <f t="shared" si="219"/>
        <v>0</v>
      </c>
      <c r="AB1518" s="796">
        <f>IFERROR(VLOOKUP(N1518,'[40]KL TT ĐỢT 2'!$B$18:$K$2023,10,0),0)</f>
        <v>0</v>
      </c>
    </row>
    <row r="1519" spans="1:28" s="823" customFormat="1" hidden="1" outlineLevel="1" collapsed="1">
      <c r="A1519" s="835">
        <v>8</v>
      </c>
      <c r="B1519" s="835" t="s">
        <v>3484</v>
      </c>
      <c r="C1519" s="998" t="s">
        <v>3485</v>
      </c>
      <c r="D1519" s="826" t="s">
        <v>3101</v>
      </c>
      <c r="E1519" s="820">
        <v>2</v>
      </c>
      <c r="F1519" s="938"/>
      <c r="G1519" s="938"/>
      <c r="H1519" s="812">
        <v>0</v>
      </c>
      <c r="I1519" s="891">
        <f t="shared" si="220"/>
        <v>0</v>
      </c>
      <c r="J1519" s="892">
        <f t="shared" si="221"/>
        <v>0</v>
      </c>
      <c r="K1519" s="938"/>
      <c r="M1519" s="841">
        <v>8</v>
      </c>
      <c r="N1519" s="999" t="s">
        <v>3484</v>
      </c>
      <c r="O1519" s="1000" t="s">
        <v>3485</v>
      </c>
      <c r="P1519" s="831" t="s">
        <v>3101</v>
      </c>
      <c r="Q1519" s="832">
        <v>2</v>
      </c>
      <c r="R1519" s="758">
        <f t="shared" si="214"/>
        <v>0</v>
      </c>
      <c r="S1519" s="844">
        <f t="shared" si="214"/>
        <v>0</v>
      </c>
      <c r="T1519" s="883">
        <f t="shared" si="214"/>
        <v>0</v>
      </c>
      <c r="U1519" s="845">
        <v>52804500</v>
      </c>
      <c r="V1519" s="845">
        <v>2570900</v>
      </c>
      <c r="W1519" s="795">
        <f t="shared" si="215"/>
        <v>55375400</v>
      </c>
      <c r="X1519" s="795">
        <f t="shared" si="216"/>
        <v>110750800</v>
      </c>
      <c r="Y1519" s="795">
        <f t="shared" si="217"/>
        <v>0</v>
      </c>
      <c r="Z1519" s="795">
        <f t="shared" si="218"/>
        <v>0</v>
      </c>
      <c r="AA1519" s="795">
        <f t="shared" si="219"/>
        <v>0</v>
      </c>
      <c r="AB1519" s="796">
        <f>IFERROR(VLOOKUP(N1519,'[40]KL TT ĐỢT 2'!$B$18:$K$2023,10,0),0)</f>
        <v>0</v>
      </c>
    </row>
    <row r="1520" spans="1:28" s="827" customFormat="1" hidden="1" outlineLevel="2">
      <c r="A1520" s="817"/>
      <c r="B1520" s="835" t="s">
        <v>3486</v>
      </c>
      <c r="C1520" s="950" t="s">
        <v>3103</v>
      </c>
      <c r="D1520" s="931" t="s">
        <v>3104</v>
      </c>
      <c r="E1520" s="838">
        <v>1</v>
      </c>
      <c r="F1520" s="945"/>
      <c r="G1520" s="945"/>
      <c r="H1520" s="812">
        <v>0</v>
      </c>
      <c r="I1520" s="891">
        <f t="shared" si="220"/>
        <v>0</v>
      </c>
      <c r="J1520" s="892">
        <f t="shared" si="221"/>
        <v>0</v>
      </c>
      <c r="K1520" s="945"/>
      <c r="M1520" s="828"/>
      <c r="N1520" s="999" t="s">
        <v>3486</v>
      </c>
      <c r="O1520" s="1003" t="s">
        <v>3103</v>
      </c>
      <c r="P1520" s="866" t="s">
        <v>3104</v>
      </c>
      <c r="Q1520" s="844">
        <v>1</v>
      </c>
      <c r="R1520" s="758">
        <f t="shared" si="214"/>
        <v>0</v>
      </c>
      <c r="S1520" s="844">
        <f t="shared" si="214"/>
        <v>0</v>
      </c>
      <c r="T1520" s="883">
        <f t="shared" si="214"/>
        <v>0</v>
      </c>
      <c r="U1520" s="833">
        <v>0</v>
      </c>
      <c r="V1520" s="833"/>
      <c r="W1520" s="795">
        <f t="shared" si="215"/>
        <v>0</v>
      </c>
      <c r="X1520" s="795">
        <f t="shared" si="216"/>
        <v>0</v>
      </c>
      <c r="Y1520" s="795">
        <f t="shared" si="217"/>
        <v>0</v>
      </c>
      <c r="Z1520" s="795">
        <f t="shared" si="218"/>
        <v>0</v>
      </c>
      <c r="AA1520" s="795">
        <f t="shared" si="219"/>
        <v>0</v>
      </c>
      <c r="AB1520" s="796">
        <f>IFERROR(VLOOKUP(N1520,'[40]KL TT ĐỢT 2'!$B$18:$K$2023,10,0),0)</f>
        <v>0</v>
      </c>
    </row>
    <row r="1521" spans="1:28" s="823" customFormat="1" hidden="1" outlineLevel="2">
      <c r="A1521" s="817"/>
      <c r="B1521" s="835" t="s">
        <v>3487</v>
      </c>
      <c r="C1521" s="950" t="s">
        <v>3106</v>
      </c>
      <c r="D1521" s="931" t="s">
        <v>3104</v>
      </c>
      <c r="E1521" s="838">
        <v>1</v>
      </c>
      <c r="F1521" s="945"/>
      <c r="G1521" s="945"/>
      <c r="H1521" s="812">
        <v>0</v>
      </c>
      <c r="I1521" s="891">
        <f t="shared" si="220"/>
        <v>0</v>
      </c>
      <c r="J1521" s="892">
        <f t="shared" si="221"/>
        <v>0</v>
      </c>
      <c r="K1521" s="945"/>
      <c r="M1521" s="828"/>
      <c r="N1521" s="999" t="s">
        <v>3487</v>
      </c>
      <c r="O1521" s="1003" t="s">
        <v>3106</v>
      </c>
      <c r="P1521" s="866" t="s">
        <v>3104</v>
      </c>
      <c r="Q1521" s="844">
        <v>1</v>
      </c>
      <c r="R1521" s="758">
        <f t="shared" ref="R1521:T1584" si="222">+H1521</f>
        <v>0</v>
      </c>
      <c r="S1521" s="844">
        <f t="shared" si="222"/>
        <v>0</v>
      </c>
      <c r="T1521" s="883">
        <f t="shared" si="222"/>
        <v>0</v>
      </c>
      <c r="U1521" s="833">
        <v>0</v>
      </c>
      <c r="V1521" s="833"/>
      <c r="W1521" s="795">
        <f t="shared" si="215"/>
        <v>0</v>
      </c>
      <c r="X1521" s="795">
        <f t="shared" si="216"/>
        <v>0</v>
      </c>
      <c r="Y1521" s="795">
        <f t="shared" si="217"/>
        <v>0</v>
      </c>
      <c r="Z1521" s="795">
        <f t="shared" si="218"/>
        <v>0</v>
      </c>
      <c r="AA1521" s="795">
        <f t="shared" si="219"/>
        <v>0</v>
      </c>
      <c r="AB1521" s="796">
        <f>IFERROR(VLOOKUP(N1521,'[40]KL TT ĐỢT 2'!$B$18:$K$2023,10,0),0)</f>
        <v>0</v>
      </c>
    </row>
    <row r="1522" spans="1:28" s="827" customFormat="1" hidden="1" outlineLevel="2">
      <c r="A1522" s="817"/>
      <c r="B1522" s="835" t="s">
        <v>3488</v>
      </c>
      <c r="C1522" s="818" t="s">
        <v>3108</v>
      </c>
      <c r="D1522" s="819"/>
      <c r="E1522" s="820"/>
      <c r="F1522" s="945"/>
      <c r="G1522" s="945"/>
      <c r="H1522" s="812">
        <v>0</v>
      </c>
      <c r="I1522" s="891">
        <f t="shared" si="220"/>
        <v>0</v>
      </c>
      <c r="J1522" s="892">
        <f t="shared" si="221"/>
        <v>0</v>
      </c>
      <c r="K1522" s="945"/>
      <c r="M1522" s="828"/>
      <c r="N1522" s="999" t="s">
        <v>3488</v>
      </c>
      <c r="O1522" s="1004" t="s">
        <v>3108</v>
      </c>
      <c r="P1522" s="862"/>
      <c r="Q1522" s="832"/>
      <c r="R1522" s="758">
        <f t="shared" si="222"/>
        <v>0</v>
      </c>
      <c r="S1522" s="844">
        <f t="shared" si="222"/>
        <v>0</v>
      </c>
      <c r="T1522" s="883">
        <f t="shared" si="222"/>
        <v>0</v>
      </c>
      <c r="U1522" s="833">
        <v>0</v>
      </c>
      <c r="V1522" s="833"/>
      <c r="W1522" s="795">
        <f t="shared" si="215"/>
        <v>0</v>
      </c>
      <c r="X1522" s="795">
        <f t="shared" si="216"/>
        <v>0</v>
      </c>
      <c r="Y1522" s="795">
        <f t="shared" si="217"/>
        <v>0</v>
      </c>
      <c r="Z1522" s="795">
        <f t="shared" si="218"/>
        <v>0</v>
      </c>
      <c r="AA1522" s="795">
        <f t="shared" si="219"/>
        <v>0</v>
      </c>
      <c r="AB1522" s="796">
        <f>IFERROR(VLOOKUP(N1522,'[40]KL TT ĐỢT 2'!$B$18:$K$2023,10,0),0)</f>
        <v>0</v>
      </c>
    </row>
    <row r="1523" spans="1:28" s="823" customFormat="1" hidden="1" outlineLevel="2">
      <c r="A1523" s="817"/>
      <c r="B1523" s="835" t="s">
        <v>3489</v>
      </c>
      <c r="C1523" s="950" t="s">
        <v>3110</v>
      </c>
      <c r="D1523" s="931" t="s">
        <v>3111</v>
      </c>
      <c r="E1523" s="838">
        <v>1</v>
      </c>
      <c r="F1523" s="945"/>
      <c r="G1523" s="945"/>
      <c r="H1523" s="812">
        <v>0</v>
      </c>
      <c r="I1523" s="891">
        <f t="shared" si="220"/>
        <v>0</v>
      </c>
      <c r="J1523" s="892">
        <f t="shared" si="221"/>
        <v>0</v>
      </c>
      <c r="K1523" s="945"/>
      <c r="M1523" s="828"/>
      <c r="N1523" s="999" t="s">
        <v>3489</v>
      </c>
      <c r="O1523" s="1003" t="s">
        <v>3110</v>
      </c>
      <c r="P1523" s="866" t="s">
        <v>3111</v>
      </c>
      <c r="Q1523" s="844">
        <v>1</v>
      </c>
      <c r="R1523" s="758">
        <f t="shared" si="222"/>
        <v>0</v>
      </c>
      <c r="S1523" s="844">
        <f t="shared" si="222"/>
        <v>0</v>
      </c>
      <c r="T1523" s="883">
        <f t="shared" si="222"/>
        <v>0</v>
      </c>
      <c r="U1523" s="833">
        <v>0</v>
      </c>
      <c r="V1523" s="833"/>
      <c r="W1523" s="795">
        <f t="shared" si="215"/>
        <v>0</v>
      </c>
      <c r="X1523" s="795">
        <f t="shared" si="216"/>
        <v>0</v>
      </c>
      <c r="Y1523" s="795">
        <f t="shared" si="217"/>
        <v>0</v>
      </c>
      <c r="Z1523" s="795">
        <f t="shared" si="218"/>
        <v>0</v>
      </c>
      <c r="AA1523" s="795">
        <f t="shared" si="219"/>
        <v>0</v>
      </c>
      <c r="AB1523" s="796">
        <f>IFERROR(VLOOKUP(N1523,'[40]KL TT ĐỢT 2'!$B$18:$K$2023,10,0),0)</f>
        <v>0</v>
      </c>
    </row>
    <row r="1524" spans="1:28" s="823" customFormat="1" hidden="1" outlineLevel="2">
      <c r="A1524" s="817"/>
      <c r="B1524" s="835" t="s">
        <v>3490</v>
      </c>
      <c r="C1524" s="950" t="s">
        <v>3113</v>
      </c>
      <c r="D1524" s="931" t="s">
        <v>3111</v>
      </c>
      <c r="E1524" s="838">
        <v>1</v>
      </c>
      <c r="F1524" s="945"/>
      <c r="G1524" s="945"/>
      <c r="H1524" s="812">
        <v>0</v>
      </c>
      <c r="I1524" s="891">
        <f t="shared" si="220"/>
        <v>0</v>
      </c>
      <c r="J1524" s="892">
        <f t="shared" si="221"/>
        <v>0</v>
      </c>
      <c r="K1524" s="945"/>
      <c r="M1524" s="828"/>
      <c r="N1524" s="999" t="s">
        <v>3490</v>
      </c>
      <c r="O1524" s="1003" t="s">
        <v>3113</v>
      </c>
      <c r="P1524" s="866" t="s">
        <v>3111</v>
      </c>
      <c r="Q1524" s="844">
        <v>1</v>
      </c>
      <c r="R1524" s="758">
        <f t="shared" si="222"/>
        <v>0</v>
      </c>
      <c r="S1524" s="844">
        <f t="shared" si="222"/>
        <v>0</v>
      </c>
      <c r="T1524" s="883">
        <f t="shared" si="222"/>
        <v>0</v>
      </c>
      <c r="U1524" s="833">
        <v>0</v>
      </c>
      <c r="V1524" s="833"/>
      <c r="W1524" s="795">
        <f t="shared" si="215"/>
        <v>0</v>
      </c>
      <c r="X1524" s="795">
        <f t="shared" si="216"/>
        <v>0</v>
      </c>
      <c r="Y1524" s="795">
        <f t="shared" si="217"/>
        <v>0</v>
      </c>
      <c r="Z1524" s="795">
        <f t="shared" si="218"/>
        <v>0</v>
      </c>
      <c r="AA1524" s="795">
        <f t="shared" si="219"/>
        <v>0</v>
      </c>
      <c r="AB1524" s="796">
        <f>IFERROR(VLOOKUP(N1524,'[40]KL TT ĐỢT 2'!$B$18:$K$2023,10,0),0)</f>
        <v>0</v>
      </c>
    </row>
    <row r="1525" spans="1:28" s="827" customFormat="1" hidden="1" outlineLevel="2">
      <c r="A1525" s="817"/>
      <c r="B1525" s="835" t="s">
        <v>3491</v>
      </c>
      <c r="C1525" s="950" t="s">
        <v>3115</v>
      </c>
      <c r="D1525" s="931" t="s">
        <v>3111</v>
      </c>
      <c r="E1525" s="838">
        <v>1</v>
      </c>
      <c r="F1525" s="945"/>
      <c r="G1525" s="945"/>
      <c r="H1525" s="812">
        <v>0</v>
      </c>
      <c r="I1525" s="891">
        <f t="shared" si="220"/>
        <v>0</v>
      </c>
      <c r="J1525" s="892">
        <f t="shared" si="221"/>
        <v>0</v>
      </c>
      <c r="K1525" s="945"/>
      <c r="M1525" s="828"/>
      <c r="N1525" s="999" t="s">
        <v>3491</v>
      </c>
      <c r="O1525" s="1003" t="s">
        <v>3115</v>
      </c>
      <c r="P1525" s="866" t="s">
        <v>3111</v>
      </c>
      <c r="Q1525" s="844">
        <v>1</v>
      </c>
      <c r="R1525" s="758">
        <f t="shared" si="222"/>
        <v>0</v>
      </c>
      <c r="S1525" s="844">
        <f t="shared" si="222"/>
        <v>0</v>
      </c>
      <c r="T1525" s="883">
        <f t="shared" si="222"/>
        <v>0</v>
      </c>
      <c r="U1525" s="833">
        <v>0</v>
      </c>
      <c r="V1525" s="833"/>
      <c r="W1525" s="795">
        <f t="shared" si="215"/>
        <v>0</v>
      </c>
      <c r="X1525" s="795">
        <f t="shared" si="216"/>
        <v>0</v>
      </c>
      <c r="Y1525" s="795">
        <f t="shared" si="217"/>
        <v>0</v>
      </c>
      <c r="Z1525" s="795">
        <f t="shared" si="218"/>
        <v>0</v>
      </c>
      <c r="AA1525" s="795">
        <f t="shared" si="219"/>
        <v>0</v>
      </c>
      <c r="AB1525" s="796">
        <f>IFERROR(VLOOKUP(N1525,'[40]KL TT ĐỢT 2'!$B$18:$K$2023,10,0),0)</f>
        <v>0</v>
      </c>
    </row>
    <row r="1526" spans="1:28" s="823" customFormat="1" hidden="1" outlineLevel="2">
      <c r="A1526" s="817"/>
      <c r="B1526" s="835" t="s">
        <v>3492</v>
      </c>
      <c r="C1526" s="950" t="s">
        <v>3117</v>
      </c>
      <c r="D1526" s="931" t="s">
        <v>3118</v>
      </c>
      <c r="E1526" s="838">
        <v>3</v>
      </c>
      <c r="F1526" s="945"/>
      <c r="G1526" s="945"/>
      <c r="H1526" s="812">
        <v>0</v>
      </c>
      <c r="I1526" s="891">
        <f t="shared" si="220"/>
        <v>0</v>
      </c>
      <c r="J1526" s="892">
        <f t="shared" si="221"/>
        <v>0</v>
      </c>
      <c r="K1526" s="945"/>
      <c r="M1526" s="828"/>
      <c r="N1526" s="999" t="s">
        <v>3492</v>
      </c>
      <c r="O1526" s="1003" t="s">
        <v>3117</v>
      </c>
      <c r="P1526" s="866" t="s">
        <v>3118</v>
      </c>
      <c r="Q1526" s="844">
        <v>3</v>
      </c>
      <c r="R1526" s="758">
        <f t="shared" si="222"/>
        <v>0</v>
      </c>
      <c r="S1526" s="844">
        <f t="shared" si="222"/>
        <v>0</v>
      </c>
      <c r="T1526" s="883">
        <f t="shared" si="222"/>
        <v>0</v>
      </c>
      <c r="U1526" s="833">
        <v>0</v>
      </c>
      <c r="V1526" s="833"/>
      <c r="W1526" s="795">
        <f t="shared" si="215"/>
        <v>0</v>
      </c>
      <c r="X1526" s="795">
        <f t="shared" si="216"/>
        <v>0</v>
      </c>
      <c r="Y1526" s="795">
        <f t="shared" si="217"/>
        <v>0</v>
      </c>
      <c r="Z1526" s="795">
        <f t="shared" si="218"/>
        <v>0</v>
      </c>
      <c r="AA1526" s="795">
        <f t="shared" si="219"/>
        <v>0</v>
      </c>
      <c r="AB1526" s="796">
        <f>IFERROR(VLOOKUP(N1526,'[40]KL TT ĐỢT 2'!$B$18:$K$2023,10,0),0)</f>
        <v>0</v>
      </c>
    </row>
    <row r="1527" spans="1:28" s="823" customFormat="1" hidden="1" outlineLevel="2">
      <c r="A1527" s="817"/>
      <c r="B1527" s="835" t="s">
        <v>3493</v>
      </c>
      <c r="C1527" s="950" t="s">
        <v>3120</v>
      </c>
      <c r="D1527" s="931" t="s">
        <v>3121</v>
      </c>
      <c r="E1527" s="838">
        <v>3</v>
      </c>
      <c r="F1527" s="945"/>
      <c r="G1527" s="945"/>
      <c r="H1527" s="812">
        <v>0</v>
      </c>
      <c r="I1527" s="891">
        <f t="shared" si="220"/>
        <v>0</v>
      </c>
      <c r="J1527" s="892">
        <f t="shared" si="221"/>
        <v>0</v>
      </c>
      <c r="K1527" s="945"/>
      <c r="M1527" s="828"/>
      <c r="N1527" s="999" t="s">
        <v>3493</v>
      </c>
      <c r="O1527" s="1003" t="s">
        <v>3120</v>
      </c>
      <c r="P1527" s="866" t="s">
        <v>3121</v>
      </c>
      <c r="Q1527" s="844">
        <v>3</v>
      </c>
      <c r="R1527" s="758">
        <f t="shared" si="222"/>
        <v>0</v>
      </c>
      <c r="S1527" s="844">
        <f t="shared" si="222"/>
        <v>0</v>
      </c>
      <c r="T1527" s="883">
        <f t="shared" si="222"/>
        <v>0</v>
      </c>
      <c r="U1527" s="833">
        <v>0</v>
      </c>
      <c r="V1527" s="833"/>
      <c r="W1527" s="795">
        <f t="shared" si="215"/>
        <v>0</v>
      </c>
      <c r="X1527" s="795">
        <f t="shared" si="216"/>
        <v>0</v>
      </c>
      <c r="Y1527" s="795">
        <f t="shared" si="217"/>
        <v>0</v>
      </c>
      <c r="Z1527" s="795">
        <f t="shared" si="218"/>
        <v>0</v>
      </c>
      <c r="AA1527" s="795">
        <f t="shared" si="219"/>
        <v>0</v>
      </c>
      <c r="AB1527" s="796">
        <f>IFERROR(VLOOKUP(N1527,'[40]KL TT ĐỢT 2'!$B$18:$K$2023,10,0),0)</f>
        <v>0</v>
      </c>
    </row>
    <row r="1528" spans="1:28" s="823" customFormat="1" hidden="1" outlineLevel="2">
      <c r="A1528" s="817"/>
      <c r="B1528" s="835" t="s">
        <v>3494</v>
      </c>
      <c r="C1528" s="950" t="s">
        <v>3123</v>
      </c>
      <c r="D1528" s="931" t="s">
        <v>3118</v>
      </c>
      <c r="E1528" s="838">
        <v>1</v>
      </c>
      <c r="F1528" s="945"/>
      <c r="G1528" s="945"/>
      <c r="H1528" s="812">
        <v>0</v>
      </c>
      <c r="I1528" s="891">
        <f t="shared" si="220"/>
        <v>0</v>
      </c>
      <c r="J1528" s="892">
        <f t="shared" si="221"/>
        <v>0</v>
      </c>
      <c r="K1528" s="945"/>
      <c r="M1528" s="828"/>
      <c r="N1528" s="999" t="s">
        <v>3494</v>
      </c>
      <c r="O1528" s="1003" t="s">
        <v>3123</v>
      </c>
      <c r="P1528" s="866" t="s">
        <v>3118</v>
      </c>
      <c r="Q1528" s="844">
        <v>1</v>
      </c>
      <c r="R1528" s="758">
        <f t="shared" si="222"/>
        <v>0</v>
      </c>
      <c r="S1528" s="844">
        <f t="shared" si="222"/>
        <v>0</v>
      </c>
      <c r="T1528" s="883">
        <f t="shared" si="222"/>
        <v>0</v>
      </c>
      <c r="U1528" s="833">
        <v>0</v>
      </c>
      <c r="V1528" s="833"/>
      <c r="W1528" s="795">
        <f t="shared" si="215"/>
        <v>0</v>
      </c>
      <c r="X1528" s="795">
        <f t="shared" si="216"/>
        <v>0</v>
      </c>
      <c r="Y1528" s="795">
        <f t="shared" si="217"/>
        <v>0</v>
      </c>
      <c r="Z1528" s="795">
        <f t="shared" si="218"/>
        <v>0</v>
      </c>
      <c r="AA1528" s="795">
        <f t="shared" si="219"/>
        <v>0</v>
      </c>
      <c r="AB1528" s="796">
        <f>IFERROR(VLOOKUP(N1528,'[40]KL TT ĐỢT 2'!$B$18:$K$2023,10,0),0)</f>
        <v>0</v>
      </c>
    </row>
    <row r="1529" spans="1:28" s="823" customFormat="1" hidden="1" outlineLevel="2">
      <c r="A1529" s="817"/>
      <c r="B1529" s="835" t="s">
        <v>3495</v>
      </c>
      <c r="C1529" s="950" t="s">
        <v>3125</v>
      </c>
      <c r="D1529" s="931" t="s">
        <v>3118</v>
      </c>
      <c r="E1529" s="838">
        <v>1</v>
      </c>
      <c r="F1529" s="945"/>
      <c r="G1529" s="945"/>
      <c r="H1529" s="812">
        <v>0</v>
      </c>
      <c r="I1529" s="891">
        <f t="shared" si="220"/>
        <v>0</v>
      </c>
      <c r="J1529" s="892">
        <f t="shared" si="221"/>
        <v>0</v>
      </c>
      <c r="K1529" s="945"/>
      <c r="M1529" s="828"/>
      <c r="N1529" s="999" t="s">
        <v>3495</v>
      </c>
      <c r="O1529" s="1003" t="s">
        <v>3125</v>
      </c>
      <c r="P1529" s="866" t="s">
        <v>3118</v>
      </c>
      <c r="Q1529" s="844">
        <v>1</v>
      </c>
      <c r="R1529" s="758">
        <f t="shared" si="222"/>
        <v>0</v>
      </c>
      <c r="S1529" s="844">
        <f t="shared" si="222"/>
        <v>0</v>
      </c>
      <c r="T1529" s="883">
        <f t="shared" si="222"/>
        <v>0</v>
      </c>
      <c r="U1529" s="833">
        <v>0</v>
      </c>
      <c r="V1529" s="833"/>
      <c r="W1529" s="795">
        <f t="shared" si="215"/>
        <v>0</v>
      </c>
      <c r="X1529" s="795">
        <f t="shared" si="216"/>
        <v>0</v>
      </c>
      <c r="Y1529" s="795">
        <f t="shared" si="217"/>
        <v>0</v>
      </c>
      <c r="Z1529" s="795">
        <f t="shared" si="218"/>
        <v>0</v>
      </c>
      <c r="AA1529" s="795">
        <f t="shared" si="219"/>
        <v>0</v>
      </c>
      <c r="AB1529" s="796">
        <f>IFERROR(VLOOKUP(N1529,'[40]KL TT ĐỢT 2'!$B$18:$K$2023,10,0),0)</f>
        <v>0</v>
      </c>
    </row>
    <row r="1530" spans="1:28" s="823" customFormat="1" hidden="1" outlineLevel="2">
      <c r="A1530" s="817"/>
      <c r="B1530" s="835" t="s">
        <v>3496</v>
      </c>
      <c r="C1530" s="950" t="s">
        <v>3497</v>
      </c>
      <c r="D1530" s="931" t="s">
        <v>3111</v>
      </c>
      <c r="E1530" s="838">
        <v>1</v>
      </c>
      <c r="F1530" s="945"/>
      <c r="G1530" s="945"/>
      <c r="H1530" s="812">
        <v>0</v>
      </c>
      <c r="I1530" s="891">
        <f t="shared" si="220"/>
        <v>0</v>
      </c>
      <c r="J1530" s="892">
        <f t="shared" si="221"/>
        <v>0</v>
      </c>
      <c r="K1530" s="945"/>
      <c r="M1530" s="828"/>
      <c r="N1530" s="999" t="s">
        <v>3496</v>
      </c>
      <c r="O1530" s="1003" t="s">
        <v>3497</v>
      </c>
      <c r="P1530" s="866" t="s">
        <v>3111</v>
      </c>
      <c r="Q1530" s="844">
        <v>1</v>
      </c>
      <c r="R1530" s="758">
        <f t="shared" si="222"/>
        <v>0</v>
      </c>
      <c r="S1530" s="844">
        <f t="shared" si="222"/>
        <v>0</v>
      </c>
      <c r="T1530" s="883">
        <f t="shared" si="222"/>
        <v>0</v>
      </c>
      <c r="U1530" s="833">
        <v>0</v>
      </c>
      <c r="V1530" s="833"/>
      <c r="W1530" s="795">
        <f t="shared" si="215"/>
        <v>0</v>
      </c>
      <c r="X1530" s="795">
        <f t="shared" si="216"/>
        <v>0</v>
      </c>
      <c r="Y1530" s="795">
        <f t="shared" si="217"/>
        <v>0</v>
      </c>
      <c r="Z1530" s="795">
        <f t="shared" si="218"/>
        <v>0</v>
      </c>
      <c r="AA1530" s="795">
        <f t="shared" si="219"/>
        <v>0</v>
      </c>
      <c r="AB1530" s="796">
        <f>IFERROR(VLOOKUP(N1530,'[40]KL TT ĐỢT 2'!$B$18:$K$2023,10,0),0)</f>
        <v>0</v>
      </c>
    </row>
    <row r="1531" spans="1:28" s="827" customFormat="1" hidden="1" outlineLevel="2">
      <c r="A1531" s="817"/>
      <c r="B1531" s="835" t="s">
        <v>3498</v>
      </c>
      <c r="C1531" s="818" t="s">
        <v>3129</v>
      </c>
      <c r="D1531" s="819"/>
      <c r="E1531" s="820"/>
      <c r="F1531" s="945"/>
      <c r="G1531" s="945"/>
      <c r="H1531" s="812">
        <v>0</v>
      </c>
      <c r="I1531" s="891">
        <f t="shared" si="220"/>
        <v>0</v>
      </c>
      <c r="J1531" s="892">
        <f t="shared" si="221"/>
        <v>0</v>
      </c>
      <c r="K1531" s="945"/>
      <c r="M1531" s="828"/>
      <c r="N1531" s="999" t="s">
        <v>3498</v>
      </c>
      <c r="O1531" s="1004" t="s">
        <v>3129</v>
      </c>
      <c r="P1531" s="862"/>
      <c r="Q1531" s="832"/>
      <c r="R1531" s="758">
        <f t="shared" si="222"/>
        <v>0</v>
      </c>
      <c r="S1531" s="844">
        <f t="shared" si="222"/>
        <v>0</v>
      </c>
      <c r="T1531" s="883">
        <f t="shared" si="222"/>
        <v>0</v>
      </c>
      <c r="U1531" s="833">
        <v>0</v>
      </c>
      <c r="V1531" s="833"/>
      <c r="W1531" s="795">
        <f t="shared" si="215"/>
        <v>0</v>
      </c>
      <c r="X1531" s="795">
        <f t="shared" si="216"/>
        <v>0</v>
      </c>
      <c r="Y1531" s="795">
        <f t="shared" si="217"/>
        <v>0</v>
      </c>
      <c r="Z1531" s="795">
        <f t="shared" si="218"/>
        <v>0</v>
      </c>
      <c r="AA1531" s="795">
        <f t="shared" si="219"/>
        <v>0</v>
      </c>
      <c r="AB1531" s="796">
        <f>IFERROR(VLOOKUP(N1531,'[40]KL TT ĐỢT 2'!$B$18:$K$2023,10,0),0)</f>
        <v>0</v>
      </c>
    </row>
    <row r="1532" spans="1:28" s="823" customFormat="1" hidden="1" outlineLevel="2">
      <c r="A1532" s="817"/>
      <c r="B1532" s="835" t="s">
        <v>3499</v>
      </c>
      <c r="C1532" s="950" t="s">
        <v>3131</v>
      </c>
      <c r="D1532" s="931" t="s">
        <v>3111</v>
      </c>
      <c r="E1532" s="838">
        <v>1</v>
      </c>
      <c r="F1532" s="945"/>
      <c r="G1532" s="945"/>
      <c r="H1532" s="812">
        <v>0</v>
      </c>
      <c r="I1532" s="891">
        <f t="shared" si="220"/>
        <v>0</v>
      </c>
      <c r="J1532" s="892">
        <f t="shared" si="221"/>
        <v>0</v>
      </c>
      <c r="K1532" s="945"/>
      <c r="M1532" s="828"/>
      <c r="N1532" s="999" t="s">
        <v>3499</v>
      </c>
      <c r="O1532" s="1003" t="s">
        <v>3131</v>
      </c>
      <c r="P1532" s="866" t="s">
        <v>3111</v>
      </c>
      <c r="Q1532" s="844">
        <v>1</v>
      </c>
      <c r="R1532" s="758">
        <f t="shared" si="222"/>
        <v>0</v>
      </c>
      <c r="S1532" s="844">
        <f t="shared" si="222"/>
        <v>0</v>
      </c>
      <c r="T1532" s="883">
        <f t="shared" si="222"/>
        <v>0</v>
      </c>
      <c r="U1532" s="833">
        <v>0</v>
      </c>
      <c r="V1532" s="833"/>
      <c r="W1532" s="795">
        <f t="shared" si="215"/>
        <v>0</v>
      </c>
      <c r="X1532" s="795">
        <f t="shared" si="216"/>
        <v>0</v>
      </c>
      <c r="Y1532" s="795">
        <f t="shared" si="217"/>
        <v>0</v>
      </c>
      <c r="Z1532" s="795">
        <f t="shared" si="218"/>
        <v>0</v>
      </c>
      <c r="AA1532" s="795">
        <f t="shared" si="219"/>
        <v>0</v>
      </c>
      <c r="AB1532" s="796">
        <f>IFERROR(VLOOKUP(N1532,'[40]KL TT ĐỢT 2'!$B$18:$K$2023,10,0),0)</f>
        <v>0</v>
      </c>
    </row>
    <row r="1533" spans="1:28" s="823" customFormat="1" hidden="1" outlineLevel="2">
      <c r="A1533" s="817"/>
      <c r="B1533" s="835" t="s">
        <v>3500</v>
      </c>
      <c r="C1533" s="950" t="s">
        <v>3194</v>
      </c>
      <c r="D1533" s="931" t="s">
        <v>3111</v>
      </c>
      <c r="E1533" s="838">
        <v>1</v>
      </c>
      <c r="F1533" s="945"/>
      <c r="G1533" s="945"/>
      <c r="H1533" s="812">
        <v>0</v>
      </c>
      <c r="I1533" s="891">
        <f t="shared" si="220"/>
        <v>0</v>
      </c>
      <c r="J1533" s="892">
        <f t="shared" si="221"/>
        <v>0</v>
      </c>
      <c r="K1533" s="945"/>
      <c r="M1533" s="828"/>
      <c r="N1533" s="999" t="s">
        <v>3500</v>
      </c>
      <c r="O1533" s="1003" t="s">
        <v>3194</v>
      </c>
      <c r="P1533" s="866" t="s">
        <v>3111</v>
      </c>
      <c r="Q1533" s="844">
        <v>1</v>
      </c>
      <c r="R1533" s="758">
        <f t="shared" si="222"/>
        <v>0</v>
      </c>
      <c r="S1533" s="844">
        <f t="shared" si="222"/>
        <v>0</v>
      </c>
      <c r="T1533" s="883">
        <f t="shared" si="222"/>
        <v>0</v>
      </c>
      <c r="U1533" s="833">
        <v>0</v>
      </c>
      <c r="V1533" s="833"/>
      <c r="W1533" s="795">
        <f t="shared" si="215"/>
        <v>0</v>
      </c>
      <c r="X1533" s="795">
        <f t="shared" si="216"/>
        <v>0</v>
      </c>
      <c r="Y1533" s="795">
        <f t="shared" si="217"/>
        <v>0</v>
      </c>
      <c r="Z1533" s="795">
        <f t="shared" si="218"/>
        <v>0</v>
      </c>
      <c r="AA1533" s="795">
        <f t="shared" si="219"/>
        <v>0</v>
      </c>
      <c r="AB1533" s="796">
        <f>IFERROR(VLOOKUP(N1533,'[40]KL TT ĐỢT 2'!$B$18:$K$2023,10,0),0)</f>
        <v>0</v>
      </c>
    </row>
    <row r="1534" spans="1:28" s="823" customFormat="1" hidden="1" outlineLevel="2">
      <c r="A1534" s="817"/>
      <c r="B1534" s="835" t="s">
        <v>3501</v>
      </c>
      <c r="C1534" s="950" t="s">
        <v>3235</v>
      </c>
      <c r="D1534" s="931" t="s">
        <v>3121</v>
      </c>
      <c r="E1534" s="838">
        <v>2</v>
      </c>
      <c r="F1534" s="945"/>
      <c r="G1534" s="945"/>
      <c r="H1534" s="812">
        <v>0</v>
      </c>
      <c r="I1534" s="891">
        <f t="shared" si="220"/>
        <v>0</v>
      </c>
      <c r="J1534" s="892">
        <f t="shared" si="221"/>
        <v>0</v>
      </c>
      <c r="K1534" s="945"/>
      <c r="M1534" s="828"/>
      <c r="N1534" s="999" t="s">
        <v>3501</v>
      </c>
      <c r="O1534" s="1003" t="s">
        <v>3235</v>
      </c>
      <c r="P1534" s="866" t="s">
        <v>3121</v>
      </c>
      <c r="Q1534" s="844">
        <v>2</v>
      </c>
      <c r="R1534" s="758">
        <f t="shared" si="222"/>
        <v>0</v>
      </c>
      <c r="S1534" s="844">
        <f t="shared" si="222"/>
        <v>0</v>
      </c>
      <c r="T1534" s="883">
        <f t="shared" si="222"/>
        <v>0</v>
      </c>
      <c r="U1534" s="833">
        <v>0</v>
      </c>
      <c r="V1534" s="833"/>
      <c r="W1534" s="795">
        <f t="shared" si="215"/>
        <v>0</v>
      </c>
      <c r="X1534" s="795">
        <f t="shared" si="216"/>
        <v>0</v>
      </c>
      <c r="Y1534" s="795">
        <f t="shared" si="217"/>
        <v>0</v>
      </c>
      <c r="Z1534" s="795">
        <f t="shared" si="218"/>
        <v>0</v>
      </c>
      <c r="AA1534" s="795">
        <f t="shared" si="219"/>
        <v>0</v>
      </c>
      <c r="AB1534" s="796">
        <f>IFERROR(VLOOKUP(N1534,'[40]KL TT ĐỢT 2'!$B$18:$K$2023,10,0),0)</f>
        <v>0</v>
      </c>
    </row>
    <row r="1535" spans="1:28" s="823" customFormat="1" hidden="1" outlineLevel="2">
      <c r="A1535" s="817"/>
      <c r="B1535" s="835" t="s">
        <v>3502</v>
      </c>
      <c r="C1535" s="950" t="s">
        <v>3237</v>
      </c>
      <c r="D1535" s="931" t="s">
        <v>3111</v>
      </c>
      <c r="E1535" s="838">
        <v>1</v>
      </c>
      <c r="F1535" s="945"/>
      <c r="G1535" s="945"/>
      <c r="H1535" s="812">
        <v>0</v>
      </c>
      <c r="I1535" s="891">
        <f t="shared" si="220"/>
        <v>0</v>
      </c>
      <c r="J1535" s="892">
        <f t="shared" si="221"/>
        <v>0</v>
      </c>
      <c r="K1535" s="945"/>
      <c r="M1535" s="828"/>
      <c r="N1535" s="999" t="s">
        <v>3502</v>
      </c>
      <c r="O1535" s="1003" t="s">
        <v>3237</v>
      </c>
      <c r="P1535" s="866" t="s">
        <v>3111</v>
      </c>
      <c r="Q1535" s="844">
        <v>1</v>
      </c>
      <c r="R1535" s="758">
        <f t="shared" si="222"/>
        <v>0</v>
      </c>
      <c r="S1535" s="844">
        <f t="shared" si="222"/>
        <v>0</v>
      </c>
      <c r="T1535" s="883">
        <f t="shared" si="222"/>
        <v>0</v>
      </c>
      <c r="U1535" s="833">
        <v>0</v>
      </c>
      <c r="V1535" s="833"/>
      <c r="W1535" s="795">
        <f t="shared" si="215"/>
        <v>0</v>
      </c>
      <c r="X1535" s="795">
        <f t="shared" si="216"/>
        <v>0</v>
      </c>
      <c r="Y1535" s="795">
        <f t="shared" si="217"/>
        <v>0</v>
      </c>
      <c r="Z1535" s="795">
        <f t="shared" si="218"/>
        <v>0</v>
      </c>
      <c r="AA1535" s="795">
        <f t="shared" si="219"/>
        <v>0</v>
      </c>
      <c r="AB1535" s="796">
        <f>IFERROR(VLOOKUP(N1535,'[40]KL TT ĐỢT 2'!$B$18:$K$2023,10,0),0)</f>
        <v>0</v>
      </c>
    </row>
    <row r="1536" spans="1:28" s="823" customFormat="1" hidden="1" outlineLevel="2">
      <c r="A1536" s="817"/>
      <c r="B1536" s="835" t="s">
        <v>3503</v>
      </c>
      <c r="C1536" s="950" t="s">
        <v>3450</v>
      </c>
      <c r="D1536" s="931" t="s">
        <v>3121</v>
      </c>
      <c r="E1536" s="838">
        <v>4</v>
      </c>
      <c r="F1536" s="945"/>
      <c r="G1536" s="945"/>
      <c r="H1536" s="812">
        <v>0</v>
      </c>
      <c r="I1536" s="891">
        <f t="shared" si="220"/>
        <v>0</v>
      </c>
      <c r="J1536" s="892">
        <f t="shared" si="221"/>
        <v>0</v>
      </c>
      <c r="K1536" s="945"/>
      <c r="M1536" s="828"/>
      <c r="N1536" s="999" t="s">
        <v>3503</v>
      </c>
      <c r="O1536" s="1003" t="s">
        <v>3450</v>
      </c>
      <c r="P1536" s="866" t="s">
        <v>3121</v>
      </c>
      <c r="Q1536" s="844">
        <v>4</v>
      </c>
      <c r="R1536" s="758">
        <f t="shared" si="222"/>
        <v>0</v>
      </c>
      <c r="S1536" s="844">
        <f t="shared" si="222"/>
        <v>0</v>
      </c>
      <c r="T1536" s="883">
        <f t="shared" si="222"/>
        <v>0</v>
      </c>
      <c r="U1536" s="833">
        <v>0</v>
      </c>
      <c r="V1536" s="833"/>
      <c r="W1536" s="795">
        <f t="shared" si="215"/>
        <v>0</v>
      </c>
      <c r="X1536" s="795">
        <f t="shared" si="216"/>
        <v>0</v>
      </c>
      <c r="Y1536" s="795">
        <f t="shared" si="217"/>
        <v>0</v>
      </c>
      <c r="Z1536" s="795">
        <f t="shared" si="218"/>
        <v>0</v>
      </c>
      <c r="AA1536" s="795">
        <f t="shared" si="219"/>
        <v>0</v>
      </c>
      <c r="AB1536" s="796">
        <f>IFERROR(VLOOKUP(N1536,'[40]KL TT ĐỢT 2'!$B$18:$K$2023,10,0),0)</f>
        <v>0</v>
      </c>
    </row>
    <row r="1537" spans="1:28" s="827" customFormat="1" hidden="1" outlineLevel="2">
      <c r="A1537" s="817"/>
      <c r="B1537" s="835" t="s">
        <v>3504</v>
      </c>
      <c r="C1537" s="950" t="s">
        <v>3452</v>
      </c>
      <c r="D1537" s="931" t="s">
        <v>3111</v>
      </c>
      <c r="E1537" s="838">
        <v>1</v>
      </c>
      <c r="F1537" s="945"/>
      <c r="G1537" s="945"/>
      <c r="H1537" s="812">
        <v>0</v>
      </c>
      <c r="I1537" s="891">
        <f t="shared" si="220"/>
        <v>0</v>
      </c>
      <c r="J1537" s="892">
        <f t="shared" si="221"/>
        <v>0</v>
      </c>
      <c r="K1537" s="945"/>
      <c r="M1537" s="828"/>
      <c r="N1537" s="999" t="s">
        <v>3504</v>
      </c>
      <c r="O1537" s="1003" t="s">
        <v>3452</v>
      </c>
      <c r="P1537" s="866" t="s">
        <v>3111</v>
      </c>
      <c r="Q1537" s="844">
        <v>1</v>
      </c>
      <c r="R1537" s="758">
        <f t="shared" si="222"/>
        <v>0</v>
      </c>
      <c r="S1537" s="844">
        <f t="shared" si="222"/>
        <v>0</v>
      </c>
      <c r="T1537" s="883">
        <f t="shared" si="222"/>
        <v>0</v>
      </c>
      <c r="U1537" s="833">
        <v>0</v>
      </c>
      <c r="V1537" s="833"/>
      <c r="W1537" s="795">
        <f t="shared" si="215"/>
        <v>0</v>
      </c>
      <c r="X1537" s="795">
        <f t="shared" si="216"/>
        <v>0</v>
      </c>
      <c r="Y1537" s="795">
        <f t="shared" si="217"/>
        <v>0</v>
      </c>
      <c r="Z1537" s="795">
        <f t="shared" si="218"/>
        <v>0</v>
      </c>
      <c r="AA1537" s="795">
        <f t="shared" si="219"/>
        <v>0</v>
      </c>
      <c r="AB1537" s="796">
        <f>IFERROR(VLOOKUP(N1537,'[40]KL TT ĐỢT 2'!$B$18:$K$2023,10,0),0)</f>
        <v>0</v>
      </c>
    </row>
    <row r="1538" spans="1:28" s="827" customFormat="1" hidden="1" outlineLevel="2">
      <c r="A1538" s="817"/>
      <c r="B1538" s="835" t="s">
        <v>3505</v>
      </c>
      <c r="C1538" s="818" t="s">
        <v>3506</v>
      </c>
      <c r="D1538" s="819" t="s">
        <v>3118</v>
      </c>
      <c r="E1538" s="820">
        <v>1</v>
      </c>
      <c r="F1538" s="945"/>
      <c r="G1538" s="945"/>
      <c r="H1538" s="812">
        <v>0</v>
      </c>
      <c r="I1538" s="891">
        <f t="shared" si="220"/>
        <v>0</v>
      </c>
      <c r="J1538" s="892">
        <f t="shared" si="221"/>
        <v>0</v>
      </c>
      <c r="K1538" s="945"/>
      <c r="M1538" s="828"/>
      <c r="N1538" s="999" t="s">
        <v>3505</v>
      </c>
      <c r="O1538" s="1004" t="s">
        <v>3506</v>
      </c>
      <c r="P1538" s="862" t="s">
        <v>3118</v>
      </c>
      <c r="Q1538" s="832">
        <v>1</v>
      </c>
      <c r="R1538" s="758">
        <f t="shared" si="222"/>
        <v>0</v>
      </c>
      <c r="S1538" s="844">
        <f t="shared" si="222"/>
        <v>0</v>
      </c>
      <c r="T1538" s="883">
        <f t="shared" si="222"/>
        <v>0</v>
      </c>
      <c r="U1538" s="833">
        <v>0</v>
      </c>
      <c r="V1538" s="833"/>
      <c r="W1538" s="795">
        <f t="shared" si="215"/>
        <v>0</v>
      </c>
      <c r="X1538" s="795">
        <f t="shared" si="216"/>
        <v>0</v>
      </c>
      <c r="Y1538" s="795">
        <f t="shared" si="217"/>
        <v>0</v>
      </c>
      <c r="Z1538" s="795">
        <f t="shared" si="218"/>
        <v>0</v>
      </c>
      <c r="AA1538" s="795">
        <f t="shared" si="219"/>
        <v>0</v>
      </c>
      <c r="AB1538" s="796">
        <f>IFERROR(VLOOKUP(N1538,'[40]KL TT ĐỢT 2'!$B$18:$K$2023,10,0),0)</f>
        <v>0</v>
      </c>
    </row>
    <row r="1539" spans="1:28" s="823" customFormat="1" hidden="1" outlineLevel="2">
      <c r="A1539" s="835"/>
      <c r="B1539" s="835" t="s">
        <v>3507</v>
      </c>
      <c r="C1539" s="950" t="s">
        <v>3143</v>
      </c>
      <c r="D1539" s="931" t="s">
        <v>3111</v>
      </c>
      <c r="E1539" s="838">
        <v>1</v>
      </c>
      <c r="F1539" s="938"/>
      <c r="G1539" s="938"/>
      <c r="H1539" s="812">
        <v>0</v>
      </c>
      <c r="I1539" s="891">
        <f t="shared" si="220"/>
        <v>0</v>
      </c>
      <c r="J1539" s="892">
        <f t="shared" si="221"/>
        <v>0</v>
      </c>
      <c r="K1539" s="938"/>
      <c r="M1539" s="841"/>
      <c r="N1539" s="999" t="s">
        <v>3507</v>
      </c>
      <c r="O1539" s="1003" t="s">
        <v>3143</v>
      </c>
      <c r="P1539" s="866" t="s">
        <v>3111</v>
      </c>
      <c r="Q1539" s="844">
        <v>1</v>
      </c>
      <c r="R1539" s="758">
        <f t="shared" si="222"/>
        <v>0</v>
      </c>
      <c r="S1539" s="844">
        <f t="shared" si="222"/>
        <v>0</v>
      </c>
      <c r="T1539" s="883">
        <f t="shared" si="222"/>
        <v>0</v>
      </c>
      <c r="U1539" s="860">
        <v>0</v>
      </c>
      <c r="V1539" s="860"/>
      <c r="W1539" s="795">
        <f t="shared" si="215"/>
        <v>0</v>
      </c>
      <c r="X1539" s="795">
        <f t="shared" si="216"/>
        <v>0</v>
      </c>
      <c r="Y1539" s="795">
        <f t="shared" si="217"/>
        <v>0</v>
      </c>
      <c r="Z1539" s="795">
        <f t="shared" si="218"/>
        <v>0</v>
      </c>
      <c r="AA1539" s="795">
        <f t="shared" si="219"/>
        <v>0</v>
      </c>
      <c r="AB1539" s="796">
        <f>IFERROR(VLOOKUP(N1539,'[40]KL TT ĐỢT 2'!$B$18:$K$2023,10,0),0)</f>
        <v>0</v>
      </c>
    </row>
    <row r="1540" spans="1:28" s="823" customFormat="1" hidden="1" outlineLevel="2">
      <c r="A1540" s="835"/>
      <c r="B1540" s="835" t="s">
        <v>3508</v>
      </c>
      <c r="C1540" s="950" t="s">
        <v>3243</v>
      </c>
      <c r="D1540" s="931" t="s">
        <v>3111</v>
      </c>
      <c r="E1540" s="838">
        <v>1</v>
      </c>
      <c r="F1540" s="938"/>
      <c r="G1540" s="938"/>
      <c r="H1540" s="812">
        <v>0</v>
      </c>
      <c r="I1540" s="891">
        <f t="shared" si="220"/>
        <v>0</v>
      </c>
      <c r="J1540" s="892">
        <f t="shared" si="221"/>
        <v>0</v>
      </c>
      <c r="K1540" s="938"/>
      <c r="M1540" s="841"/>
      <c r="N1540" s="999" t="s">
        <v>3508</v>
      </c>
      <c r="O1540" s="1003" t="s">
        <v>3243</v>
      </c>
      <c r="P1540" s="866" t="s">
        <v>3111</v>
      </c>
      <c r="Q1540" s="844">
        <v>1</v>
      </c>
      <c r="R1540" s="758">
        <f t="shared" si="222"/>
        <v>0</v>
      </c>
      <c r="S1540" s="844">
        <f t="shared" si="222"/>
        <v>0</v>
      </c>
      <c r="T1540" s="883">
        <f t="shared" si="222"/>
        <v>0</v>
      </c>
      <c r="U1540" s="860">
        <v>0</v>
      </c>
      <c r="V1540" s="860"/>
      <c r="W1540" s="795">
        <f t="shared" si="215"/>
        <v>0</v>
      </c>
      <c r="X1540" s="795">
        <f t="shared" si="216"/>
        <v>0</v>
      </c>
      <c r="Y1540" s="795">
        <f t="shared" si="217"/>
        <v>0</v>
      </c>
      <c r="Z1540" s="795">
        <f t="shared" si="218"/>
        <v>0</v>
      </c>
      <c r="AA1540" s="795">
        <f t="shared" si="219"/>
        <v>0</v>
      </c>
      <c r="AB1540" s="796">
        <f>IFERROR(VLOOKUP(N1540,'[40]KL TT ĐỢT 2'!$B$18:$K$2023,10,0),0)</f>
        <v>0</v>
      </c>
    </row>
    <row r="1541" spans="1:28" s="823" customFormat="1" hidden="1" outlineLevel="2">
      <c r="A1541" s="835"/>
      <c r="B1541" s="835" t="s">
        <v>3509</v>
      </c>
      <c r="C1541" s="950" t="s">
        <v>3245</v>
      </c>
      <c r="D1541" s="931" t="s">
        <v>3104</v>
      </c>
      <c r="E1541" s="838">
        <v>1</v>
      </c>
      <c r="F1541" s="938"/>
      <c r="G1541" s="938"/>
      <c r="H1541" s="812">
        <v>0</v>
      </c>
      <c r="I1541" s="891">
        <f t="shared" si="220"/>
        <v>0</v>
      </c>
      <c r="J1541" s="892">
        <f t="shared" si="221"/>
        <v>0</v>
      </c>
      <c r="K1541" s="938"/>
      <c r="M1541" s="841"/>
      <c r="N1541" s="999" t="s">
        <v>3509</v>
      </c>
      <c r="O1541" s="1003" t="s">
        <v>3245</v>
      </c>
      <c r="P1541" s="866" t="s">
        <v>3104</v>
      </c>
      <c r="Q1541" s="844">
        <v>1</v>
      </c>
      <c r="R1541" s="758">
        <f t="shared" si="222"/>
        <v>0</v>
      </c>
      <c r="S1541" s="844">
        <f t="shared" si="222"/>
        <v>0</v>
      </c>
      <c r="T1541" s="883">
        <f t="shared" si="222"/>
        <v>0</v>
      </c>
      <c r="U1541" s="860">
        <v>0</v>
      </c>
      <c r="V1541" s="860"/>
      <c r="W1541" s="795">
        <f t="shared" si="215"/>
        <v>0</v>
      </c>
      <c r="X1541" s="795">
        <f t="shared" si="216"/>
        <v>0</v>
      </c>
      <c r="Y1541" s="795">
        <f t="shared" si="217"/>
        <v>0</v>
      </c>
      <c r="Z1541" s="795">
        <f t="shared" si="218"/>
        <v>0</v>
      </c>
      <c r="AA1541" s="795">
        <f t="shared" si="219"/>
        <v>0</v>
      </c>
      <c r="AB1541" s="796">
        <f>IFERROR(VLOOKUP(N1541,'[40]KL TT ĐỢT 2'!$B$18:$K$2023,10,0),0)</f>
        <v>0</v>
      </c>
    </row>
    <row r="1542" spans="1:28" s="827" customFormat="1" hidden="1" outlineLevel="2">
      <c r="A1542" s="817"/>
      <c r="B1542" s="835" t="s">
        <v>3510</v>
      </c>
      <c r="C1542" s="818" t="s">
        <v>3247</v>
      </c>
      <c r="D1542" s="819" t="s">
        <v>3118</v>
      </c>
      <c r="E1542" s="820">
        <v>1</v>
      </c>
      <c r="F1542" s="945"/>
      <c r="G1542" s="945"/>
      <c r="H1542" s="812">
        <v>0</v>
      </c>
      <c r="I1542" s="891">
        <f t="shared" si="220"/>
        <v>0</v>
      </c>
      <c r="J1542" s="892">
        <f t="shared" si="221"/>
        <v>0</v>
      </c>
      <c r="K1542" s="945"/>
      <c r="M1542" s="828"/>
      <c r="N1542" s="999" t="s">
        <v>3510</v>
      </c>
      <c r="O1542" s="1004" t="s">
        <v>3247</v>
      </c>
      <c r="P1542" s="862" t="s">
        <v>3118</v>
      </c>
      <c r="Q1542" s="832">
        <v>1</v>
      </c>
      <c r="R1542" s="758">
        <f t="shared" si="222"/>
        <v>0</v>
      </c>
      <c r="S1542" s="844">
        <f t="shared" si="222"/>
        <v>0</v>
      </c>
      <c r="T1542" s="883">
        <f t="shared" si="222"/>
        <v>0</v>
      </c>
      <c r="U1542" s="833">
        <v>0</v>
      </c>
      <c r="V1542" s="833"/>
      <c r="W1542" s="795">
        <f t="shared" si="215"/>
        <v>0</v>
      </c>
      <c r="X1542" s="795">
        <f t="shared" si="216"/>
        <v>0</v>
      </c>
      <c r="Y1542" s="795">
        <f t="shared" si="217"/>
        <v>0</v>
      </c>
      <c r="Z1542" s="795">
        <f t="shared" si="218"/>
        <v>0</v>
      </c>
      <c r="AA1542" s="795">
        <f t="shared" si="219"/>
        <v>0</v>
      </c>
      <c r="AB1542" s="796">
        <f>IFERROR(VLOOKUP(N1542,'[40]KL TT ĐỢT 2'!$B$18:$K$2023,10,0),0)</f>
        <v>0</v>
      </c>
    </row>
    <row r="1543" spans="1:28" s="823" customFormat="1" hidden="1" outlineLevel="2">
      <c r="A1543" s="835"/>
      <c r="B1543" s="835" t="s">
        <v>3511</v>
      </c>
      <c r="C1543" s="950" t="s">
        <v>3143</v>
      </c>
      <c r="D1543" s="931" t="s">
        <v>3111</v>
      </c>
      <c r="E1543" s="838">
        <v>1</v>
      </c>
      <c r="F1543" s="938"/>
      <c r="G1543" s="938"/>
      <c r="H1543" s="812">
        <v>0</v>
      </c>
      <c r="I1543" s="891">
        <f t="shared" si="220"/>
        <v>0</v>
      </c>
      <c r="J1543" s="892">
        <f t="shared" si="221"/>
        <v>0</v>
      </c>
      <c r="K1543" s="938"/>
      <c r="M1543" s="841"/>
      <c r="N1543" s="999" t="s">
        <v>3511</v>
      </c>
      <c r="O1543" s="1003" t="s">
        <v>3143</v>
      </c>
      <c r="P1543" s="866" t="s">
        <v>3111</v>
      </c>
      <c r="Q1543" s="844">
        <v>1</v>
      </c>
      <c r="R1543" s="758">
        <f t="shared" si="222"/>
        <v>0</v>
      </c>
      <c r="S1543" s="844">
        <f t="shared" si="222"/>
        <v>0</v>
      </c>
      <c r="T1543" s="883">
        <f t="shared" si="222"/>
        <v>0</v>
      </c>
      <c r="U1543" s="860">
        <v>0</v>
      </c>
      <c r="V1543" s="860"/>
      <c r="W1543" s="795">
        <f t="shared" si="215"/>
        <v>0</v>
      </c>
      <c r="X1543" s="795">
        <f t="shared" si="216"/>
        <v>0</v>
      </c>
      <c r="Y1543" s="795">
        <f t="shared" si="217"/>
        <v>0</v>
      </c>
      <c r="Z1543" s="795">
        <f t="shared" si="218"/>
        <v>0</v>
      </c>
      <c r="AA1543" s="795">
        <f t="shared" si="219"/>
        <v>0</v>
      </c>
      <c r="AB1543" s="796">
        <f>IFERROR(VLOOKUP(N1543,'[40]KL TT ĐỢT 2'!$B$18:$K$2023,10,0),0)</f>
        <v>0</v>
      </c>
    </row>
    <row r="1544" spans="1:28" s="823" customFormat="1" hidden="1" outlineLevel="2">
      <c r="A1544" s="835"/>
      <c r="B1544" s="835" t="s">
        <v>3512</v>
      </c>
      <c r="C1544" s="950" t="s">
        <v>3243</v>
      </c>
      <c r="D1544" s="931" t="s">
        <v>3111</v>
      </c>
      <c r="E1544" s="838">
        <v>1</v>
      </c>
      <c r="F1544" s="938"/>
      <c r="G1544" s="938"/>
      <c r="H1544" s="812">
        <v>0</v>
      </c>
      <c r="I1544" s="891">
        <f t="shared" si="220"/>
        <v>0</v>
      </c>
      <c r="J1544" s="892">
        <f t="shared" si="221"/>
        <v>0</v>
      </c>
      <c r="K1544" s="938"/>
      <c r="M1544" s="841"/>
      <c r="N1544" s="999" t="s">
        <v>3512</v>
      </c>
      <c r="O1544" s="1003" t="s">
        <v>3243</v>
      </c>
      <c r="P1544" s="866" t="s">
        <v>3111</v>
      </c>
      <c r="Q1544" s="844">
        <v>1</v>
      </c>
      <c r="R1544" s="758">
        <f t="shared" si="222"/>
        <v>0</v>
      </c>
      <c r="S1544" s="844">
        <f t="shared" si="222"/>
        <v>0</v>
      </c>
      <c r="T1544" s="883">
        <f t="shared" si="222"/>
        <v>0</v>
      </c>
      <c r="U1544" s="860">
        <v>0</v>
      </c>
      <c r="V1544" s="860"/>
      <c r="W1544" s="795">
        <f t="shared" si="215"/>
        <v>0</v>
      </c>
      <c r="X1544" s="795">
        <f t="shared" si="216"/>
        <v>0</v>
      </c>
      <c r="Y1544" s="795">
        <f t="shared" si="217"/>
        <v>0</v>
      </c>
      <c r="Z1544" s="795">
        <f t="shared" si="218"/>
        <v>0</v>
      </c>
      <c r="AA1544" s="795">
        <f t="shared" si="219"/>
        <v>0</v>
      </c>
      <c r="AB1544" s="796">
        <f>IFERROR(VLOOKUP(N1544,'[40]KL TT ĐỢT 2'!$B$18:$K$2023,10,0),0)</f>
        <v>0</v>
      </c>
    </row>
    <row r="1545" spans="1:28" s="823" customFormat="1" hidden="1" outlineLevel="2">
      <c r="A1545" s="835"/>
      <c r="B1545" s="835" t="s">
        <v>3513</v>
      </c>
      <c r="C1545" s="950" t="s">
        <v>3245</v>
      </c>
      <c r="D1545" s="931" t="s">
        <v>3104</v>
      </c>
      <c r="E1545" s="838">
        <v>1</v>
      </c>
      <c r="F1545" s="938"/>
      <c r="G1545" s="938"/>
      <c r="H1545" s="812">
        <v>0</v>
      </c>
      <c r="I1545" s="891">
        <f t="shared" si="220"/>
        <v>0</v>
      </c>
      <c r="J1545" s="892">
        <f t="shared" si="221"/>
        <v>0</v>
      </c>
      <c r="K1545" s="938"/>
      <c r="M1545" s="841"/>
      <c r="N1545" s="999" t="s">
        <v>3513</v>
      </c>
      <c r="O1545" s="1003" t="s">
        <v>3245</v>
      </c>
      <c r="P1545" s="866" t="s">
        <v>3104</v>
      </c>
      <c r="Q1545" s="844">
        <v>1</v>
      </c>
      <c r="R1545" s="758">
        <f t="shared" si="222"/>
        <v>0</v>
      </c>
      <c r="S1545" s="844">
        <f t="shared" si="222"/>
        <v>0</v>
      </c>
      <c r="T1545" s="883">
        <f t="shared" si="222"/>
        <v>0</v>
      </c>
      <c r="U1545" s="860">
        <v>0</v>
      </c>
      <c r="V1545" s="860"/>
      <c r="W1545" s="795">
        <f t="shared" si="215"/>
        <v>0</v>
      </c>
      <c r="X1545" s="795">
        <f t="shared" si="216"/>
        <v>0</v>
      </c>
      <c r="Y1545" s="795">
        <f t="shared" si="217"/>
        <v>0</v>
      </c>
      <c r="Z1545" s="795">
        <f t="shared" si="218"/>
        <v>0</v>
      </c>
      <c r="AA1545" s="795">
        <f t="shared" si="219"/>
        <v>0</v>
      </c>
      <c r="AB1545" s="796">
        <f>IFERROR(VLOOKUP(N1545,'[40]KL TT ĐỢT 2'!$B$18:$K$2023,10,0),0)</f>
        <v>0</v>
      </c>
    </row>
    <row r="1546" spans="1:28" s="827" customFormat="1" hidden="1" outlineLevel="2">
      <c r="A1546" s="817"/>
      <c r="B1546" s="835" t="s">
        <v>3514</v>
      </c>
      <c r="C1546" s="818" t="s">
        <v>3458</v>
      </c>
      <c r="D1546" s="819" t="s">
        <v>3118</v>
      </c>
      <c r="E1546" s="820">
        <v>3</v>
      </c>
      <c r="F1546" s="945"/>
      <c r="G1546" s="945"/>
      <c r="H1546" s="812">
        <v>0</v>
      </c>
      <c r="I1546" s="891">
        <f t="shared" si="220"/>
        <v>0</v>
      </c>
      <c r="J1546" s="892">
        <f t="shared" si="221"/>
        <v>0</v>
      </c>
      <c r="K1546" s="945"/>
      <c r="M1546" s="828"/>
      <c r="N1546" s="999" t="s">
        <v>3514</v>
      </c>
      <c r="O1546" s="1004" t="s">
        <v>3458</v>
      </c>
      <c r="P1546" s="862" t="s">
        <v>3118</v>
      </c>
      <c r="Q1546" s="832">
        <v>3</v>
      </c>
      <c r="R1546" s="758">
        <f t="shared" si="222"/>
        <v>0</v>
      </c>
      <c r="S1546" s="844">
        <f t="shared" si="222"/>
        <v>0</v>
      </c>
      <c r="T1546" s="883">
        <f t="shared" si="222"/>
        <v>0</v>
      </c>
      <c r="U1546" s="833">
        <v>0</v>
      </c>
      <c r="V1546" s="833"/>
      <c r="W1546" s="795">
        <f t="shared" si="215"/>
        <v>0</v>
      </c>
      <c r="X1546" s="795">
        <f t="shared" si="216"/>
        <v>0</v>
      </c>
      <c r="Y1546" s="795">
        <f t="shared" si="217"/>
        <v>0</v>
      </c>
      <c r="Z1546" s="795">
        <f t="shared" si="218"/>
        <v>0</v>
      </c>
      <c r="AA1546" s="795">
        <f t="shared" si="219"/>
        <v>0</v>
      </c>
      <c r="AB1546" s="796">
        <f>IFERROR(VLOOKUP(N1546,'[40]KL TT ĐỢT 2'!$B$18:$K$2023,10,0),0)</f>
        <v>0</v>
      </c>
    </row>
    <row r="1547" spans="1:28" s="823" customFormat="1" hidden="1" outlineLevel="2">
      <c r="A1547" s="835"/>
      <c r="B1547" s="835" t="s">
        <v>3515</v>
      </c>
      <c r="C1547" s="950" t="s">
        <v>3143</v>
      </c>
      <c r="D1547" s="931" t="s">
        <v>3121</v>
      </c>
      <c r="E1547" s="838">
        <v>3</v>
      </c>
      <c r="F1547" s="938"/>
      <c r="G1547" s="938"/>
      <c r="H1547" s="812">
        <v>0</v>
      </c>
      <c r="I1547" s="891">
        <f t="shared" si="220"/>
        <v>0</v>
      </c>
      <c r="J1547" s="892">
        <f t="shared" si="221"/>
        <v>0</v>
      </c>
      <c r="K1547" s="938"/>
      <c r="M1547" s="841"/>
      <c r="N1547" s="999" t="s">
        <v>3515</v>
      </c>
      <c r="O1547" s="1003" t="s">
        <v>3143</v>
      </c>
      <c r="P1547" s="866" t="s">
        <v>3121</v>
      </c>
      <c r="Q1547" s="844">
        <v>3</v>
      </c>
      <c r="R1547" s="758">
        <f t="shared" si="222"/>
        <v>0</v>
      </c>
      <c r="S1547" s="844">
        <f t="shared" si="222"/>
        <v>0</v>
      </c>
      <c r="T1547" s="883">
        <f t="shared" si="222"/>
        <v>0</v>
      </c>
      <c r="U1547" s="860">
        <v>0</v>
      </c>
      <c r="V1547" s="860"/>
      <c r="W1547" s="795">
        <f t="shared" si="215"/>
        <v>0</v>
      </c>
      <c r="X1547" s="795">
        <f t="shared" si="216"/>
        <v>0</v>
      </c>
      <c r="Y1547" s="795">
        <f t="shared" si="217"/>
        <v>0</v>
      </c>
      <c r="Z1547" s="795">
        <f t="shared" si="218"/>
        <v>0</v>
      </c>
      <c r="AA1547" s="795">
        <f t="shared" si="219"/>
        <v>0</v>
      </c>
      <c r="AB1547" s="796">
        <f>IFERROR(VLOOKUP(N1547,'[40]KL TT ĐỢT 2'!$B$18:$K$2023,10,0),0)</f>
        <v>0</v>
      </c>
    </row>
    <row r="1548" spans="1:28" s="823" customFormat="1" hidden="1" outlineLevel="2">
      <c r="A1548" s="835"/>
      <c r="B1548" s="835" t="s">
        <v>3516</v>
      </c>
      <c r="C1548" s="950" t="s">
        <v>3461</v>
      </c>
      <c r="D1548" s="931" t="s">
        <v>3121</v>
      </c>
      <c r="E1548" s="838">
        <v>3</v>
      </c>
      <c r="F1548" s="938"/>
      <c r="G1548" s="938"/>
      <c r="H1548" s="812">
        <v>0</v>
      </c>
      <c r="I1548" s="891">
        <f t="shared" si="220"/>
        <v>0</v>
      </c>
      <c r="J1548" s="892">
        <f t="shared" si="221"/>
        <v>0</v>
      </c>
      <c r="K1548" s="938"/>
      <c r="M1548" s="841"/>
      <c r="N1548" s="999" t="s">
        <v>3516</v>
      </c>
      <c r="O1548" s="1003" t="s">
        <v>3461</v>
      </c>
      <c r="P1548" s="866" t="s">
        <v>3121</v>
      </c>
      <c r="Q1548" s="844">
        <v>3</v>
      </c>
      <c r="R1548" s="758">
        <f t="shared" si="222"/>
        <v>0</v>
      </c>
      <c r="S1548" s="844">
        <f t="shared" si="222"/>
        <v>0</v>
      </c>
      <c r="T1548" s="883">
        <f t="shared" si="222"/>
        <v>0</v>
      </c>
      <c r="U1548" s="860">
        <v>0</v>
      </c>
      <c r="V1548" s="860"/>
      <c r="W1548" s="795">
        <f t="shared" si="215"/>
        <v>0</v>
      </c>
      <c r="X1548" s="795">
        <f t="shared" si="216"/>
        <v>0</v>
      </c>
      <c r="Y1548" s="795">
        <f t="shared" si="217"/>
        <v>0</v>
      </c>
      <c r="Z1548" s="795">
        <f t="shared" si="218"/>
        <v>0</v>
      </c>
      <c r="AA1548" s="795">
        <f t="shared" si="219"/>
        <v>0</v>
      </c>
      <c r="AB1548" s="796">
        <f>IFERROR(VLOOKUP(N1548,'[40]KL TT ĐỢT 2'!$B$18:$K$2023,10,0),0)</f>
        <v>0</v>
      </c>
    </row>
    <row r="1549" spans="1:28" s="823" customFormat="1" hidden="1" outlineLevel="2">
      <c r="A1549" s="835"/>
      <c r="B1549" s="835" t="s">
        <v>3517</v>
      </c>
      <c r="C1549" s="950" t="s">
        <v>3245</v>
      </c>
      <c r="D1549" s="931" t="s">
        <v>3104</v>
      </c>
      <c r="E1549" s="838">
        <v>3</v>
      </c>
      <c r="F1549" s="938"/>
      <c r="G1549" s="938"/>
      <c r="H1549" s="812">
        <v>0</v>
      </c>
      <c r="I1549" s="891">
        <f t="shared" si="220"/>
        <v>0</v>
      </c>
      <c r="J1549" s="892">
        <f t="shared" si="221"/>
        <v>0</v>
      </c>
      <c r="K1549" s="938"/>
      <c r="M1549" s="841"/>
      <c r="N1549" s="999" t="s">
        <v>3517</v>
      </c>
      <c r="O1549" s="1003" t="s">
        <v>3245</v>
      </c>
      <c r="P1549" s="866" t="s">
        <v>3104</v>
      </c>
      <c r="Q1549" s="844">
        <v>3</v>
      </c>
      <c r="R1549" s="758">
        <f t="shared" si="222"/>
        <v>0</v>
      </c>
      <c r="S1549" s="844">
        <f t="shared" si="222"/>
        <v>0</v>
      </c>
      <c r="T1549" s="883">
        <f t="shared" si="222"/>
        <v>0</v>
      </c>
      <c r="U1549" s="860">
        <v>0</v>
      </c>
      <c r="V1549" s="860"/>
      <c r="W1549" s="795">
        <f t="shared" si="215"/>
        <v>0</v>
      </c>
      <c r="X1549" s="795">
        <f t="shared" si="216"/>
        <v>0</v>
      </c>
      <c r="Y1549" s="795">
        <f t="shared" si="217"/>
        <v>0</v>
      </c>
      <c r="Z1549" s="795">
        <f t="shared" si="218"/>
        <v>0</v>
      </c>
      <c r="AA1549" s="795">
        <f t="shared" si="219"/>
        <v>0</v>
      </c>
      <c r="AB1549" s="796">
        <f>IFERROR(VLOOKUP(N1549,'[40]KL TT ĐỢT 2'!$B$18:$K$2023,10,0),0)</f>
        <v>0</v>
      </c>
    </row>
    <row r="1550" spans="1:28" s="827" customFormat="1" hidden="1" outlineLevel="2">
      <c r="A1550" s="817"/>
      <c r="B1550" s="835" t="s">
        <v>3518</v>
      </c>
      <c r="C1550" s="818" t="s">
        <v>3464</v>
      </c>
      <c r="D1550" s="819" t="s">
        <v>3118</v>
      </c>
      <c r="E1550" s="820">
        <v>6</v>
      </c>
      <c r="F1550" s="945"/>
      <c r="G1550" s="945"/>
      <c r="H1550" s="812">
        <v>0</v>
      </c>
      <c r="I1550" s="891">
        <f t="shared" si="220"/>
        <v>0</v>
      </c>
      <c r="J1550" s="892">
        <f t="shared" si="221"/>
        <v>0</v>
      </c>
      <c r="K1550" s="945"/>
      <c r="M1550" s="828"/>
      <c r="N1550" s="999" t="s">
        <v>3518</v>
      </c>
      <c r="O1550" s="1004" t="s">
        <v>3464</v>
      </c>
      <c r="P1550" s="862" t="s">
        <v>3118</v>
      </c>
      <c r="Q1550" s="832">
        <v>6</v>
      </c>
      <c r="R1550" s="758">
        <f t="shared" si="222"/>
        <v>0</v>
      </c>
      <c r="S1550" s="844">
        <f t="shared" si="222"/>
        <v>0</v>
      </c>
      <c r="T1550" s="883">
        <f t="shared" si="222"/>
        <v>0</v>
      </c>
      <c r="U1550" s="833">
        <v>0</v>
      </c>
      <c r="V1550" s="833"/>
      <c r="W1550" s="795">
        <f t="shared" si="215"/>
        <v>0</v>
      </c>
      <c r="X1550" s="795">
        <f t="shared" si="216"/>
        <v>0</v>
      </c>
      <c r="Y1550" s="795">
        <f t="shared" si="217"/>
        <v>0</v>
      </c>
      <c r="Z1550" s="795">
        <f t="shared" si="218"/>
        <v>0</v>
      </c>
      <c r="AA1550" s="795">
        <f t="shared" si="219"/>
        <v>0</v>
      </c>
      <c r="AB1550" s="796">
        <f>IFERROR(VLOOKUP(N1550,'[40]KL TT ĐỢT 2'!$B$18:$K$2023,10,0),0)</f>
        <v>0</v>
      </c>
    </row>
    <row r="1551" spans="1:28" s="823" customFormat="1" hidden="1" outlineLevel="2">
      <c r="A1551" s="835"/>
      <c r="B1551" s="835" t="s">
        <v>3519</v>
      </c>
      <c r="C1551" s="950" t="s">
        <v>3143</v>
      </c>
      <c r="D1551" s="931" t="s">
        <v>3121</v>
      </c>
      <c r="E1551" s="838">
        <v>6</v>
      </c>
      <c r="F1551" s="938"/>
      <c r="G1551" s="938"/>
      <c r="H1551" s="812">
        <v>0</v>
      </c>
      <c r="I1551" s="891">
        <f t="shared" si="220"/>
        <v>0</v>
      </c>
      <c r="J1551" s="892">
        <f t="shared" si="221"/>
        <v>0</v>
      </c>
      <c r="K1551" s="938"/>
      <c r="M1551" s="841"/>
      <c r="N1551" s="999" t="s">
        <v>3519</v>
      </c>
      <c r="O1551" s="1003" t="s">
        <v>3143</v>
      </c>
      <c r="P1551" s="866" t="s">
        <v>3121</v>
      </c>
      <c r="Q1551" s="844">
        <v>6</v>
      </c>
      <c r="R1551" s="758">
        <f t="shared" si="222"/>
        <v>0</v>
      </c>
      <c r="S1551" s="844">
        <f t="shared" si="222"/>
        <v>0</v>
      </c>
      <c r="T1551" s="883">
        <f t="shared" si="222"/>
        <v>0</v>
      </c>
      <c r="U1551" s="860">
        <v>0</v>
      </c>
      <c r="V1551" s="860"/>
      <c r="W1551" s="795">
        <f t="shared" si="215"/>
        <v>0</v>
      </c>
      <c r="X1551" s="795">
        <f t="shared" si="216"/>
        <v>0</v>
      </c>
      <c r="Y1551" s="795">
        <f t="shared" si="217"/>
        <v>0</v>
      </c>
      <c r="Z1551" s="795">
        <f t="shared" si="218"/>
        <v>0</v>
      </c>
      <c r="AA1551" s="795">
        <f t="shared" si="219"/>
        <v>0</v>
      </c>
      <c r="AB1551" s="796">
        <f>IFERROR(VLOOKUP(N1551,'[40]KL TT ĐỢT 2'!$B$18:$K$2023,10,0),0)</f>
        <v>0</v>
      </c>
    </row>
    <row r="1552" spans="1:28" s="823" customFormat="1" hidden="1" outlineLevel="2">
      <c r="A1552" s="835"/>
      <c r="B1552" s="835" t="s">
        <v>3520</v>
      </c>
      <c r="C1552" s="950" t="s">
        <v>3146</v>
      </c>
      <c r="D1552" s="931" t="s">
        <v>3121</v>
      </c>
      <c r="E1552" s="838">
        <v>6</v>
      </c>
      <c r="F1552" s="938"/>
      <c r="G1552" s="938"/>
      <c r="H1552" s="812">
        <v>0</v>
      </c>
      <c r="I1552" s="891">
        <f t="shared" si="220"/>
        <v>0</v>
      </c>
      <c r="J1552" s="892">
        <f t="shared" si="221"/>
        <v>0</v>
      </c>
      <c r="K1552" s="938"/>
      <c r="M1552" s="841"/>
      <c r="N1552" s="999" t="s">
        <v>3520</v>
      </c>
      <c r="O1552" s="1003" t="s">
        <v>3146</v>
      </c>
      <c r="P1552" s="866" t="s">
        <v>3121</v>
      </c>
      <c r="Q1552" s="844">
        <v>6</v>
      </c>
      <c r="R1552" s="758">
        <f t="shared" si="222"/>
        <v>0</v>
      </c>
      <c r="S1552" s="844">
        <f t="shared" si="222"/>
        <v>0</v>
      </c>
      <c r="T1552" s="883">
        <f t="shared" si="222"/>
        <v>0</v>
      </c>
      <c r="U1552" s="860">
        <v>0</v>
      </c>
      <c r="V1552" s="860"/>
      <c r="W1552" s="795">
        <f t="shared" si="215"/>
        <v>0</v>
      </c>
      <c r="X1552" s="795">
        <f t="shared" si="216"/>
        <v>0</v>
      </c>
      <c r="Y1552" s="795">
        <f t="shared" si="217"/>
        <v>0</v>
      </c>
      <c r="Z1552" s="795">
        <f t="shared" si="218"/>
        <v>0</v>
      </c>
      <c r="AA1552" s="795">
        <f t="shared" si="219"/>
        <v>0</v>
      </c>
      <c r="AB1552" s="796">
        <f>IFERROR(VLOOKUP(N1552,'[40]KL TT ĐỢT 2'!$B$18:$K$2023,10,0),0)</f>
        <v>0</v>
      </c>
    </row>
    <row r="1553" spans="1:28" s="823" customFormat="1" hidden="1" outlineLevel="2">
      <c r="A1553" s="835"/>
      <c r="B1553" s="835" t="s">
        <v>3521</v>
      </c>
      <c r="C1553" s="950" t="s">
        <v>3245</v>
      </c>
      <c r="D1553" s="931" t="s">
        <v>3104</v>
      </c>
      <c r="E1553" s="838">
        <v>6</v>
      </c>
      <c r="F1553" s="938"/>
      <c r="G1553" s="938"/>
      <c r="H1553" s="812">
        <v>0</v>
      </c>
      <c r="I1553" s="891">
        <f t="shared" si="220"/>
        <v>0</v>
      </c>
      <c r="J1553" s="892">
        <f t="shared" si="221"/>
        <v>0</v>
      </c>
      <c r="K1553" s="938"/>
      <c r="M1553" s="841"/>
      <c r="N1553" s="999" t="s">
        <v>3521</v>
      </c>
      <c r="O1553" s="1003" t="s">
        <v>3245</v>
      </c>
      <c r="P1553" s="866" t="s">
        <v>3104</v>
      </c>
      <c r="Q1553" s="844">
        <v>6</v>
      </c>
      <c r="R1553" s="758">
        <f t="shared" si="222"/>
        <v>0</v>
      </c>
      <c r="S1553" s="844">
        <f t="shared" si="222"/>
        <v>0</v>
      </c>
      <c r="T1553" s="883">
        <f t="shared" si="222"/>
        <v>0</v>
      </c>
      <c r="U1553" s="860">
        <v>0</v>
      </c>
      <c r="V1553" s="860"/>
      <c r="W1553" s="795">
        <f t="shared" si="215"/>
        <v>0</v>
      </c>
      <c r="X1553" s="795">
        <f t="shared" si="216"/>
        <v>0</v>
      </c>
      <c r="Y1553" s="795">
        <f t="shared" si="217"/>
        <v>0</v>
      </c>
      <c r="Z1553" s="795">
        <f t="shared" si="218"/>
        <v>0</v>
      </c>
      <c r="AA1553" s="795">
        <f t="shared" si="219"/>
        <v>0</v>
      </c>
      <c r="AB1553" s="796">
        <f>IFERROR(VLOOKUP(N1553,'[40]KL TT ĐỢT 2'!$B$18:$K$2023,10,0),0)</f>
        <v>0</v>
      </c>
    </row>
    <row r="1554" spans="1:28" s="827" customFormat="1" hidden="1" outlineLevel="2">
      <c r="A1554" s="817"/>
      <c r="B1554" s="835" t="s">
        <v>3522</v>
      </c>
      <c r="C1554" s="818" t="s">
        <v>3469</v>
      </c>
      <c r="D1554" s="819" t="s">
        <v>3118</v>
      </c>
      <c r="E1554" s="820">
        <v>3</v>
      </c>
      <c r="F1554" s="945"/>
      <c r="G1554" s="945"/>
      <c r="H1554" s="812">
        <v>0</v>
      </c>
      <c r="I1554" s="891">
        <f t="shared" si="220"/>
        <v>0</v>
      </c>
      <c r="J1554" s="892">
        <f t="shared" si="221"/>
        <v>0</v>
      </c>
      <c r="K1554" s="945"/>
      <c r="M1554" s="828"/>
      <c r="N1554" s="999" t="s">
        <v>3522</v>
      </c>
      <c r="O1554" s="1004" t="s">
        <v>3469</v>
      </c>
      <c r="P1554" s="862" t="s">
        <v>3118</v>
      </c>
      <c r="Q1554" s="832">
        <v>3</v>
      </c>
      <c r="R1554" s="758">
        <f t="shared" si="222"/>
        <v>0</v>
      </c>
      <c r="S1554" s="844">
        <f t="shared" si="222"/>
        <v>0</v>
      </c>
      <c r="T1554" s="883">
        <f t="shared" si="222"/>
        <v>0</v>
      </c>
      <c r="U1554" s="833">
        <v>0</v>
      </c>
      <c r="V1554" s="833"/>
      <c r="W1554" s="795">
        <f t="shared" si="215"/>
        <v>0</v>
      </c>
      <c r="X1554" s="795">
        <f t="shared" si="216"/>
        <v>0</v>
      </c>
      <c r="Y1554" s="795">
        <f t="shared" si="217"/>
        <v>0</v>
      </c>
      <c r="Z1554" s="795">
        <f t="shared" si="218"/>
        <v>0</v>
      </c>
      <c r="AA1554" s="795">
        <f t="shared" si="219"/>
        <v>0</v>
      </c>
      <c r="AB1554" s="796">
        <f>IFERROR(VLOOKUP(N1554,'[40]KL TT ĐỢT 2'!$B$18:$K$2023,10,0),0)</f>
        <v>0</v>
      </c>
    </row>
    <row r="1555" spans="1:28" s="823" customFormat="1" hidden="1" outlineLevel="2">
      <c r="A1555" s="835"/>
      <c r="B1555" s="835" t="s">
        <v>3523</v>
      </c>
      <c r="C1555" s="950" t="s">
        <v>3143</v>
      </c>
      <c r="D1555" s="931" t="s">
        <v>3121</v>
      </c>
      <c r="E1555" s="838">
        <v>3</v>
      </c>
      <c r="F1555" s="938"/>
      <c r="G1555" s="938"/>
      <c r="H1555" s="812">
        <v>0</v>
      </c>
      <c r="I1555" s="891">
        <f t="shared" si="220"/>
        <v>0</v>
      </c>
      <c r="J1555" s="892">
        <f t="shared" si="221"/>
        <v>0</v>
      </c>
      <c r="K1555" s="938"/>
      <c r="M1555" s="841"/>
      <c r="N1555" s="999" t="s">
        <v>3523</v>
      </c>
      <c r="O1555" s="1003" t="s">
        <v>3143</v>
      </c>
      <c r="P1555" s="866" t="s">
        <v>3121</v>
      </c>
      <c r="Q1555" s="844">
        <v>3</v>
      </c>
      <c r="R1555" s="758">
        <f t="shared" si="222"/>
        <v>0</v>
      </c>
      <c r="S1555" s="844">
        <f t="shared" si="222"/>
        <v>0</v>
      </c>
      <c r="T1555" s="883">
        <f t="shared" si="222"/>
        <v>0</v>
      </c>
      <c r="U1555" s="860">
        <v>0</v>
      </c>
      <c r="V1555" s="860"/>
      <c r="W1555" s="795">
        <f t="shared" si="215"/>
        <v>0</v>
      </c>
      <c r="X1555" s="795">
        <f t="shared" si="216"/>
        <v>0</v>
      </c>
      <c r="Y1555" s="795">
        <f t="shared" si="217"/>
        <v>0</v>
      </c>
      <c r="Z1555" s="795">
        <f t="shared" si="218"/>
        <v>0</v>
      </c>
      <c r="AA1555" s="795">
        <f t="shared" si="219"/>
        <v>0</v>
      </c>
      <c r="AB1555" s="796">
        <f>IFERROR(VLOOKUP(N1555,'[40]KL TT ĐỢT 2'!$B$18:$K$2023,10,0),0)</f>
        <v>0</v>
      </c>
    </row>
    <row r="1556" spans="1:28" s="823" customFormat="1" hidden="1" outlineLevel="2">
      <c r="A1556" s="835"/>
      <c r="B1556" s="835" t="s">
        <v>3524</v>
      </c>
      <c r="C1556" s="950" t="s">
        <v>3146</v>
      </c>
      <c r="D1556" s="931" t="s">
        <v>3121</v>
      </c>
      <c r="E1556" s="838">
        <v>3</v>
      </c>
      <c r="F1556" s="938"/>
      <c r="G1556" s="938"/>
      <c r="H1556" s="812">
        <v>0</v>
      </c>
      <c r="I1556" s="891">
        <f t="shared" si="220"/>
        <v>0</v>
      </c>
      <c r="J1556" s="892">
        <f t="shared" si="221"/>
        <v>0</v>
      </c>
      <c r="K1556" s="938"/>
      <c r="M1556" s="841"/>
      <c r="N1556" s="999" t="s">
        <v>3524</v>
      </c>
      <c r="O1556" s="1003" t="s">
        <v>3146</v>
      </c>
      <c r="P1556" s="866" t="s">
        <v>3121</v>
      </c>
      <c r="Q1556" s="844">
        <v>3</v>
      </c>
      <c r="R1556" s="758">
        <f t="shared" si="222"/>
        <v>0</v>
      </c>
      <c r="S1556" s="844">
        <f t="shared" si="222"/>
        <v>0</v>
      </c>
      <c r="T1556" s="883">
        <f t="shared" si="222"/>
        <v>0</v>
      </c>
      <c r="U1556" s="860">
        <v>0</v>
      </c>
      <c r="V1556" s="860"/>
      <c r="W1556" s="795">
        <f t="shared" si="215"/>
        <v>0</v>
      </c>
      <c r="X1556" s="795">
        <f t="shared" si="216"/>
        <v>0</v>
      </c>
      <c r="Y1556" s="795">
        <f t="shared" si="217"/>
        <v>0</v>
      </c>
      <c r="Z1556" s="795">
        <f t="shared" si="218"/>
        <v>0</v>
      </c>
      <c r="AA1556" s="795">
        <f t="shared" si="219"/>
        <v>0</v>
      </c>
      <c r="AB1556" s="796">
        <f>IFERROR(VLOOKUP(N1556,'[40]KL TT ĐỢT 2'!$B$18:$K$2023,10,0),0)</f>
        <v>0</v>
      </c>
    </row>
    <row r="1557" spans="1:28" s="823" customFormat="1" hidden="1" outlineLevel="2">
      <c r="A1557" s="835"/>
      <c r="B1557" s="835" t="s">
        <v>3525</v>
      </c>
      <c r="C1557" s="950" t="s">
        <v>3245</v>
      </c>
      <c r="D1557" s="931" t="s">
        <v>3104</v>
      </c>
      <c r="E1557" s="838">
        <v>3</v>
      </c>
      <c r="F1557" s="938"/>
      <c r="G1557" s="938"/>
      <c r="H1557" s="812">
        <v>0</v>
      </c>
      <c r="I1557" s="891">
        <f t="shared" si="220"/>
        <v>0</v>
      </c>
      <c r="J1557" s="892">
        <f t="shared" si="221"/>
        <v>0</v>
      </c>
      <c r="K1557" s="938"/>
      <c r="M1557" s="841"/>
      <c r="N1557" s="999" t="s">
        <v>3525</v>
      </c>
      <c r="O1557" s="1003" t="s">
        <v>3245</v>
      </c>
      <c r="P1557" s="866" t="s">
        <v>3104</v>
      </c>
      <c r="Q1557" s="844">
        <v>3</v>
      </c>
      <c r="R1557" s="758">
        <f t="shared" si="222"/>
        <v>0</v>
      </c>
      <c r="S1557" s="844">
        <f t="shared" si="222"/>
        <v>0</v>
      </c>
      <c r="T1557" s="883">
        <f t="shared" si="222"/>
        <v>0</v>
      </c>
      <c r="U1557" s="860">
        <v>0</v>
      </c>
      <c r="V1557" s="860"/>
      <c r="W1557" s="795">
        <f t="shared" si="215"/>
        <v>0</v>
      </c>
      <c r="X1557" s="795">
        <f t="shared" si="216"/>
        <v>0</v>
      </c>
      <c r="Y1557" s="795">
        <f t="shared" si="217"/>
        <v>0</v>
      </c>
      <c r="Z1557" s="795">
        <f t="shared" si="218"/>
        <v>0</v>
      </c>
      <c r="AA1557" s="795">
        <f t="shared" si="219"/>
        <v>0</v>
      </c>
      <c r="AB1557" s="796">
        <f>IFERROR(VLOOKUP(N1557,'[40]KL TT ĐỢT 2'!$B$18:$K$2023,10,0),0)</f>
        <v>0</v>
      </c>
    </row>
    <row r="1558" spans="1:28" s="827" customFormat="1" hidden="1" outlineLevel="2">
      <c r="A1558" s="817"/>
      <c r="B1558" s="835" t="s">
        <v>3526</v>
      </c>
      <c r="C1558" s="818" t="s">
        <v>3527</v>
      </c>
      <c r="D1558" s="819" t="s">
        <v>3118</v>
      </c>
      <c r="E1558" s="820">
        <v>1</v>
      </c>
      <c r="F1558" s="945"/>
      <c r="G1558" s="945"/>
      <c r="H1558" s="812">
        <v>0</v>
      </c>
      <c r="I1558" s="891">
        <f t="shared" si="220"/>
        <v>0</v>
      </c>
      <c r="J1558" s="892">
        <f t="shared" si="221"/>
        <v>0</v>
      </c>
      <c r="K1558" s="945"/>
      <c r="M1558" s="828"/>
      <c r="N1558" s="999" t="s">
        <v>3526</v>
      </c>
      <c r="O1558" s="1004" t="s">
        <v>3527</v>
      </c>
      <c r="P1558" s="862" t="s">
        <v>3118</v>
      </c>
      <c r="Q1558" s="832">
        <v>1</v>
      </c>
      <c r="R1558" s="758">
        <f t="shared" si="222"/>
        <v>0</v>
      </c>
      <c r="S1558" s="844">
        <f t="shared" si="222"/>
        <v>0</v>
      </c>
      <c r="T1558" s="883">
        <f t="shared" si="222"/>
        <v>0</v>
      </c>
      <c r="U1558" s="833">
        <v>0</v>
      </c>
      <c r="V1558" s="833"/>
      <c r="W1558" s="795">
        <f t="shared" si="215"/>
        <v>0</v>
      </c>
      <c r="X1558" s="795">
        <f t="shared" si="216"/>
        <v>0</v>
      </c>
      <c r="Y1558" s="795">
        <f t="shared" si="217"/>
        <v>0</v>
      </c>
      <c r="Z1558" s="795">
        <f t="shared" si="218"/>
        <v>0</v>
      </c>
      <c r="AA1558" s="795">
        <f t="shared" si="219"/>
        <v>0</v>
      </c>
      <c r="AB1558" s="796">
        <f>IFERROR(VLOOKUP(N1558,'[40]KL TT ĐỢT 2'!$B$18:$K$2023,10,0),0)</f>
        <v>0</v>
      </c>
    </row>
    <row r="1559" spans="1:28" s="823" customFormat="1" hidden="1" outlineLevel="2">
      <c r="A1559" s="835"/>
      <c r="B1559" s="835" t="s">
        <v>3528</v>
      </c>
      <c r="C1559" s="950" t="s">
        <v>3143</v>
      </c>
      <c r="D1559" s="931" t="s">
        <v>3111</v>
      </c>
      <c r="E1559" s="838">
        <v>1</v>
      </c>
      <c r="F1559" s="938"/>
      <c r="G1559" s="938"/>
      <c r="H1559" s="812">
        <v>0</v>
      </c>
      <c r="I1559" s="891">
        <f t="shared" si="220"/>
        <v>0</v>
      </c>
      <c r="J1559" s="892">
        <f t="shared" si="221"/>
        <v>0</v>
      </c>
      <c r="K1559" s="938"/>
      <c r="M1559" s="841"/>
      <c r="N1559" s="999" t="s">
        <v>3528</v>
      </c>
      <c r="O1559" s="1003" t="s">
        <v>3143</v>
      </c>
      <c r="P1559" s="866" t="s">
        <v>3111</v>
      </c>
      <c r="Q1559" s="844">
        <v>1</v>
      </c>
      <c r="R1559" s="758">
        <f t="shared" si="222"/>
        <v>0</v>
      </c>
      <c r="S1559" s="844">
        <f t="shared" si="222"/>
        <v>0</v>
      </c>
      <c r="T1559" s="883">
        <f t="shared" si="222"/>
        <v>0</v>
      </c>
      <c r="U1559" s="860">
        <v>0</v>
      </c>
      <c r="V1559" s="860"/>
      <c r="W1559" s="795">
        <f t="shared" si="215"/>
        <v>0</v>
      </c>
      <c r="X1559" s="795">
        <f t="shared" si="216"/>
        <v>0</v>
      </c>
      <c r="Y1559" s="795">
        <f t="shared" si="217"/>
        <v>0</v>
      </c>
      <c r="Z1559" s="795">
        <f t="shared" si="218"/>
        <v>0</v>
      </c>
      <c r="AA1559" s="795">
        <f t="shared" si="219"/>
        <v>0</v>
      </c>
      <c r="AB1559" s="796">
        <f>IFERROR(VLOOKUP(N1559,'[40]KL TT ĐỢT 2'!$B$18:$K$2023,10,0),0)</f>
        <v>0</v>
      </c>
    </row>
    <row r="1560" spans="1:28" s="823" customFormat="1" hidden="1" outlineLevel="2">
      <c r="A1560" s="835"/>
      <c r="B1560" s="835" t="s">
        <v>3529</v>
      </c>
      <c r="C1560" s="950" t="s">
        <v>3530</v>
      </c>
      <c r="D1560" s="931" t="s">
        <v>3111</v>
      </c>
      <c r="E1560" s="838">
        <v>1</v>
      </c>
      <c r="F1560" s="938"/>
      <c r="G1560" s="938"/>
      <c r="H1560" s="812">
        <v>0</v>
      </c>
      <c r="I1560" s="891">
        <f t="shared" si="220"/>
        <v>0</v>
      </c>
      <c r="J1560" s="892">
        <f t="shared" si="221"/>
        <v>0</v>
      </c>
      <c r="K1560" s="938"/>
      <c r="M1560" s="841"/>
      <c r="N1560" s="999" t="s">
        <v>3529</v>
      </c>
      <c r="O1560" s="1003" t="s">
        <v>3530</v>
      </c>
      <c r="P1560" s="866" t="s">
        <v>3111</v>
      </c>
      <c r="Q1560" s="844">
        <v>1</v>
      </c>
      <c r="R1560" s="758">
        <f t="shared" si="222"/>
        <v>0</v>
      </c>
      <c r="S1560" s="844">
        <f t="shared" si="222"/>
        <v>0</v>
      </c>
      <c r="T1560" s="883">
        <f t="shared" si="222"/>
        <v>0</v>
      </c>
      <c r="U1560" s="860">
        <v>0</v>
      </c>
      <c r="V1560" s="860"/>
      <c r="W1560" s="795">
        <f t="shared" ref="W1560:W1623" si="223">U1560+V1560</f>
        <v>0</v>
      </c>
      <c r="X1560" s="795">
        <f t="shared" ref="X1560:X1623" si="224">Q1560*W1560</f>
        <v>0</v>
      </c>
      <c r="Y1560" s="795">
        <f t="shared" ref="Y1560:Y1623" si="225">R1560*W1560</f>
        <v>0</v>
      </c>
      <c r="Z1560" s="795">
        <f t="shared" ref="Z1560:Z1623" si="226">S1560*W1560</f>
        <v>0</v>
      </c>
      <c r="AA1560" s="795">
        <f t="shared" ref="AA1560:AA1623" si="227">T1560*W1560</f>
        <v>0</v>
      </c>
      <c r="AB1560" s="796">
        <f>IFERROR(VLOOKUP(N1560,'[40]KL TT ĐỢT 2'!$B$18:$K$2023,10,0),0)</f>
        <v>0</v>
      </c>
    </row>
    <row r="1561" spans="1:28" s="823" customFormat="1" hidden="1" outlineLevel="2">
      <c r="A1561" s="835"/>
      <c r="B1561" s="835" t="s">
        <v>3531</v>
      </c>
      <c r="C1561" s="950" t="s">
        <v>3245</v>
      </c>
      <c r="D1561" s="931" t="s">
        <v>3104</v>
      </c>
      <c r="E1561" s="838">
        <v>1</v>
      </c>
      <c r="F1561" s="938"/>
      <c r="G1561" s="938"/>
      <c r="H1561" s="812">
        <v>0</v>
      </c>
      <c r="I1561" s="891">
        <f t="shared" si="220"/>
        <v>0</v>
      </c>
      <c r="J1561" s="892">
        <f t="shared" si="221"/>
        <v>0</v>
      </c>
      <c r="K1561" s="938"/>
      <c r="M1561" s="841"/>
      <c r="N1561" s="999" t="s">
        <v>3531</v>
      </c>
      <c r="O1561" s="1003" t="s">
        <v>3245</v>
      </c>
      <c r="P1561" s="866" t="s">
        <v>3104</v>
      </c>
      <c r="Q1561" s="844">
        <v>1</v>
      </c>
      <c r="R1561" s="758">
        <f t="shared" si="222"/>
        <v>0</v>
      </c>
      <c r="S1561" s="844">
        <f t="shared" si="222"/>
        <v>0</v>
      </c>
      <c r="T1561" s="883">
        <f t="shared" si="222"/>
        <v>0</v>
      </c>
      <c r="U1561" s="860">
        <v>0</v>
      </c>
      <c r="V1561" s="860"/>
      <c r="W1561" s="795">
        <f t="shared" si="223"/>
        <v>0</v>
      </c>
      <c r="X1561" s="795">
        <f t="shared" si="224"/>
        <v>0</v>
      </c>
      <c r="Y1561" s="795">
        <f t="shared" si="225"/>
        <v>0</v>
      </c>
      <c r="Z1561" s="795">
        <f t="shared" si="226"/>
        <v>0</v>
      </c>
      <c r="AA1561" s="795">
        <f t="shared" si="227"/>
        <v>0</v>
      </c>
      <c r="AB1561" s="796">
        <f>IFERROR(VLOOKUP(N1561,'[40]KL TT ĐỢT 2'!$B$18:$K$2023,10,0),0)</f>
        <v>0</v>
      </c>
    </row>
    <row r="1562" spans="1:28" s="827" customFormat="1" hidden="1" outlineLevel="2">
      <c r="A1562" s="817"/>
      <c r="B1562" s="835" t="s">
        <v>3532</v>
      </c>
      <c r="C1562" s="818" t="s">
        <v>3474</v>
      </c>
      <c r="D1562" s="819" t="s">
        <v>3118</v>
      </c>
      <c r="E1562" s="820">
        <v>1</v>
      </c>
      <c r="F1562" s="945"/>
      <c r="G1562" s="945"/>
      <c r="H1562" s="812">
        <v>0</v>
      </c>
      <c r="I1562" s="891">
        <f t="shared" si="220"/>
        <v>0</v>
      </c>
      <c r="J1562" s="892">
        <f t="shared" si="221"/>
        <v>0</v>
      </c>
      <c r="K1562" s="945"/>
      <c r="M1562" s="828"/>
      <c r="N1562" s="999" t="s">
        <v>3532</v>
      </c>
      <c r="O1562" s="1004" t="s">
        <v>3474</v>
      </c>
      <c r="P1562" s="862" t="s">
        <v>3118</v>
      </c>
      <c r="Q1562" s="832">
        <v>1</v>
      </c>
      <c r="R1562" s="758">
        <f t="shared" si="222"/>
        <v>0</v>
      </c>
      <c r="S1562" s="844">
        <f t="shared" si="222"/>
        <v>0</v>
      </c>
      <c r="T1562" s="883">
        <f t="shared" si="222"/>
        <v>0</v>
      </c>
      <c r="U1562" s="833">
        <v>0</v>
      </c>
      <c r="V1562" s="833"/>
      <c r="W1562" s="795">
        <f t="shared" si="223"/>
        <v>0</v>
      </c>
      <c r="X1562" s="795">
        <f t="shared" si="224"/>
        <v>0</v>
      </c>
      <c r="Y1562" s="795">
        <f t="shared" si="225"/>
        <v>0</v>
      </c>
      <c r="Z1562" s="795">
        <f t="shared" si="226"/>
        <v>0</v>
      </c>
      <c r="AA1562" s="795">
        <f t="shared" si="227"/>
        <v>0</v>
      </c>
      <c r="AB1562" s="796">
        <f>IFERROR(VLOOKUP(N1562,'[40]KL TT ĐỢT 2'!$B$18:$K$2023,10,0),0)</f>
        <v>0</v>
      </c>
    </row>
    <row r="1563" spans="1:28" s="823" customFormat="1" hidden="1" outlineLevel="2">
      <c r="A1563" s="835"/>
      <c r="B1563" s="835" t="s">
        <v>3533</v>
      </c>
      <c r="C1563" s="950" t="s">
        <v>3160</v>
      </c>
      <c r="D1563" s="931" t="s">
        <v>3121</v>
      </c>
      <c r="E1563" s="838">
        <v>2</v>
      </c>
      <c r="F1563" s="938"/>
      <c r="G1563" s="938"/>
      <c r="H1563" s="812">
        <v>0</v>
      </c>
      <c r="I1563" s="891">
        <f t="shared" si="220"/>
        <v>0</v>
      </c>
      <c r="J1563" s="892">
        <f t="shared" si="221"/>
        <v>0</v>
      </c>
      <c r="K1563" s="938"/>
      <c r="M1563" s="841"/>
      <c r="N1563" s="999" t="s">
        <v>3533</v>
      </c>
      <c r="O1563" s="1003" t="s">
        <v>3160</v>
      </c>
      <c r="P1563" s="866" t="s">
        <v>3121</v>
      </c>
      <c r="Q1563" s="844">
        <v>2</v>
      </c>
      <c r="R1563" s="758">
        <f t="shared" si="222"/>
        <v>0</v>
      </c>
      <c r="S1563" s="844">
        <f t="shared" si="222"/>
        <v>0</v>
      </c>
      <c r="T1563" s="883">
        <f t="shared" si="222"/>
        <v>0</v>
      </c>
      <c r="U1563" s="860">
        <v>0</v>
      </c>
      <c r="V1563" s="860"/>
      <c r="W1563" s="795">
        <f t="shared" si="223"/>
        <v>0</v>
      </c>
      <c r="X1563" s="795">
        <f t="shared" si="224"/>
        <v>0</v>
      </c>
      <c r="Y1563" s="795">
        <f t="shared" si="225"/>
        <v>0</v>
      </c>
      <c r="Z1563" s="795">
        <f t="shared" si="226"/>
        <v>0</v>
      </c>
      <c r="AA1563" s="795">
        <f t="shared" si="227"/>
        <v>0</v>
      </c>
      <c r="AB1563" s="796">
        <f>IFERROR(VLOOKUP(N1563,'[40]KL TT ĐỢT 2'!$B$18:$K$2023,10,0),0)</f>
        <v>0</v>
      </c>
    </row>
    <row r="1564" spans="1:28" s="823" customFormat="1" hidden="1" outlineLevel="2">
      <c r="A1564" s="835"/>
      <c r="B1564" s="835" t="s">
        <v>3534</v>
      </c>
      <c r="C1564" s="950" t="s">
        <v>3170</v>
      </c>
      <c r="D1564" s="931" t="s">
        <v>3111</v>
      </c>
      <c r="E1564" s="838">
        <v>1</v>
      </c>
      <c r="F1564" s="938"/>
      <c r="G1564" s="938"/>
      <c r="H1564" s="812">
        <v>0</v>
      </c>
      <c r="I1564" s="891">
        <f t="shared" ref="I1564:I1627" si="228">+E1564*K1564</f>
        <v>0</v>
      </c>
      <c r="J1564" s="892">
        <f t="shared" ref="J1564:J1627" si="229">+H1564+I1564</f>
        <v>0</v>
      </c>
      <c r="K1564" s="938"/>
      <c r="M1564" s="841"/>
      <c r="N1564" s="999" t="s">
        <v>3534</v>
      </c>
      <c r="O1564" s="1003" t="s">
        <v>3170</v>
      </c>
      <c r="P1564" s="866" t="s">
        <v>3111</v>
      </c>
      <c r="Q1564" s="844">
        <v>1</v>
      </c>
      <c r="R1564" s="758">
        <f t="shared" si="222"/>
        <v>0</v>
      </c>
      <c r="S1564" s="844">
        <f t="shared" si="222"/>
        <v>0</v>
      </c>
      <c r="T1564" s="883">
        <f t="shared" si="222"/>
        <v>0</v>
      </c>
      <c r="U1564" s="860">
        <v>0</v>
      </c>
      <c r="V1564" s="860"/>
      <c r="W1564" s="795">
        <f t="shared" si="223"/>
        <v>0</v>
      </c>
      <c r="X1564" s="795">
        <f t="shared" si="224"/>
        <v>0</v>
      </c>
      <c r="Y1564" s="795">
        <f t="shared" si="225"/>
        <v>0</v>
      </c>
      <c r="Z1564" s="795">
        <f t="shared" si="226"/>
        <v>0</v>
      </c>
      <c r="AA1564" s="795">
        <f t="shared" si="227"/>
        <v>0</v>
      </c>
      <c r="AB1564" s="796">
        <f>IFERROR(VLOOKUP(N1564,'[40]KL TT ĐỢT 2'!$B$18:$K$2023,10,0),0)</f>
        <v>0</v>
      </c>
    </row>
    <row r="1565" spans="1:28" s="823" customFormat="1" hidden="1" outlineLevel="2">
      <c r="A1565" s="835"/>
      <c r="B1565" s="835" t="s">
        <v>3535</v>
      </c>
      <c r="C1565" s="950" t="s">
        <v>3163</v>
      </c>
      <c r="D1565" s="931" t="s">
        <v>3111</v>
      </c>
      <c r="E1565" s="838">
        <v>1</v>
      </c>
      <c r="F1565" s="938"/>
      <c r="G1565" s="938"/>
      <c r="H1565" s="812">
        <v>0</v>
      </c>
      <c r="I1565" s="891">
        <f t="shared" si="228"/>
        <v>0</v>
      </c>
      <c r="J1565" s="892">
        <f t="shared" si="229"/>
        <v>0</v>
      </c>
      <c r="K1565" s="938"/>
      <c r="M1565" s="841"/>
      <c r="N1565" s="999" t="s">
        <v>3535</v>
      </c>
      <c r="O1565" s="1003" t="s">
        <v>3163</v>
      </c>
      <c r="P1565" s="866" t="s">
        <v>3111</v>
      </c>
      <c r="Q1565" s="844">
        <v>1</v>
      </c>
      <c r="R1565" s="758">
        <f t="shared" si="222"/>
        <v>0</v>
      </c>
      <c r="S1565" s="844">
        <f t="shared" si="222"/>
        <v>0</v>
      </c>
      <c r="T1565" s="883">
        <f t="shared" si="222"/>
        <v>0</v>
      </c>
      <c r="U1565" s="860">
        <v>0</v>
      </c>
      <c r="V1565" s="860"/>
      <c r="W1565" s="795">
        <f t="shared" si="223"/>
        <v>0</v>
      </c>
      <c r="X1565" s="795">
        <f t="shared" si="224"/>
        <v>0</v>
      </c>
      <c r="Y1565" s="795">
        <f t="shared" si="225"/>
        <v>0</v>
      </c>
      <c r="Z1565" s="795">
        <f t="shared" si="226"/>
        <v>0</v>
      </c>
      <c r="AA1565" s="795">
        <f t="shared" si="227"/>
        <v>0</v>
      </c>
      <c r="AB1565" s="796">
        <f>IFERROR(VLOOKUP(N1565,'[40]KL TT ĐỢT 2'!$B$18:$K$2023,10,0),0)</f>
        <v>0</v>
      </c>
    </row>
    <row r="1566" spans="1:28" s="823" customFormat="1" hidden="1" outlineLevel="2">
      <c r="A1566" s="835"/>
      <c r="B1566" s="835" t="s">
        <v>3536</v>
      </c>
      <c r="C1566" s="950" t="s">
        <v>3148</v>
      </c>
      <c r="D1566" s="931" t="s">
        <v>3104</v>
      </c>
      <c r="E1566" s="838">
        <v>1</v>
      </c>
      <c r="F1566" s="938"/>
      <c r="G1566" s="938"/>
      <c r="H1566" s="812">
        <v>0</v>
      </c>
      <c r="I1566" s="891">
        <f t="shared" si="228"/>
        <v>0</v>
      </c>
      <c r="J1566" s="892">
        <f t="shared" si="229"/>
        <v>0</v>
      </c>
      <c r="K1566" s="938"/>
      <c r="M1566" s="841"/>
      <c r="N1566" s="999" t="s">
        <v>3536</v>
      </c>
      <c r="O1566" s="1003" t="s">
        <v>3148</v>
      </c>
      <c r="P1566" s="866" t="s">
        <v>3104</v>
      </c>
      <c r="Q1566" s="844">
        <v>1</v>
      </c>
      <c r="R1566" s="758">
        <f t="shared" si="222"/>
        <v>0</v>
      </c>
      <c r="S1566" s="844">
        <f t="shared" si="222"/>
        <v>0</v>
      </c>
      <c r="T1566" s="883">
        <f t="shared" si="222"/>
        <v>0</v>
      </c>
      <c r="U1566" s="860">
        <v>0</v>
      </c>
      <c r="V1566" s="860"/>
      <c r="W1566" s="795">
        <f t="shared" si="223"/>
        <v>0</v>
      </c>
      <c r="X1566" s="795">
        <f t="shared" si="224"/>
        <v>0</v>
      </c>
      <c r="Y1566" s="795">
        <f t="shared" si="225"/>
        <v>0</v>
      </c>
      <c r="Z1566" s="795">
        <f t="shared" si="226"/>
        <v>0</v>
      </c>
      <c r="AA1566" s="795">
        <f t="shared" si="227"/>
        <v>0</v>
      </c>
      <c r="AB1566" s="796">
        <f>IFERROR(VLOOKUP(N1566,'[40]KL TT ĐỢT 2'!$B$18:$K$2023,10,0),0)</f>
        <v>0</v>
      </c>
    </row>
    <row r="1567" spans="1:28" s="827" customFormat="1" hidden="1" outlineLevel="2">
      <c r="A1567" s="817"/>
      <c r="B1567" s="835" t="s">
        <v>3537</v>
      </c>
      <c r="C1567" s="818" t="s">
        <v>3257</v>
      </c>
      <c r="D1567" s="819" t="s">
        <v>3118</v>
      </c>
      <c r="E1567" s="820">
        <v>1</v>
      </c>
      <c r="F1567" s="945"/>
      <c r="G1567" s="945"/>
      <c r="H1567" s="812">
        <v>0</v>
      </c>
      <c r="I1567" s="891">
        <f t="shared" si="228"/>
        <v>0</v>
      </c>
      <c r="J1567" s="892">
        <f t="shared" si="229"/>
        <v>0</v>
      </c>
      <c r="K1567" s="945"/>
      <c r="M1567" s="828"/>
      <c r="N1567" s="999" t="s">
        <v>3537</v>
      </c>
      <c r="O1567" s="1004" t="s">
        <v>3257</v>
      </c>
      <c r="P1567" s="862" t="s">
        <v>3118</v>
      </c>
      <c r="Q1567" s="832">
        <v>1</v>
      </c>
      <c r="R1567" s="758">
        <f t="shared" si="222"/>
        <v>0</v>
      </c>
      <c r="S1567" s="844">
        <f t="shared" si="222"/>
        <v>0</v>
      </c>
      <c r="T1567" s="883">
        <f t="shared" si="222"/>
        <v>0</v>
      </c>
      <c r="U1567" s="833">
        <v>0</v>
      </c>
      <c r="V1567" s="833"/>
      <c r="W1567" s="795">
        <f t="shared" si="223"/>
        <v>0</v>
      </c>
      <c r="X1567" s="795">
        <f t="shared" si="224"/>
        <v>0</v>
      </c>
      <c r="Y1567" s="795">
        <f t="shared" si="225"/>
        <v>0</v>
      </c>
      <c r="Z1567" s="795">
        <f t="shared" si="226"/>
        <v>0</v>
      </c>
      <c r="AA1567" s="795">
        <f t="shared" si="227"/>
        <v>0</v>
      </c>
      <c r="AB1567" s="796">
        <f>IFERROR(VLOOKUP(N1567,'[40]KL TT ĐỢT 2'!$B$18:$K$2023,10,0),0)</f>
        <v>0</v>
      </c>
    </row>
    <row r="1568" spans="1:28" s="823" customFormat="1" hidden="1" outlineLevel="2">
      <c r="A1568" s="835"/>
      <c r="B1568" s="835" t="s">
        <v>3538</v>
      </c>
      <c r="C1568" s="950" t="s">
        <v>3259</v>
      </c>
      <c r="D1568" s="931" t="s">
        <v>3121</v>
      </c>
      <c r="E1568" s="838">
        <v>2</v>
      </c>
      <c r="F1568" s="938"/>
      <c r="G1568" s="938"/>
      <c r="H1568" s="812">
        <v>0</v>
      </c>
      <c r="I1568" s="891">
        <f t="shared" si="228"/>
        <v>0</v>
      </c>
      <c r="J1568" s="892">
        <f t="shared" si="229"/>
        <v>0</v>
      </c>
      <c r="K1568" s="938"/>
      <c r="M1568" s="841"/>
      <c r="N1568" s="999" t="s">
        <v>3538</v>
      </c>
      <c r="O1568" s="1003" t="s">
        <v>3259</v>
      </c>
      <c r="P1568" s="866" t="s">
        <v>3121</v>
      </c>
      <c r="Q1568" s="844">
        <v>2</v>
      </c>
      <c r="R1568" s="758">
        <f t="shared" si="222"/>
        <v>0</v>
      </c>
      <c r="S1568" s="844">
        <f t="shared" si="222"/>
        <v>0</v>
      </c>
      <c r="T1568" s="883">
        <f t="shared" si="222"/>
        <v>0</v>
      </c>
      <c r="U1568" s="860">
        <v>0</v>
      </c>
      <c r="V1568" s="860"/>
      <c r="W1568" s="795">
        <f t="shared" si="223"/>
        <v>0</v>
      </c>
      <c r="X1568" s="795">
        <f t="shared" si="224"/>
        <v>0</v>
      </c>
      <c r="Y1568" s="795">
        <f t="shared" si="225"/>
        <v>0</v>
      </c>
      <c r="Z1568" s="795">
        <f t="shared" si="226"/>
        <v>0</v>
      </c>
      <c r="AA1568" s="795">
        <f t="shared" si="227"/>
        <v>0</v>
      </c>
      <c r="AB1568" s="796">
        <f>IFERROR(VLOOKUP(N1568,'[40]KL TT ĐỢT 2'!$B$18:$K$2023,10,0),0)</f>
        <v>0</v>
      </c>
    </row>
    <row r="1569" spans="1:28" s="823" customFormat="1" hidden="1" outlineLevel="2">
      <c r="A1569" s="835"/>
      <c r="B1569" s="835" t="s">
        <v>3539</v>
      </c>
      <c r="C1569" s="950" t="s">
        <v>3261</v>
      </c>
      <c r="D1569" s="931" t="s">
        <v>3111</v>
      </c>
      <c r="E1569" s="838">
        <v>1</v>
      </c>
      <c r="F1569" s="938"/>
      <c r="G1569" s="938"/>
      <c r="H1569" s="812">
        <v>0</v>
      </c>
      <c r="I1569" s="891">
        <f t="shared" si="228"/>
        <v>0</v>
      </c>
      <c r="J1569" s="892">
        <f t="shared" si="229"/>
        <v>0</v>
      </c>
      <c r="K1569" s="938"/>
      <c r="M1569" s="841"/>
      <c r="N1569" s="999" t="s">
        <v>3539</v>
      </c>
      <c r="O1569" s="1003" t="s">
        <v>3261</v>
      </c>
      <c r="P1569" s="866" t="s">
        <v>3111</v>
      </c>
      <c r="Q1569" s="844">
        <v>1</v>
      </c>
      <c r="R1569" s="758">
        <f t="shared" si="222"/>
        <v>0</v>
      </c>
      <c r="S1569" s="844">
        <f t="shared" si="222"/>
        <v>0</v>
      </c>
      <c r="T1569" s="883">
        <f t="shared" si="222"/>
        <v>0</v>
      </c>
      <c r="U1569" s="860">
        <v>0</v>
      </c>
      <c r="V1569" s="860"/>
      <c r="W1569" s="795">
        <f t="shared" si="223"/>
        <v>0</v>
      </c>
      <c r="X1569" s="795">
        <f t="shared" si="224"/>
        <v>0</v>
      </c>
      <c r="Y1569" s="795">
        <f t="shared" si="225"/>
        <v>0</v>
      </c>
      <c r="Z1569" s="795">
        <f t="shared" si="226"/>
        <v>0</v>
      </c>
      <c r="AA1569" s="795">
        <f t="shared" si="227"/>
        <v>0</v>
      </c>
      <c r="AB1569" s="796">
        <f>IFERROR(VLOOKUP(N1569,'[40]KL TT ĐỢT 2'!$B$18:$K$2023,10,0),0)</f>
        <v>0</v>
      </c>
    </row>
    <row r="1570" spans="1:28" s="823" customFormat="1" hidden="1" outlineLevel="2">
      <c r="A1570" s="835"/>
      <c r="B1570" s="835" t="s">
        <v>3540</v>
      </c>
      <c r="C1570" s="950" t="s">
        <v>3263</v>
      </c>
      <c r="D1570" s="931" t="s">
        <v>3111</v>
      </c>
      <c r="E1570" s="838">
        <v>1</v>
      </c>
      <c r="F1570" s="938"/>
      <c r="G1570" s="938"/>
      <c r="H1570" s="812">
        <v>0</v>
      </c>
      <c r="I1570" s="891">
        <f t="shared" si="228"/>
        <v>0</v>
      </c>
      <c r="J1570" s="892">
        <f t="shared" si="229"/>
        <v>0</v>
      </c>
      <c r="K1570" s="938"/>
      <c r="M1570" s="841"/>
      <c r="N1570" s="999" t="s">
        <v>3540</v>
      </c>
      <c r="O1570" s="1003" t="s">
        <v>3263</v>
      </c>
      <c r="P1570" s="866" t="s">
        <v>3111</v>
      </c>
      <c r="Q1570" s="844">
        <v>1</v>
      </c>
      <c r="R1570" s="758">
        <f t="shared" si="222"/>
        <v>0</v>
      </c>
      <c r="S1570" s="844">
        <f t="shared" si="222"/>
        <v>0</v>
      </c>
      <c r="T1570" s="883">
        <f t="shared" si="222"/>
        <v>0</v>
      </c>
      <c r="U1570" s="860">
        <v>0</v>
      </c>
      <c r="V1570" s="860"/>
      <c r="W1570" s="795">
        <f t="shared" si="223"/>
        <v>0</v>
      </c>
      <c r="X1570" s="795">
        <f t="shared" si="224"/>
        <v>0</v>
      </c>
      <c r="Y1570" s="795">
        <f t="shared" si="225"/>
        <v>0</v>
      </c>
      <c r="Z1570" s="795">
        <f t="shared" si="226"/>
        <v>0</v>
      </c>
      <c r="AA1570" s="795">
        <f t="shared" si="227"/>
        <v>0</v>
      </c>
      <c r="AB1570" s="796">
        <f>IFERROR(VLOOKUP(N1570,'[40]KL TT ĐỢT 2'!$B$18:$K$2023,10,0),0)</f>
        <v>0</v>
      </c>
    </row>
    <row r="1571" spans="1:28" s="823" customFormat="1" hidden="1" outlineLevel="2">
      <c r="A1571" s="835"/>
      <c r="B1571" s="835" t="s">
        <v>3541</v>
      </c>
      <c r="C1571" s="950" t="s">
        <v>3148</v>
      </c>
      <c r="D1571" s="931" t="s">
        <v>3104</v>
      </c>
      <c r="E1571" s="838">
        <v>1</v>
      </c>
      <c r="F1571" s="938"/>
      <c r="G1571" s="938"/>
      <c r="H1571" s="812">
        <v>0</v>
      </c>
      <c r="I1571" s="891">
        <f t="shared" si="228"/>
        <v>0</v>
      </c>
      <c r="J1571" s="892">
        <f t="shared" si="229"/>
        <v>0</v>
      </c>
      <c r="K1571" s="938"/>
      <c r="M1571" s="841"/>
      <c r="N1571" s="999" t="s">
        <v>3541</v>
      </c>
      <c r="O1571" s="1003" t="s">
        <v>3148</v>
      </c>
      <c r="P1571" s="866" t="s">
        <v>3104</v>
      </c>
      <c r="Q1571" s="844">
        <v>1</v>
      </c>
      <c r="R1571" s="758">
        <f t="shared" si="222"/>
        <v>0</v>
      </c>
      <c r="S1571" s="844">
        <f t="shared" si="222"/>
        <v>0</v>
      </c>
      <c r="T1571" s="883">
        <f t="shared" si="222"/>
        <v>0</v>
      </c>
      <c r="U1571" s="860">
        <v>0</v>
      </c>
      <c r="V1571" s="860"/>
      <c r="W1571" s="795">
        <f t="shared" si="223"/>
        <v>0</v>
      </c>
      <c r="X1571" s="795">
        <f t="shared" si="224"/>
        <v>0</v>
      </c>
      <c r="Y1571" s="795">
        <f t="shared" si="225"/>
        <v>0</v>
      </c>
      <c r="Z1571" s="795">
        <f t="shared" si="226"/>
        <v>0</v>
      </c>
      <c r="AA1571" s="795">
        <f t="shared" si="227"/>
        <v>0</v>
      </c>
      <c r="AB1571" s="796">
        <f>IFERROR(VLOOKUP(N1571,'[40]KL TT ĐỢT 2'!$B$18:$K$2023,10,0),0)</f>
        <v>0</v>
      </c>
    </row>
    <row r="1572" spans="1:28" s="823" customFormat="1" hidden="1" outlineLevel="1" collapsed="1">
      <c r="A1572" s="835">
        <v>9</v>
      </c>
      <c r="B1572" s="835" t="s">
        <v>3542</v>
      </c>
      <c r="C1572" s="998" t="s">
        <v>3485</v>
      </c>
      <c r="D1572" s="826" t="s">
        <v>3101</v>
      </c>
      <c r="E1572" s="820">
        <v>4</v>
      </c>
      <c r="F1572" s="938"/>
      <c r="G1572" s="938"/>
      <c r="H1572" s="812">
        <v>0</v>
      </c>
      <c r="I1572" s="891">
        <f t="shared" si="228"/>
        <v>0</v>
      </c>
      <c r="J1572" s="892">
        <f t="shared" si="229"/>
        <v>0</v>
      </c>
      <c r="K1572" s="938"/>
      <c r="M1572" s="790">
        <v>9</v>
      </c>
      <c r="N1572" s="999" t="s">
        <v>3542</v>
      </c>
      <c r="O1572" s="1005" t="s">
        <v>3485</v>
      </c>
      <c r="P1572" s="779" t="s">
        <v>3101</v>
      </c>
      <c r="Q1572" s="798">
        <v>4</v>
      </c>
      <c r="R1572" s="758">
        <f t="shared" si="222"/>
        <v>0</v>
      </c>
      <c r="S1572" s="844">
        <f t="shared" si="222"/>
        <v>0</v>
      </c>
      <c r="T1572" s="883">
        <f t="shared" si="222"/>
        <v>0</v>
      </c>
      <c r="U1572" s="795">
        <v>46063500</v>
      </c>
      <c r="V1572" s="795">
        <v>2570900</v>
      </c>
      <c r="W1572" s="795">
        <f t="shared" si="223"/>
        <v>48634400</v>
      </c>
      <c r="X1572" s="795">
        <f t="shared" si="224"/>
        <v>194537600</v>
      </c>
      <c r="Y1572" s="795">
        <f t="shared" si="225"/>
        <v>0</v>
      </c>
      <c r="Z1572" s="795">
        <f t="shared" si="226"/>
        <v>0</v>
      </c>
      <c r="AA1572" s="795">
        <f t="shared" si="227"/>
        <v>0</v>
      </c>
      <c r="AB1572" s="796">
        <f>IFERROR(VLOOKUP(N1572,'[40]KL TT ĐỢT 2'!$B$18:$K$2023,10,0),0)</f>
        <v>0</v>
      </c>
    </row>
    <row r="1573" spans="1:28" s="827" customFormat="1" hidden="1" outlineLevel="2">
      <c r="A1573" s="817"/>
      <c r="B1573" s="835" t="s">
        <v>3543</v>
      </c>
      <c r="C1573" s="950" t="s">
        <v>3103</v>
      </c>
      <c r="D1573" s="931" t="s">
        <v>3104</v>
      </c>
      <c r="E1573" s="838">
        <v>1</v>
      </c>
      <c r="F1573" s="945"/>
      <c r="G1573" s="945"/>
      <c r="H1573" s="812">
        <v>0</v>
      </c>
      <c r="I1573" s="891">
        <f t="shared" si="228"/>
        <v>0</v>
      </c>
      <c r="J1573" s="892">
        <f t="shared" si="229"/>
        <v>0</v>
      </c>
      <c r="K1573" s="945"/>
      <c r="M1573" s="777"/>
      <c r="N1573" s="999" t="s">
        <v>3543</v>
      </c>
      <c r="O1573" s="951" t="s">
        <v>3103</v>
      </c>
      <c r="P1573" s="904" t="s">
        <v>3104</v>
      </c>
      <c r="Q1573" s="793">
        <v>1</v>
      </c>
      <c r="R1573" s="758">
        <f t="shared" si="222"/>
        <v>0</v>
      </c>
      <c r="S1573" s="844">
        <f t="shared" si="222"/>
        <v>0</v>
      </c>
      <c r="T1573" s="883">
        <f t="shared" si="222"/>
        <v>0</v>
      </c>
      <c r="U1573" s="780"/>
      <c r="V1573" s="780"/>
      <c r="W1573" s="795">
        <f t="shared" si="223"/>
        <v>0</v>
      </c>
      <c r="X1573" s="795">
        <f t="shared" si="224"/>
        <v>0</v>
      </c>
      <c r="Y1573" s="795">
        <f t="shared" si="225"/>
        <v>0</v>
      </c>
      <c r="Z1573" s="795">
        <f t="shared" si="226"/>
        <v>0</v>
      </c>
      <c r="AA1573" s="795">
        <f t="shared" si="227"/>
        <v>0</v>
      </c>
      <c r="AB1573" s="796">
        <f>IFERROR(VLOOKUP(N1573,'[40]KL TT ĐỢT 2'!$B$18:$K$2023,10,0),0)</f>
        <v>0</v>
      </c>
    </row>
    <row r="1574" spans="1:28" s="823" customFormat="1" hidden="1" outlineLevel="2">
      <c r="A1574" s="817"/>
      <c r="B1574" s="835" t="s">
        <v>3544</v>
      </c>
      <c r="C1574" s="950" t="s">
        <v>3106</v>
      </c>
      <c r="D1574" s="931" t="s">
        <v>3104</v>
      </c>
      <c r="E1574" s="838">
        <v>1</v>
      </c>
      <c r="F1574" s="945"/>
      <c r="G1574" s="945"/>
      <c r="H1574" s="812">
        <v>0</v>
      </c>
      <c r="I1574" s="891">
        <f t="shared" si="228"/>
        <v>0</v>
      </c>
      <c r="J1574" s="892">
        <f t="shared" si="229"/>
        <v>0</v>
      </c>
      <c r="K1574" s="945"/>
      <c r="M1574" s="777"/>
      <c r="N1574" s="999" t="s">
        <v>3544</v>
      </c>
      <c r="O1574" s="951" t="s">
        <v>3106</v>
      </c>
      <c r="P1574" s="904" t="s">
        <v>3104</v>
      </c>
      <c r="Q1574" s="793">
        <v>1</v>
      </c>
      <c r="R1574" s="758">
        <f t="shared" si="222"/>
        <v>0</v>
      </c>
      <c r="S1574" s="844">
        <f t="shared" si="222"/>
        <v>0</v>
      </c>
      <c r="T1574" s="883">
        <f t="shared" si="222"/>
        <v>0</v>
      </c>
      <c r="U1574" s="780"/>
      <c r="V1574" s="780"/>
      <c r="W1574" s="795">
        <f t="shared" si="223"/>
        <v>0</v>
      </c>
      <c r="X1574" s="795">
        <f t="shared" si="224"/>
        <v>0</v>
      </c>
      <c r="Y1574" s="795">
        <f t="shared" si="225"/>
        <v>0</v>
      </c>
      <c r="Z1574" s="795">
        <f t="shared" si="226"/>
        <v>0</v>
      </c>
      <c r="AA1574" s="795">
        <f t="shared" si="227"/>
        <v>0</v>
      </c>
      <c r="AB1574" s="796">
        <f>IFERROR(VLOOKUP(N1574,'[40]KL TT ĐỢT 2'!$B$18:$K$2023,10,0),0)</f>
        <v>0</v>
      </c>
    </row>
    <row r="1575" spans="1:28" s="827" customFormat="1" hidden="1" outlineLevel="2">
      <c r="A1575" s="817"/>
      <c r="B1575" s="835" t="s">
        <v>3545</v>
      </c>
      <c r="C1575" s="818" t="s">
        <v>3108</v>
      </c>
      <c r="D1575" s="819"/>
      <c r="E1575" s="820"/>
      <c r="F1575" s="945"/>
      <c r="G1575" s="945"/>
      <c r="H1575" s="812">
        <v>0</v>
      </c>
      <c r="I1575" s="891">
        <f t="shared" si="228"/>
        <v>0</v>
      </c>
      <c r="J1575" s="892">
        <f t="shared" si="229"/>
        <v>0</v>
      </c>
      <c r="K1575" s="945"/>
      <c r="M1575" s="777"/>
      <c r="N1575" s="999" t="s">
        <v>3545</v>
      </c>
      <c r="O1575" s="799" t="s">
        <v>3108</v>
      </c>
      <c r="P1575" s="800"/>
      <c r="Q1575" s="798"/>
      <c r="R1575" s="758">
        <f t="shared" si="222"/>
        <v>0</v>
      </c>
      <c r="S1575" s="844">
        <f t="shared" si="222"/>
        <v>0</v>
      </c>
      <c r="T1575" s="883">
        <f t="shared" si="222"/>
        <v>0</v>
      </c>
      <c r="U1575" s="780"/>
      <c r="V1575" s="780"/>
      <c r="W1575" s="795">
        <f t="shared" si="223"/>
        <v>0</v>
      </c>
      <c r="X1575" s="795">
        <f t="shared" si="224"/>
        <v>0</v>
      </c>
      <c r="Y1575" s="795">
        <f t="shared" si="225"/>
        <v>0</v>
      </c>
      <c r="Z1575" s="795">
        <f t="shared" si="226"/>
        <v>0</v>
      </c>
      <c r="AA1575" s="795">
        <f t="shared" si="227"/>
        <v>0</v>
      </c>
      <c r="AB1575" s="796">
        <f>IFERROR(VLOOKUP(N1575,'[40]KL TT ĐỢT 2'!$B$18:$K$2023,10,0),0)</f>
        <v>0</v>
      </c>
    </row>
    <row r="1576" spans="1:28" s="823" customFormat="1" hidden="1" outlineLevel="2">
      <c r="A1576" s="817"/>
      <c r="B1576" s="835" t="s">
        <v>3546</v>
      </c>
      <c r="C1576" s="950" t="s">
        <v>3110</v>
      </c>
      <c r="D1576" s="931" t="s">
        <v>3111</v>
      </c>
      <c r="E1576" s="838">
        <v>1</v>
      </c>
      <c r="F1576" s="945"/>
      <c r="G1576" s="945"/>
      <c r="H1576" s="812">
        <v>0</v>
      </c>
      <c r="I1576" s="891">
        <f t="shared" si="228"/>
        <v>0</v>
      </c>
      <c r="J1576" s="892">
        <f t="shared" si="229"/>
        <v>0</v>
      </c>
      <c r="K1576" s="945"/>
      <c r="M1576" s="777"/>
      <c r="N1576" s="999" t="s">
        <v>3546</v>
      </c>
      <c r="O1576" s="951" t="s">
        <v>3110</v>
      </c>
      <c r="P1576" s="904" t="s">
        <v>3111</v>
      </c>
      <c r="Q1576" s="793">
        <v>1</v>
      </c>
      <c r="R1576" s="758">
        <f t="shared" si="222"/>
        <v>0</v>
      </c>
      <c r="S1576" s="844">
        <f t="shared" si="222"/>
        <v>0</v>
      </c>
      <c r="T1576" s="883">
        <f t="shared" si="222"/>
        <v>0</v>
      </c>
      <c r="U1576" s="780"/>
      <c r="V1576" s="780"/>
      <c r="W1576" s="795">
        <f t="shared" si="223"/>
        <v>0</v>
      </c>
      <c r="X1576" s="795">
        <f t="shared" si="224"/>
        <v>0</v>
      </c>
      <c r="Y1576" s="795">
        <f t="shared" si="225"/>
        <v>0</v>
      </c>
      <c r="Z1576" s="795">
        <f t="shared" si="226"/>
        <v>0</v>
      </c>
      <c r="AA1576" s="795">
        <f t="shared" si="227"/>
        <v>0</v>
      </c>
      <c r="AB1576" s="796">
        <f>IFERROR(VLOOKUP(N1576,'[40]KL TT ĐỢT 2'!$B$18:$K$2023,10,0),0)</f>
        <v>0</v>
      </c>
    </row>
    <row r="1577" spans="1:28" s="823" customFormat="1" hidden="1" outlineLevel="2">
      <c r="A1577" s="817"/>
      <c r="B1577" s="835" t="s">
        <v>3547</v>
      </c>
      <c r="C1577" s="950" t="s">
        <v>3113</v>
      </c>
      <c r="D1577" s="931" t="s">
        <v>3111</v>
      </c>
      <c r="E1577" s="838">
        <v>1</v>
      </c>
      <c r="F1577" s="945"/>
      <c r="G1577" s="945"/>
      <c r="H1577" s="812">
        <v>0</v>
      </c>
      <c r="I1577" s="891">
        <f t="shared" si="228"/>
        <v>0</v>
      </c>
      <c r="J1577" s="892">
        <f t="shared" si="229"/>
        <v>0</v>
      </c>
      <c r="K1577" s="945"/>
      <c r="M1577" s="777"/>
      <c r="N1577" s="999" t="s">
        <v>3547</v>
      </c>
      <c r="O1577" s="951" t="s">
        <v>3113</v>
      </c>
      <c r="P1577" s="904" t="s">
        <v>3111</v>
      </c>
      <c r="Q1577" s="793">
        <v>1</v>
      </c>
      <c r="R1577" s="758">
        <f t="shared" si="222"/>
        <v>0</v>
      </c>
      <c r="S1577" s="844">
        <f t="shared" si="222"/>
        <v>0</v>
      </c>
      <c r="T1577" s="883">
        <f t="shared" si="222"/>
        <v>0</v>
      </c>
      <c r="U1577" s="780"/>
      <c r="V1577" s="780"/>
      <c r="W1577" s="795">
        <f t="shared" si="223"/>
        <v>0</v>
      </c>
      <c r="X1577" s="795">
        <f t="shared" si="224"/>
        <v>0</v>
      </c>
      <c r="Y1577" s="795">
        <f t="shared" si="225"/>
        <v>0</v>
      </c>
      <c r="Z1577" s="795">
        <f t="shared" si="226"/>
        <v>0</v>
      </c>
      <c r="AA1577" s="795">
        <f t="shared" si="227"/>
        <v>0</v>
      </c>
      <c r="AB1577" s="796">
        <f>IFERROR(VLOOKUP(N1577,'[40]KL TT ĐỢT 2'!$B$18:$K$2023,10,0),0)</f>
        <v>0</v>
      </c>
    </row>
    <row r="1578" spans="1:28" s="827" customFormat="1" hidden="1" outlineLevel="2">
      <c r="A1578" s="817"/>
      <c r="B1578" s="835" t="s">
        <v>3548</v>
      </c>
      <c r="C1578" s="950" t="s">
        <v>3115</v>
      </c>
      <c r="D1578" s="931" t="s">
        <v>3111</v>
      </c>
      <c r="E1578" s="838">
        <v>1</v>
      </c>
      <c r="F1578" s="945"/>
      <c r="G1578" s="945"/>
      <c r="H1578" s="812">
        <v>0</v>
      </c>
      <c r="I1578" s="891">
        <f t="shared" si="228"/>
        <v>0</v>
      </c>
      <c r="J1578" s="892">
        <f t="shared" si="229"/>
        <v>0</v>
      </c>
      <c r="K1578" s="945"/>
      <c r="M1578" s="777"/>
      <c r="N1578" s="999" t="s">
        <v>3548</v>
      </c>
      <c r="O1578" s="951" t="s">
        <v>3115</v>
      </c>
      <c r="P1578" s="904" t="s">
        <v>3111</v>
      </c>
      <c r="Q1578" s="793">
        <v>1</v>
      </c>
      <c r="R1578" s="758">
        <f t="shared" si="222"/>
        <v>0</v>
      </c>
      <c r="S1578" s="844">
        <f t="shared" si="222"/>
        <v>0</v>
      </c>
      <c r="T1578" s="883">
        <f t="shared" si="222"/>
        <v>0</v>
      </c>
      <c r="U1578" s="780"/>
      <c r="V1578" s="780"/>
      <c r="W1578" s="795">
        <f t="shared" si="223"/>
        <v>0</v>
      </c>
      <c r="X1578" s="795">
        <f t="shared" si="224"/>
        <v>0</v>
      </c>
      <c r="Y1578" s="795">
        <f t="shared" si="225"/>
        <v>0</v>
      </c>
      <c r="Z1578" s="795">
        <f t="shared" si="226"/>
        <v>0</v>
      </c>
      <c r="AA1578" s="795">
        <f t="shared" si="227"/>
        <v>0</v>
      </c>
      <c r="AB1578" s="796">
        <f>IFERROR(VLOOKUP(N1578,'[40]KL TT ĐỢT 2'!$B$18:$K$2023,10,0),0)</f>
        <v>0</v>
      </c>
    </row>
    <row r="1579" spans="1:28" s="823" customFormat="1" hidden="1" outlineLevel="2">
      <c r="A1579" s="817"/>
      <c r="B1579" s="835" t="s">
        <v>3549</v>
      </c>
      <c r="C1579" s="950" t="s">
        <v>3117</v>
      </c>
      <c r="D1579" s="931" t="s">
        <v>3118</v>
      </c>
      <c r="E1579" s="838">
        <v>3</v>
      </c>
      <c r="F1579" s="945"/>
      <c r="G1579" s="945"/>
      <c r="H1579" s="812">
        <v>0</v>
      </c>
      <c r="I1579" s="891">
        <f t="shared" si="228"/>
        <v>0</v>
      </c>
      <c r="J1579" s="892">
        <f t="shared" si="229"/>
        <v>0</v>
      </c>
      <c r="K1579" s="945"/>
      <c r="M1579" s="777"/>
      <c r="N1579" s="999" t="s">
        <v>3549</v>
      </c>
      <c r="O1579" s="951" t="s">
        <v>3117</v>
      </c>
      <c r="P1579" s="904" t="s">
        <v>3118</v>
      </c>
      <c r="Q1579" s="793">
        <v>3</v>
      </c>
      <c r="R1579" s="758">
        <f t="shared" si="222"/>
        <v>0</v>
      </c>
      <c r="S1579" s="844">
        <f t="shared" si="222"/>
        <v>0</v>
      </c>
      <c r="T1579" s="883">
        <f t="shared" si="222"/>
        <v>0</v>
      </c>
      <c r="U1579" s="780"/>
      <c r="V1579" s="780"/>
      <c r="W1579" s="795">
        <f t="shared" si="223"/>
        <v>0</v>
      </c>
      <c r="X1579" s="795">
        <f t="shared" si="224"/>
        <v>0</v>
      </c>
      <c r="Y1579" s="795">
        <f t="shared" si="225"/>
        <v>0</v>
      </c>
      <c r="Z1579" s="795">
        <f t="shared" si="226"/>
        <v>0</v>
      </c>
      <c r="AA1579" s="795">
        <f t="shared" si="227"/>
        <v>0</v>
      </c>
      <c r="AB1579" s="796">
        <f>IFERROR(VLOOKUP(N1579,'[40]KL TT ĐỢT 2'!$B$18:$K$2023,10,0),0)</f>
        <v>0</v>
      </c>
    </row>
    <row r="1580" spans="1:28" s="823" customFormat="1" hidden="1" outlineLevel="2">
      <c r="A1580" s="817"/>
      <c r="B1580" s="835" t="s">
        <v>3550</v>
      </c>
      <c r="C1580" s="950" t="s">
        <v>3551</v>
      </c>
      <c r="D1580" s="931" t="s">
        <v>3121</v>
      </c>
      <c r="E1580" s="838">
        <v>3</v>
      </c>
      <c r="F1580" s="945"/>
      <c r="G1580" s="945"/>
      <c r="H1580" s="812">
        <v>0</v>
      </c>
      <c r="I1580" s="891">
        <f t="shared" si="228"/>
        <v>0</v>
      </c>
      <c r="J1580" s="892">
        <f t="shared" si="229"/>
        <v>0</v>
      </c>
      <c r="K1580" s="945"/>
      <c r="M1580" s="777"/>
      <c r="N1580" s="999" t="s">
        <v>3550</v>
      </c>
      <c r="O1580" s="951" t="s">
        <v>3551</v>
      </c>
      <c r="P1580" s="904" t="s">
        <v>3121</v>
      </c>
      <c r="Q1580" s="793">
        <v>3</v>
      </c>
      <c r="R1580" s="758">
        <f t="shared" si="222"/>
        <v>0</v>
      </c>
      <c r="S1580" s="844">
        <f t="shared" si="222"/>
        <v>0</v>
      </c>
      <c r="T1580" s="883">
        <f t="shared" si="222"/>
        <v>0</v>
      </c>
      <c r="U1580" s="780"/>
      <c r="V1580" s="780"/>
      <c r="W1580" s="795">
        <f t="shared" si="223"/>
        <v>0</v>
      </c>
      <c r="X1580" s="795">
        <f t="shared" si="224"/>
        <v>0</v>
      </c>
      <c r="Y1580" s="795">
        <f t="shared" si="225"/>
        <v>0</v>
      </c>
      <c r="Z1580" s="795">
        <f t="shared" si="226"/>
        <v>0</v>
      </c>
      <c r="AA1580" s="795">
        <f t="shared" si="227"/>
        <v>0</v>
      </c>
      <c r="AB1580" s="796">
        <f>IFERROR(VLOOKUP(N1580,'[40]KL TT ĐỢT 2'!$B$18:$K$2023,10,0),0)</f>
        <v>0</v>
      </c>
    </row>
    <row r="1581" spans="1:28" s="823" customFormat="1" hidden="1" outlineLevel="2">
      <c r="A1581" s="817"/>
      <c r="B1581" s="835" t="s">
        <v>3552</v>
      </c>
      <c r="C1581" s="950" t="s">
        <v>3123</v>
      </c>
      <c r="D1581" s="931" t="s">
        <v>3118</v>
      </c>
      <c r="E1581" s="838">
        <v>1</v>
      </c>
      <c r="F1581" s="945"/>
      <c r="G1581" s="945"/>
      <c r="H1581" s="812">
        <v>0</v>
      </c>
      <c r="I1581" s="891">
        <f t="shared" si="228"/>
        <v>0</v>
      </c>
      <c r="J1581" s="892">
        <f t="shared" si="229"/>
        <v>0</v>
      </c>
      <c r="K1581" s="945"/>
      <c r="M1581" s="777"/>
      <c r="N1581" s="999" t="s">
        <v>3552</v>
      </c>
      <c r="O1581" s="951" t="s">
        <v>3123</v>
      </c>
      <c r="P1581" s="904" t="s">
        <v>3118</v>
      </c>
      <c r="Q1581" s="793">
        <v>1</v>
      </c>
      <c r="R1581" s="758">
        <f t="shared" si="222"/>
        <v>0</v>
      </c>
      <c r="S1581" s="844">
        <f t="shared" si="222"/>
        <v>0</v>
      </c>
      <c r="T1581" s="883">
        <f t="shared" si="222"/>
        <v>0</v>
      </c>
      <c r="U1581" s="780"/>
      <c r="V1581" s="780"/>
      <c r="W1581" s="795">
        <f t="shared" si="223"/>
        <v>0</v>
      </c>
      <c r="X1581" s="795">
        <f t="shared" si="224"/>
        <v>0</v>
      </c>
      <c r="Y1581" s="795">
        <f t="shared" si="225"/>
        <v>0</v>
      </c>
      <c r="Z1581" s="795">
        <f t="shared" si="226"/>
        <v>0</v>
      </c>
      <c r="AA1581" s="795">
        <f t="shared" si="227"/>
        <v>0</v>
      </c>
      <c r="AB1581" s="796">
        <f>IFERROR(VLOOKUP(N1581,'[40]KL TT ĐỢT 2'!$B$18:$K$2023,10,0),0)</f>
        <v>0</v>
      </c>
    </row>
    <row r="1582" spans="1:28" s="823" customFormat="1" hidden="1" outlineLevel="2">
      <c r="A1582" s="817"/>
      <c r="B1582" s="835" t="s">
        <v>3553</v>
      </c>
      <c r="C1582" s="950" t="s">
        <v>3125</v>
      </c>
      <c r="D1582" s="931" t="s">
        <v>3118</v>
      </c>
      <c r="E1582" s="838">
        <v>1</v>
      </c>
      <c r="F1582" s="945"/>
      <c r="G1582" s="945"/>
      <c r="H1582" s="812">
        <v>0</v>
      </c>
      <c r="I1582" s="891">
        <f t="shared" si="228"/>
        <v>0</v>
      </c>
      <c r="J1582" s="892">
        <f t="shared" si="229"/>
        <v>0</v>
      </c>
      <c r="K1582" s="945"/>
      <c r="M1582" s="777"/>
      <c r="N1582" s="999" t="s">
        <v>3553</v>
      </c>
      <c r="O1582" s="951" t="s">
        <v>3125</v>
      </c>
      <c r="P1582" s="904" t="s">
        <v>3118</v>
      </c>
      <c r="Q1582" s="793">
        <v>1</v>
      </c>
      <c r="R1582" s="758">
        <f t="shared" si="222"/>
        <v>0</v>
      </c>
      <c r="S1582" s="844">
        <f t="shared" si="222"/>
        <v>0</v>
      </c>
      <c r="T1582" s="883">
        <f t="shared" si="222"/>
        <v>0</v>
      </c>
      <c r="U1582" s="780"/>
      <c r="V1582" s="780"/>
      <c r="W1582" s="795">
        <f t="shared" si="223"/>
        <v>0</v>
      </c>
      <c r="X1582" s="795">
        <f t="shared" si="224"/>
        <v>0</v>
      </c>
      <c r="Y1582" s="795">
        <f t="shared" si="225"/>
        <v>0</v>
      </c>
      <c r="Z1582" s="795">
        <f t="shared" si="226"/>
        <v>0</v>
      </c>
      <c r="AA1582" s="795">
        <f t="shared" si="227"/>
        <v>0</v>
      </c>
      <c r="AB1582" s="796">
        <f>IFERROR(VLOOKUP(N1582,'[40]KL TT ĐỢT 2'!$B$18:$K$2023,10,0),0)</f>
        <v>0</v>
      </c>
    </row>
    <row r="1583" spans="1:28" s="823" customFormat="1" hidden="1" outlineLevel="2">
      <c r="A1583" s="817"/>
      <c r="B1583" s="835" t="s">
        <v>3554</v>
      </c>
      <c r="C1583" s="950" t="s">
        <v>3555</v>
      </c>
      <c r="D1583" s="931" t="s">
        <v>3111</v>
      </c>
      <c r="E1583" s="838">
        <v>1</v>
      </c>
      <c r="F1583" s="945"/>
      <c r="G1583" s="945"/>
      <c r="H1583" s="812">
        <v>0</v>
      </c>
      <c r="I1583" s="891">
        <f t="shared" si="228"/>
        <v>0</v>
      </c>
      <c r="J1583" s="892">
        <f t="shared" si="229"/>
        <v>0</v>
      </c>
      <c r="K1583" s="945"/>
      <c r="M1583" s="777"/>
      <c r="N1583" s="999" t="s">
        <v>3554</v>
      </c>
      <c r="O1583" s="951" t="s">
        <v>3555</v>
      </c>
      <c r="P1583" s="904" t="s">
        <v>3111</v>
      </c>
      <c r="Q1583" s="793">
        <v>1</v>
      </c>
      <c r="R1583" s="758">
        <f t="shared" si="222"/>
        <v>0</v>
      </c>
      <c r="S1583" s="844">
        <f t="shared" si="222"/>
        <v>0</v>
      </c>
      <c r="T1583" s="883">
        <f t="shared" si="222"/>
        <v>0</v>
      </c>
      <c r="U1583" s="780"/>
      <c r="V1583" s="780"/>
      <c r="W1583" s="795">
        <f t="shared" si="223"/>
        <v>0</v>
      </c>
      <c r="X1583" s="795">
        <f t="shared" si="224"/>
        <v>0</v>
      </c>
      <c r="Y1583" s="795">
        <f t="shared" si="225"/>
        <v>0</v>
      </c>
      <c r="Z1583" s="795">
        <f t="shared" si="226"/>
        <v>0</v>
      </c>
      <c r="AA1583" s="795">
        <f t="shared" si="227"/>
        <v>0</v>
      </c>
      <c r="AB1583" s="796">
        <f>IFERROR(VLOOKUP(N1583,'[40]KL TT ĐỢT 2'!$B$18:$K$2023,10,0),0)</f>
        <v>0</v>
      </c>
    </row>
    <row r="1584" spans="1:28" s="827" customFormat="1" hidden="1" outlineLevel="2">
      <c r="A1584" s="817"/>
      <c r="B1584" s="835" t="s">
        <v>3556</v>
      </c>
      <c r="C1584" s="818" t="s">
        <v>3129</v>
      </c>
      <c r="D1584" s="819"/>
      <c r="E1584" s="820"/>
      <c r="F1584" s="945"/>
      <c r="G1584" s="945"/>
      <c r="H1584" s="812">
        <v>0</v>
      </c>
      <c r="I1584" s="891">
        <f t="shared" si="228"/>
        <v>0</v>
      </c>
      <c r="J1584" s="892">
        <f t="shared" si="229"/>
        <v>0</v>
      </c>
      <c r="K1584" s="945"/>
      <c r="M1584" s="777"/>
      <c r="N1584" s="999" t="s">
        <v>3556</v>
      </c>
      <c r="O1584" s="799" t="s">
        <v>3129</v>
      </c>
      <c r="P1584" s="800"/>
      <c r="Q1584" s="798"/>
      <c r="R1584" s="758">
        <f t="shared" si="222"/>
        <v>0</v>
      </c>
      <c r="S1584" s="844">
        <f t="shared" si="222"/>
        <v>0</v>
      </c>
      <c r="T1584" s="883">
        <f t="shared" si="222"/>
        <v>0</v>
      </c>
      <c r="U1584" s="780"/>
      <c r="V1584" s="780"/>
      <c r="W1584" s="795">
        <f t="shared" si="223"/>
        <v>0</v>
      </c>
      <c r="X1584" s="795">
        <f t="shared" si="224"/>
        <v>0</v>
      </c>
      <c r="Y1584" s="795">
        <f t="shared" si="225"/>
        <v>0</v>
      </c>
      <c r="Z1584" s="795">
        <f t="shared" si="226"/>
        <v>0</v>
      </c>
      <c r="AA1584" s="795">
        <f t="shared" si="227"/>
        <v>0</v>
      </c>
      <c r="AB1584" s="796">
        <f>IFERROR(VLOOKUP(N1584,'[40]KL TT ĐỢT 2'!$B$18:$K$2023,10,0),0)</f>
        <v>0</v>
      </c>
    </row>
    <row r="1585" spans="1:28" s="823" customFormat="1" hidden="1" outlineLevel="2">
      <c r="A1585" s="817"/>
      <c r="B1585" s="835" t="s">
        <v>3557</v>
      </c>
      <c r="C1585" s="950" t="s">
        <v>3131</v>
      </c>
      <c r="D1585" s="931" t="s">
        <v>3121</v>
      </c>
      <c r="E1585" s="838">
        <v>4</v>
      </c>
      <c r="F1585" s="945"/>
      <c r="G1585" s="945"/>
      <c r="H1585" s="812">
        <v>0</v>
      </c>
      <c r="I1585" s="891">
        <f t="shared" si="228"/>
        <v>0</v>
      </c>
      <c r="J1585" s="892">
        <f t="shared" si="229"/>
        <v>0</v>
      </c>
      <c r="K1585" s="945"/>
      <c r="M1585" s="777"/>
      <c r="N1585" s="999" t="s">
        <v>3557</v>
      </c>
      <c r="O1585" s="951" t="s">
        <v>3131</v>
      </c>
      <c r="P1585" s="904" t="s">
        <v>3121</v>
      </c>
      <c r="Q1585" s="793">
        <v>4</v>
      </c>
      <c r="R1585" s="758">
        <f t="shared" ref="R1585:T1648" si="230">+H1585</f>
        <v>0</v>
      </c>
      <c r="S1585" s="844">
        <f t="shared" si="230"/>
        <v>0</v>
      </c>
      <c r="T1585" s="883">
        <f t="shared" si="230"/>
        <v>0</v>
      </c>
      <c r="U1585" s="780"/>
      <c r="V1585" s="780"/>
      <c r="W1585" s="795">
        <f t="shared" si="223"/>
        <v>0</v>
      </c>
      <c r="X1585" s="795">
        <f t="shared" si="224"/>
        <v>0</v>
      </c>
      <c r="Y1585" s="795">
        <f t="shared" si="225"/>
        <v>0</v>
      </c>
      <c r="Z1585" s="795">
        <f t="shared" si="226"/>
        <v>0</v>
      </c>
      <c r="AA1585" s="795">
        <f t="shared" si="227"/>
        <v>0</v>
      </c>
      <c r="AB1585" s="796">
        <f>IFERROR(VLOOKUP(N1585,'[40]KL TT ĐỢT 2'!$B$18:$K$2023,10,0),0)</f>
        <v>0</v>
      </c>
    </row>
    <row r="1586" spans="1:28" s="823" customFormat="1" hidden="1" outlineLevel="2">
      <c r="A1586" s="817"/>
      <c r="B1586" s="835" t="s">
        <v>3558</v>
      </c>
      <c r="C1586" s="950" t="s">
        <v>3194</v>
      </c>
      <c r="D1586" s="931" t="s">
        <v>3111</v>
      </c>
      <c r="E1586" s="838">
        <v>1</v>
      </c>
      <c r="F1586" s="945"/>
      <c r="G1586" s="945"/>
      <c r="H1586" s="812">
        <v>0</v>
      </c>
      <c r="I1586" s="891">
        <f t="shared" si="228"/>
        <v>0</v>
      </c>
      <c r="J1586" s="892">
        <f t="shared" si="229"/>
        <v>0</v>
      </c>
      <c r="K1586" s="945"/>
      <c r="M1586" s="777"/>
      <c r="N1586" s="999" t="s">
        <v>3558</v>
      </c>
      <c r="O1586" s="951" t="s">
        <v>3194</v>
      </c>
      <c r="P1586" s="904" t="s">
        <v>3111</v>
      </c>
      <c r="Q1586" s="793">
        <v>1</v>
      </c>
      <c r="R1586" s="758">
        <f t="shared" si="230"/>
        <v>0</v>
      </c>
      <c r="S1586" s="844">
        <f t="shared" si="230"/>
        <v>0</v>
      </c>
      <c r="T1586" s="883">
        <f t="shared" si="230"/>
        <v>0</v>
      </c>
      <c r="U1586" s="780"/>
      <c r="V1586" s="780"/>
      <c r="W1586" s="795">
        <f t="shared" si="223"/>
        <v>0</v>
      </c>
      <c r="X1586" s="795">
        <f t="shared" si="224"/>
        <v>0</v>
      </c>
      <c r="Y1586" s="795">
        <f t="shared" si="225"/>
        <v>0</v>
      </c>
      <c r="Z1586" s="795">
        <f t="shared" si="226"/>
        <v>0</v>
      </c>
      <c r="AA1586" s="795">
        <f t="shared" si="227"/>
        <v>0</v>
      </c>
      <c r="AB1586" s="796">
        <f>IFERROR(VLOOKUP(N1586,'[40]KL TT ĐỢT 2'!$B$18:$K$2023,10,0),0)</f>
        <v>0</v>
      </c>
    </row>
    <row r="1587" spans="1:28" s="823" customFormat="1" hidden="1" outlineLevel="2">
      <c r="A1587" s="817"/>
      <c r="B1587" s="835" t="s">
        <v>3559</v>
      </c>
      <c r="C1587" s="950" t="s">
        <v>3235</v>
      </c>
      <c r="D1587" s="931" t="s">
        <v>3111</v>
      </c>
      <c r="E1587" s="838">
        <v>1</v>
      </c>
      <c r="F1587" s="945"/>
      <c r="G1587" s="945"/>
      <c r="H1587" s="812">
        <v>0</v>
      </c>
      <c r="I1587" s="891">
        <f t="shared" si="228"/>
        <v>0</v>
      </c>
      <c r="J1587" s="892">
        <f t="shared" si="229"/>
        <v>0</v>
      </c>
      <c r="K1587" s="945"/>
      <c r="M1587" s="777"/>
      <c r="N1587" s="999" t="s">
        <v>3559</v>
      </c>
      <c r="O1587" s="951" t="s">
        <v>3235</v>
      </c>
      <c r="P1587" s="904" t="s">
        <v>3111</v>
      </c>
      <c r="Q1587" s="793">
        <v>1</v>
      </c>
      <c r="R1587" s="758">
        <f t="shared" si="230"/>
        <v>0</v>
      </c>
      <c r="S1587" s="844">
        <f t="shared" si="230"/>
        <v>0</v>
      </c>
      <c r="T1587" s="883">
        <f t="shared" si="230"/>
        <v>0</v>
      </c>
      <c r="U1587" s="780"/>
      <c r="V1587" s="780"/>
      <c r="W1587" s="795">
        <f t="shared" si="223"/>
        <v>0</v>
      </c>
      <c r="X1587" s="795">
        <f t="shared" si="224"/>
        <v>0</v>
      </c>
      <c r="Y1587" s="795">
        <f t="shared" si="225"/>
        <v>0</v>
      </c>
      <c r="Z1587" s="795">
        <f t="shared" si="226"/>
        <v>0</v>
      </c>
      <c r="AA1587" s="795">
        <f t="shared" si="227"/>
        <v>0</v>
      </c>
      <c r="AB1587" s="796">
        <f>IFERROR(VLOOKUP(N1587,'[40]KL TT ĐỢT 2'!$B$18:$K$2023,10,0),0)</f>
        <v>0</v>
      </c>
    </row>
    <row r="1588" spans="1:28" s="823" customFormat="1" hidden="1" outlineLevel="2">
      <c r="A1588" s="817"/>
      <c r="B1588" s="835" t="s">
        <v>3560</v>
      </c>
      <c r="C1588" s="950" t="s">
        <v>3450</v>
      </c>
      <c r="D1588" s="931" t="s">
        <v>3111</v>
      </c>
      <c r="E1588" s="838">
        <v>1</v>
      </c>
      <c r="F1588" s="945"/>
      <c r="G1588" s="945"/>
      <c r="H1588" s="812">
        <v>0</v>
      </c>
      <c r="I1588" s="891">
        <f t="shared" si="228"/>
        <v>0</v>
      </c>
      <c r="J1588" s="892">
        <f t="shared" si="229"/>
        <v>0</v>
      </c>
      <c r="K1588" s="945"/>
      <c r="M1588" s="777"/>
      <c r="N1588" s="999" t="s">
        <v>3560</v>
      </c>
      <c r="O1588" s="951" t="s">
        <v>3450</v>
      </c>
      <c r="P1588" s="904" t="s">
        <v>3111</v>
      </c>
      <c r="Q1588" s="793">
        <v>1</v>
      </c>
      <c r="R1588" s="758">
        <f t="shared" si="230"/>
        <v>0</v>
      </c>
      <c r="S1588" s="844">
        <f t="shared" si="230"/>
        <v>0</v>
      </c>
      <c r="T1588" s="883">
        <f t="shared" si="230"/>
        <v>0</v>
      </c>
      <c r="U1588" s="780"/>
      <c r="V1588" s="780"/>
      <c r="W1588" s="795">
        <f t="shared" si="223"/>
        <v>0</v>
      </c>
      <c r="X1588" s="795">
        <f t="shared" si="224"/>
        <v>0</v>
      </c>
      <c r="Y1588" s="795">
        <f t="shared" si="225"/>
        <v>0</v>
      </c>
      <c r="Z1588" s="795">
        <f t="shared" si="226"/>
        <v>0</v>
      </c>
      <c r="AA1588" s="795">
        <f t="shared" si="227"/>
        <v>0</v>
      </c>
      <c r="AB1588" s="796">
        <f>IFERROR(VLOOKUP(N1588,'[40]KL TT ĐỢT 2'!$B$18:$K$2023,10,0),0)</f>
        <v>0</v>
      </c>
    </row>
    <row r="1589" spans="1:28" s="823" customFormat="1" hidden="1" outlineLevel="2">
      <c r="A1589" s="817"/>
      <c r="B1589" s="835" t="s">
        <v>3561</v>
      </c>
      <c r="C1589" s="950" t="s">
        <v>3452</v>
      </c>
      <c r="D1589" s="931" t="s">
        <v>3111</v>
      </c>
      <c r="E1589" s="838">
        <v>1</v>
      </c>
      <c r="F1589" s="945"/>
      <c r="G1589" s="945"/>
      <c r="H1589" s="812">
        <v>0</v>
      </c>
      <c r="I1589" s="891">
        <f t="shared" si="228"/>
        <v>0</v>
      </c>
      <c r="J1589" s="892">
        <f t="shared" si="229"/>
        <v>0</v>
      </c>
      <c r="K1589" s="945"/>
      <c r="M1589" s="777"/>
      <c r="N1589" s="999" t="s">
        <v>3561</v>
      </c>
      <c r="O1589" s="951" t="s">
        <v>3452</v>
      </c>
      <c r="P1589" s="904" t="s">
        <v>3111</v>
      </c>
      <c r="Q1589" s="793">
        <v>1</v>
      </c>
      <c r="R1589" s="758">
        <f t="shared" si="230"/>
        <v>0</v>
      </c>
      <c r="S1589" s="844">
        <f t="shared" si="230"/>
        <v>0</v>
      </c>
      <c r="T1589" s="883">
        <f t="shared" si="230"/>
        <v>0</v>
      </c>
      <c r="U1589" s="780"/>
      <c r="V1589" s="780"/>
      <c r="W1589" s="795">
        <f t="shared" si="223"/>
        <v>0</v>
      </c>
      <c r="X1589" s="795">
        <f t="shared" si="224"/>
        <v>0</v>
      </c>
      <c r="Y1589" s="795">
        <f t="shared" si="225"/>
        <v>0</v>
      </c>
      <c r="Z1589" s="795">
        <f t="shared" si="226"/>
        <v>0</v>
      </c>
      <c r="AA1589" s="795">
        <f t="shared" si="227"/>
        <v>0</v>
      </c>
      <c r="AB1589" s="796">
        <f>IFERROR(VLOOKUP(N1589,'[40]KL TT ĐỢT 2'!$B$18:$K$2023,10,0),0)</f>
        <v>0</v>
      </c>
    </row>
    <row r="1590" spans="1:28" s="827" customFormat="1" hidden="1" outlineLevel="2">
      <c r="A1590" s="817"/>
      <c r="B1590" s="835" t="s">
        <v>3562</v>
      </c>
      <c r="C1590" s="818" t="s">
        <v>3247</v>
      </c>
      <c r="D1590" s="819" t="s">
        <v>3118</v>
      </c>
      <c r="E1590" s="820">
        <v>1</v>
      </c>
      <c r="F1590" s="945"/>
      <c r="G1590" s="945"/>
      <c r="H1590" s="812">
        <v>0</v>
      </c>
      <c r="I1590" s="891">
        <f t="shared" si="228"/>
        <v>0</v>
      </c>
      <c r="J1590" s="892">
        <f t="shared" si="229"/>
        <v>0</v>
      </c>
      <c r="K1590" s="945"/>
      <c r="M1590" s="777"/>
      <c r="N1590" s="999" t="s">
        <v>3562</v>
      </c>
      <c r="O1590" s="799" t="s">
        <v>3247</v>
      </c>
      <c r="P1590" s="800" t="s">
        <v>3118</v>
      </c>
      <c r="Q1590" s="798">
        <v>1</v>
      </c>
      <c r="R1590" s="758">
        <f t="shared" si="230"/>
        <v>0</v>
      </c>
      <c r="S1590" s="844">
        <f t="shared" si="230"/>
        <v>0</v>
      </c>
      <c r="T1590" s="883">
        <f t="shared" si="230"/>
        <v>0</v>
      </c>
      <c r="U1590" s="780"/>
      <c r="V1590" s="780"/>
      <c r="W1590" s="795">
        <f t="shared" si="223"/>
        <v>0</v>
      </c>
      <c r="X1590" s="795">
        <f t="shared" si="224"/>
        <v>0</v>
      </c>
      <c r="Y1590" s="795">
        <f t="shared" si="225"/>
        <v>0</v>
      </c>
      <c r="Z1590" s="795">
        <f t="shared" si="226"/>
        <v>0</v>
      </c>
      <c r="AA1590" s="795">
        <f t="shared" si="227"/>
        <v>0</v>
      </c>
      <c r="AB1590" s="796">
        <f>IFERROR(VLOOKUP(N1590,'[40]KL TT ĐỢT 2'!$B$18:$K$2023,10,0),0)</f>
        <v>0</v>
      </c>
    </row>
    <row r="1591" spans="1:28" s="823" customFormat="1" hidden="1" outlineLevel="2">
      <c r="A1591" s="835"/>
      <c r="B1591" s="835" t="s">
        <v>3563</v>
      </c>
      <c r="C1591" s="950" t="s">
        <v>3143</v>
      </c>
      <c r="D1591" s="931" t="s">
        <v>3111</v>
      </c>
      <c r="E1591" s="838">
        <v>1</v>
      </c>
      <c r="F1591" s="938"/>
      <c r="G1591" s="938"/>
      <c r="H1591" s="812">
        <v>0</v>
      </c>
      <c r="I1591" s="891">
        <f t="shared" si="228"/>
        <v>0</v>
      </c>
      <c r="J1591" s="892">
        <f t="shared" si="229"/>
        <v>0</v>
      </c>
      <c r="K1591" s="938"/>
      <c r="M1591" s="790"/>
      <c r="N1591" s="999" t="s">
        <v>3563</v>
      </c>
      <c r="O1591" s="951" t="s">
        <v>3143</v>
      </c>
      <c r="P1591" s="904" t="s">
        <v>3111</v>
      </c>
      <c r="Q1591" s="793">
        <v>1</v>
      </c>
      <c r="R1591" s="758">
        <f t="shared" si="230"/>
        <v>0</v>
      </c>
      <c r="S1591" s="844">
        <f t="shared" si="230"/>
        <v>0</v>
      </c>
      <c r="T1591" s="883">
        <f t="shared" si="230"/>
        <v>0</v>
      </c>
      <c r="U1591" s="782"/>
      <c r="V1591" s="782"/>
      <c r="W1591" s="795">
        <f t="shared" si="223"/>
        <v>0</v>
      </c>
      <c r="X1591" s="795">
        <f t="shared" si="224"/>
        <v>0</v>
      </c>
      <c r="Y1591" s="795">
        <f t="shared" si="225"/>
        <v>0</v>
      </c>
      <c r="Z1591" s="795">
        <f t="shared" si="226"/>
        <v>0</v>
      </c>
      <c r="AA1591" s="795">
        <f t="shared" si="227"/>
        <v>0</v>
      </c>
      <c r="AB1591" s="796">
        <f>IFERROR(VLOOKUP(N1591,'[40]KL TT ĐỢT 2'!$B$18:$K$2023,10,0),0)</f>
        <v>0</v>
      </c>
    </row>
    <row r="1592" spans="1:28" s="823" customFormat="1" hidden="1" outlineLevel="2">
      <c r="A1592" s="835"/>
      <c r="B1592" s="835" t="s">
        <v>3564</v>
      </c>
      <c r="C1592" s="950" t="s">
        <v>3243</v>
      </c>
      <c r="D1592" s="931" t="s">
        <v>3111</v>
      </c>
      <c r="E1592" s="838">
        <v>1</v>
      </c>
      <c r="F1592" s="938"/>
      <c r="G1592" s="938"/>
      <c r="H1592" s="812">
        <v>0</v>
      </c>
      <c r="I1592" s="891">
        <f t="shared" si="228"/>
        <v>0</v>
      </c>
      <c r="J1592" s="892">
        <f t="shared" si="229"/>
        <v>0</v>
      </c>
      <c r="K1592" s="938"/>
      <c r="M1592" s="790"/>
      <c r="N1592" s="999" t="s">
        <v>3564</v>
      </c>
      <c r="O1592" s="951" t="s">
        <v>3243</v>
      </c>
      <c r="P1592" s="904" t="s">
        <v>3111</v>
      </c>
      <c r="Q1592" s="793">
        <v>1</v>
      </c>
      <c r="R1592" s="758">
        <f t="shared" si="230"/>
        <v>0</v>
      </c>
      <c r="S1592" s="844">
        <f t="shared" si="230"/>
        <v>0</v>
      </c>
      <c r="T1592" s="883">
        <f t="shared" si="230"/>
        <v>0</v>
      </c>
      <c r="U1592" s="782"/>
      <c r="V1592" s="782"/>
      <c r="W1592" s="795">
        <f t="shared" si="223"/>
        <v>0</v>
      </c>
      <c r="X1592" s="795">
        <f t="shared" si="224"/>
        <v>0</v>
      </c>
      <c r="Y1592" s="795">
        <f t="shared" si="225"/>
        <v>0</v>
      </c>
      <c r="Z1592" s="795">
        <f t="shared" si="226"/>
        <v>0</v>
      </c>
      <c r="AA1592" s="795">
        <f t="shared" si="227"/>
        <v>0</v>
      </c>
      <c r="AB1592" s="796">
        <f>IFERROR(VLOOKUP(N1592,'[40]KL TT ĐỢT 2'!$B$18:$K$2023,10,0),0)</f>
        <v>0</v>
      </c>
    </row>
    <row r="1593" spans="1:28" s="823" customFormat="1" hidden="1" outlineLevel="2">
      <c r="A1593" s="835"/>
      <c r="B1593" s="835" t="s">
        <v>3565</v>
      </c>
      <c r="C1593" s="950" t="s">
        <v>3245</v>
      </c>
      <c r="D1593" s="931" t="s">
        <v>3104</v>
      </c>
      <c r="E1593" s="838">
        <v>1</v>
      </c>
      <c r="F1593" s="938"/>
      <c r="G1593" s="938"/>
      <c r="H1593" s="812">
        <v>0</v>
      </c>
      <c r="I1593" s="891">
        <f t="shared" si="228"/>
        <v>0</v>
      </c>
      <c r="J1593" s="892">
        <f t="shared" si="229"/>
        <v>0</v>
      </c>
      <c r="K1593" s="938"/>
      <c r="M1593" s="790"/>
      <c r="N1593" s="999" t="s">
        <v>3565</v>
      </c>
      <c r="O1593" s="951" t="s">
        <v>3245</v>
      </c>
      <c r="P1593" s="904" t="s">
        <v>3104</v>
      </c>
      <c r="Q1593" s="793">
        <v>1</v>
      </c>
      <c r="R1593" s="758">
        <f t="shared" si="230"/>
        <v>0</v>
      </c>
      <c r="S1593" s="844">
        <f t="shared" si="230"/>
        <v>0</v>
      </c>
      <c r="T1593" s="883">
        <f t="shared" si="230"/>
        <v>0</v>
      </c>
      <c r="U1593" s="782"/>
      <c r="V1593" s="782"/>
      <c r="W1593" s="795">
        <f t="shared" si="223"/>
        <v>0</v>
      </c>
      <c r="X1593" s="795">
        <f t="shared" si="224"/>
        <v>0</v>
      </c>
      <c r="Y1593" s="795">
        <f t="shared" si="225"/>
        <v>0</v>
      </c>
      <c r="Z1593" s="795">
        <f t="shared" si="226"/>
        <v>0</v>
      </c>
      <c r="AA1593" s="795">
        <f t="shared" si="227"/>
        <v>0</v>
      </c>
      <c r="AB1593" s="796">
        <f>IFERROR(VLOOKUP(N1593,'[40]KL TT ĐỢT 2'!$B$18:$K$2023,10,0),0)</f>
        <v>0</v>
      </c>
    </row>
    <row r="1594" spans="1:28" s="827" customFormat="1" hidden="1" outlineLevel="2">
      <c r="A1594" s="817"/>
      <c r="B1594" s="835" t="s">
        <v>3566</v>
      </c>
      <c r="C1594" s="818" t="s">
        <v>3464</v>
      </c>
      <c r="D1594" s="819" t="s">
        <v>3118</v>
      </c>
      <c r="E1594" s="820">
        <v>3</v>
      </c>
      <c r="F1594" s="945"/>
      <c r="G1594" s="945"/>
      <c r="H1594" s="812">
        <v>0</v>
      </c>
      <c r="I1594" s="891">
        <f t="shared" si="228"/>
        <v>0</v>
      </c>
      <c r="J1594" s="892">
        <f t="shared" si="229"/>
        <v>0</v>
      </c>
      <c r="K1594" s="945"/>
      <c r="M1594" s="777"/>
      <c r="N1594" s="999" t="s">
        <v>3566</v>
      </c>
      <c r="O1594" s="799" t="s">
        <v>3464</v>
      </c>
      <c r="P1594" s="800" t="s">
        <v>3118</v>
      </c>
      <c r="Q1594" s="798">
        <v>3</v>
      </c>
      <c r="R1594" s="758">
        <f t="shared" si="230"/>
        <v>0</v>
      </c>
      <c r="S1594" s="844">
        <f t="shared" si="230"/>
        <v>0</v>
      </c>
      <c r="T1594" s="883">
        <f t="shared" si="230"/>
        <v>0</v>
      </c>
      <c r="U1594" s="780"/>
      <c r="V1594" s="780"/>
      <c r="W1594" s="795">
        <f t="shared" si="223"/>
        <v>0</v>
      </c>
      <c r="X1594" s="795">
        <f t="shared" si="224"/>
        <v>0</v>
      </c>
      <c r="Y1594" s="795">
        <f t="shared" si="225"/>
        <v>0</v>
      </c>
      <c r="Z1594" s="795">
        <f t="shared" si="226"/>
        <v>0</v>
      </c>
      <c r="AA1594" s="795">
        <f t="shared" si="227"/>
        <v>0</v>
      </c>
      <c r="AB1594" s="796">
        <f>IFERROR(VLOOKUP(N1594,'[40]KL TT ĐỢT 2'!$B$18:$K$2023,10,0),0)</f>
        <v>0</v>
      </c>
    </row>
    <row r="1595" spans="1:28" s="823" customFormat="1" hidden="1" outlineLevel="2">
      <c r="A1595" s="835"/>
      <c r="B1595" s="835" t="s">
        <v>3567</v>
      </c>
      <c r="C1595" s="950" t="s">
        <v>3143</v>
      </c>
      <c r="D1595" s="931" t="s">
        <v>3121</v>
      </c>
      <c r="E1595" s="838">
        <v>3</v>
      </c>
      <c r="F1595" s="938"/>
      <c r="G1595" s="938"/>
      <c r="H1595" s="812">
        <v>0</v>
      </c>
      <c r="I1595" s="891">
        <f t="shared" si="228"/>
        <v>0</v>
      </c>
      <c r="J1595" s="892">
        <f t="shared" si="229"/>
        <v>0</v>
      </c>
      <c r="K1595" s="938"/>
      <c r="M1595" s="790"/>
      <c r="N1595" s="999" t="s">
        <v>3567</v>
      </c>
      <c r="O1595" s="951" t="s">
        <v>3143</v>
      </c>
      <c r="P1595" s="904" t="s">
        <v>3121</v>
      </c>
      <c r="Q1595" s="793">
        <v>3</v>
      </c>
      <c r="R1595" s="758">
        <f t="shared" si="230"/>
        <v>0</v>
      </c>
      <c r="S1595" s="844">
        <f t="shared" si="230"/>
        <v>0</v>
      </c>
      <c r="T1595" s="883">
        <f t="shared" si="230"/>
        <v>0</v>
      </c>
      <c r="U1595" s="782"/>
      <c r="V1595" s="782"/>
      <c r="W1595" s="795">
        <f t="shared" si="223"/>
        <v>0</v>
      </c>
      <c r="X1595" s="795">
        <f t="shared" si="224"/>
        <v>0</v>
      </c>
      <c r="Y1595" s="795">
        <f t="shared" si="225"/>
        <v>0</v>
      </c>
      <c r="Z1595" s="795">
        <f t="shared" si="226"/>
        <v>0</v>
      </c>
      <c r="AA1595" s="795">
        <f t="shared" si="227"/>
        <v>0</v>
      </c>
      <c r="AB1595" s="796">
        <f>IFERROR(VLOOKUP(N1595,'[40]KL TT ĐỢT 2'!$B$18:$K$2023,10,0),0)</f>
        <v>0</v>
      </c>
    </row>
    <row r="1596" spans="1:28" s="823" customFormat="1" hidden="1" outlineLevel="2">
      <c r="A1596" s="835"/>
      <c r="B1596" s="835" t="s">
        <v>3568</v>
      </c>
      <c r="C1596" s="950" t="s">
        <v>3146</v>
      </c>
      <c r="D1596" s="931" t="s">
        <v>3121</v>
      </c>
      <c r="E1596" s="838">
        <v>3</v>
      </c>
      <c r="F1596" s="938"/>
      <c r="G1596" s="938"/>
      <c r="H1596" s="812">
        <v>0</v>
      </c>
      <c r="I1596" s="891">
        <f t="shared" si="228"/>
        <v>0</v>
      </c>
      <c r="J1596" s="892">
        <f t="shared" si="229"/>
        <v>0</v>
      </c>
      <c r="K1596" s="938"/>
      <c r="M1596" s="790"/>
      <c r="N1596" s="999" t="s">
        <v>3568</v>
      </c>
      <c r="O1596" s="951" t="s">
        <v>3146</v>
      </c>
      <c r="P1596" s="904" t="s">
        <v>3121</v>
      </c>
      <c r="Q1596" s="793">
        <v>3</v>
      </c>
      <c r="R1596" s="758">
        <f t="shared" si="230"/>
        <v>0</v>
      </c>
      <c r="S1596" s="844">
        <f t="shared" si="230"/>
        <v>0</v>
      </c>
      <c r="T1596" s="883">
        <f t="shared" si="230"/>
        <v>0</v>
      </c>
      <c r="U1596" s="782"/>
      <c r="V1596" s="782"/>
      <c r="W1596" s="795">
        <f t="shared" si="223"/>
        <v>0</v>
      </c>
      <c r="X1596" s="795">
        <f t="shared" si="224"/>
        <v>0</v>
      </c>
      <c r="Y1596" s="795">
        <f t="shared" si="225"/>
        <v>0</v>
      </c>
      <c r="Z1596" s="795">
        <f t="shared" si="226"/>
        <v>0</v>
      </c>
      <c r="AA1596" s="795">
        <f t="shared" si="227"/>
        <v>0</v>
      </c>
      <c r="AB1596" s="796">
        <f>IFERROR(VLOOKUP(N1596,'[40]KL TT ĐỢT 2'!$B$18:$K$2023,10,0),0)</f>
        <v>0</v>
      </c>
    </row>
    <row r="1597" spans="1:28" s="823" customFormat="1" hidden="1" outlineLevel="2">
      <c r="A1597" s="835"/>
      <c r="B1597" s="835" t="s">
        <v>3569</v>
      </c>
      <c r="C1597" s="950" t="s">
        <v>3245</v>
      </c>
      <c r="D1597" s="931" t="s">
        <v>3104</v>
      </c>
      <c r="E1597" s="838">
        <v>3</v>
      </c>
      <c r="F1597" s="938"/>
      <c r="G1597" s="938"/>
      <c r="H1597" s="812">
        <v>0</v>
      </c>
      <c r="I1597" s="891">
        <f t="shared" si="228"/>
        <v>0</v>
      </c>
      <c r="J1597" s="892">
        <f t="shared" si="229"/>
        <v>0</v>
      </c>
      <c r="K1597" s="938"/>
      <c r="M1597" s="790"/>
      <c r="N1597" s="999" t="s">
        <v>3569</v>
      </c>
      <c r="O1597" s="951" t="s">
        <v>3245</v>
      </c>
      <c r="P1597" s="904" t="s">
        <v>3104</v>
      </c>
      <c r="Q1597" s="793">
        <v>3</v>
      </c>
      <c r="R1597" s="758">
        <f t="shared" si="230"/>
        <v>0</v>
      </c>
      <c r="S1597" s="844">
        <f t="shared" si="230"/>
        <v>0</v>
      </c>
      <c r="T1597" s="883">
        <f t="shared" si="230"/>
        <v>0</v>
      </c>
      <c r="U1597" s="782"/>
      <c r="V1597" s="782"/>
      <c r="W1597" s="795">
        <f t="shared" si="223"/>
        <v>0</v>
      </c>
      <c r="X1597" s="795">
        <f t="shared" si="224"/>
        <v>0</v>
      </c>
      <c r="Y1597" s="795">
        <f t="shared" si="225"/>
        <v>0</v>
      </c>
      <c r="Z1597" s="795">
        <f t="shared" si="226"/>
        <v>0</v>
      </c>
      <c r="AA1597" s="795">
        <f t="shared" si="227"/>
        <v>0</v>
      </c>
      <c r="AB1597" s="796">
        <f>IFERROR(VLOOKUP(N1597,'[40]KL TT ĐỢT 2'!$B$18:$K$2023,10,0),0)</f>
        <v>0</v>
      </c>
    </row>
    <row r="1598" spans="1:28" s="827" customFormat="1" hidden="1" outlineLevel="2">
      <c r="A1598" s="817"/>
      <c r="B1598" s="835" t="s">
        <v>3570</v>
      </c>
      <c r="C1598" s="818" t="s">
        <v>3474</v>
      </c>
      <c r="D1598" s="819" t="s">
        <v>3118</v>
      </c>
      <c r="E1598" s="820">
        <v>4</v>
      </c>
      <c r="F1598" s="945"/>
      <c r="G1598" s="945"/>
      <c r="H1598" s="812">
        <v>0</v>
      </c>
      <c r="I1598" s="891">
        <f t="shared" si="228"/>
        <v>0</v>
      </c>
      <c r="J1598" s="892">
        <f t="shared" si="229"/>
        <v>0</v>
      </c>
      <c r="K1598" s="945"/>
      <c r="M1598" s="777"/>
      <c r="N1598" s="999" t="s">
        <v>3570</v>
      </c>
      <c r="O1598" s="799" t="s">
        <v>3474</v>
      </c>
      <c r="P1598" s="800" t="s">
        <v>3118</v>
      </c>
      <c r="Q1598" s="798">
        <v>4</v>
      </c>
      <c r="R1598" s="758">
        <f t="shared" si="230"/>
        <v>0</v>
      </c>
      <c r="S1598" s="844">
        <f t="shared" si="230"/>
        <v>0</v>
      </c>
      <c r="T1598" s="883">
        <f t="shared" si="230"/>
        <v>0</v>
      </c>
      <c r="U1598" s="780"/>
      <c r="V1598" s="780"/>
      <c r="W1598" s="795">
        <f t="shared" si="223"/>
        <v>0</v>
      </c>
      <c r="X1598" s="795">
        <f t="shared" si="224"/>
        <v>0</v>
      </c>
      <c r="Y1598" s="795">
        <f t="shared" si="225"/>
        <v>0</v>
      </c>
      <c r="Z1598" s="795">
        <f t="shared" si="226"/>
        <v>0</v>
      </c>
      <c r="AA1598" s="795">
        <f t="shared" si="227"/>
        <v>0</v>
      </c>
      <c r="AB1598" s="796">
        <f>IFERROR(VLOOKUP(N1598,'[40]KL TT ĐỢT 2'!$B$18:$K$2023,10,0),0)</f>
        <v>0</v>
      </c>
    </row>
    <row r="1599" spans="1:28" s="823" customFormat="1" hidden="1" outlineLevel="2">
      <c r="A1599" s="835"/>
      <c r="B1599" s="835" t="s">
        <v>3571</v>
      </c>
      <c r="C1599" s="950" t="s">
        <v>3160</v>
      </c>
      <c r="D1599" s="931" t="s">
        <v>3121</v>
      </c>
      <c r="E1599" s="838">
        <v>8</v>
      </c>
      <c r="F1599" s="938"/>
      <c r="G1599" s="938"/>
      <c r="H1599" s="812">
        <v>0</v>
      </c>
      <c r="I1599" s="891">
        <f t="shared" si="228"/>
        <v>0</v>
      </c>
      <c r="J1599" s="892">
        <f t="shared" si="229"/>
        <v>0</v>
      </c>
      <c r="K1599" s="938"/>
      <c r="M1599" s="790"/>
      <c r="N1599" s="999" t="s">
        <v>3571</v>
      </c>
      <c r="O1599" s="951" t="s">
        <v>3160</v>
      </c>
      <c r="P1599" s="904" t="s">
        <v>3121</v>
      </c>
      <c r="Q1599" s="793">
        <v>8</v>
      </c>
      <c r="R1599" s="758">
        <f t="shared" si="230"/>
        <v>0</v>
      </c>
      <c r="S1599" s="844">
        <f t="shared" si="230"/>
        <v>0</v>
      </c>
      <c r="T1599" s="883">
        <f t="shared" si="230"/>
        <v>0</v>
      </c>
      <c r="U1599" s="782"/>
      <c r="V1599" s="782"/>
      <c r="W1599" s="795">
        <f t="shared" si="223"/>
        <v>0</v>
      </c>
      <c r="X1599" s="795">
        <f t="shared" si="224"/>
        <v>0</v>
      </c>
      <c r="Y1599" s="795">
        <f t="shared" si="225"/>
        <v>0</v>
      </c>
      <c r="Z1599" s="795">
        <f t="shared" si="226"/>
        <v>0</v>
      </c>
      <c r="AA1599" s="795">
        <f t="shared" si="227"/>
        <v>0</v>
      </c>
      <c r="AB1599" s="796">
        <f>IFERROR(VLOOKUP(N1599,'[40]KL TT ĐỢT 2'!$B$18:$K$2023,10,0),0)</f>
        <v>0</v>
      </c>
    </row>
    <row r="1600" spans="1:28" s="823" customFormat="1" hidden="1" outlineLevel="2">
      <c r="A1600" s="835"/>
      <c r="B1600" s="835" t="s">
        <v>3572</v>
      </c>
      <c r="C1600" s="950" t="s">
        <v>3170</v>
      </c>
      <c r="D1600" s="931" t="s">
        <v>3121</v>
      </c>
      <c r="E1600" s="838">
        <v>4</v>
      </c>
      <c r="F1600" s="938"/>
      <c r="G1600" s="938"/>
      <c r="H1600" s="812">
        <v>0</v>
      </c>
      <c r="I1600" s="891">
        <f t="shared" si="228"/>
        <v>0</v>
      </c>
      <c r="J1600" s="892">
        <f t="shared" si="229"/>
        <v>0</v>
      </c>
      <c r="K1600" s="938"/>
      <c r="M1600" s="790"/>
      <c r="N1600" s="999" t="s">
        <v>3572</v>
      </c>
      <c r="O1600" s="951" t="s">
        <v>3170</v>
      </c>
      <c r="P1600" s="904" t="s">
        <v>3121</v>
      </c>
      <c r="Q1600" s="793">
        <v>4</v>
      </c>
      <c r="R1600" s="758">
        <f t="shared" si="230"/>
        <v>0</v>
      </c>
      <c r="S1600" s="844">
        <f t="shared" si="230"/>
        <v>0</v>
      </c>
      <c r="T1600" s="883">
        <f t="shared" si="230"/>
        <v>0</v>
      </c>
      <c r="U1600" s="782"/>
      <c r="V1600" s="782"/>
      <c r="W1600" s="795">
        <f t="shared" si="223"/>
        <v>0</v>
      </c>
      <c r="X1600" s="795">
        <f t="shared" si="224"/>
        <v>0</v>
      </c>
      <c r="Y1600" s="795">
        <f t="shared" si="225"/>
        <v>0</v>
      </c>
      <c r="Z1600" s="795">
        <f t="shared" si="226"/>
        <v>0</v>
      </c>
      <c r="AA1600" s="795">
        <f t="shared" si="227"/>
        <v>0</v>
      </c>
      <c r="AB1600" s="796">
        <f>IFERROR(VLOOKUP(N1600,'[40]KL TT ĐỢT 2'!$B$18:$K$2023,10,0),0)</f>
        <v>0</v>
      </c>
    </row>
    <row r="1601" spans="1:28" s="823" customFormat="1" hidden="1" outlineLevel="2">
      <c r="A1601" s="835"/>
      <c r="B1601" s="835" t="s">
        <v>3573</v>
      </c>
      <c r="C1601" s="950" t="s">
        <v>3163</v>
      </c>
      <c r="D1601" s="931" t="s">
        <v>3121</v>
      </c>
      <c r="E1601" s="838">
        <v>4</v>
      </c>
      <c r="F1601" s="938"/>
      <c r="G1601" s="938"/>
      <c r="H1601" s="812">
        <v>0</v>
      </c>
      <c r="I1601" s="891">
        <f t="shared" si="228"/>
        <v>0</v>
      </c>
      <c r="J1601" s="892">
        <f t="shared" si="229"/>
        <v>0</v>
      </c>
      <c r="K1601" s="938"/>
      <c r="M1601" s="790"/>
      <c r="N1601" s="999" t="s">
        <v>3573</v>
      </c>
      <c r="O1601" s="951" t="s">
        <v>3163</v>
      </c>
      <c r="P1601" s="904" t="s">
        <v>3121</v>
      </c>
      <c r="Q1601" s="793">
        <v>4</v>
      </c>
      <c r="R1601" s="758">
        <f t="shared" si="230"/>
        <v>0</v>
      </c>
      <c r="S1601" s="844">
        <f t="shared" si="230"/>
        <v>0</v>
      </c>
      <c r="T1601" s="883">
        <f t="shared" si="230"/>
        <v>0</v>
      </c>
      <c r="U1601" s="782"/>
      <c r="V1601" s="782"/>
      <c r="W1601" s="795">
        <f t="shared" si="223"/>
        <v>0</v>
      </c>
      <c r="X1601" s="795">
        <f t="shared" si="224"/>
        <v>0</v>
      </c>
      <c r="Y1601" s="795">
        <f t="shared" si="225"/>
        <v>0</v>
      </c>
      <c r="Z1601" s="795">
        <f t="shared" si="226"/>
        <v>0</v>
      </c>
      <c r="AA1601" s="795">
        <f t="shared" si="227"/>
        <v>0</v>
      </c>
      <c r="AB1601" s="796">
        <f>IFERROR(VLOOKUP(N1601,'[40]KL TT ĐỢT 2'!$B$18:$K$2023,10,0),0)</f>
        <v>0</v>
      </c>
    </row>
    <row r="1602" spans="1:28" s="823" customFormat="1" hidden="1" outlineLevel="2">
      <c r="A1602" s="835"/>
      <c r="B1602" s="835" t="s">
        <v>3574</v>
      </c>
      <c r="C1602" s="950" t="s">
        <v>3148</v>
      </c>
      <c r="D1602" s="931" t="s">
        <v>3104</v>
      </c>
      <c r="E1602" s="838">
        <v>4</v>
      </c>
      <c r="F1602" s="938"/>
      <c r="G1602" s="938"/>
      <c r="H1602" s="812">
        <v>0</v>
      </c>
      <c r="I1602" s="891">
        <f t="shared" si="228"/>
        <v>0</v>
      </c>
      <c r="J1602" s="892">
        <f t="shared" si="229"/>
        <v>0</v>
      </c>
      <c r="K1602" s="938"/>
      <c r="M1602" s="790"/>
      <c r="N1602" s="999" t="s">
        <v>3574</v>
      </c>
      <c r="O1602" s="951" t="s">
        <v>3148</v>
      </c>
      <c r="P1602" s="904" t="s">
        <v>3104</v>
      </c>
      <c r="Q1602" s="793">
        <v>4</v>
      </c>
      <c r="R1602" s="758">
        <f t="shared" si="230"/>
        <v>0</v>
      </c>
      <c r="S1602" s="844">
        <f t="shared" si="230"/>
        <v>0</v>
      </c>
      <c r="T1602" s="883">
        <f t="shared" si="230"/>
        <v>0</v>
      </c>
      <c r="U1602" s="782"/>
      <c r="V1602" s="782"/>
      <c r="W1602" s="795">
        <f t="shared" si="223"/>
        <v>0</v>
      </c>
      <c r="X1602" s="795">
        <f t="shared" si="224"/>
        <v>0</v>
      </c>
      <c r="Y1602" s="795">
        <f t="shared" si="225"/>
        <v>0</v>
      </c>
      <c r="Z1602" s="795">
        <f t="shared" si="226"/>
        <v>0</v>
      </c>
      <c r="AA1602" s="795">
        <f t="shared" si="227"/>
        <v>0</v>
      </c>
      <c r="AB1602" s="796">
        <f>IFERROR(VLOOKUP(N1602,'[40]KL TT ĐỢT 2'!$B$18:$K$2023,10,0),0)</f>
        <v>0</v>
      </c>
    </row>
    <row r="1603" spans="1:28" s="827" customFormat="1" hidden="1" outlineLevel="2">
      <c r="A1603" s="817"/>
      <c r="B1603" s="835" t="s">
        <v>3575</v>
      </c>
      <c r="C1603" s="818" t="s">
        <v>3257</v>
      </c>
      <c r="D1603" s="819" t="s">
        <v>3118</v>
      </c>
      <c r="E1603" s="820">
        <v>1</v>
      </c>
      <c r="F1603" s="945"/>
      <c r="G1603" s="945"/>
      <c r="H1603" s="812">
        <v>0</v>
      </c>
      <c r="I1603" s="891">
        <f t="shared" si="228"/>
        <v>0</v>
      </c>
      <c r="J1603" s="892">
        <f t="shared" si="229"/>
        <v>0</v>
      </c>
      <c r="K1603" s="945"/>
      <c r="M1603" s="777"/>
      <c r="N1603" s="999" t="s">
        <v>3575</v>
      </c>
      <c r="O1603" s="799" t="s">
        <v>3257</v>
      </c>
      <c r="P1603" s="800" t="s">
        <v>3118</v>
      </c>
      <c r="Q1603" s="798">
        <v>1</v>
      </c>
      <c r="R1603" s="758">
        <f t="shared" si="230"/>
        <v>0</v>
      </c>
      <c r="S1603" s="844">
        <f t="shared" si="230"/>
        <v>0</v>
      </c>
      <c r="T1603" s="883">
        <f t="shared" si="230"/>
        <v>0</v>
      </c>
      <c r="U1603" s="780"/>
      <c r="V1603" s="780"/>
      <c r="W1603" s="795">
        <f t="shared" si="223"/>
        <v>0</v>
      </c>
      <c r="X1603" s="795">
        <f t="shared" si="224"/>
        <v>0</v>
      </c>
      <c r="Y1603" s="795">
        <f t="shared" si="225"/>
        <v>0</v>
      </c>
      <c r="Z1603" s="795">
        <f t="shared" si="226"/>
        <v>0</v>
      </c>
      <c r="AA1603" s="795">
        <f t="shared" si="227"/>
        <v>0</v>
      </c>
      <c r="AB1603" s="796">
        <f>IFERROR(VLOOKUP(N1603,'[40]KL TT ĐỢT 2'!$B$18:$K$2023,10,0),0)</f>
        <v>0</v>
      </c>
    </row>
    <row r="1604" spans="1:28" s="823" customFormat="1" hidden="1" outlineLevel="2">
      <c r="A1604" s="835"/>
      <c r="B1604" s="835" t="s">
        <v>3576</v>
      </c>
      <c r="C1604" s="950" t="s">
        <v>3259</v>
      </c>
      <c r="D1604" s="931" t="s">
        <v>3121</v>
      </c>
      <c r="E1604" s="838">
        <v>2</v>
      </c>
      <c r="F1604" s="938"/>
      <c r="G1604" s="938"/>
      <c r="H1604" s="812">
        <v>0</v>
      </c>
      <c r="I1604" s="891">
        <f t="shared" si="228"/>
        <v>0</v>
      </c>
      <c r="J1604" s="892">
        <f t="shared" si="229"/>
        <v>0</v>
      </c>
      <c r="K1604" s="938"/>
      <c r="M1604" s="790"/>
      <c r="N1604" s="999" t="s">
        <v>3576</v>
      </c>
      <c r="O1604" s="951" t="s">
        <v>3259</v>
      </c>
      <c r="P1604" s="904" t="s">
        <v>3121</v>
      </c>
      <c r="Q1604" s="793">
        <v>2</v>
      </c>
      <c r="R1604" s="758">
        <f t="shared" si="230"/>
        <v>0</v>
      </c>
      <c r="S1604" s="844">
        <f t="shared" si="230"/>
        <v>0</v>
      </c>
      <c r="T1604" s="883">
        <f t="shared" si="230"/>
        <v>0</v>
      </c>
      <c r="U1604" s="782"/>
      <c r="V1604" s="782"/>
      <c r="W1604" s="795">
        <f t="shared" si="223"/>
        <v>0</v>
      </c>
      <c r="X1604" s="795">
        <f t="shared" si="224"/>
        <v>0</v>
      </c>
      <c r="Y1604" s="795">
        <f t="shared" si="225"/>
        <v>0</v>
      </c>
      <c r="Z1604" s="795">
        <f t="shared" si="226"/>
        <v>0</v>
      </c>
      <c r="AA1604" s="795">
        <f t="shared" si="227"/>
        <v>0</v>
      </c>
      <c r="AB1604" s="796">
        <f>IFERROR(VLOOKUP(N1604,'[40]KL TT ĐỢT 2'!$B$18:$K$2023,10,0),0)</f>
        <v>0</v>
      </c>
    </row>
    <row r="1605" spans="1:28" s="823" customFormat="1" hidden="1" outlineLevel="2">
      <c r="A1605" s="835"/>
      <c r="B1605" s="835" t="s">
        <v>3577</v>
      </c>
      <c r="C1605" s="950" t="s">
        <v>3261</v>
      </c>
      <c r="D1605" s="931" t="s">
        <v>3111</v>
      </c>
      <c r="E1605" s="838">
        <v>1</v>
      </c>
      <c r="F1605" s="938"/>
      <c r="G1605" s="938"/>
      <c r="H1605" s="812">
        <v>0</v>
      </c>
      <c r="I1605" s="891">
        <f t="shared" si="228"/>
        <v>0</v>
      </c>
      <c r="J1605" s="892">
        <f t="shared" si="229"/>
        <v>0</v>
      </c>
      <c r="K1605" s="938"/>
      <c r="M1605" s="790"/>
      <c r="N1605" s="999" t="s">
        <v>3577</v>
      </c>
      <c r="O1605" s="951" t="s">
        <v>3261</v>
      </c>
      <c r="P1605" s="904" t="s">
        <v>3111</v>
      </c>
      <c r="Q1605" s="793">
        <v>1</v>
      </c>
      <c r="R1605" s="758">
        <f t="shared" si="230"/>
        <v>0</v>
      </c>
      <c r="S1605" s="844">
        <f t="shared" si="230"/>
        <v>0</v>
      </c>
      <c r="T1605" s="883">
        <f t="shared" si="230"/>
        <v>0</v>
      </c>
      <c r="U1605" s="782"/>
      <c r="V1605" s="782"/>
      <c r="W1605" s="795">
        <f t="shared" si="223"/>
        <v>0</v>
      </c>
      <c r="X1605" s="795">
        <f t="shared" si="224"/>
        <v>0</v>
      </c>
      <c r="Y1605" s="795">
        <f t="shared" si="225"/>
        <v>0</v>
      </c>
      <c r="Z1605" s="795">
        <f t="shared" si="226"/>
        <v>0</v>
      </c>
      <c r="AA1605" s="795">
        <f t="shared" si="227"/>
        <v>0</v>
      </c>
      <c r="AB1605" s="796">
        <f>IFERROR(VLOOKUP(N1605,'[40]KL TT ĐỢT 2'!$B$18:$K$2023,10,0),0)</f>
        <v>0</v>
      </c>
    </row>
    <row r="1606" spans="1:28" s="823" customFormat="1" hidden="1" outlineLevel="2">
      <c r="A1606" s="835"/>
      <c r="B1606" s="835" t="s">
        <v>3578</v>
      </c>
      <c r="C1606" s="950" t="s">
        <v>3263</v>
      </c>
      <c r="D1606" s="931" t="s">
        <v>3111</v>
      </c>
      <c r="E1606" s="838">
        <v>1</v>
      </c>
      <c r="F1606" s="938"/>
      <c r="G1606" s="938"/>
      <c r="H1606" s="812">
        <v>0</v>
      </c>
      <c r="I1606" s="891">
        <f t="shared" si="228"/>
        <v>0</v>
      </c>
      <c r="J1606" s="892">
        <f t="shared" si="229"/>
        <v>0</v>
      </c>
      <c r="K1606" s="938"/>
      <c r="M1606" s="790"/>
      <c r="N1606" s="999" t="s">
        <v>3578</v>
      </c>
      <c r="O1606" s="951" t="s">
        <v>3263</v>
      </c>
      <c r="P1606" s="904" t="s">
        <v>3111</v>
      </c>
      <c r="Q1606" s="793">
        <v>1</v>
      </c>
      <c r="R1606" s="758">
        <f t="shared" si="230"/>
        <v>0</v>
      </c>
      <c r="S1606" s="844">
        <f t="shared" si="230"/>
        <v>0</v>
      </c>
      <c r="T1606" s="883">
        <f t="shared" si="230"/>
        <v>0</v>
      </c>
      <c r="U1606" s="782"/>
      <c r="V1606" s="782"/>
      <c r="W1606" s="795">
        <f t="shared" si="223"/>
        <v>0</v>
      </c>
      <c r="X1606" s="795">
        <f t="shared" si="224"/>
        <v>0</v>
      </c>
      <c r="Y1606" s="795">
        <f t="shared" si="225"/>
        <v>0</v>
      </c>
      <c r="Z1606" s="795">
        <f t="shared" si="226"/>
        <v>0</v>
      </c>
      <c r="AA1606" s="795">
        <f t="shared" si="227"/>
        <v>0</v>
      </c>
      <c r="AB1606" s="796">
        <f>IFERROR(VLOOKUP(N1606,'[40]KL TT ĐỢT 2'!$B$18:$K$2023,10,0),0)</f>
        <v>0</v>
      </c>
    </row>
    <row r="1607" spans="1:28" s="823" customFormat="1" hidden="1" outlineLevel="2">
      <c r="A1607" s="835"/>
      <c r="B1607" s="835" t="s">
        <v>3579</v>
      </c>
      <c r="C1607" s="950" t="s">
        <v>3148</v>
      </c>
      <c r="D1607" s="931" t="s">
        <v>3104</v>
      </c>
      <c r="E1607" s="838">
        <v>1</v>
      </c>
      <c r="F1607" s="938"/>
      <c r="G1607" s="938"/>
      <c r="H1607" s="812">
        <v>0</v>
      </c>
      <c r="I1607" s="891">
        <f t="shared" si="228"/>
        <v>0</v>
      </c>
      <c r="J1607" s="892">
        <f t="shared" si="229"/>
        <v>0</v>
      </c>
      <c r="K1607" s="938"/>
      <c r="M1607" s="790"/>
      <c r="N1607" s="999" t="s">
        <v>3579</v>
      </c>
      <c r="O1607" s="951" t="s">
        <v>3148</v>
      </c>
      <c r="P1607" s="904" t="s">
        <v>3104</v>
      </c>
      <c r="Q1607" s="793">
        <v>1</v>
      </c>
      <c r="R1607" s="758">
        <f t="shared" si="230"/>
        <v>0</v>
      </c>
      <c r="S1607" s="844">
        <f t="shared" si="230"/>
        <v>0</v>
      </c>
      <c r="T1607" s="883">
        <f t="shared" si="230"/>
        <v>0</v>
      </c>
      <c r="U1607" s="782"/>
      <c r="V1607" s="782"/>
      <c r="W1607" s="795">
        <f t="shared" si="223"/>
        <v>0</v>
      </c>
      <c r="X1607" s="795">
        <f t="shared" si="224"/>
        <v>0</v>
      </c>
      <c r="Y1607" s="795">
        <f t="shared" si="225"/>
        <v>0</v>
      </c>
      <c r="Z1607" s="795">
        <f t="shared" si="226"/>
        <v>0</v>
      </c>
      <c r="AA1607" s="795">
        <f t="shared" si="227"/>
        <v>0</v>
      </c>
      <c r="AB1607" s="796">
        <f>IFERROR(VLOOKUP(N1607,'[40]KL TT ĐỢT 2'!$B$18:$K$2023,10,0),0)</f>
        <v>0</v>
      </c>
    </row>
    <row r="1608" spans="1:28" s="823" customFormat="1" hidden="1" outlineLevel="2">
      <c r="A1608" s="835">
        <v>10</v>
      </c>
      <c r="B1608" s="835" t="s">
        <v>3580</v>
      </c>
      <c r="C1608" s="950" t="s">
        <v>1667</v>
      </c>
      <c r="D1608" s="931" t="s">
        <v>1668</v>
      </c>
      <c r="E1608" s="838">
        <v>1</v>
      </c>
      <c r="F1608" s="938"/>
      <c r="G1608" s="938"/>
      <c r="H1608" s="812">
        <v>0</v>
      </c>
      <c r="I1608" s="891">
        <f t="shared" si="228"/>
        <v>0</v>
      </c>
      <c r="J1608" s="892">
        <f t="shared" si="229"/>
        <v>0</v>
      </c>
      <c r="K1608" s="938"/>
      <c r="M1608" s="790">
        <v>10</v>
      </c>
      <c r="N1608" s="999" t="s">
        <v>3580</v>
      </c>
      <c r="O1608" s="951" t="s">
        <v>1667</v>
      </c>
      <c r="P1608" s="904" t="s">
        <v>1668</v>
      </c>
      <c r="Q1608" s="793">
        <v>1</v>
      </c>
      <c r="R1608" s="758">
        <f t="shared" si="230"/>
        <v>0</v>
      </c>
      <c r="S1608" s="844">
        <f t="shared" si="230"/>
        <v>0</v>
      </c>
      <c r="T1608" s="883">
        <f t="shared" si="230"/>
        <v>0</v>
      </c>
      <c r="U1608" s="795">
        <v>10920000</v>
      </c>
      <c r="V1608" s="795">
        <v>4137200</v>
      </c>
      <c r="W1608" s="795">
        <f t="shared" si="223"/>
        <v>15057200</v>
      </c>
      <c r="X1608" s="795">
        <f t="shared" si="224"/>
        <v>15057200</v>
      </c>
      <c r="Y1608" s="795">
        <f t="shared" si="225"/>
        <v>0</v>
      </c>
      <c r="Z1608" s="795">
        <f t="shared" si="226"/>
        <v>0</v>
      </c>
      <c r="AA1608" s="795">
        <f t="shared" si="227"/>
        <v>0</v>
      </c>
      <c r="AB1608" s="796">
        <f>IFERROR(VLOOKUP(N1608,'[40]KL TT ĐỢT 2'!$B$18:$K$2023,10,0),0)</f>
        <v>0</v>
      </c>
    </row>
    <row r="1609" spans="1:28" s="823" customFormat="1" hidden="1" outlineLevel="1">
      <c r="A1609" s="817" t="s">
        <v>3581</v>
      </c>
      <c r="B1609" s="817"/>
      <c r="C1609" s="818" t="s">
        <v>3582</v>
      </c>
      <c r="D1609" s="819"/>
      <c r="E1609" s="820"/>
      <c r="F1609" s="945"/>
      <c r="G1609" s="945"/>
      <c r="H1609" s="812">
        <v>0</v>
      </c>
      <c r="I1609" s="891">
        <f t="shared" si="228"/>
        <v>0</v>
      </c>
      <c r="J1609" s="892">
        <f t="shared" si="229"/>
        <v>0</v>
      </c>
      <c r="K1609" s="945"/>
      <c r="M1609" s="777" t="s">
        <v>3581</v>
      </c>
      <c r="N1609" s="777"/>
      <c r="O1609" s="799" t="s">
        <v>3582</v>
      </c>
      <c r="P1609" s="800"/>
      <c r="Q1609" s="798"/>
      <c r="R1609" s="758">
        <f t="shared" si="230"/>
        <v>0</v>
      </c>
      <c r="S1609" s="844">
        <f t="shared" si="230"/>
        <v>0</v>
      </c>
      <c r="T1609" s="883">
        <f t="shared" si="230"/>
        <v>0</v>
      </c>
      <c r="U1609" s="780"/>
      <c r="V1609" s="780"/>
      <c r="W1609" s="795">
        <f t="shared" si="223"/>
        <v>0</v>
      </c>
      <c r="X1609" s="795">
        <f t="shared" si="224"/>
        <v>0</v>
      </c>
      <c r="Y1609" s="795">
        <f t="shared" si="225"/>
        <v>0</v>
      </c>
      <c r="Z1609" s="795">
        <f t="shared" si="226"/>
        <v>0</v>
      </c>
      <c r="AA1609" s="795">
        <f t="shared" si="227"/>
        <v>0</v>
      </c>
      <c r="AB1609" s="796">
        <f>IFERROR(VLOOKUP(N1609,'[40]KL TT ĐỢT 2'!$B$18:$K$2023,10,0),0)</f>
        <v>0</v>
      </c>
    </row>
    <row r="1610" spans="1:28" s="823" customFormat="1" collapsed="1">
      <c r="A1610" s="835"/>
      <c r="B1610" s="835"/>
      <c r="C1610" s="998" t="s">
        <v>3583</v>
      </c>
      <c r="D1610" s="826"/>
      <c r="E1610" s="820"/>
      <c r="F1610" s="938"/>
      <c r="G1610" s="938"/>
      <c r="H1610" s="812">
        <v>0</v>
      </c>
      <c r="I1610" s="891">
        <f t="shared" si="228"/>
        <v>0</v>
      </c>
      <c r="J1610" s="892">
        <f t="shared" si="229"/>
        <v>0</v>
      </c>
      <c r="K1610" s="938"/>
      <c r="M1610" s="790"/>
      <c r="N1610" s="790"/>
      <c r="O1610" s="1005" t="s">
        <v>3583</v>
      </c>
      <c r="P1610" s="779"/>
      <c r="Q1610" s="798"/>
      <c r="R1610" s="758">
        <f t="shared" si="230"/>
        <v>0</v>
      </c>
      <c r="S1610" s="844">
        <f t="shared" si="230"/>
        <v>0</v>
      </c>
      <c r="T1610" s="883">
        <f t="shared" si="230"/>
        <v>0</v>
      </c>
      <c r="U1610" s="795"/>
      <c r="V1610" s="795"/>
      <c r="W1610" s="795">
        <f t="shared" si="223"/>
        <v>0</v>
      </c>
      <c r="X1610" s="795">
        <f t="shared" si="224"/>
        <v>0</v>
      </c>
      <c r="Y1610" s="795">
        <f t="shared" si="225"/>
        <v>0</v>
      </c>
      <c r="Z1610" s="795">
        <f t="shared" si="226"/>
        <v>0</v>
      </c>
      <c r="AA1610" s="795">
        <f t="shared" si="227"/>
        <v>0</v>
      </c>
      <c r="AB1610" s="796">
        <f>IFERROR(VLOOKUP(N1610,'[40]KL TT ĐỢT 2'!$B$18:$K$2023,10,0),0)</f>
        <v>0</v>
      </c>
    </row>
    <row r="1611" spans="1:28" s="823" customFormat="1" hidden="1" outlineLevel="1">
      <c r="A1611" s="835">
        <v>1</v>
      </c>
      <c r="B1611" s="835" t="s">
        <v>3584</v>
      </c>
      <c r="C1611" s="1001" t="s">
        <v>3585</v>
      </c>
      <c r="D1611" s="837" t="s">
        <v>805</v>
      </c>
      <c r="E1611" s="838">
        <v>280</v>
      </c>
      <c r="F1611" s="938"/>
      <c r="G1611" s="938"/>
      <c r="H1611" s="812">
        <v>0</v>
      </c>
      <c r="I1611" s="891">
        <f t="shared" si="228"/>
        <v>0</v>
      </c>
      <c r="J1611" s="892">
        <f t="shared" si="229"/>
        <v>0</v>
      </c>
      <c r="K1611" s="938"/>
      <c r="M1611" s="790">
        <v>1</v>
      </c>
      <c r="N1611" s="790" t="s">
        <v>3584</v>
      </c>
      <c r="O1611" s="1006" t="s">
        <v>3585</v>
      </c>
      <c r="P1611" s="792" t="s">
        <v>805</v>
      </c>
      <c r="Q1611" s="793">
        <v>280</v>
      </c>
      <c r="R1611" s="758">
        <f t="shared" si="230"/>
        <v>0</v>
      </c>
      <c r="S1611" s="844">
        <f t="shared" si="230"/>
        <v>0</v>
      </c>
      <c r="T1611" s="883">
        <f t="shared" si="230"/>
        <v>0</v>
      </c>
      <c r="U1611" s="795">
        <v>148700</v>
      </c>
      <c r="V1611" s="795">
        <v>37500</v>
      </c>
      <c r="W1611" s="795">
        <f t="shared" si="223"/>
        <v>186200</v>
      </c>
      <c r="X1611" s="795">
        <f t="shared" si="224"/>
        <v>52136000</v>
      </c>
      <c r="Y1611" s="795">
        <f t="shared" si="225"/>
        <v>0</v>
      </c>
      <c r="Z1611" s="795">
        <f t="shared" si="226"/>
        <v>0</v>
      </c>
      <c r="AA1611" s="795">
        <f t="shared" si="227"/>
        <v>0</v>
      </c>
      <c r="AB1611" s="796">
        <f>IFERROR(VLOOKUP(N1611,'[40]KL TT ĐỢT 2'!$B$18:$K$2023,10,0),0)</f>
        <v>0</v>
      </c>
    </row>
    <row r="1612" spans="1:28" s="823" customFormat="1" hidden="1" outlineLevel="1">
      <c r="A1612" s="835">
        <f t="shared" ref="A1612:A1620" si="231">A1611+1</f>
        <v>2</v>
      </c>
      <c r="B1612" s="835" t="s">
        <v>3586</v>
      </c>
      <c r="C1612" s="1001" t="s">
        <v>3587</v>
      </c>
      <c r="D1612" s="837" t="s">
        <v>805</v>
      </c>
      <c r="E1612" s="838">
        <v>140</v>
      </c>
      <c r="F1612" s="938"/>
      <c r="G1612" s="938"/>
      <c r="H1612" s="812">
        <v>0</v>
      </c>
      <c r="I1612" s="891">
        <f t="shared" si="228"/>
        <v>0</v>
      </c>
      <c r="J1612" s="892">
        <f t="shared" si="229"/>
        <v>0</v>
      </c>
      <c r="K1612" s="938"/>
      <c r="M1612" s="790">
        <f t="shared" ref="M1612:M1620" si="232">M1611+1</f>
        <v>2</v>
      </c>
      <c r="N1612" s="790" t="s">
        <v>3586</v>
      </c>
      <c r="O1612" s="1006" t="s">
        <v>3587</v>
      </c>
      <c r="P1612" s="792" t="s">
        <v>805</v>
      </c>
      <c r="Q1612" s="793">
        <v>140</v>
      </c>
      <c r="R1612" s="758">
        <f t="shared" si="230"/>
        <v>0</v>
      </c>
      <c r="S1612" s="844">
        <f t="shared" si="230"/>
        <v>0</v>
      </c>
      <c r="T1612" s="883">
        <f t="shared" si="230"/>
        <v>0</v>
      </c>
      <c r="U1612" s="795">
        <v>43800</v>
      </c>
      <c r="V1612" s="795">
        <v>15000</v>
      </c>
      <c r="W1612" s="795">
        <f t="shared" si="223"/>
        <v>58800</v>
      </c>
      <c r="X1612" s="795">
        <f t="shared" si="224"/>
        <v>8232000</v>
      </c>
      <c r="Y1612" s="795">
        <f t="shared" si="225"/>
        <v>0</v>
      </c>
      <c r="Z1612" s="795">
        <f t="shared" si="226"/>
        <v>0</v>
      </c>
      <c r="AA1612" s="795">
        <f t="shared" si="227"/>
        <v>0</v>
      </c>
      <c r="AB1612" s="796">
        <f>IFERROR(VLOOKUP(N1612,'[40]KL TT ĐỢT 2'!$B$18:$K$2023,10,0),0)</f>
        <v>0</v>
      </c>
    </row>
    <row r="1613" spans="1:28" s="823" customFormat="1" hidden="1" outlineLevel="1">
      <c r="A1613" s="835">
        <f t="shared" si="231"/>
        <v>3</v>
      </c>
      <c r="B1613" s="835" t="s">
        <v>3588</v>
      </c>
      <c r="C1613" s="1001" t="s">
        <v>3589</v>
      </c>
      <c r="D1613" s="837" t="s">
        <v>805</v>
      </c>
      <c r="E1613" s="838">
        <v>260</v>
      </c>
      <c r="F1613" s="938"/>
      <c r="G1613" s="938"/>
      <c r="H1613" s="812">
        <v>0</v>
      </c>
      <c r="I1613" s="891">
        <f t="shared" si="228"/>
        <v>0</v>
      </c>
      <c r="J1613" s="892">
        <f t="shared" si="229"/>
        <v>0</v>
      </c>
      <c r="K1613" s="938"/>
      <c r="M1613" s="841">
        <f t="shared" si="232"/>
        <v>3</v>
      </c>
      <c r="N1613" s="999" t="s">
        <v>3588</v>
      </c>
      <c r="O1613" s="1002" t="s">
        <v>3589</v>
      </c>
      <c r="P1613" s="843" t="s">
        <v>805</v>
      </c>
      <c r="Q1613" s="844">
        <v>260</v>
      </c>
      <c r="R1613" s="758">
        <f t="shared" si="230"/>
        <v>0</v>
      </c>
      <c r="S1613" s="844">
        <f t="shared" si="230"/>
        <v>0</v>
      </c>
      <c r="T1613" s="883">
        <f t="shared" si="230"/>
        <v>0</v>
      </c>
      <c r="U1613" s="845">
        <v>101600</v>
      </c>
      <c r="V1613" s="845">
        <v>30000</v>
      </c>
      <c r="W1613" s="795">
        <f t="shared" si="223"/>
        <v>131600</v>
      </c>
      <c r="X1613" s="795">
        <f t="shared" si="224"/>
        <v>34216000</v>
      </c>
      <c r="Y1613" s="795">
        <f t="shared" si="225"/>
        <v>0</v>
      </c>
      <c r="Z1613" s="795">
        <f t="shared" si="226"/>
        <v>0</v>
      </c>
      <c r="AA1613" s="795">
        <f t="shared" si="227"/>
        <v>0</v>
      </c>
      <c r="AB1613" s="796">
        <f>IFERROR(VLOOKUP(N1613,'[40]KL TT ĐỢT 2'!$B$18:$K$2023,10,0),0)</f>
        <v>0</v>
      </c>
    </row>
    <row r="1614" spans="1:28" s="823" customFormat="1" hidden="1" outlineLevel="1">
      <c r="A1614" s="835">
        <f t="shared" si="231"/>
        <v>4</v>
      </c>
      <c r="B1614" s="835" t="s">
        <v>3590</v>
      </c>
      <c r="C1614" s="1001" t="s">
        <v>3591</v>
      </c>
      <c r="D1614" s="837" t="s">
        <v>805</v>
      </c>
      <c r="E1614" s="838">
        <v>130</v>
      </c>
      <c r="F1614" s="938"/>
      <c r="G1614" s="938"/>
      <c r="H1614" s="812">
        <v>0</v>
      </c>
      <c r="I1614" s="891">
        <f t="shared" si="228"/>
        <v>0</v>
      </c>
      <c r="J1614" s="892">
        <f t="shared" si="229"/>
        <v>0</v>
      </c>
      <c r="K1614" s="938"/>
      <c r="M1614" s="841">
        <f t="shared" si="232"/>
        <v>4</v>
      </c>
      <c r="N1614" s="999" t="s">
        <v>3590</v>
      </c>
      <c r="O1614" s="1002" t="s">
        <v>3591</v>
      </c>
      <c r="P1614" s="843" t="s">
        <v>805</v>
      </c>
      <c r="Q1614" s="844">
        <v>130</v>
      </c>
      <c r="R1614" s="758">
        <f t="shared" si="230"/>
        <v>0</v>
      </c>
      <c r="S1614" s="844">
        <f t="shared" si="230"/>
        <v>0</v>
      </c>
      <c r="T1614" s="883">
        <f t="shared" si="230"/>
        <v>0</v>
      </c>
      <c r="U1614" s="845">
        <v>28700</v>
      </c>
      <c r="V1614" s="845">
        <v>12000</v>
      </c>
      <c r="W1614" s="795">
        <f t="shared" si="223"/>
        <v>40700</v>
      </c>
      <c r="X1614" s="795">
        <f t="shared" si="224"/>
        <v>5291000</v>
      </c>
      <c r="Y1614" s="795">
        <f t="shared" si="225"/>
        <v>0</v>
      </c>
      <c r="Z1614" s="795">
        <f t="shared" si="226"/>
        <v>0</v>
      </c>
      <c r="AA1614" s="795">
        <f t="shared" si="227"/>
        <v>0</v>
      </c>
      <c r="AB1614" s="796">
        <f>IFERROR(VLOOKUP(N1614,'[40]KL TT ĐỢT 2'!$B$18:$K$2023,10,0),0)</f>
        <v>0</v>
      </c>
    </row>
    <row r="1615" spans="1:28" s="823" customFormat="1" hidden="1" outlineLevel="1">
      <c r="A1615" s="835">
        <f>A1612+1</f>
        <v>3</v>
      </c>
      <c r="B1615" s="835" t="s">
        <v>3592</v>
      </c>
      <c r="C1615" s="1001" t="s">
        <v>3593</v>
      </c>
      <c r="D1615" s="837" t="s">
        <v>805</v>
      </c>
      <c r="E1615" s="838">
        <v>272</v>
      </c>
      <c r="F1615" s="938"/>
      <c r="G1615" s="938"/>
      <c r="H1615" s="812">
        <v>0</v>
      </c>
      <c r="I1615" s="891">
        <f t="shared" si="228"/>
        <v>0</v>
      </c>
      <c r="J1615" s="892">
        <f t="shared" si="229"/>
        <v>0</v>
      </c>
      <c r="K1615" s="938"/>
      <c r="M1615" s="841">
        <f>M1612+1</f>
        <v>3</v>
      </c>
      <c r="N1615" s="999" t="s">
        <v>3592</v>
      </c>
      <c r="O1615" s="1002" t="s">
        <v>3593</v>
      </c>
      <c r="P1615" s="843" t="s">
        <v>805</v>
      </c>
      <c r="Q1615" s="844">
        <v>272</v>
      </c>
      <c r="R1615" s="758">
        <f t="shared" si="230"/>
        <v>0</v>
      </c>
      <c r="S1615" s="844">
        <f t="shared" si="230"/>
        <v>0</v>
      </c>
      <c r="T1615" s="883">
        <f t="shared" si="230"/>
        <v>0</v>
      </c>
      <c r="U1615" s="845">
        <v>67600</v>
      </c>
      <c r="V1615" s="845">
        <v>22500</v>
      </c>
      <c r="W1615" s="795">
        <f t="shared" si="223"/>
        <v>90100</v>
      </c>
      <c r="X1615" s="795">
        <f t="shared" si="224"/>
        <v>24507200</v>
      </c>
      <c r="Y1615" s="795">
        <f t="shared" si="225"/>
        <v>0</v>
      </c>
      <c r="Z1615" s="795">
        <f t="shared" si="226"/>
        <v>0</v>
      </c>
      <c r="AA1615" s="795">
        <f t="shared" si="227"/>
        <v>0</v>
      </c>
      <c r="AB1615" s="796">
        <f>IFERROR(VLOOKUP(N1615,'[40]KL TT ĐỢT 2'!$B$18:$K$2023,10,0),0)</f>
        <v>0</v>
      </c>
    </row>
    <row r="1616" spans="1:28" s="823" customFormat="1" hidden="1" outlineLevel="1">
      <c r="A1616" s="835">
        <f t="shared" si="231"/>
        <v>4</v>
      </c>
      <c r="B1616" s="835" t="s">
        <v>3594</v>
      </c>
      <c r="C1616" s="1001" t="s">
        <v>3595</v>
      </c>
      <c r="D1616" s="837" t="s">
        <v>805</v>
      </c>
      <c r="E1616" s="838">
        <v>136</v>
      </c>
      <c r="F1616" s="938"/>
      <c r="G1616" s="938"/>
      <c r="H1616" s="812">
        <v>0</v>
      </c>
      <c r="I1616" s="891">
        <f t="shared" si="228"/>
        <v>0</v>
      </c>
      <c r="J1616" s="892">
        <f t="shared" si="229"/>
        <v>0</v>
      </c>
      <c r="K1616" s="938"/>
      <c r="M1616" s="841">
        <f t="shared" si="232"/>
        <v>4</v>
      </c>
      <c r="N1616" s="999" t="s">
        <v>3594</v>
      </c>
      <c r="O1616" s="1002" t="s">
        <v>3595</v>
      </c>
      <c r="P1616" s="843" t="s">
        <v>805</v>
      </c>
      <c r="Q1616" s="844">
        <v>136</v>
      </c>
      <c r="R1616" s="758">
        <f t="shared" si="230"/>
        <v>0</v>
      </c>
      <c r="S1616" s="844">
        <f t="shared" si="230"/>
        <v>0</v>
      </c>
      <c r="T1616" s="883">
        <f t="shared" si="230"/>
        <v>0</v>
      </c>
      <c r="U1616" s="845">
        <v>17900</v>
      </c>
      <c r="V1616" s="845">
        <v>9000</v>
      </c>
      <c r="W1616" s="795">
        <f t="shared" si="223"/>
        <v>26900</v>
      </c>
      <c r="X1616" s="795">
        <f t="shared" si="224"/>
        <v>3658400</v>
      </c>
      <c r="Y1616" s="795">
        <f t="shared" si="225"/>
        <v>0</v>
      </c>
      <c r="Z1616" s="795">
        <f t="shared" si="226"/>
        <v>0</v>
      </c>
      <c r="AA1616" s="795">
        <f t="shared" si="227"/>
        <v>0</v>
      </c>
      <c r="AB1616" s="796">
        <f>IFERROR(VLOOKUP(N1616,'[40]KL TT ĐỢT 2'!$B$18:$K$2023,10,0),0)</f>
        <v>0</v>
      </c>
    </row>
    <row r="1617" spans="1:28" s="823" customFormat="1" hidden="1" outlineLevel="1">
      <c r="A1617" s="835">
        <f t="shared" si="231"/>
        <v>5</v>
      </c>
      <c r="B1617" s="835" t="s">
        <v>3596</v>
      </c>
      <c r="C1617" s="1001" t="s">
        <v>3597</v>
      </c>
      <c r="D1617" s="837" t="s">
        <v>805</v>
      </c>
      <c r="E1617" s="838">
        <v>142</v>
      </c>
      <c r="F1617" s="938"/>
      <c r="G1617" s="938"/>
      <c r="H1617" s="812">
        <v>0</v>
      </c>
      <c r="I1617" s="891">
        <f t="shared" si="228"/>
        <v>0</v>
      </c>
      <c r="J1617" s="892">
        <f t="shared" si="229"/>
        <v>0</v>
      </c>
      <c r="K1617" s="938"/>
      <c r="M1617" s="841">
        <f t="shared" si="232"/>
        <v>5</v>
      </c>
      <c r="N1617" s="999" t="s">
        <v>3596</v>
      </c>
      <c r="O1617" s="1002" t="s">
        <v>3597</v>
      </c>
      <c r="P1617" s="843" t="s">
        <v>805</v>
      </c>
      <c r="Q1617" s="844">
        <v>142</v>
      </c>
      <c r="R1617" s="758">
        <f t="shared" si="230"/>
        <v>0</v>
      </c>
      <c r="S1617" s="844">
        <f t="shared" si="230"/>
        <v>0</v>
      </c>
      <c r="T1617" s="883">
        <f t="shared" si="230"/>
        <v>0</v>
      </c>
      <c r="U1617" s="845">
        <v>50200</v>
      </c>
      <c r="V1617" s="845">
        <v>15000</v>
      </c>
      <c r="W1617" s="795">
        <f t="shared" si="223"/>
        <v>65200</v>
      </c>
      <c r="X1617" s="795">
        <f t="shared" si="224"/>
        <v>9258400</v>
      </c>
      <c r="Y1617" s="795">
        <f t="shared" si="225"/>
        <v>0</v>
      </c>
      <c r="Z1617" s="795">
        <f t="shared" si="226"/>
        <v>0</v>
      </c>
      <c r="AA1617" s="795">
        <f t="shared" si="227"/>
        <v>0</v>
      </c>
      <c r="AB1617" s="796">
        <f>IFERROR(VLOOKUP(N1617,'[40]KL TT ĐỢT 2'!$B$18:$K$2023,10,0),0)</f>
        <v>0</v>
      </c>
    </row>
    <row r="1618" spans="1:28" s="823" customFormat="1" hidden="1" outlineLevel="1">
      <c r="A1618" s="835">
        <f t="shared" si="231"/>
        <v>6</v>
      </c>
      <c r="B1618" s="835" t="s">
        <v>3598</v>
      </c>
      <c r="C1618" s="1001" t="s">
        <v>3599</v>
      </c>
      <c r="D1618" s="837" t="s">
        <v>805</v>
      </c>
      <c r="E1618" s="838">
        <v>71</v>
      </c>
      <c r="F1618" s="938"/>
      <c r="G1618" s="938"/>
      <c r="H1618" s="812">
        <v>0</v>
      </c>
      <c r="I1618" s="891">
        <f t="shared" si="228"/>
        <v>0</v>
      </c>
      <c r="J1618" s="892">
        <f t="shared" si="229"/>
        <v>0</v>
      </c>
      <c r="K1618" s="938"/>
      <c r="M1618" s="841">
        <f t="shared" si="232"/>
        <v>6</v>
      </c>
      <c r="N1618" s="999" t="s">
        <v>3598</v>
      </c>
      <c r="O1618" s="1002" t="s">
        <v>3599</v>
      </c>
      <c r="P1618" s="843" t="s">
        <v>805</v>
      </c>
      <c r="Q1618" s="844">
        <v>71</v>
      </c>
      <c r="R1618" s="758">
        <f t="shared" si="230"/>
        <v>0</v>
      </c>
      <c r="S1618" s="844">
        <f t="shared" si="230"/>
        <v>0</v>
      </c>
      <c r="T1618" s="883">
        <f t="shared" si="230"/>
        <v>0</v>
      </c>
      <c r="U1618" s="845">
        <v>12300</v>
      </c>
      <c r="V1618" s="845">
        <v>6800</v>
      </c>
      <c r="W1618" s="795">
        <f t="shared" si="223"/>
        <v>19100</v>
      </c>
      <c r="X1618" s="795">
        <f t="shared" si="224"/>
        <v>1356100</v>
      </c>
      <c r="Y1618" s="795">
        <f t="shared" si="225"/>
        <v>0</v>
      </c>
      <c r="Z1618" s="795">
        <f t="shared" si="226"/>
        <v>0</v>
      </c>
      <c r="AA1618" s="795">
        <f t="shared" si="227"/>
        <v>0</v>
      </c>
      <c r="AB1618" s="796">
        <f>IFERROR(VLOOKUP(N1618,'[40]KL TT ĐỢT 2'!$B$18:$K$2023,10,0),0)</f>
        <v>0</v>
      </c>
    </row>
    <row r="1619" spans="1:28" s="823" customFormat="1" hidden="1" outlineLevel="1">
      <c r="A1619" s="835">
        <f t="shared" si="231"/>
        <v>7</v>
      </c>
      <c r="B1619" s="835" t="s">
        <v>3600</v>
      </c>
      <c r="C1619" s="1001" t="s">
        <v>3601</v>
      </c>
      <c r="D1619" s="837" t="s">
        <v>805</v>
      </c>
      <c r="E1619" s="838">
        <v>180</v>
      </c>
      <c r="F1619" s="938"/>
      <c r="G1619" s="938"/>
      <c r="H1619" s="812">
        <v>0</v>
      </c>
      <c r="I1619" s="891">
        <f t="shared" si="228"/>
        <v>0</v>
      </c>
      <c r="J1619" s="892">
        <f t="shared" si="229"/>
        <v>0</v>
      </c>
      <c r="K1619" s="938"/>
      <c r="M1619" s="841">
        <f t="shared" si="232"/>
        <v>7</v>
      </c>
      <c r="N1619" s="999" t="s">
        <v>3600</v>
      </c>
      <c r="O1619" s="1002" t="s">
        <v>3601</v>
      </c>
      <c r="P1619" s="843" t="s">
        <v>805</v>
      </c>
      <c r="Q1619" s="844">
        <v>180</v>
      </c>
      <c r="R1619" s="758">
        <f t="shared" si="230"/>
        <v>0</v>
      </c>
      <c r="S1619" s="844">
        <f t="shared" si="230"/>
        <v>0</v>
      </c>
      <c r="T1619" s="883">
        <f t="shared" si="230"/>
        <v>0</v>
      </c>
      <c r="U1619" s="845">
        <v>16300</v>
      </c>
      <c r="V1619" s="845">
        <v>21900</v>
      </c>
      <c r="W1619" s="795">
        <f t="shared" si="223"/>
        <v>38200</v>
      </c>
      <c r="X1619" s="795">
        <f t="shared" si="224"/>
        <v>6876000</v>
      </c>
      <c r="Y1619" s="795">
        <f t="shared" si="225"/>
        <v>0</v>
      </c>
      <c r="Z1619" s="795">
        <f t="shared" si="226"/>
        <v>0</v>
      </c>
      <c r="AA1619" s="795">
        <f t="shared" si="227"/>
        <v>0</v>
      </c>
      <c r="AB1619" s="796">
        <f>IFERROR(VLOOKUP(N1619,'[40]KL TT ĐỢT 2'!$B$18:$K$2023,10,0),0)</f>
        <v>0</v>
      </c>
    </row>
    <row r="1620" spans="1:28" s="823" customFormat="1" hidden="1" outlineLevel="1">
      <c r="A1620" s="835">
        <f t="shared" si="231"/>
        <v>8</v>
      </c>
      <c r="B1620" s="835" t="s">
        <v>3602</v>
      </c>
      <c r="C1620" s="1001" t="s">
        <v>3603</v>
      </c>
      <c r="D1620" s="837" t="s">
        <v>809</v>
      </c>
      <c r="E1620" s="838">
        <v>1</v>
      </c>
      <c r="F1620" s="938"/>
      <c r="G1620" s="938"/>
      <c r="H1620" s="812">
        <v>0</v>
      </c>
      <c r="I1620" s="891">
        <f t="shared" si="228"/>
        <v>0</v>
      </c>
      <c r="J1620" s="892">
        <f t="shared" si="229"/>
        <v>0</v>
      </c>
      <c r="K1620" s="938"/>
      <c r="M1620" s="841">
        <f t="shared" si="232"/>
        <v>8</v>
      </c>
      <c r="N1620" s="999" t="s">
        <v>3602</v>
      </c>
      <c r="O1620" s="1002" t="s">
        <v>3603</v>
      </c>
      <c r="P1620" s="843" t="s">
        <v>809</v>
      </c>
      <c r="Q1620" s="844">
        <v>1</v>
      </c>
      <c r="R1620" s="758">
        <f t="shared" si="230"/>
        <v>0</v>
      </c>
      <c r="S1620" s="844">
        <f t="shared" si="230"/>
        <v>0</v>
      </c>
      <c r="T1620" s="883">
        <f t="shared" si="230"/>
        <v>0</v>
      </c>
      <c r="U1620" s="845">
        <v>1178400</v>
      </c>
      <c r="V1620" s="845">
        <v>385700</v>
      </c>
      <c r="W1620" s="795">
        <f t="shared" si="223"/>
        <v>1564100</v>
      </c>
      <c r="X1620" s="795">
        <f t="shared" si="224"/>
        <v>1564100</v>
      </c>
      <c r="Y1620" s="795">
        <f t="shared" si="225"/>
        <v>0</v>
      </c>
      <c r="Z1620" s="795">
        <f t="shared" si="226"/>
        <v>0</v>
      </c>
      <c r="AA1620" s="795">
        <f t="shared" si="227"/>
        <v>0</v>
      </c>
      <c r="AB1620" s="796">
        <f>IFERROR(VLOOKUP(N1620,'[40]KL TT ĐỢT 2'!$B$18:$K$2023,10,0),0)</f>
        <v>0</v>
      </c>
    </row>
    <row r="1621" spans="1:28" s="823" customFormat="1" collapsed="1">
      <c r="A1621" s="835"/>
      <c r="B1621" s="835" t="s">
        <v>3604</v>
      </c>
      <c r="C1621" s="998" t="s">
        <v>3605</v>
      </c>
      <c r="D1621" s="826"/>
      <c r="E1621" s="820"/>
      <c r="F1621" s="938"/>
      <c r="G1621" s="938"/>
      <c r="H1621" s="812">
        <v>0</v>
      </c>
      <c r="I1621" s="891">
        <f t="shared" si="228"/>
        <v>0</v>
      </c>
      <c r="J1621" s="892">
        <f t="shared" si="229"/>
        <v>0</v>
      </c>
      <c r="K1621" s="938"/>
      <c r="M1621" s="841"/>
      <c r="N1621" s="999" t="s">
        <v>3604</v>
      </c>
      <c r="O1621" s="1000" t="s">
        <v>3605</v>
      </c>
      <c r="P1621" s="831"/>
      <c r="Q1621" s="832"/>
      <c r="R1621" s="758">
        <f t="shared" si="230"/>
        <v>0</v>
      </c>
      <c r="S1621" s="844">
        <f t="shared" si="230"/>
        <v>0</v>
      </c>
      <c r="T1621" s="883">
        <f t="shared" si="230"/>
        <v>0</v>
      </c>
      <c r="U1621" s="845"/>
      <c r="V1621" s="845"/>
      <c r="W1621" s="795">
        <f t="shared" si="223"/>
        <v>0</v>
      </c>
      <c r="X1621" s="795">
        <f t="shared" si="224"/>
        <v>0</v>
      </c>
      <c r="Y1621" s="795">
        <f t="shared" si="225"/>
        <v>0</v>
      </c>
      <c r="Z1621" s="795">
        <f t="shared" si="226"/>
        <v>0</v>
      </c>
      <c r="AA1621" s="795">
        <f t="shared" si="227"/>
        <v>0</v>
      </c>
      <c r="AB1621" s="796">
        <f>IFERROR(VLOOKUP(N1621,'[40]KL TT ĐỢT 2'!$B$18:$K$2023,10,0),0)</f>
        <v>0</v>
      </c>
    </row>
    <row r="1622" spans="1:28" s="823" customFormat="1" hidden="1" outlineLevel="1">
      <c r="A1622" s="835">
        <f>A1620+1</f>
        <v>9</v>
      </c>
      <c r="B1622" s="835" t="s">
        <v>3606</v>
      </c>
      <c r="C1622" s="1001" t="s">
        <v>3585</v>
      </c>
      <c r="D1622" s="837" t="s">
        <v>805</v>
      </c>
      <c r="E1622" s="838">
        <v>264</v>
      </c>
      <c r="F1622" s="938"/>
      <c r="G1622" s="938"/>
      <c r="H1622" s="812">
        <v>0</v>
      </c>
      <c r="I1622" s="891">
        <f t="shared" si="228"/>
        <v>0</v>
      </c>
      <c r="J1622" s="892">
        <f t="shared" si="229"/>
        <v>0</v>
      </c>
      <c r="K1622" s="938"/>
      <c r="M1622" s="841">
        <f>M1620+1</f>
        <v>9</v>
      </c>
      <c r="N1622" s="999" t="s">
        <v>3606</v>
      </c>
      <c r="O1622" s="1002" t="s">
        <v>3585</v>
      </c>
      <c r="P1622" s="843" t="s">
        <v>805</v>
      </c>
      <c r="Q1622" s="844">
        <v>264</v>
      </c>
      <c r="R1622" s="758">
        <f t="shared" si="230"/>
        <v>0</v>
      </c>
      <c r="S1622" s="844">
        <f t="shared" si="230"/>
        <v>0</v>
      </c>
      <c r="T1622" s="883">
        <f t="shared" si="230"/>
        <v>0</v>
      </c>
      <c r="U1622" s="845">
        <v>148700</v>
      </c>
      <c r="V1622" s="845">
        <v>37500</v>
      </c>
      <c r="W1622" s="795">
        <f t="shared" si="223"/>
        <v>186200</v>
      </c>
      <c r="X1622" s="795">
        <f t="shared" si="224"/>
        <v>49156800</v>
      </c>
      <c r="Y1622" s="795">
        <f t="shared" si="225"/>
        <v>0</v>
      </c>
      <c r="Z1622" s="795">
        <f t="shared" si="226"/>
        <v>0</v>
      </c>
      <c r="AA1622" s="795">
        <f t="shared" si="227"/>
        <v>0</v>
      </c>
      <c r="AB1622" s="796">
        <f>IFERROR(VLOOKUP(N1622,'[40]KL TT ĐỢT 2'!$B$18:$K$2023,10,0),0)</f>
        <v>0</v>
      </c>
    </row>
    <row r="1623" spans="1:28" s="823" customFormat="1" hidden="1" outlineLevel="1">
      <c r="A1623" s="835">
        <f t="shared" ref="A1623:A1629" si="233">A1622+1</f>
        <v>10</v>
      </c>
      <c r="B1623" s="835" t="s">
        <v>3607</v>
      </c>
      <c r="C1623" s="1001" t="s">
        <v>3587</v>
      </c>
      <c r="D1623" s="837" t="s">
        <v>805</v>
      </c>
      <c r="E1623" s="838">
        <v>132</v>
      </c>
      <c r="F1623" s="938"/>
      <c r="G1623" s="938"/>
      <c r="H1623" s="812">
        <v>0</v>
      </c>
      <c r="I1623" s="891">
        <f t="shared" si="228"/>
        <v>0</v>
      </c>
      <c r="J1623" s="892">
        <f t="shared" si="229"/>
        <v>0</v>
      </c>
      <c r="K1623" s="938"/>
      <c r="M1623" s="841">
        <f t="shared" ref="M1623:M1629" si="234">M1622+1</f>
        <v>10</v>
      </c>
      <c r="N1623" s="999" t="s">
        <v>3607</v>
      </c>
      <c r="O1623" s="1002" t="s">
        <v>3587</v>
      </c>
      <c r="P1623" s="843" t="s">
        <v>805</v>
      </c>
      <c r="Q1623" s="844">
        <v>132</v>
      </c>
      <c r="R1623" s="758">
        <f t="shared" si="230"/>
        <v>0</v>
      </c>
      <c r="S1623" s="844">
        <f t="shared" si="230"/>
        <v>0</v>
      </c>
      <c r="T1623" s="883">
        <f t="shared" si="230"/>
        <v>0</v>
      </c>
      <c r="U1623" s="845">
        <v>43800</v>
      </c>
      <c r="V1623" s="845">
        <v>15000</v>
      </c>
      <c r="W1623" s="795">
        <f t="shared" si="223"/>
        <v>58800</v>
      </c>
      <c r="X1623" s="795">
        <f t="shared" si="224"/>
        <v>7761600</v>
      </c>
      <c r="Y1623" s="795">
        <f t="shared" si="225"/>
        <v>0</v>
      </c>
      <c r="Z1623" s="795">
        <f t="shared" si="226"/>
        <v>0</v>
      </c>
      <c r="AA1623" s="795">
        <f t="shared" si="227"/>
        <v>0</v>
      </c>
      <c r="AB1623" s="796">
        <f>IFERROR(VLOOKUP(N1623,'[40]KL TT ĐỢT 2'!$B$18:$K$2023,10,0),0)</f>
        <v>0</v>
      </c>
    </row>
    <row r="1624" spans="1:28" s="823" customFormat="1" hidden="1" outlineLevel="1">
      <c r="A1624" s="835">
        <f>A1623+1</f>
        <v>11</v>
      </c>
      <c r="B1624" s="835" t="s">
        <v>3608</v>
      </c>
      <c r="C1624" s="1001" t="s">
        <v>3593</v>
      </c>
      <c r="D1624" s="837" t="s">
        <v>805</v>
      </c>
      <c r="E1624" s="838">
        <v>136</v>
      </c>
      <c r="F1624" s="938"/>
      <c r="G1624" s="938"/>
      <c r="H1624" s="812">
        <v>0</v>
      </c>
      <c r="I1624" s="891">
        <f t="shared" si="228"/>
        <v>0</v>
      </c>
      <c r="J1624" s="892">
        <f t="shared" si="229"/>
        <v>0</v>
      </c>
      <c r="K1624" s="938"/>
      <c r="M1624" s="841">
        <f>M1623+1</f>
        <v>11</v>
      </c>
      <c r="N1624" s="999" t="s">
        <v>3608</v>
      </c>
      <c r="O1624" s="1002" t="s">
        <v>3593</v>
      </c>
      <c r="P1624" s="843" t="s">
        <v>805</v>
      </c>
      <c r="Q1624" s="844">
        <v>136</v>
      </c>
      <c r="R1624" s="758">
        <f t="shared" si="230"/>
        <v>0</v>
      </c>
      <c r="S1624" s="844">
        <f t="shared" si="230"/>
        <v>0</v>
      </c>
      <c r="T1624" s="883">
        <f t="shared" si="230"/>
        <v>0</v>
      </c>
      <c r="U1624" s="845">
        <v>67600</v>
      </c>
      <c r="V1624" s="845">
        <v>22500</v>
      </c>
      <c r="W1624" s="795">
        <f t="shared" ref="W1624:W1687" si="235">U1624+V1624</f>
        <v>90100</v>
      </c>
      <c r="X1624" s="795">
        <f t="shared" ref="X1624:X1687" si="236">Q1624*W1624</f>
        <v>12253600</v>
      </c>
      <c r="Y1624" s="795">
        <f t="shared" ref="Y1624:Y1687" si="237">R1624*W1624</f>
        <v>0</v>
      </c>
      <c r="Z1624" s="795">
        <f t="shared" ref="Z1624:Z1687" si="238">S1624*W1624</f>
        <v>0</v>
      </c>
      <c r="AA1624" s="795">
        <f t="shared" ref="AA1624:AA1687" si="239">T1624*W1624</f>
        <v>0</v>
      </c>
      <c r="AB1624" s="796">
        <f>IFERROR(VLOOKUP(N1624,'[40]KL TT ĐỢT 2'!$B$18:$K$2023,10,0),0)</f>
        <v>0</v>
      </c>
    </row>
    <row r="1625" spans="1:28" s="823" customFormat="1" hidden="1" outlineLevel="1">
      <c r="A1625" s="835">
        <f t="shared" si="233"/>
        <v>12</v>
      </c>
      <c r="B1625" s="835" t="s">
        <v>3609</v>
      </c>
      <c r="C1625" s="1001" t="s">
        <v>3595</v>
      </c>
      <c r="D1625" s="837" t="s">
        <v>805</v>
      </c>
      <c r="E1625" s="838">
        <v>68</v>
      </c>
      <c r="F1625" s="938"/>
      <c r="G1625" s="938"/>
      <c r="H1625" s="812">
        <v>0</v>
      </c>
      <c r="I1625" s="891">
        <f t="shared" si="228"/>
        <v>0</v>
      </c>
      <c r="J1625" s="892">
        <f t="shared" si="229"/>
        <v>0</v>
      </c>
      <c r="K1625" s="938"/>
      <c r="M1625" s="841">
        <f t="shared" si="234"/>
        <v>12</v>
      </c>
      <c r="N1625" s="999" t="s">
        <v>3609</v>
      </c>
      <c r="O1625" s="1002" t="s">
        <v>3595</v>
      </c>
      <c r="P1625" s="843" t="s">
        <v>805</v>
      </c>
      <c r="Q1625" s="844">
        <v>68</v>
      </c>
      <c r="R1625" s="758">
        <f t="shared" si="230"/>
        <v>0</v>
      </c>
      <c r="S1625" s="844">
        <f t="shared" si="230"/>
        <v>0</v>
      </c>
      <c r="T1625" s="883">
        <f t="shared" si="230"/>
        <v>0</v>
      </c>
      <c r="U1625" s="845">
        <v>17900</v>
      </c>
      <c r="V1625" s="845">
        <v>9000</v>
      </c>
      <c r="W1625" s="795">
        <f t="shared" si="235"/>
        <v>26900</v>
      </c>
      <c r="X1625" s="795">
        <f t="shared" si="236"/>
        <v>1829200</v>
      </c>
      <c r="Y1625" s="795">
        <f t="shared" si="237"/>
        <v>0</v>
      </c>
      <c r="Z1625" s="795">
        <f t="shared" si="238"/>
        <v>0</v>
      </c>
      <c r="AA1625" s="795">
        <f t="shared" si="239"/>
        <v>0</v>
      </c>
      <c r="AB1625" s="796">
        <f>IFERROR(VLOOKUP(N1625,'[40]KL TT ĐỢT 2'!$B$18:$K$2023,10,0),0)</f>
        <v>0</v>
      </c>
    </row>
    <row r="1626" spans="1:28" s="823" customFormat="1" hidden="1" outlineLevel="1">
      <c r="A1626" s="835">
        <f t="shared" si="233"/>
        <v>13</v>
      </c>
      <c r="B1626" s="835" t="s">
        <v>3610</v>
      </c>
      <c r="C1626" s="1001" t="s">
        <v>3597</v>
      </c>
      <c r="D1626" s="837" t="s">
        <v>805</v>
      </c>
      <c r="E1626" s="838">
        <v>284</v>
      </c>
      <c r="F1626" s="938"/>
      <c r="G1626" s="938"/>
      <c r="H1626" s="812">
        <v>0</v>
      </c>
      <c r="I1626" s="891">
        <f t="shared" si="228"/>
        <v>0</v>
      </c>
      <c r="J1626" s="892">
        <f t="shared" si="229"/>
        <v>0</v>
      </c>
      <c r="K1626" s="938"/>
      <c r="M1626" s="841">
        <f t="shared" si="234"/>
        <v>13</v>
      </c>
      <c r="N1626" s="999" t="s">
        <v>3610</v>
      </c>
      <c r="O1626" s="1002" t="s">
        <v>3597</v>
      </c>
      <c r="P1626" s="843" t="s">
        <v>805</v>
      </c>
      <c r="Q1626" s="844">
        <v>284</v>
      </c>
      <c r="R1626" s="758">
        <f t="shared" si="230"/>
        <v>0</v>
      </c>
      <c r="S1626" s="844">
        <f t="shared" si="230"/>
        <v>0</v>
      </c>
      <c r="T1626" s="883">
        <f t="shared" si="230"/>
        <v>0</v>
      </c>
      <c r="U1626" s="845">
        <v>50200</v>
      </c>
      <c r="V1626" s="845">
        <v>15000</v>
      </c>
      <c r="W1626" s="795">
        <f t="shared" si="235"/>
        <v>65200</v>
      </c>
      <c r="X1626" s="795">
        <f t="shared" si="236"/>
        <v>18516800</v>
      </c>
      <c r="Y1626" s="795">
        <f t="shared" si="237"/>
        <v>0</v>
      </c>
      <c r="Z1626" s="795">
        <f t="shared" si="238"/>
        <v>0</v>
      </c>
      <c r="AA1626" s="795">
        <f t="shared" si="239"/>
        <v>0</v>
      </c>
      <c r="AB1626" s="796">
        <f>IFERROR(VLOOKUP(N1626,'[40]KL TT ĐỢT 2'!$B$18:$K$2023,10,0),0)</f>
        <v>0</v>
      </c>
    </row>
    <row r="1627" spans="1:28" s="823" customFormat="1" hidden="1" outlineLevel="1">
      <c r="A1627" s="835">
        <f t="shared" si="233"/>
        <v>14</v>
      </c>
      <c r="B1627" s="835" t="s">
        <v>3611</v>
      </c>
      <c r="C1627" s="1001" t="s">
        <v>3599</v>
      </c>
      <c r="D1627" s="837" t="s">
        <v>805</v>
      </c>
      <c r="E1627" s="838">
        <v>142</v>
      </c>
      <c r="F1627" s="938"/>
      <c r="G1627" s="938"/>
      <c r="H1627" s="812">
        <v>0</v>
      </c>
      <c r="I1627" s="891">
        <f t="shared" si="228"/>
        <v>0</v>
      </c>
      <c r="J1627" s="892">
        <f t="shared" si="229"/>
        <v>0</v>
      </c>
      <c r="K1627" s="938"/>
      <c r="M1627" s="841">
        <f t="shared" si="234"/>
        <v>14</v>
      </c>
      <c r="N1627" s="999" t="s">
        <v>3611</v>
      </c>
      <c r="O1627" s="1002" t="s">
        <v>3599</v>
      </c>
      <c r="P1627" s="843" t="s">
        <v>805</v>
      </c>
      <c r="Q1627" s="844">
        <v>142</v>
      </c>
      <c r="R1627" s="758">
        <f t="shared" si="230"/>
        <v>0</v>
      </c>
      <c r="S1627" s="844">
        <f t="shared" si="230"/>
        <v>0</v>
      </c>
      <c r="T1627" s="883">
        <f t="shared" si="230"/>
        <v>0</v>
      </c>
      <c r="U1627" s="845">
        <v>12300</v>
      </c>
      <c r="V1627" s="845">
        <v>6800</v>
      </c>
      <c r="W1627" s="795">
        <f t="shared" si="235"/>
        <v>19100</v>
      </c>
      <c r="X1627" s="795">
        <f t="shared" si="236"/>
        <v>2712200</v>
      </c>
      <c r="Y1627" s="795">
        <f t="shared" si="237"/>
        <v>0</v>
      </c>
      <c r="Z1627" s="795">
        <f t="shared" si="238"/>
        <v>0</v>
      </c>
      <c r="AA1627" s="795">
        <f t="shared" si="239"/>
        <v>0</v>
      </c>
      <c r="AB1627" s="796">
        <f>IFERROR(VLOOKUP(N1627,'[40]KL TT ĐỢT 2'!$B$18:$K$2023,10,0),0)</f>
        <v>0</v>
      </c>
    </row>
    <row r="1628" spans="1:28" s="823" customFormat="1" hidden="1" outlineLevel="1">
      <c r="A1628" s="835">
        <f t="shared" si="233"/>
        <v>15</v>
      </c>
      <c r="B1628" s="835" t="s">
        <v>3612</v>
      </c>
      <c r="C1628" s="1001" t="s">
        <v>3601</v>
      </c>
      <c r="D1628" s="837" t="s">
        <v>805</v>
      </c>
      <c r="E1628" s="838">
        <v>95</v>
      </c>
      <c r="F1628" s="938"/>
      <c r="G1628" s="938"/>
      <c r="H1628" s="812">
        <v>0</v>
      </c>
      <c r="I1628" s="891">
        <f t="shared" ref="I1628:I1691" si="240">+E1628*K1628</f>
        <v>0</v>
      </c>
      <c r="J1628" s="892">
        <f t="shared" ref="J1628:J1691" si="241">+H1628+I1628</f>
        <v>0</v>
      </c>
      <c r="K1628" s="938"/>
      <c r="M1628" s="841">
        <f t="shared" si="234"/>
        <v>15</v>
      </c>
      <c r="N1628" s="999" t="s">
        <v>3612</v>
      </c>
      <c r="O1628" s="1002" t="s">
        <v>3601</v>
      </c>
      <c r="P1628" s="843" t="s">
        <v>805</v>
      </c>
      <c r="Q1628" s="844">
        <v>95</v>
      </c>
      <c r="R1628" s="758">
        <f t="shared" si="230"/>
        <v>0</v>
      </c>
      <c r="S1628" s="844">
        <f t="shared" si="230"/>
        <v>0</v>
      </c>
      <c r="T1628" s="883">
        <f t="shared" si="230"/>
        <v>0</v>
      </c>
      <c r="U1628" s="845">
        <v>16300</v>
      </c>
      <c r="V1628" s="845">
        <v>21900</v>
      </c>
      <c r="W1628" s="795">
        <f t="shared" si="235"/>
        <v>38200</v>
      </c>
      <c r="X1628" s="795">
        <f t="shared" si="236"/>
        <v>3629000</v>
      </c>
      <c r="Y1628" s="795">
        <f t="shared" si="237"/>
        <v>0</v>
      </c>
      <c r="Z1628" s="795">
        <f t="shared" si="238"/>
        <v>0</v>
      </c>
      <c r="AA1628" s="795">
        <f t="shared" si="239"/>
        <v>0</v>
      </c>
      <c r="AB1628" s="796">
        <f>IFERROR(VLOOKUP(N1628,'[40]KL TT ĐỢT 2'!$B$18:$K$2023,10,0),0)</f>
        <v>0</v>
      </c>
    </row>
    <row r="1629" spans="1:28" s="823" customFormat="1" hidden="1" outlineLevel="1">
      <c r="A1629" s="835">
        <f t="shared" si="233"/>
        <v>16</v>
      </c>
      <c r="B1629" s="835" t="s">
        <v>3613</v>
      </c>
      <c r="C1629" s="1001" t="s">
        <v>3603</v>
      </c>
      <c r="D1629" s="837" t="s">
        <v>809</v>
      </c>
      <c r="E1629" s="838">
        <v>1</v>
      </c>
      <c r="F1629" s="938"/>
      <c r="G1629" s="938"/>
      <c r="H1629" s="812">
        <v>0</v>
      </c>
      <c r="I1629" s="891">
        <f t="shared" si="240"/>
        <v>0</v>
      </c>
      <c r="J1629" s="892">
        <f t="shared" si="241"/>
        <v>0</v>
      </c>
      <c r="K1629" s="938"/>
      <c r="M1629" s="841">
        <f t="shared" si="234"/>
        <v>16</v>
      </c>
      <c r="N1629" s="999" t="s">
        <v>3613</v>
      </c>
      <c r="O1629" s="1002" t="s">
        <v>3603</v>
      </c>
      <c r="P1629" s="843" t="s">
        <v>809</v>
      </c>
      <c r="Q1629" s="844">
        <v>1</v>
      </c>
      <c r="R1629" s="758">
        <f t="shared" si="230"/>
        <v>0</v>
      </c>
      <c r="S1629" s="844">
        <f t="shared" si="230"/>
        <v>0</v>
      </c>
      <c r="T1629" s="883">
        <f t="shared" si="230"/>
        <v>0</v>
      </c>
      <c r="U1629" s="845">
        <v>1178400</v>
      </c>
      <c r="V1629" s="845">
        <v>385700</v>
      </c>
      <c r="W1629" s="795">
        <f t="shared" si="235"/>
        <v>1564100</v>
      </c>
      <c r="X1629" s="795">
        <f t="shared" si="236"/>
        <v>1564100</v>
      </c>
      <c r="Y1629" s="795">
        <f t="shared" si="237"/>
        <v>0</v>
      </c>
      <c r="Z1629" s="795">
        <f t="shared" si="238"/>
        <v>0</v>
      </c>
      <c r="AA1629" s="795">
        <f t="shared" si="239"/>
        <v>0</v>
      </c>
      <c r="AB1629" s="796">
        <f>IFERROR(VLOOKUP(N1629,'[40]KL TT ĐỢT 2'!$B$18:$K$2023,10,0),0)</f>
        <v>0</v>
      </c>
    </row>
    <row r="1630" spans="1:28" s="823" customFormat="1" collapsed="1">
      <c r="A1630" s="835"/>
      <c r="B1630" s="835" t="s">
        <v>3614</v>
      </c>
      <c r="C1630" s="998" t="s">
        <v>3615</v>
      </c>
      <c r="D1630" s="826"/>
      <c r="E1630" s="820"/>
      <c r="F1630" s="938"/>
      <c r="G1630" s="938"/>
      <c r="H1630" s="812">
        <v>0</v>
      </c>
      <c r="I1630" s="891">
        <f t="shared" si="240"/>
        <v>0</v>
      </c>
      <c r="J1630" s="892">
        <f t="shared" si="241"/>
        <v>0</v>
      </c>
      <c r="K1630" s="938"/>
      <c r="M1630" s="841"/>
      <c r="N1630" s="999" t="s">
        <v>3614</v>
      </c>
      <c r="O1630" s="1000" t="s">
        <v>3615</v>
      </c>
      <c r="P1630" s="831"/>
      <c r="Q1630" s="832"/>
      <c r="R1630" s="758">
        <f t="shared" si="230"/>
        <v>0</v>
      </c>
      <c r="S1630" s="844">
        <f t="shared" si="230"/>
        <v>0</v>
      </c>
      <c r="T1630" s="883">
        <f t="shared" si="230"/>
        <v>0</v>
      </c>
      <c r="U1630" s="845"/>
      <c r="V1630" s="845"/>
      <c r="W1630" s="795">
        <f t="shared" si="235"/>
        <v>0</v>
      </c>
      <c r="X1630" s="795">
        <f t="shared" si="236"/>
        <v>0</v>
      </c>
      <c r="Y1630" s="795">
        <f t="shared" si="237"/>
        <v>0</v>
      </c>
      <c r="Z1630" s="795">
        <f t="shared" si="238"/>
        <v>0</v>
      </c>
      <c r="AA1630" s="795">
        <f t="shared" si="239"/>
        <v>0</v>
      </c>
      <c r="AB1630" s="796">
        <f>IFERROR(VLOOKUP(N1630,'[40]KL TT ĐỢT 2'!$B$18:$K$2023,10,0),0)</f>
        <v>0</v>
      </c>
    </row>
    <row r="1631" spans="1:28" s="823" customFormat="1" hidden="1" outlineLevel="1">
      <c r="A1631" s="835">
        <f>A1629+1</f>
        <v>17</v>
      </c>
      <c r="B1631" s="835" t="s">
        <v>3616</v>
      </c>
      <c r="C1631" s="1001" t="s">
        <v>3585</v>
      </c>
      <c r="D1631" s="837" t="s">
        <v>805</v>
      </c>
      <c r="E1631" s="838">
        <v>280</v>
      </c>
      <c r="F1631" s="938"/>
      <c r="G1631" s="938"/>
      <c r="H1631" s="812">
        <v>0</v>
      </c>
      <c r="I1631" s="891">
        <f t="shared" si="240"/>
        <v>0</v>
      </c>
      <c r="J1631" s="892">
        <f t="shared" si="241"/>
        <v>0</v>
      </c>
      <c r="K1631" s="938"/>
      <c r="M1631" s="841">
        <f>M1629+1</f>
        <v>17</v>
      </c>
      <c r="N1631" s="999" t="s">
        <v>3616</v>
      </c>
      <c r="O1631" s="1002" t="s">
        <v>3585</v>
      </c>
      <c r="P1631" s="843" t="s">
        <v>805</v>
      </c>
      <c r="Q1631" s="844">
        <v>280</v>
      </c>
      <c r="R1631" s="758">
        <f t="shared" si="230"/>
        <v>0</v>
      </c>
      <c r="S1631" s="844">
        <f t="shared" si="230"/>
        <v>0</v>
      </c>
      <c r="T1631" s="883">
        <f t="shared" si="230"/>
        <v>0</v>
      </c>
      <c r="U1631" s="845">
        <v>148700</v>
      </c>
      <c r="V1631" s="845">
        <v>37500</v>
      </c>
      <c r="W1631" s="795">
        <f t="shared" si="235"/>
        <v>186200</v>
      </c>
      <c r="X1631" s="795">
        <f t="shared" si="236"/>
        <v>52136000</v>
      </c>
      <c r="Y1631" s="795">
        <f t="shared" si="237"/>
        <v>0</v>
      </c>
      <c r="Z1631" s="795">
        <f t="shared" si="238"/>
        <v>0</v>
      </c>
      <c r="AA1631" s="795">
        <f t="shared" si="239"/>
        <v>0</v>
      </c>
      <c r="AB1631" s="796">
        <f>IFERROR(VLOOKUP(N1631,'[40]KL TT ĐỢT 2'!$B$18:$K$2023,10,0),0)</f>
        <v>0</v>
      </c>
    </row>
    <row r="1632" spans="1:28" s="823" customFormat="1" hidden="1" outlineLevel="1">
      <c r="A1632" s="835">
        <f t="shared" ref="A1632:A1642" si="242">A1631+1</f>
        <v>18</v>
      </c>
      <c r="B1632" s="835" t="s">
        <v>3617</v>
      </c>
      <c r="C1632" s="1001" t="s">
        <v>3587</v>
      </c>
      <c r="D1632" s="837" t="s">
        <v>805</v>
      </c>
      <c r="E1632" s="838">
        <v>140</v>
      </c>
      <c r="F1632" s="938"/>
      <c r="G1632" s="938"/>
      <c r="H1632" s="812">
        <v>0</v>
      </c>
      <c r="I1632" s="891">
        <f t="shared" si="240"/>
        <v>0</v>
      </c>
      <c r="J1632" s="892">
        <f t="shared" si="241"/>
        <v>0</v>
      </c>
      <c r="K1632" s="938"/>
      <c r="M1632" s="841">
        <f t="shared" ref="M1632:M1642" si="243">M1631+1</f>
        <v>18</v>
      </c>
      <c r="N1632" s="999" t="s">
        <v>3617</v>
      </c>
      <c r="O1632" s="1002" t="s">
        <v>3587</v>
      </c>
      <c r="P1632" s="843" t="s">
        <v>805</v>
      </c>
      <c r="Q1632" s="844">
        <v>140</v>
      </c>
      <c r="R1632" s="758">
        <f t="shared" si="230"/>
        <v>0</v>
      </c>
      <c r="S1632" s="844">
        <f t="shared" si="230"/>
        <v>0</v>
      </c>
      <c r="T1632" s="883">
        <f t="shared" si="230"/>
        <v>0</v>
      </c>
      <c r="U1632" s="845">
        <v>43800</v>
      </c>
      <c r="V1632" s="845">
        <v>15000</v>
      </c>
      <c r="W1632" s="795">
        <f t="shared" si="235"/>
        <v>58800</v>
      </c>
      <c r="X1632" s="795">
        <f t="shared" si="236"/>
        <v>8232000</v>
      </c>
      <c r="Y1632" s="795">
        <f t="shared" si="237"/>
        <v>0</v>
      </c>
      <c r="Z1632" s="795">
        <f t="shared" si="238"/>
        <v>0</v>
      </c>
      <c r="AA1632" s="795">
        <f t="shared" si="239"/>
        <v>0</v>
      </c>
      <c r="AB1632" s="796">
        <f>IFERROR(VLOOKUP(N1632,'[40]KL TT ĐỢT 2'!$B$18:$K$2023,10,0),0)</f>
        <v>0</v>
      </c>
    </row>
    <row r="1633" spans="1:28" s="823" customFormat="1" hidden="1" outlineLevel="1">
      <c r="A1633" s="835">
        <f t="shared" si="242"/>
        <v>19</v>
      </c>
      <c r="B1633" s="835" t="s">
        <v>3618</v>
      </c>
      <c r="C1633" s="1001" t="s">
        <v>3589</v>
      </c>
      <c r="D1633" s="837" t="s">
        <v>805</v>
      </c>
      <c r="E1633" s="838">
        <v>150</v>
      </c>
      <c r="F1633" s="938"/>
      <c r="G1633" s="938"/>
      <c r="H1633" s="812">
        <v>0</v>
      </c>
      <c r="I1633" s="891">
        <f t="shared" si="240"/>
        <v>0</v>
      </c>
      <c r="J1633" s="892">
        <f t="shared" si="241"/>
        <v>0</v>
      </c>
      <c r="K1633" s="938"/>
      <c r="M1633" s="841">
        <f t="shared" si="243"/>
        <v>19</v>
      </c>
      <c r="N1633" s="999" t="s">
        <v>3618</v>
      </c>
      <c r="O1633" s="1002" t="s">
        <v>3589</v>
      </c>
      <c r="P1633" s="843" t="s">
        <v>805</v>
      </c>
      <c r="Q1633" s="844">
        <v>150</v>
      </c>
      <c r="R1633" s="758">
        <f t="shared" si="230"/>
        <v>0</v>
      </c>
      <c r="S1633" s="844">
        <f t="shared" si="230"/>
        <v>0</v>
      </c>
      <c r="T1633" s="883">
        <f t="shared" si="230"/>
        <v>0</v>
      </c>
      <c r="U1633" s="845">
        <v>101600</v>
      </c>
      <c r="V1633" s="845">
        <v>30000</v>
      </c>
      <c r="W1633" s="795">
        <f t="shared" si="235"/>
        <v>131600</v>
      </c>
      <c r="X1633" s="795">
        <f t="shared" si="236"/>
        <v>19740000</v>
      </c>
      <c r="Y1633" s="795">
        <f t="shared" si="237"/>
        <v>0</v>
      </c>
      <c r="Z1633" s="795">
        <f t="shared" si="238"/>
        <v>0</v>
      </c>
      <c r="AA1633" s="795">
        <f t="shared" si="239"/>
        <v>0</v>
      </c>
      <c r="AB1633" s="796">
        <f>IFERROR(VLOOKUP(N1633,'[40]KL TT ĐỢT 2'!$B$18:$K$2023,10,0),0)</f>
        <v>0</v>
      </c>
    </row>
    <row r="1634" spans="1:28" s="823" customFormat="1" hidden="1" outlineLevel="1">
      <c r="A1634" s="835">
        <f t="shared" si="242"/>
        <v>20</v>
      </c>
      <c r="B1634" s="835" t="s">
        <v>3619</v>
      </c>
      <c r="C1634" s="1001" t="s">
        <v>3591</v>
      </c>
      <c r="D1634" s="837" t="s">
        <v>805</v>
      </c>
      <c r="E1634" s="838">
        <v>75</v>
      </c>
      <c r="F1634" s="938"/>
      <c r="G1634" s="938"/>
      <c r="H1634" s="812">
        <v>0</v>
      </c>
      <c r="I1634" s="891">
        <f t="shared" si="240"/>
        <v>0</v>
      </c>
      <c r="J1634" s="892">
        <f t="shared" si="241"/>
        <v>0</v>
      </c>
      <c r="K1634" s="938"/>
      <c r="M1634" s="841">
        <f t="shared" si="243"/>
        <v>20</v>
      </c>
      <c r="N1634" s="999" t="s">
        <v>3619</v>
      </c>
      <c r="O1634" s="1002" t="s">
        <v>3591</v>
      </c>
      <c r="P1634" s="843" t="s">
        <v>805</v>
      </c>
      <c r="Q1634" s="844">
        <v>75</v>
      </c>
      <c r="R1634" s="758">
        <f t="shared" si="230"/>
        <v>0</v>
      </c>
      <c r="S1634" s="844">
        <f t="shared" si="230"/>
        <v>0</v>
      </c>
      <c r="T1634" s="883">
        <f t="shared" si="230"/>
        <v>0</v>
      </c>
      <c r="U1634" s="845">
        <v>28700</v>
      </c>
      <c r="V1634" s="845">
        <v>12000</v>
      </c>
      <c r="W1634" s="795">
        <f t="shared" si="235"/>
        <v>40700</v>
      </c>
      <c r="X1634" s="795">
        <f t="shared" si="236"/>
        <v>3052500</v>
      </c>
      <c r="Y1634" s="795">
        <f t="shared" si="237"/>
        <v>0</v>
      </c>
      <c r="Z1634" s="795">
        <f t="shared" si="238"/>
        <v>0</v>
      </c>
      <c r="AA1634" s="795">
        <f t="shared" si="239"/>
        <v>0</v>
      </c>
      <c r="AB1634" s="796">
        <f>IFERROR(VLOOKUP(N1634,'[40]KL TT ĐỢT 2'!$B$18:$K$2023,10,0),0)</f>
        <v>0</v>
      </c>
    </row>
    <row r="1635" spans="1:28" s="823" customFormat="1" hidden="1" outlineLevel="1">
      <c r="A1635" s="835">
        <f t="shared" si="242"/>
        <v>21</v>
      </c>
      <c r="B1635" s="835" t="s">
        <v>3620</v>
      </c>
      <c r="C1635" s="1001" t="s">
        <v>3593</v>
      </c>
      <c r="D1635" s="837" t="s">
        <v>805</v>
      </c>
      <c r="E1635" s="838">
        <v>272</v>
      </c>
      <c r="F1635" s="938"/>
      <c r="G1635" s="938"/>
      <c r="H1635" s="812">
        <v>0</v>
      </c>
      <c r="I1635" s="891">
        <f t="shared" si="240"/>
        <v>0</v>
      </c>
      <c r="J1635" s="892">
        <f t="shared" si="241"/>
        <v>0</v>
      </c>
      <c r="K1635" s="938"/>
      <c r="M1635" s="841">
        <f t="shared" si="243"/>
        <v>21</v>
      </c>
      <c r="N1635" s="999" t="s">
        <v>3620</v>
      </c>
      <c r="O1635" s="1002" t="s">
        <v>3593</v>
      </c>
      <c r="P1635" s="843" t="s">
        <v>805</v>
      </c>
      <c r="Q1635" s="844">
        <v>272</v>
      </c>
      <c r="R1635" s="758">
        <f t="shared" si="230"/>
        <v>0</v>
      </c>
      <c r="S1635" s="844">
        <f t="shared" si="230"/>
        <v>0</v>
      </c>
      <c r="T1635" s="883">
        <f t="shared" si="230"/>
        <v>0</v>
      </c>
      <c r="U1635" s="845">
        <v>67600</v>
      </c>
      <c r="V1635" s="845">
        <v>22500</v>
      </c>
      <c r="W1635" s="795">
        <f t="shared" si="235"/>
        <v>90100</v>
      </c>
      <c r="X1635" s="795">
        <f t="shared" si="236"/>
        <v>24507200</v>
      </c>
      <c r="Y1635" s="795">
        <f t="shared" si="237"/>
        <v>0</v>
      </c>
      <c r="Z1635" s="795">
        <f t="shared" si="238"/>
        <v>0</v>
      </c>
      <c r="AA1635" s="795">
        <f t="shared" si="239"/>
        <v>0</v>
      </c>
      <c r="AB1635" s="796">
        <f>IFERROR(VLOOKUP(N1635,'[40]KL TT ĐỢT 2'!$B$18:$K$2023,10,0),0)</f>
        <v>0</v>
      </c>
    </row>
    <row r="1636" spans="1:28" s="823" customFormat="1" hidden="1" outlineLevel="1">
      <c r="A1636" s="835">
        <f t="shared" si="242"/>
        <v>22</v>
      </c>
      <c r="B1636" s="835" t="s">
        <v>3621</v>
      </c>
      <c r="C1636" s="1001" t="s">
        <v>3595</v>
      </c>
      <c r="D1636" s="837" t="s">
        <v>805</v>
      </c>
      <c r="E1636" s="838">
        <v>136</v>
      </c>
      <c r="F1636" s="938"/>
      <c r="G1636" s="938"/>
      <c r="H1636" s="812">
        <v>0</v>
      </c>
      <c r="I1636" s="891">
        <f t="shared" si="240"/>
        <v>0</v>
      </c>
      <c r="J1636" s="892">
        <f t="shared" si="241"/>
        <v>0</v>
      </c>
      <c r="K1636" s="938"/>
      <c r="M1636" s="841">
        <f t="shared" si="243"/>
        <v>22</v>
      </c>
      <c r="N1636" s="999" t="s">
        <v>3621</v>
      </c>
      <c r="O1636" s="1002" t="s">
        <v>3595</v>
      </c>
      <c r="P1636" s="843" t="s">
        <v>805</v>
      </c>
      <c r="Q1636" s="844">
        <v>136</v>
      </c>
      <c r="R1636" s="758">
        <f t="shared" si="230"/>
        <v>0</v>
      </c>
      <c r="S1636" s="844">
        <f t="shared" si="230"/>
        <v>0</v>
      </c>
      <c r="T1636" s="883">
        <f t="shared" si="230"/>
        <v>0</v>
      </c>
      <c r="U1636" s="845">
        <v>17900</v>
      </c>
      <c r="V1636" s="845">
        <v>9000</v>
      </c>
      <c r="W1636" s="795">
        <f t="shared" si="235"/>
        <v>26900</v>
      </c>
      <c r="X1636" s="795">
        <f t="shared" si="236"/>
        <v>3658400</v>
      </c>
      <c r="Y1636" s="795">
        <f t="shared" si="237"/>
        <v>0</v>
      </c>
      <c r="Z1636" s="795">
        <f t="shared" si="238"/>
        <v>0</v>
      </c>
      <c r="AA1636" s="795">
        <f t="shared" si="239"/>
        <v>0</v>
      </c>
      <c r="AB1636" s="796">
        <f>IFERROR(VLOOKUP(N1636,'[40]KL TT ĐỢT 2'!$B$18:$K$2023,10,0),0)</f>
        <v>0</v>
      </c>
    </row>
    <row r="1637" spans="1:28" s="823" customFormat="1" hidden="1" outlineLevel="1">
      <c r="A1637" s="835">
        <f t="shared" si="242"/>
        <v>23</v>
      </c>
      <c r="B1637" s="835" t="s">
        <v>3622</v>
      </c>
      <c r="C1637" s="1001" t="s">
        <v>3597</v>
      </c>
      <c r="D1637" s="837" t="s">
        <v>805</v>
      </c>
      <c r="E1637" s="838">
        <v>355</v>
      </c>
      <c r="F1637" s="938"/>
      <c r="G1637" s="938"/>
      <c r="H1637" s="812">
        <v>0</v>
      </c>
      <c r="I1637" s="891">
        <f t="shared" si="240"/>
        <v>0</v>
      </c>
      <c r="J1637" s="892">
        <f t="shared" si="241"/>
        <v>0</v>
      </c>
      <c r="K1637" s="938"/>
      <c r="M1637" s="841">
        <f t="shared" si="243"/>
        <v>23</v>
      </c>
      <c r="N1637" s="999" t="s">
        <v>3622</v>
      </c>
      <c r="O1637" s="1002" t="s">
        <v>3597</v>
      </c>
      <c r="P1637" s="843" t="s">
        <v>805</v>
      </c>
      <c r="Q1637" s="844">
        <v>355</v>
      </c>
      <c r="R1637" s="758">
        <f t="shared" si="230"/>
        <v>0</v>
      </c>
      <c r="S1637" s="844">
        <f t="shared" si="230"/>
        <v>0</v>
      </c>
      <c r="T1637" s="883">
        <f t="shared" si="230"/>
        <v>0</v>
      </c>
      <c r="U1637" s="845">
        <v>50200</v>
      </c>
      <c r="V1637" s="845">
        <v>15000</v>
      </c>
      <c r="W1637" s="795">
        <f t="shared" si="235"/>
        <v>65200</v>
      </c>
      <c r="X1637" s="795">
        <f t="shared" si="236"/>
        <v>23146000</v>
      </c>
      <c r="Y1637" s="795">
        <f t="shared" si="237"/>
        <v>0</v>
      </c>
      <c r="Z1637" s="795">
        <f t="shared" si="238"/>
        <v>0</v>
      </c>
      <c r="AA1637" s="795">
        <f t="shared" si="239"/>
        <v>0</v>
      </c>
      <c r="AB1637" s="796">
        <f>IFERROR(VLOOKUP(N1637,'[40]KL TT ĐỢT 2'!$B$18:$K$2023,10,0),0)</f>
        <v>0</v>
      </c>
    </row>
    <row r="1638" spans="1:28" s="823" customFormat="1" hidden="1" outlineLevel="1">
      <c r="A1638" s="835">
        <f t="shared" si="242"/>
        <v>24</v>
      </c>
      <c r="B1638" s="835" t="s">
        <v>3623</v>
      </c>
      <c r="C1638" s="1001" t="s">
        <v>3599</v>
      </c>
      <c r="D1638" s="837" t="s">
        <v>805</v>
      </c>
      <c r="E1638" s="838">
        <v>248.5</v>
      </c>
      <c r="F1638" s="938"/>
      <c r="G1638" s="938"/>
      <c r="H1638" s="812">
        <v>0</v>
      </c>
      <c r="I1638" s="891">
        <f t="shared" si="240"/>
        <v>0</v>
      </c>
      <c r="J1638" s="892">
        <f t="shared" si="241"/>
        <v>0</v>
      </c>
      <c r="K1638" s="938"/>
      <c r="M1638" s="841">
        <f t="shared" si="243"/>
        <v>24</v>
      </c>
      <c r="N1638" s="999" t="s">
        <v>3623</v>
      </c>
      <c r="O1638" s="1002" t="s">
        <v>3599</v>
      </c>
      <c r="P1638" s="843" t="s">
        <v>805</v>
      </c>
      <c r="Q1638" s="844">
        <v>248.5</v>
      </c>
      <c r="R1638" s="758">
        <f t="shared" si="230"/>
        <v>0</v>
      </c>
      <c r="S1638" s="844">
        <f t="shared" si="230"/>
        <v>0</v>
      </c>
      <c r="T1638" s="883">
        <f t="shared" si="230"/>
        <v>0</v>
      </c>
      <c r="U1638" s="845">
        <v>12300</v>
      </c>
      <c r="V1638" s="845">
        <v>6800</v>
      </c>
      <c r="W1638" s="795">
        <f t="shared" si="235"/>
        <v>19100</v>
      </c>
      <c r="X1638" s="795">
        <f t="shared" si="236"/>
        <v>4746350</v>
      </c>
      <c r="Y1638" s="795">
        <f t="shared" si="237"/>
        <v>0</v>
      </c>
      <c r="Z1638" s="795">
        <f t="shared" si="238"/>
        <v>0</v>
      </c>
      <c r="AA1638" s="795">
        <f t="shared" si="239"/>
        <v>0</v>
      </c>
      <c r="AB1638" s="796">
        <f>IFERROR(VLOOKUP(N1638,'[40]KL TT ĐỢT 2'!$B$18:$K$2023,10,0),0)</f>
        <v>0</v>
      </c>
    </row>
    <row r="1639" spans="1:28" s="823" customFormat="1" hidden="1" outlineLevel="1">
      <c r="A1639" s="835">
        <f t="shared" si="242"/>
        <v>25</v>
      </c>
      <c r="B1639" s="835" t="s">
        <v>3624</v>
      </c>
      <c r="C1639" s="1001" t="s">
        <v>3625</v>
      </c>
      <c r="D1639" s="837" t="s">
        <v>805</v>
      </c>
      <c r="E1639" s="838">
        <v>142</v>
      </c>
      <c r="F1639" s="938"/>
      <c r="G1639" s="938"/>
      <c r="H1639" s="812">
        <v>0</v>
      </c>
      <c r="I1639" s="891">
        <f t="shared" si="240"/>
        <v>0</v>
      </c>
      <c r="J1639" s="892">
        <f t="shared" si="241"/>
        <v>0</v>
      </c>
      <c r="K1639" s="938"/>
      <c r="M1639" s="841">
        <f t="shared" si="243"/>
        <v>25</v>
      </c>
      <c r="N1639" s="999" t="s">
        <v>3624</v>
      </c>
      <c r="O1639" s="1002" t="s">
        <v>3625</v>
      </c>
      <c r="P1639" s="843" t="s">
        <v>805</v>
      </c>
      <c r="Q1639" s="844">
        <v>142</v>
      </c>
      <c r="R1639" s="758">
        <f t="shared" si="230"/>
        <v>0</v>
      </c>
      <c r="S1639" s="844">
        <f t="shared" si="230"/>
        <v>0</v>
      </c>
      <c r="T1639" s="883">
        <f t="shared" si="230"/>
        <v>0</v>
      </c>
      <c r="U1639" s="845">
        <v>37000</v>
      </c>
      <c r="V1639" s="845">
        <v>12000</v>
      </c>
      <c r="W1639" s="795">
        <f t="shared" si="235"/>
        <v>49000</v>
      </c>
      <c r="X1639" s="795">
        <f t="shared" si="236"/>
        <v>6958000</v>
      </c>
      <c r="Y1639" s="795">
        <f t="shared" si="237"/>
        <v>0</v>
      </c>
      <c r="Z1639" s="795">
        <f t="shared" si="238"/>
        <v>0</v>
      </c>
      <c r="AA1639" s="795">
        <f t="shared" si="239"/>
        <v>0</v>
      </c>
      <c r="AB1639" s="796">
        <f>IFERROR(VLOOKUP(N1639,'[40]KL TT ĐỢT 2'!$B$18:$K$2023,10,0),0)</f>
        <v>0</v>
      </c>
    </row>
    <row r="1640" spans="1:28" s="823" customFormat="1" hidden="1" outlineLevel="1">
      <c r="A1640" s="835">
        <f t="shared" si="242"/>
        <v>26</v>
      </c>
      <c r="B1640" s="835" t="s">
        <v>3626</v>
      </c>
      <c r="C1640" s="1001" t="s">
        <v>3601</v>
      </c>
      <c r="D1640" s="837" t="s">
        <v>805</v>
      </c>
      <c r="E1640" s="838">
        <v>170</v>
      </c>
      <c r="F1640" s="938"/>
      <c r="G1640" s="938"/>
      <c r="H1640" s="812">
        <v>0</v>
      </c>
      <c r="I1640" s="891">
        <f t="shared" si="240"/>
        <v>0</v>
      </c>
      <c r="J1640" s="892">
        <f t="shared" si="241"/>
        <v>0</v>
      </c>
      <c r="K1640" s="938"/>
      <c r="M1640" s="841">
        <f t="shared" si="243"/>
        <v>26</v>
      </c>
      <c r="N1640" s="999" t="s">
        <v>3626</v>
      </c>
      <c r="O1640" s="1002" t="s">
        <v>3601</v>
      </c>
      <c r="P1640" s="843" t="s">
        <v>805</v>
      </c>
      <c r="Q1640" s="844">
        <v>170</v>
      </c>
      <c r="R1640" s="758">
        <f t="shared" si="230"/>
        <v>0</v>
      </c>
      <c r="S1640" s="844">
        <f t="shared" si="230"/>
        <v>0</v>
      </c>
      <c r="T1640" s="883">
        <f t="shared" si="230"/>
        <v>0</v>
      </c>
      <c r="U1640" s="845">
        <v>16300</v>
      </c>
      <c r="V1640" s="845">
        <v>21900</v>
      </c>
      <c r="W1640" s="795">
        <f t="shared" si="235"/>
        <v>38200</v>
      </c>
      <c r="X1640" s="795">
        <f t="shared" si="236"/>
        <v>6494000</v>
      </c>
      <c r="Y1640" s="795">
        <f t="shared" si="237"/>
        <v>0</v>
      </c>
      <c r="Z1640" s="795">
        <f t="shared" si="238"/>
        <v>0</v>
      </c>
      <c r="AA1640" s="795">
        <f t="shared" si="239"/>
        <v>0</v>
      </c>
      <c r="AB1640" s="796">
        <f>IFERROR(VLOOKUP(N1640,'[40]KL TT ĐỢT 2'!$B$18:$K$2023,10,0),0)</f>
        <v>0</v>
      </c>
    </row>
    <row r="1641" spans="1:28" s="823" customFormat="1" hidden="1" outlineLevel="1">
      <c r="A1641" s="835">
        <f t="shared" si="242"/>
        <v>27</v>
      </c>
      <c r="B1641" s="835" t="s">
        <v>3627</v>
      </c>
      <c r="C1641" s="1001" t="s">
        <v>3628</v>
      </c>
      <c r="D1641" s="837" t="s">
        <v>805</v>
      </c>
      <c r="E1641" s="838">
        <v>100</v>
      </c>
      <c r="F1641" s="938"/>
      <c r="G1641" s="938"/>
      <c r="H1641" s="812">
        <v>0</v>
      </c>
      <c r="I1641" s="891">
        <f t="shared" si="240"/>
        <v>0</v>
      </c>
      <c r="J1641" s="892">
        <f t="shared" si="241"/>
        <v>0</v>
      </c>
      <c r="K1641" s="938"/>
      <c r="M1641" s="841">
        <f t="shared" si="243"/>
        <v>27</v>
      </c>
      <c r="N1641" s="999" t="s">
        <v>3627</v>
      </c>
      <c r="O1641" s="1002" t="s">
        <v>3628</v>
      </c>
      <c r="P1641" s="843" t="s">
        <v>805</v>
      </c>
      <c r="Q1641" s="844">
        <v>100</v>
      </c>
      <c r="R1641" s="758">
        <f t="shared" si="230"/>
        <v>0</v>
      </c>
      <c r="S1641" s="844">
        <f t="shared" si="230"/>
        <v>0</v>
      </c>
      <c r="T1641" s="883">
        <f t="shared" si="230"/>
        <v>0</v>
      </c>
      <c r="U1641" s="845">
        <v>10400</v>
      </c>
      <c r="V1641" s="845">
        <v>18000</v>
      </c>
      <c r="W1641" s="795">
        <f t="shared" si="235"/>
        <v>28400</v>
      </c>
      <c r="X1641" s="795">
        <f t="shared" si="236"/>
        <v>2840000</v>
      </c>
      <c r="Y1641" s="795">
        <f t="shared" si="237"/>
        <v>0</v>
      </c>
      <c r="Z1641" s="795">
        <f t="shared" si="238"/>
        <v>0</v>
      </c>
      <c r="AA1641" s="795">
        <f t="shared" si="239"/>
        <v>0</v>
      </c>
      <c r="AB1641" s="796">
        <f>IFERROR(VLOOKUP(N1641,'[40]KL TT ĐỢT 2'!$B$18:$K$2023,10,0),0)</f>
        <v>0</v>
      </c>
    </row>
    <row r="1642" spans="1:28" s="823" customFormat="1" hidden="1" outlineLevel="1">
      <c r="A1642" s="835">
        <f t="shared" si="242"/>
        <v>28</v>
      </c>
      <c r="B1642" s="835" t="s">
        <v>3629</v>
      </c>
      <c r="C1642" s="1001" t="s">
        <v>3603</v>
      </c>
      <c r="D1642" s="837" t="s">
        <v>809</v>
      </c>
      <c r="E1642" s="838">
        <v>1</v>
      </c>
      <c r="F1642" s="938"/>
      <c r="G1642" s="938"/>
      <c r="H1642" s="812">
        <v>0</v>
      </c>
      <c r="I1642" s="891">
        <f t="shared" si="240"/>
        <v>0</v>
      </c>
      <c r="J1642" s="892">
        <f t="shared" si="241"/>
        <v>0</v>
      </c>
      <c r="K1642" s="938"/>
      <c r="M1642" s="841">
        <f t="shared" si="243"/>
        <v>28</v>
      </c>
      <c r="N1642" s="999" t="s">
        <v>3629</v>
      </c>
      <c r="O1642" s="1002" t="s">
        <v>3603</v>
      </c>
      <c r="P1642" s="843" t="s">
        <v>809</v>
      </c>
      <c r="Q1642" s="844">
        <v>1</v>
      </c>
      <c r="R1642" s="758">
        <f t="shared" si="230"/>
        <v>0</v>
      </c>
      <c r="S1642" s="844">
        <f t="shared" si="230"/>
        <v>0</v>
      </c>
      <c r="T1642" s="883">
        <f t="shared" si="230"/>
        <v>0</v>
      </c>
      <c r="U1642" s="845">
        <v>1178400</v>
      </c>
      <c r="V1642" s="845">
        <v>385700</v>
      </c>
      <c r="W1642" s="795">
        <f t="shared" si="235"/>
        <v>1564100</v>
      </c>
      <c r="X1642" s="795">
        <f t="shared" si="236"/>
        <v>1564100</v>
      </c>
      <c r="Y1642" s="795">
        <f t="shared" si="237"/>
        <v>0</v>
      </c>
      <c r="Z1642" s="795">
        <f t="shared" si="238"/>
        <v>0</v>
      </c>
      <c r="AA1642" s="795">
        <f t="shared" si="239"/>
        <v>0</v>
      </c>
      <c r="AB1642" s="796">
        <f>IFERROR(VLOOKUP(N1642,'[40]KL TT ĐỢT 2'!$B$18:$K$2023,10,0),0)</f>
        <v>0</v>
      </c>
    </row>
    <row r="1643" spans="1:28" s="823" customFormat="1" collapsed="1">
      <c r="A1643" s="835"/>
      <c r="B1643" s="835" t="s">
        <v>3630</v>
      </c>
      <c r="C1643" s="998" t="s">
        <v>3631</v>
      </c>
      <c r="D1643" s="826"/>
      <c r="E1643" s="820"/>
      <c r="F1643" s="938"/>
      <c r="G1643" s="938"/>
      <c r="H1643" s="812">
        <v>0</v>
      </c>
      <c r="I1643" s="891">
        <f t="shared" si="240"/>
        <v>0</v>
      </c>
      <c r="J1643" s="892">
        <f t="shared" si="241"/>
        <v>0</v>
      </c>
      <c r="K1643" s="938"/>
      <c r="M1643" s="841"/>
      <c r="N1643" s="999" t="s">
        <v>3630</v>
      </c>
      <c r="O1643" s="1000" t="s">
        <v>3631</v>
      </c>
      <c r="P1643" s="831"/>
      <c r="Q1643" s="832"/>
      <c r="R1643" s="758">
        <f t="shared" si="230"/>
        <v>0</v>
      </c>
      <c r="S1643" s="844">
        <f t="shared" si="230"/>
        <v>0</v>
      </c>
      <c r="T1643" s="883">
        <f t="shared" si="230"/>
        <v>0</v>
      </c>
      <c r="U1643" s="845"/>
      <c r="V1643" s="845"/>
      <c r="W1643" s="795">
        <f t="shared" si="235"/>
        <v>0</v>
      </c>
      <c r="X1643" s="795">
        <f t="shared" si="236"/>
        <v>0</v>
      </c>
      <c r="Y1643" s="795">
        <f t="shared" si="237"/>
        <v>0</v>
      </c>
      <c r="Z1643" s="795">
        <f t="shared" si="238"/>
        <v>0</v>
      </c>
      <c r="AA1643" s="795">
        <f t="shared" si="239"/>
        <v>0</v>
      </c>
      <c r="AB1643" s="796">
        <f>IFERROR(VLOOKUP(N1643,'[40]KL TT ĐỢT 2'!$B$18:$K$2023,10,0),0)</f>
        <v>0</v>
      </c>
    </row>
    <row r="1644" spans="1:28" s="823" customFormat="1" hidden="1" outlineLevel="1">
      <c r="A1644" s="835">
        <f>A1642+1</f>
        <v>29</v>
      </c>
      <c r="B1644" s="835" t="s">
        <v>3632</v>
      </c>
      <c r="C1644" s="1001" t="s">
        <v>3585</v>
      </c>
      <c r="D1644" s="837" t="s">
        <v>805</v>
      </c>
      <c r="E1644" s="838">
        <v>280</v>
      </c>
      <c r="F1644" s="938"/>
      <c r="G1644" s="938"/>
      <c r="H1644" s="812">
        <v>0</v>
      </c>
      <c r="I1644" s="891">
        <f t="shared" si="240"/>
        <v>0</v>
      </c>
      <c r="J1644" s="892">
        <f t="shared" si="241"/>
        <v>0</v>
      </c>
      <c r="K1644" s="938"/>
      <c r="M1644" s="841">
        <f>M1642+1</f>
        <v>29</v>
      </c>
      <c r="N1644" s="999" t="s">
        <v>3632</v>
      </c>
      <c r="O1644" s="1002" t="s">
        <v>3585</v>
      </c>
      <c r="P1644" s="843" t="s">
        <v>805</v>
      </c>
      <c r="Q1644" s="844">
        <v>280</v>
      </c>
      <c r="R1644" s="758">
        <f t="shared" si="230"/>
        <v>0</v>
      </c>
      <c r="S1644" s="844">
        <f t="shared" si="230"/>
        <v>0</v>
      </c>
      <c r="T1644" s="883">
        <f t="shared" si="230"/>
        <v>0</v>
      </c>
      <c r="U1644" s="845">
        <v>148700</v>
      </c>
      <c r="V1644" s="845">
        <v>37500</v>
      </c>
      <c r="W1644" s="795">
        <f t="shared" si="235"/>
        <v>186200</v>
      </c>
      <c r="X1644" s="795">
        <f t="shared" si="236"/>
        <v>52136000</v>
      </c>
      <c r="Y1644" s="795">
        <f t="shared" si="237"/>
        <v>0</v>
      </c>
      <c r="Z1644" s="795">
        <f t="shared" si="238"/>
        <v>0</v>
      </c>
      <c r="AA1644" s="795">
        <f t="shared" si="239"/>
        <v>0</v>
      </c>
      <c r="AB1644" s="796">
        <f>IFERROR(VLOOKUP(N1644,'[40]KL TT ĐỢT 2'!$B$18:$K$2023,10,0),0)</f>
        <v>0</v>
      </c>
    </row>
    <row r="1645" spans="1:28" s="823" customFormat="1" hidden="1" outlineLevel="1">
      <c r="A1645" s="835">
        <f t="shared" ref="A1645:A1655" si="244">A1644+1</f>
        <v>30</v>
      </c>
      <c r="B1645" s="835" t="s">
        <v>3633</v>
      </c>
      <c r="C1645" s="1001" t="s">
        <v>3587</v>
      </c>
      <c r="D1645" s="837" t="s">
        <v>805</v>
      </c>
      <c r="E1645" s="838">
        <v>140</v>
      </c>
      <c r="F1645" s="938"/>
      <c r="G1645" s="938"/>
      <c r="H1645" s="812">
        <v>0</v>
      </c>
      <c r="I1645" s="891">
        <f t="shared" si="240"/>
        <v>0</v>
      </c>
      <c r="J1645" s="892">
        <f t="shared" si="241"/>
        <v>0</v>
      </c>
      <c r="K1645" s="938"/>
      <c r="M1645" s="841">
        <f t="shared" ref="M1645:M1655" si="245">M1644+1</f>
        <v>30</v>
      </c>
      <c r="N1645" s="999" t="s">
        <v>3633</v>
      </c>
      <c r="O1645" s="1002" t="s">
        <v>3587</v>
      </c>
      <c r="P1645" s="843" t="s">
        <v>805</v>
      </c>
      <c r="Q1645" s="844">
        <v>140</v>
      </c>
      <c r="R1645" s="758">
        <f t="shared" si="230"/>
        <v>0</v>
      </c>
      <c r="S1645" s="844">
        <f t="shared" si="230"/>
        <v>0</v>
      </c>
      <c r="T1645" s="883">
        <f t="shared" si="230"/>
        <v>0</v>
      </c>
      <c r="U1645" s="845">
        <v>43800</v>
      </c>
      <c r="V1645" s="845">
        <v>15000</v>
      </c>
      <c r="W1645" s="795">
        <f t="shared" si="235"/>
        <v>58800</v>
      </c>
      <c r="X1645" s="795">
        <f t="shared" si="236"/>
        <v>8232000</v>
      </c>
      <c r="Y1645" s="795">
        <f t="shared" si="237"/>
        <v>0</v>
      </c>
      <c r="Z1645" s="795">
        <f t="shared" si="238"/>
        <v>0</v>
      </c>
      <c r="AA1645" s="795">
        <f t="shared" si="239"/>
        <v>0</v>
      </c>
      <c r="AB1645" s="796">
        <f>IFERROR(VLOOKUP(N1645,'[40]KL TT ĐỢT 2'!$B$18:$K$2023,10,0),0)</f>
        <v>0</v>
      </c>
    </row>
    <row r="1646" spans="1:28" s="823" customFormat="1" hidden="1" outlineLevel="1">
      <c r="A1646" s="835">
        <f t="shared" si="244"/>
        <v>31</v>
      </c>
      <c r="B1646" s="835" t="s">
        <v>3634</v>
      </c>
      <c r="C1646" s="1001" t="s">
        <v>3589</v>
      </c>
      <c r="D1646" s="837" t="s">
        <v>805</v>
      </c>
      <c r="E1646" s="838">
        <v>150</v>
      </c>
      <c r="F1646" s="938"/>
      <c r="G1646" s="938"/>
      <c r="H1646" s="812">
        <v>0</v>
      </c>
      <c r="I1646" s="891">
        <f t="shared" si="240"/>
        <v>0</v>
      </c>
      <c r="J1646" s="892">
        <f t="shared" si="241"/>
        <v>0</v>
      </c>
      <c r="K1646" s="938"/>
      <c r="M1646" s="841">
        <f t="shared" si="245"/>
        <v>31</v>
      </c>
      <c r="N1646" s="999" t="s">
        <v>3634</v>
      </c>
      <c r="O1646" s="1002" t="s">
        <v>3589</v>
      </c>
      <c r="P1646" s="843" t="s">
        <v>805</v>
      </c>
      <c r="Q1646" s="844">
        <v>150</v>
      </c>
      <c r="R1646" s="758">
        <f t="shared" si="230"/>
        <v>0</v>
      </c>
      <c r="S1646" s="844">
        <f t="shared" si="230"/>
        <v>0</v>
      </c>
      <c r="T1646" s="883">
        <f t="shared" si="230"/>
        <v>0</v>
      </c>
      <c r="U1646" s="845">
        <v>101600</v>
      </c>
      <c r="V1646" s="845">
        <v>30000</v>
      </c>
      <c r="W1646" s="795">
        <f t="shared" si="235"/>
        <v>131600</v>
      </c>
      <c r="X1646" s="795">
        <f t="shared" si="236"/>
        <v>19740000</v>
      </c>
      <c r="Y1646" s="795">
        <f t="shared" si="237"/>
        <v>0</v>
      </c>
      <c r="Z1646" s="795">
        <f t="shared" si="238"/>
        <v>0</v>
      </c>
      <c r="AA1646" s="795">
        <f t="shared" si="239"/>
        <v>0</v>
      </c>
      <c r="AB1646" s="796">
        <f>IFERROR(VLOOKUP(N1646,'[40]KL TT ĐỢT 2'!$B$18:$K$2023,10,0),0)</f>
        <v>0</v>
      </c>
    </row>
    <row r="1647" spans="1:28" s="823" customFormat="1" hidden="1" outlineLevel="1">
      <c r="A1647" s="835">
        <f t="shared" si="244"/>
        <v>32</v>
      </c>
      <c r="B1647" s="835" t="s">
        <v>3635</v>
      </c>
      <c r="C1647" s="1001" t="s">
        <v>3591</v>
      </c>
      <c r="D1647" s="837" t="s">
        <v>805</v>
      </c>
      <c r="E1647" s="838">
        <v>75</v>
      </c>
      <c r="F1647" s="938"/>
      <c r="G1647" s="938"/>
      <c r="H1647" s="812">
        <v>0</v>
      </c>
      <c r="I1647" s="891">
        <f t="shared" si="240"/>
        <v>0</v>
      </c>
      <c r="J1647" s="892">
        <f t="shared" si="241"/>
        <v>0</v>
      </c>
      <c r="K1647" s="938"/>
      <c r="M1647" s="841">
        <f t="shared" si="245"/>
        <v>32</v>
      </c>
      <c r="N1647" s="999" t="s">
        <v>3635</v>
      </c>
      <c r="O1647" s="1002" t="s">
        <v>3591</v>
      </c>
      <c r="P1647" s="843" t="s">
        <v>805</v>
      </c>
      <c r="Q1647" s="844">
        <v>75</v>
      </c>
      <c r="R1647" s="758">
        <f t="shared" si="230"/>
        <v>0</v>
      </c>
      <c r="S1647" s="844">
        <f t="shared" si="230"/>
        <v>0</v>
      </c>
      <c r="T1647" s="883">
        <f t="shared" si="230"/>
        <v>0</v>
      </c>
      <c r="U1647" s="845">
        <v>28700</v>
      </c>
      <c r="V1647" s="845">
        <v>12000</v>
      </c>
      <c r="W1647" s="795">
        <f t="shared" si="235"/>
        <v>40700</v>
      </c>
      <c r="X1647" s="795">
        <f t="shared" si="236"/>
        <v>3052500</v>
      </c>
      <c r="Y1647" s="795">
        <f t="shared" si="237"/>
        <v>0</v>
      </c>
      <c r="Z1647" s="795">
        <f t="shared" si="238"/>
        <v>0</v>
      </c>
      <c r="AA1647" s="795">
        <f t="shared" si="239"/>
        <v>0</v>
      </c>
      <c r="AB1647" s="796">
        <f>IFERROR(VLOOKUP(N1647,'[40]KL TT ĐỢT 2'!$B$18:$K$2023,10,0),0)</f>
        <v>0</v>
      </c>
    </row>
    <row r="1648" spans="1:28" s="823" customFormat="1" hidden="1" outlineLevel="1">
      <c r="A1648" s="835">
        <f t="shared" si="244"/>
        <v>33</v>
      </c>
      <c r="B1648" s="835" t="s">
        <v>3636</v>
      </c>
      <c r="C1648" s="1001" t="s">
        <v>3593</v>
      </c>
      <c r="D1648" s="837" t="s">
        <v>805</v>
      </c>
      <c r="E1648" s="838">
        <v>476</v>
      </c>
      <c r="F1648" s="938"/>
      <c r="G1648" s="938"/>
      <c r="H1648" s="812">
        <v>0</v>
      </c>
      <c r="I1648" s="891">
        <f t="shared" si="240"/>
        <v>0</v>
      </c>
      <c r="J1648" s="892">
        <f t="shared" si="241"/>
        <v>0</v>
      </c>
      <c r="K1648" s="938"/>
      <c r="M1648" s="841">
        <f t="shared" si="245"/>
        <v>33</v>
      </c>
      <c r="N1648" s="999" t="s">
        <v>3636</v>
      </c>
      <c r="O1648" s="1002" t="s">
        <v>3593</v>
      </c>
      <c r="P1648" s="843" t="s">
        <v>805</v>
      </c>
      <c r="Q1648" s="844">
        <v>476</v>
      </c>
      <c r="R1648" s="758">
        <f t="shared" si="230"/>
        <v>0</v>
      </c>
      <c r="S1648" s="844">
        <f t="shared" si="230"/>
        <v>0</v>
      </c>
      <c r="T1648" s="883">
        <f t="shared" si="230"/>
        <v>0</v>
      </c>
      <c r="U1648" s="845">
        <v>67600</v>
      </c>
      <c r="V1648" s="845">
        <v>22500</v>
      </c>
      <c r="W1648" s="795">
        <f t="shared" si="235"/>
        <v>90100</v>
      </c>
      <c r="X1648" s="795">
        <f t="shared" si="236"/>
        <v>42887600</v>
      </c>
      <c r="Y1648" s="795">
        <f t="shared" si="237"/>
        <v>0</v>
      </c>
      <c r="Z1648" s="795">
        <f t="shared" si="238"/>
        <v>0</v>
      </c>
      <c r="AA1648" s="795">
        <f t="shared" si="239"/>
        <v>0</v>
      </c>
      <c r="AB1648" s="796">
        <f>IFERROR(VLOOKUP(N1648,'[40]KL TT ĐỢT 2'!$B$18:$K$2023,10,0),0)</f>
        <v>0</v>
      </c>
    </row>
    <row r="1649" spans="1:28" s="823" customFormat="1" hidden="1" outlineLevel="1">
      <c r="A1649" s="835">
        <f t="shared" si="244"/>
        <v>34</v>
      </c>
      <c r="B1649" s="835" t="s">
        <v>3637</v>
      </c>
      <c r="C1649" s="1001" t="s">
        <v>3595</v>
      </c>
      <c r="D1649" s="837" t="s">
        <v>805</v>
      </c>
      <c r="E1649" s="838">
        <v>238</v>
      </c>
      <c r="F1649" s="938"/>
      <c r="G1649" s="938"/>
      <c r="H1649" s="812">
        <v>0</v>
      </c>
      <c r="I1649" s="891">
        <f t="shared" si="240"/>
        <v>0</v>
      </c>
      <c r="J1649" s="892">
        <f t="shared" si="241"/>
        <v>0</v>
      </c>
      <c r="K1649" s="938"/>
      <c r="M1649" s="841">
        <f t="shared" si="245"/>
        <v>34</v>
      </c>
      <c r="N1649" s="999" t="s">
        <v>3637</v>
      </c>
      <c r="O1649" s="1002" t="s">
        <v>3595</v>
      </c>
      <c r="P1649" s="843" t="s">
        <v>805</v>
      </c>
      <c r="Q1649" s="844">
        <v>238</v>
      </c>
      <c r="R1649" s="758">
        <f t="shared" ref="R1649:T1712" si="246">+H1649</f>
        <v>0</v>
      </c>
      <c r="S1649" s="844">
        <f t="shared" si="246"/>
        <v>0</v>
      </c>
      <c r="T1649" s="883">
        <f t="shared" si="246"/>
        <v>0</v>
      </c>
      <c r="U1649" s="845">
        <v>17900</v>
      </c>
      <c r="V1649" s="845">
        <v>9000</v>
      </c>
      <c r="W1649" s="795">
        <f t="shared" si="235"/>
        <v>26900</v>
      </c>
      <c r="X1649" s="795">
        <f t="shared" si="236"/>
        <v>6402200</v>
      </c>
      <c r="Y1649" s="795">
        <f t="shared" si="237"/>
        <v>0</v>
      </c>
      <c r="Z1649" s="795">
        <f t="shared" si="238"/>
        <v>0</v>
      </c>
      <c r="AA1649" s="795">
        <f t="shared" si="239"/>
        <v>0</v>
      </c>
      <c r="AB1649" s="796">
        <f>IFERROR(VLOOKUP(N1649,'[40]KL TT ĐỢT 2'!$B$18:$K$2023,10,0),0)</f>
        <v>0</v>
      </c>
    </row>
    <row r="1650" spans="1:28" s="823" customFormat="1" hidden="1" outlineLevel="1">
      <c r="A1650" s="835">
        <f t="shared" si="244"/>
        <v>35</v>
      </c>
      <c r="B1650" s="835" t="s">
        <v>3638</v>
      </c>
      <c r="C1650" s="1001" t="s">
        <v>3597</v>
      </c>
      <c r="D1650" s="837" t="s">
        <v>805</v>
      </c>
      <c r="E1650" s="838">
        <v>142</v>
      </c>
      <c r="F1650" s="938"/>
      <c r="G1650" s="938"/>
      <c r="H1650" s="812">
        <v>0</v>
      </c>
      <c r="I1650" s="891">
        <f t="shared" si="240"/>
        <v>0</v>
      </c>
      <c r="J1650" s="892">
        <f t="shared" si="241"/>
        <v>0</v>
      </c>
      <c r="K1650" s="938"/>
      <c r="M1650" s="841">
        <f t="shared" si="245"/>
        <v>35</v>
      </c>
      <c r="N1650" s="999" t="s">
        <v>3638</v>
      </c>
      <c r="O1650" s="1002" t="s">
        <v>3597</v>
      </c>
      <c r="P1650" s="843" t="s">
        <v>805</v>
      </c>
      <c r="Q1650" s="844">
        <v>142</v>
      </c>
      <c r="R1650" s="758">
        <f t="shared" si="246"/>
        <v>0</v>
      </c>
      <c r="S1650" s="844">
        <f t="shared" si="246"/>
        <v>0</v>
      </c>
      <c r="T1650" s="883">
        <f t="shared" si="246"/>
        <v>0</v>
      </c>
      <c r="U1650" s="845">
        <v>50200</v>
      </c>
      <c r="V1650" s="845">
        <v>15000</v>
      </c>
      <c r="W1650" s="795">
        <f t="shared" si="235"/>
        <v>65200</v>
      </c>
      <c r="X1650" s="795">
        <f t="shared" si="236"/>
        <v>9258400</v>
      </c>
      <c r="Y1650" s="795">
        <f t="shared" si="237"/>
        <v>0</v>
      </c>
      <c r="Z1650" s="795">
        <f t="shared" si="238"/>
        <v>0</v>
      </c>
      <c r="AA1650" s="795">
        <f t="shared" si="239"/>
        <v>0</v>
      </c>
      <c r="AB1650" s="796">
        <f>IFERROR(VLOOKUP(N1650,'[40]KL TT ĐỢT 2'!$B$18:$K$2023,10,0),0)</f>
        <v>0</v>
      </c>
    </row>
    <row r="1651" spans="1:28" s="823" customFormat="1" hidden="1" outlineLevel="1">
      <c r="A1651" s="835">
        <f t="shared" si="244"/>
        <v>36</v>
      </c>
      <c r="B1651" s="835" t="s">
        <v>3639</v>
      </c>
      <c r="C1651" s="1001" t="s">
        <v>3599</v>
      </c>
      <c r="D1651" s="837" t="s">
        <v>805</v>
      </c>
      <c r="E1651" s="838">
        <v>137</v>
      </c>
      <c r="F1651" s="938"/>
      <c r="G1651" s="938"/>
      <c r="H1651" s="812">
        <v>0</v>
      </c>
      <c r="I1651" s="891">
        <f t="shared" si="240"/>
        <v>0</v>
      </c>
      <c r="J1651" s="892">
        <f t="shared" si="241"/>
        <v>0</v>
      </c>
      <c r="K1651" s="938"/>
      <c r="M1651" s="841">
        <f t="shared" si="245"/>
        <v>36</v>
      </c>
      <c r="N1651" s="999" t="s">
        <v>3639</v>
      </c>
      <c r="O1651" s="1002" t="s">
        <v>3599</v>
      </c>
      <c r="P1651" s="843" t="s">
        <v>805</v>
      </c>
      <c r="Q1651" s="844">
        <v>137</v>
      </c>
      <c r="R1651" s="758">
        <f t="shared" si="246"/>
        <v>0</v>
      </c>
      <c r="S1651" s="844">
        <f t="shared" si="246"/>
        <v>0</v>
      </c>
      <c r="T1651" s="883">
        <f t="shared" si="246"/>
        <v>0</v>
      </c>
      <c r="U1651" s="845">
        <v>12300</v>
      </c>
      <c r="V1651" s="845">
        <v>6800</v>
      </c>
      <c r="W1651" s="795">
        <f t="shared" si="235"/>
        <v>19100</v>
      </c>
      <c r="X1651" s="795">
        <f t="shared" si="236"/>
        <v>2616700</v>
      </c>
      <c r="Y1651" s="795">
        <f t="shared" si="237"/>
        <v>0</v>
      </c>
      <c r="Z1651" s="795">
        <f t="shared" si="238"/>
        <v>0</v>
      </c>
      <c r="AA1651" s="795">
        <f t="shared" si="239"/>
        <v>0</v>
      </c>
      <c r="AB1651" s="796">
        <f>IFERROR(VLOOKUP(N1651,'[40]KL TT ĐỢT 2'!$B$18:$K$2023,10,0),0)</f>
        <v>0</v>
      </c>
    </row>
    <row r="1652" spans="1:28" s="823" customFormat="1" hidden="1" outlineLevel="1">
      <c r="A1652" s="835">
        <f t="shared" si="244"/>
        <v>37</v>
      </c>
      <c r="B1652" s="835" t="s">
        <v>3640</v>
      </c>
      <c r="C1652" s="1001" t="s">
        <v>3625</v>
      </c>
      <c r="D1652" s="837" t="s">
        <v>805</v>
      </c>
      <c r="E1652" s="838">
        <v>132</v>
      </c>
      <c r="F1652" s="938"/>
      <c r="G1652" s="938"/>
      <c r="H1652" s="812">
        <v>0</v>
      </c>
      <c r="I1652" s="891">
        <f t="shared" si="240"/>
        <v>0</v>
      </c>
      <c r="J1652" s="892">
        <f t="shared" si="241"/>
        <v>0</v>
      </c>
      <c r="K1652" s="938"/>
      <c r="M1652" s="841">
        <f t="shared" si="245"/>
        <v>37</v>
      </c>
      <c r="N1652" s="999" t="s">
        <v>3640</v>
      </c>
      <c r="O1652" s="1002" t="s">
        <v>3625</v>
      </c>
      <c r="P1652" s="843" t="s">
        <v>805</v>
      </c>
      <c r="Q1652" s="844">
        <v>132</v>
      </c>
      <c r="R1652" s="758">
        <f t="shared" si="246"/>
        <v>0</v>
      </c>
      <c r="S1652" s="844">
        <f t="shared" si="246"/>
        <v>0</v>
      </c>
      <c r="T1652" s="883">
        <f t="shared" si="246"/>
        <v>0</v>
      </c>
      <c r="U1652" s="845">
        <v>37000</v>
      </c>
      <c r="V1652" s="845">
        <v>12000</v>
      </c>
      <c r="W1652" s="795">
        <f t="shared" si="235"/>
        <v>49000</v>
      </c>
      <c r="X1652" s="795">
        <f t="shared" si="236"/>
        <v>6468000</v>
      </c>
      <c r="Y1652" s="795">
        <f t="shared" si="237"/>
        <v>0</v>
      </c>
      <c r="Z1652" s="795">
        <f t="shared" si="238"/>
        <v>0</v>
      </c>
      <c r="AA1652" s="795">
        <f t="shared" si="239"/>
        <v>0</v>
      </c>
      <c r="AB1652" s="796">
        <f>IFERROR(VLOOKUP(N1652,'[40]KL TT ĐỢT 2'!$B$18:$K$2023,10,0),0)</f>
        <v>0</v>
      </c>
    </row>
    <row r="1653" spans="1:28" s="823" customFormat="1" hidden="1" outlineLevel="1">
      <c r="A1653" s="835">
        <f t="shared" si="244"/>
        <v>38</v>
      </c>
      <c r="B1653" s="835" t="s">
        <v>3641</v>
      </c>
      <c r="C1653" s="1001" t="s">
        <v>3601</v>
      </c>
      <c r="D1653" s="837" t="s">
        <v>805</v>
      </c>
      <c r="E1653" s="838">
        <v>190</v>
      </c>
      <c r="F1653" s="938"/>
      <c r="G1653" s="938"/>
      <c r="H1653" s="812">
        <v>0</v>
      </c>
      <c r="I1653" s="891">
        <f t="shared" si="240"/>
        <v>0</v>
      </c>
      <c r="J1653" s="892">
        <f t="shared" si="241"/>
        <v>0</v>
      </c>
      <c r="K1653" s="938"/>
      <c r="M1653" s="841">
        <f t="shared" si="245"/>
        <v>38</v>
      </c>
      <c r="N1653" s="999" t="s">
        <v>3641</v>
      </c>
      <c r="O1653" s="1002" t="s">
        <v>3601</v>
      </c>
      <c r="P1653" s="843" t="s">
        <v>805</v>
      </c>
      <c r="Q1653" s="844">
        <v>190</v>
      </c>
      <c r="R1653" s="758">
        <f t="shared" si="246"/>
        <v>0</v>
      </c>
      <c r="S1653" s="844">
        <f t="shared" si="246"/>
        <v>0</v>
      </c>
      <c r="T1653" s="883">
        <f t="shared" si="246"/>
        <v>0</v>
      </c>
      <c r="U1653" s="845">
        <v>16300</v>
      </c>
      <c r="V1653" s="845">
        <v>21900</v>
      </c>
      <c r="W1653" s="795">
        <f t="shared" si="235"/>
        <v>38200</v>
      </c>
      <c r="X1653" s="795">
        <f t="shared" si="236"/>
        <v>7258000</v>
      </c>
      <c r="Y1653" s="795">
        <f t="shared" si="237"/>
        <v>0</v>
      </c>
      <c r="Z1653" s="795">
        <f t="shared" si="238"/>
        <v>0</v>
      </c>
      <c r="AA1653" s="795">
        <f t="shared" si="239"/>
        <v>0</v>
      </c>
      <c r="AB1653" s="796">
        <f>IFERROR(VLOOKUP(N1653,'[40]KL TT ĐỢT 2'!$B$18:$K$2023,10,0),0)</f>
        <v>0</v>
      </c>
    </row>
    <row r="1654" spans="1:28" s="823" customFormat="1" hidden="1" outlineLevel="1">
      <c r="A1654" s="835">
        <f t="shared" si="244"/>
        <v>39</v>
      </c>
      <c r="B1654" s="835" t="s">
        <v>3642</v>
      </c>
      <c r="C1654" s="1001" t="s">
        <v>3628</v>
      </c>
      <c r="D1654" s="837" t="s">
        <v>805</v>
      </c>
      <c r="E1654" s="838">
        <v>100</v>
      </c>
      <c r="F1654" s="938"/>
      <c r="G1654" s="938"/>
      <c r="H1654" s="812">
        <v>0</v>
      </c>
      <c r="I1654" s="891">
        <f t="shared" si="240"/>
        <v>0</v>
      </c>
      <c r="J1654" s="892">
        <f t="shared" si="241"/>
        <v>0</v>
      </c>
      <c r="K1654" s="938"/>
      <c r="M1654" s="841">
        <f t="shared" si="245"/>
        <v>39</v>
      </c>
      <c r="N1654" s="999" t="s">
        <v>3642</v>
      </c>
      <c r="O1654" s="1002" t="s">
        <v>3628</v>
      </c>
      <c r="P1654" s="843" t="s">
        <v>805</v>
      </c>
      <c r="Q1654" s="844">
        <v>100</v>
      </c>
      <c r="R1654" s="758">
        <f t="shared" si="246"/>
        <v>0</v>
      </c>
      <c r="S1654" s="844">
        <f t="shared" si="246"/>
        <v>0</v>
      </c>
      <c r="T1654" s="883">
        <f t="shared" si="246"/>
        <v>0</v>
      </c>
      <c r="U1654" s="845">
        <v>10400</v>
      </c>
      <c r="V1654" s="845">
        <v>18000</v>
      </c>
      <c r="W1654" s="795">
        <f t="shared" si="235"/>
        <v>28400</v>
      </c>
      <c r="X1654" s="795">
        <f t="shared" si="236"/>
        <v>2840000</v>
      </c>
      <c r="Y1654" s="795">
        <f t="shared" si="237"/>
        <v>0</v>
      </c>
      <c r="Z1654" s="795">
        <f t="shared" si="238"/>
        <v>0</v>
      </c>
      <c r="AA1654" s="795">
        <f t="shared" si="239"/>
        <v>0</v>
      </c>
      <c r="AB1654" s="796">
        <f>IFERROR(VLOOKUP(N1654,'[40]KL TT ĐỢT 2'!$B$18:$K$2023,10,0),0)</f>
        <v>0</v>
      </c>
    </row>
    <row r="1655" spans="1:28" s="823" customFormat="1" hidden="1" outlineLevel="1">
      <c r="A1655" s="835">
        <f t="shared" si="244"/>
        <v>40</v>
      </c>
      <c r="B1655" s="835" t="s">
        <v>3643</v>
      </c>
      <c r="C1655" s="1001" t="s">
        <v>3603</v>
      </c>
      <c r="D1655" s="837" t="s">
        <v>809</v>
      </c>
      <c r="E1655" s="838">
        <v>1</v>
      </c>
      <c r="F1655" s="938"/>
      <c r="G1655" s="938"/>
      <c r="H1655" s="812">
        <v>0</v>
      </c>
      <c r="I1655" s="891">
        <f t="shared" si="240"/>
        <v>0</v>
      </c>
      <c r="J1655" s="892">
        <f t="shared" si="241"/>
        <v>0</v>
      </c>
      <c r="K1655" s="938"/>
      <c r="M1655" s="841">
        <f t="shared" si="245"/>
        <v>40</v>
      </c>
      <c r="N1655" s="999" t="s">
        <v>3643</v>
      </c>
      <c r="O1655" s="1002" t="s">
        <v>3603</v>
      </c>
      <c r="P1655" s="843" t="s">
        <v>809</v>
      </c>
      <c r="Q1655" s="844">
        <v>1</v>
      </c>
      <c r="R1655" s="758">
        <f t="shared" si="246"/>
        <v>0</v>
      </c>
      <c r="S1655" s="844">
        <f t="shared" si="246"/>
        <v>0</v>
      </c>
      <c r="T1655" s="883">
        <f t="shared" si="246"/>
        <v>0</v>
      </c>
      <c r="U1655" s="845">
        <v>1178400</v>
      </c>
      <c r="V1655" s="845">
        <v>385700</v>
      </c>
      <c r="W1655" s="795">
        <f t="shared" si="235"/>
        <v>1564100</v>
      </c>
      <c r="X1655" s="795">
        <f t="shared" si="236"/>
        <v>1564100</v>
      </c>
      <c r="Y1655" s="795">
        <f t="shared" si="237"/>
        <v>0</v>
      </c>
      <c r="Z1655" s="795">
        <f t="shared" si="238"/>
        <v>0</v>
      </c>
      <c r="AA1655" s="795">
        <f t="shared" si="239"/>
        <v>0</v>
      </c>
      <c r="AB1655" s="796">
        <f>IFERROR(VLOOKUP(N1655,'[40]KL TT ĐỢT 2'!$B$18:$K$2023,10,0),0)</f>
        <v>0</v>
      </c>
    </row>
    <row r="1656" spans="1:28" s="823" customFormat="1" collapsed="1">
      <c r="A1656" s="835"/>
      <c r="B1656" s="835" t="s">
        <v>3644</v>
      </c>
      <c r="C1656" s="998" t="s">
        <v>3645</v>
      </c>
      <c r="D1656" s="826"/>
      <c r="E1656" s="820"/>
      <c r="F1656" s="938"/>
      <c r="G1656" s="938"/>
      <c r="H1656" s="812">
        <v>0</v>
      </c>
      <c r="I1656" s="891">
        <f t="shared" si="240"/>
        <v>0</v>
      </c>
      <c r="J1656" s="892">
        <f t="shared" si="241"/>
        <v>0</v>
      </c>
      <c r="K1656" s="938"/>
      <c r="M1656" s="841"/>
      <c r="N1656" s="999" t="s">
        <v>3644</v>
      </c>
      <c r="O1656" s="1000" t="s">
        <v>3645</v>
      </c>
      <c r="P1656" s="831"/>
      <c r="Q1656" s="832"/>
      <c r="R1656" s="758">
        <f t="shared" si="246"/>
        <v>0</v>
      </c>
      <c r="S1656" s="844">
        <f t="shared" si="246"/>
        <v>0</v>
      </c>
      <c r="T1656" s="883">
        <f t="shared" si="246"/>
        <v>0</v>
      </c>
      <c r="U1656" s="845"/>
      <c r="V1656" s="845"/>
      <c r="W1656" s="795">
        <f t="shared" si="235"/>
        <v>0</v>
      </c>
      <c r="X1656" s="795">
        <f t="shared" si="236"/>
        <v>0</v>
      </c>
      <c r="Y1656" s="795">
        <f t="shared" si="237"/>
        <v>0</v>
      </c>
      <c r="Z1656" s="795">
        <f t="shared" si="238"/>
        <v>0</v>
      </c>
      <c r="AA1656" s="795">
        <f t="shared" si="239"/>
        <v>0</v>
      </c>
      <c r="AB1656" s="796">
        <f>IFERROR(VLOOKUP(N1656,'[40]KL TT ĐỢT 2'!$B$18:$K$2023,10,0),0)</f>
        <v>0</v>
      </c>
    </row>
    <row r="1657" spans="1:28" s="823" customFormat="1" hidden="1" outlineLevel="1">
      <c r="A1657" s="835">
        <f>A1655+1</f>
        <v>41</v>
      </c>
      <c r="B1657" s="835" t="s">
        <v>3646</v>
      </c>
      <c r="C1657" s="1001" t="s">
        <v>3585</v>
      </c>
      <c r="D1657" s="931" t="s">
        <v>805</v>
      </c>
      <c r="E1657" s="838">
        <v>240</v>
      </c>
      <c r="F1657" s="938"/>
      <c r="G1657" s="938"/>
      <c r="H1657" s="812">
        <v>0</v>
      </c>
      <c r="I1657" s="891">
        <f t="shared" si="240"/>
        <v>0</v>
      </c>
      <c r="J1657" s="892">
        <f t="shared" si="241"/>
        <v>0</v>
      </c>
      <c r="K1657" s="938"/>
      <c r="M1657" s="841">
        <f>M1655+1</f>
        <v>41</v>
      </c>
      <c r="N1657" s="999" t="s">
        <v>3646</v>
      </c>
      <c r="O1657" s="1002" t="s">
        <v>3585</v>
      </c>
      <c r="P1657" s="866" t="s">
        <v>805</v>
      </c>
      <c r="Q1657" s="844">
        <v>240</v>
      </c>
      <c r="R1657" s="758">
        <f t="shared" si="246"/>
        <v>0</v>
      </c>
      <c r="S1657" s="844">
        <f t="shared" si="246"/>
        <v>0</v>
      </c>
      <c r="T1657" s="883">
        <f t="shared" si="246"/>
        <v>0</v>
      </c>
      <c r="U1657" s="845">
        <v>148700</v>
      </c>
      <c r="V1657" s="845">
        <v>37500</v>
      </c>
      <c r="W1657" s="795">
        <f t="shared" si="235"/>
        <v>186200</v>
      </c>
      <c r="X1657" s="795">
        <f t="shared" si="236"/>
        <v>44688000</v>
      </c>
      <c r="Y1657" s="795">
        <f t="shared" si="237"/>
        <v>0</v>
      </c>
      <c r="Z1657" s="795">
        <f t="shared" si="238"/>
        <v>0</v>
      </c>
      <c r="AA1657" s="795">
        <f t="shared" si="239"/>
        <v>0</v>
      </c>
      <c r="AB1657" s="796">
        <f>IFERROR(VLOOKUP(N1657,'[40]KL TT ĐỢT 2'!$B$18:$K$2023,10,0),0)</f>
        <v>0</v>
      </c>
    </row>
    <row r="1658" spans="1:28" s="823" customFormat="1" hidden="1" outlineLevel="1">
      <c r="A1658" s="835">
        <f t="shared" ref="A1658:A1666" si="247">A1657+1</f>
        <v>42</v>
      </c>
      <c r="B1658" s="835" t="s">
        <v>3647</v>
      </c>
      <c r="C1658" s="1001" t="s">
        <v>3587</v>
      </c>
      <c r="D1658" s="931" t="s">
        <v>805</v>
      </c>
      <c r="E1658" s="838">
        <v>120</v>
      </c>
      <c r="F1658" s="938"/>
      <c r="G1658" s="938"/>
      <c r="H1658" s="812">
        <v>0</v>
      </c>
      <c r="I1658" s="891">
        <f t="shared" si="240"/>
        <v>0</v>
      </c>
      <c r="J1658" s="892">
        <f t="shared" si="241"/>
        <v>0</v>
      </c>
      <c r="K1658" s="938"/>
      <c r="M1658" s="841">
        <f t="shared" ref="M1658:M1666" si="248">M1657+1</f>
        <v>42</v>
      </c>
      <c r="N1658" s="999" t="s">
        <v>3647</v>
      </c>
      <c r="O1658" s="1002" t="s">
        <v>3587</v>
      </c>
      <c r="P1658" s="866" t="s">
        <v>805</v>
      </c>
      <c r="Q1658" s="844">
        <v>120</v>
      </c>
      <c r="R1658" s="758">
        <f t="shared" si="246"/>
        <v>0</v>
      </c>
      <c r="S1658" s="844">
        <f t="shared" si="246"/>
        <v>0</v>
      </c>
      <c r="T1658" s="883">
        <f t="shared" si="246"/>
        <v>0</v>
      </c>
      <c r="U1658" s="845">
        <v>43800</v>
      </c>
      <c r="V1658" s="845">
        <v>15000</v>
      </c>
      <c r="W1658" s="795">
        <f t="shared" si="235"/>
        <v>58800</v>
      </c>
      <c r="X1658" s="795">
        <f t="shared" si="236"/>
        <v>7056000</v>
      </c>
      <c r="Y1658" s="795">
        <f t="shared" si="237"/>
        <v>0</v>
      </c>
      <c r="Z1658" s="795">
        <f t="shared" si="238"/>
        <v>0</v>
      </c>
      <c r="AA1658" s="795">
        <f t="shared" si="239"/>
        <v>0</v>
      </c>
      <c r="AB1658" s="796">
        <f>IFERROR(VLOOKUP(N1658,'[40]KL TT ĐỢT 2'!$B$18:$K$2023,10,0),0)</f>
        <v>0</v>
      </c>
    </row>
    <row r="1659" spans="1:28" s="823" customFormat="1" hidden="1" outlineLevel="1">
      <c r="A1659" s="835">
        <f t="shared" si="247"/>
        <v>43</v>
      </c>
      <c r="B1659" s="835" t="s">
        <v>3648</v>
      </c>
      <c r="C1659" s="1001" t="s">
        <v>3593</v>
      </c>
      <c r="D1659" s="931" t="s">
        <v>805</v>
      </c>
      <c r="E1659" s="838">
        <v>504</v>
      </c>
      <c r="F1659" s="938"/>
      <c r="G1659" s="938"/>
      <c r="H1659" s="812">
        <v>0</v>
      </c>
      <c r="I1659" s="891">
        <f t="shared" si="240"/>
        <v>0</v>
      </c>
      <c r="J1659" s="892">
        <f t="shared" si="241"/>
        <v>0</v>
      </c>
      <c r="K1659" s="938"/>
      <c r="M1659" s="841">
        <f t="shared" si="248"/>
        <v>43</v>
      </c>
      <c r="N1659" s="999" t="s">
        <v>3648</v>
      </c>
      <c r="O1659" s="1002" t="s">
        <v>3593</v>
      </c>
      <c r="P1659" s="866" t="s">
        <v>805</v>
      </c>
      <c r="Q1659" s="844">
        <v>504</v>
      </c>
      <c r="R1659" s="758">
        <f t="shared" si="246"/>
        <v>0</v>
      </c>
      <c r="S1659" s="844">
        <f t="shared" si="246"/>
        <v>0</v>
      </c>
      <c r="T1659" s="883">
        <f t="shared" si="246"/>
        <v>0</v>
      </c>
      <c r="U1659" s="845">
        <v>67600</v>
      </c>
      <c r="V1659" s="845">
        <v>22500</v>
      </c>
      <c r="W1659" s="795">
        <f t="shared" si="235"/>
        <v>90100</v>
      </c>
      <c r="X1659" s="795">
        <f t="shared" si="236"/>
        <v>45410400</v>
      </c>
      <c r="Y1659" s="795">
        <f t="shared" si="237"/>
        <v>0</v>
      </c>
      <c r="Z1659" s="795">
        <f t="shared" si="238"/>
        <v>0</v>
      </c>
      <c r="AA1659" s="795">
        <f t="shared" si="239"/>
        <v>0</v>
      </c>
      <c r="AB1659" s="796">
        <f>IFERROR(VLOOKUP(N1659,'[40]KL TT ĐỢT 2'!$B$18:$K$2023,10,0),0)</f>
        <v>0</v>
      </c>
    </row>
    <row r="1660" spans="1:28" s="823" customFormat="1" hidden="1" outlineLevel="1">
      <c r="A1660" s="835">
        <f t="shared" si="247"/>
        <v>44</v>
      </c>
      <c r="B1660" s="835" t="s">
        <v>3649</v>
      </c>
      <c r="C1660" s="1001" t="s">
        <v>3595</v>
      </c>
      <c r="D1660" s="931" t="s">
        <v>805</v>
      </c>
      <c r="E1660" s="838">
        <v>252</v>
      </c>
      <c r="F1660" s="938"/>
      <c r="G1660" s="938"/>
      <c r="H1660" s="812">
        <v>0</v>
      </c>
      <c r="I1660" s="891">
        <f t="shared" si="240"/>
        <v>0</v>
      </c>
      <c r="J1660" s="892">
        <f t="shared" si="241"/>
        <v>0</v>
      </c>
      <c r="K1660" s="938"/>
      <c r="M1660" s="841">
        <f t="shared" si="248"/>
        <v>44</v>
      </c>
      <c r="N1660" s="999" t="s">
        <v>3649</v>
      </c>
      <c r="O1660" s="1002" t="s">
        <v>3595</v>
      </c>
      <c r="P1660" s="866" t="s">
        <v>805</v>
      </c>
      <c r="Q1660" s="844">
        <v>252</v>
      </c>
      <c r="R1660" s="758">
        <f t="shared" si="246"/>
        <v>0</v>
      </c>
      <c r="S1660" s="844">
        <f t="shared" si="246"/>
        <v>0</v>
      </c>
      <c r="T1660" s="883">
        <f t="shared" si="246"/>
        <v>0</v>
      </c>
      <c r="U1660" s="845">
        <v>17900</v>
      </c>
      <c r="V1660" s="845">
        <v>9000</v>
      </c>
      <c r="W1660" s="795">
        <f t="shared" si="235"/>
        <v>26900</v>
      </c>
      <c r="X1660" s="795">
        <f t="shared" si="236"/>
        <v>6778800</v>
      </c>
      <c r="Y1660" s="795">
        <f t="shared" si="237"/>
        <v>0</v>
      </c>
      <c r="Z1660" s="795">
        <f t="shared" si="238"/>
        <v>0</v>
      </c>
      <c r="AA1660" s="795">
        <f t="shared" si="239"/>
        <v>0</v>
      </c>
      <c r="AB1660" s="796">
        <f>IFERROR(VLOOKUP(N1660,'[40]KL TT ĐỢT 2'!$B$18:$K$2023,10,0),0)</f>
        <v>0</v>
      </c>
    </row>
    <row r="1661" spans="1:28" s="823" customFormat="1" hidden="1" outlineLevel="1">
      <c r="A1661" s="835">
        <f t="shared" si="247"/>
        <v>45</v>
      </c>
      <c r="B1661" s="835" t="s">
        <v>3650</v>
      </c>
      <c r="C1661" s="1001" t="s">
        <v>3597</v>
      </c>
      <c r="D1661" s="931" t="s">
        <v>805</v>
      </c>
      <c r="E1661" s="838">
        <v>152</v>
      </c>
      <c r="F1661" s="938"/>
      <c r="G1661" s="938"/>
      <c r="H1661" s="812">
        <v>0</v>
      </c>
      <c r="I1661" s="891">
        <f t="shared" si="240"/>
        <v>0</v>
      </c>
      <c r="J1661" s="892">
        <f t="shared" si="241"/>
        <v>0</v>
      </c>
      <c r="K1661" s="938"/>
      <c r="M1661" s="841">
        <f t="shared" si="248"/>
        <v>45</v>
      </c>
      <c r="N1661" s="999" t="s">
        <v>3650</v>
      </c>
      <c r="O1661" s="1002" t="s">
        <v>3597</v>
      </c>
      <c r="P1661" s="866" t="s">
        <v>805</v>
      </c>
      <c r="Q1661" s="844">
        <v>152</v>
      </c>
      <c r="R1661" s="758">
        <f t="shared" si="246"/>
        <v>0</v>
      </c>
      <c r="S1661" s="844">
        <f t="shared" si="246"/>
        <v>0</v>
      </c>
      <c r="T1661" s="883">
        <f t="shared" si="246"/>
        <v>0</v>
      </c>
      <c r="U1661" s="845">
        <v>50200</v>
      </c>
      <c r="V1661" s="845">
        <v>15000</v>
      </c>
      <c r="W1661" s="795">
        <f t="shared" si="235"/>
        <v>65200</v>
      </c>
      <c r="X1661" s="795">
        <f t="shared" si="236"/>
        <v>9910400</v>
      </c>
      <c r="Y1661" s="795">
        <f t="shared" si="237"/>
        <v>0</v>
      </c>
      <c r="Z1661" s="795">
        <f t="shared" si="238"/>
        <v>0</v>
      </c>
      <c r="AA1661" s="795">
        <f t="shared" si="239"/>
        <v>0</v>
      </c>
      <c r="AB1661" s="796">
        <f>IFERROR(VLOOKUP(N1661,'[40]KL TT ĐỢT 2'!$B$18:$K$2023,10,0),0)</f>
        <v>0</v>
      </c>
    </row>
    <row r="1662" spans="1:28" s="823" customFormat="1" hidden="1" outlineLevel="1">
      <c r="A1662" s="835">
        <f t="shared" si="247"/>
        <v>46</v>
      </c>
      <c r="B1662" s="835" t="s">
        <v>3651</v>
      </c>
      <c r="C1662" s="1001" t="s">
        <v>3599</v>
      </c>
      <c r="D1662" s="931" t="s">
        <v>805</v>
      </c>
      <c r="E1662" s="838">
        <v>132</v>
      </c>
      <c r="F1662" s="938"/>
      <c r="G1662" s="938"/>
      <c r="H1662" s="812">
        <v>0</v>
      </c>
      <c r="I1662" s="891">
        <f t="shared" si="240"/>
        <v>0</v>
      </c>
      <c r="J1662" s="892">
        <f t="shared" si="241"/>
        <v>0</v>
      </c>
      <c r="K1662" s="938"/>
      <c r="M1662" s="841">
        <f t="shared" si="248"/>
        <v>46</v>
      </c>
      <c r="N1662" s="999" t="s">
        <v>3651</v>
      </c>
      <c r="O1662" s="1002" t="s">
        <v>3599</v>
      </c>
      <c r="P1662" s="866" t="s">
        <v>805</v>
      </c>
      <c r="Q1662" s="844">
        <v>132</v>
      </c>
      <c r="R1662" s="758">
        <f t="shared" si="246"/>
        <v>0</v>
      </c>
      <c r="S1662" s="844">
        <f t="shared" si="246"/>
        <v>0</v>
      </c>
      <c r="T1662" s="883">
        <f t="shared" si="246"/>
        <v>0</v>
      </c>
      <c r="U1662" s="845">
        <v>12300</v>
      </c>
      <c r="V1662" s="845">
        <v>6800</v>
      </c>
      <c r="W1662" s="795">
        <f t="shared" si="235"/>
        <v>19100</v>
      </c>
      <c r="X1662" s="795">
        <f t="shared" si="236"/>
        <v>2521200</v>
      </c>
      <c r="Y1662" s="795">
        <f t="shared" si="237"/>
        <v>0</v>
      </c>
      <c r="Z1662" s="795">
        <f t="shared" si="238"/>
        <v>0</v>
      </c>
      <c r="AA1662" s="795">
        <f t="shared" si="239"/>
        <v>0</v>
      </c>
      <c r="AB1662" s="796">
        <f>IFERROR(VLOOKUP(N1662,'[40]KL TT ĐỢT 2'!$B$18:$K$2023,10,0),0)</f>
        <v>0</v>
      </c>
    </row>
    <row r="1663" spans="1:28" s="823" customFormat="1" hidden="1" outlineLevel="1">
      <c r="A1663" s="835">
        <f t="shared" si="247"/>
        <v>47</v>
      </c>
      <c r="B1663" s="835" t="s">
        <v>3652</v>
      </c>
      <c r="C1663" s="1001" t="s">
        <v>3625</v>
      </c>
      <c r="D1663" s="931" t="s">
        <v>805</v>
      </c>
      <c r="E1663" s="838">
        <v>112</v>
      </c>
      <c r="F1663" s="938"/>
      <c r="G1663" s="938"/>
      <c r="H1663" s="812">
        <v>0</v>
      </c>
      <c r="I1663" s="891">
        <f t="shared" si="240"/>
        <v>0</v>
      </c>
      <c r="J1663" s="892">
        <f t="shared" si="241"/>
        <v>0</v>
      </c>
      <c r="K1663" s="938"/>
      <c r="M1663" s="841">
        <f t="shared" si="248"/>
        <v>47</v>
      </c>
      <c r="N1663" s="999" t="s">
        <v>3652</v>
      </c>
      <c r="O1663" s="1002" t="s">
        <v>3625</v>
      </c>
      <c r="P1663" s="866" t="s">
        <v>805</v>
      </c>
      <c r="Q1663" s="844">
        <v>112</v>
      </c>
      <c r="R1663" s="758">
        <f t="shared" si="246"/>
        <v>0</v>
      </c>
      <c r="S1663" s="844">
        <f t="shared" si="246"/>
        <v>0</v>
      </c>
      <c r="T1663" s="883">
        <f t="shared" si="246"/>
        <v>0</v>
      </c>
      <c r="U1663" s="845">
        <v>37000</v>
      </c>
      <c r="V1663" s="845">
        <v>12000</v>
      </c>
      <c r="W1663" s="795">
        <f t="shared" si="235"/>
        <v>49000</v>
      </c>
      <c r="X1663" s="795">
        <f t="shared" si="236"/>
        <v>5488000</v>
      </c>
      <c r="Y1663" s="795">
        <f t="shared" si="237"/>
        <v>0</v>
      </c>
      <c r="Z1663" s="795">
        <f t="shared" si="238"/>
        <v>0</v>
      </c>
      <c r="AA1663" s="795">
        <f t="shared" si="239"/>
        <v>0</v>
      </c>
      <c r="AB1663" s="796">
        <f>IFERROR(VLOOKUP(N1663,'[40]KL TT ĐỢT 2'!$B$18:$K$2023,10,0),0)</f>
        <v>0</v>
      </c>
    </row>
    <row r="1664" spans="1:28" s="823" customFormat="1" hidden="1" outlineLevel="1">
      <c r="A1664" s="835">
        <f t="shared" si="247"/>
        <v>48</v>
      </c>
      <c r="B1664" s="835" t="s">
        <v>3653</v>
      </c>
      <c r="C1664" s="1001" t="s">
        <v>3601</v>
      </c>
      <c r="D1664" s="931" t="s">
        <v>805</v>
      </c>
      <c r="E1664" s="838">
        <v>1</v>
      </c>
      <c r="F1664" s="938"/>
      <c r="G1664" s="938"/>
      <c r="H1664" s="812">
        <v>0</v>
      </c>
      <c r="I1664" s="891">
        <f t="shared" si="240"/>
        <v>0</v>
      </c>
      <c r="J1664" s="892">
        <f t="shared" si="241"/>
        <v>0</v>
      </c>
      <c r="K1664" s="938"/>
      <c r="M1664" s="841">
        <f t="shared" si="248"/>
        <v>48</v>
      </c>
      <c r="N1664" s="999" t="s">
        <v>3653</v>
      </c>
      <c r="O1664" s="1002" t="s">
        <v>3601</v>
      </c>
      <c r="P1664" s="866" t="s">
        <v>805</v>
      </c>
      <c r="Q1664" s="844">
        <v>1</v>
      </c>
      <c r="R1664" s="758">
        <f t="shared" si="246"/>
        <v>0</v>
      </c>
      <c r="S1664" s="844">
        <f t="shared" si="246"/>
        <v>0</v>
      </c>
      <c r="T1664" s="883">
        <f t="shared" si="246"/>
        <v>0</v>
      </c>
      <c r="U1664" s="845">
        <v>16300</v>
      </c>
      <c r="V1664" s="845">
        <v>21900</v>
      </c>
      <c r="W1664" s="795">
        <f t="shared" si="235"/>
        <v>38200</v>
      </c>
      <c r="X1664" s="795">
        <f t="shared" si="236"/>
        <v>38200</v>
      </c>
      <c r="Y1664" s="795">
        <f t="shared" si="237"/>
        <v>0</v>
      </c>
      <c r="Z1664" s="795">
        <f t="shared" si="238"/>
        <v>0</v>
      </c>
      <c r="AA1664" s="795">
        <f t="shared" si="239"/>
        <v>0</v>
      </c>
      <c r="AB1664" s="796">
        <f>IFERROR(VLOOKUP(N1664,'[40]KL TT ĐỢT 2'!$B$18:$K$2023,10,0),0)</f>
        <v>0</v>
      </c>
    </row>
    <row r="1665" spans="1:28" s="823" customFormat="1" hidden="1" outlineLevel="1">
      <c r="A1665" s="835">
        <f t="shared" si="247"/>
        <v>49</v>
      </c>
      <c r="B1665" s="835" t="s">
        <v>3654</v>
      </c>
      <c r="C1665" s="1001" t="s">
        <v>3628</v>
      </c>
      <c r="D1665" s="931" t="s">
        <v>805</v>
      </c>
      <c r="E1665" s="838">
        <v>50</v>
      </c>
      <c r="F1665" s="938"/>
      <c r="G1665" s="938"/>
      <c r="H1665" s="812">
        <v>0</v>
      </c>
      <c r="I1665" s="891">
        <f t="shared" si="240"/>
        <v>0</v>
      </c>
      <c r="J1665" s="892">
        <f t="shared" si="241"/>
        <v>0</v>
      </c>
      <c r="K1665" s="938"/>
      <c r="M1665" s="841">
        <f t="shared" si="248"/>
        <v>49</v>
      </c>
      <c r="N1665" s="999" t="s">
        <v>3654</v>
      </c>
      <c r="O1665" s="1002" t="s">
        <v>3628</v>
      </c>
      <c r="P1665" s="866" t="s">
        <v>805</v>
      </c>
      <c r="Q1665" s="844">
        <v>50</v>
      </c>
      <c r="R1665" s="758">
        <f t="shared" si="246"/>
        <v>0</v>
      </c>
      <c r="S1665" s="844">
        <f t="shared" si="246"/>
        <v>0</v>
      </c>
      <c r="T1665" s="883">
        <f t="shared" si="246"/>
        <v>0</v>
      </c>
      <c r="U1665" s="845">
        <v>10400</v>
      </c>
      <c r="V1665" s="845">
        <v>18000</v>
      </c>
      <c r="W1665" s="795">
        <f t="shared" si="235"/>
        <v>28400</v>
      </c>
      <c r="X1665" s="795">
        <f t="shared" si="236"/>
        <v>1420000</v>
      </c>
      <c r="Y1665" s="795">
        <f t="shared" si="237"/>
        <v>0</v>
      </c>
      <c r="Z1665" s="795">
        <f t="shared" si="238"/>
        <v>0</v>
      </c>
      <c r="AA1665" s="795">
        <f t="shared" si="239"/>
        <v>0</v>
      </c>
      <c r="AB1665" s="796">
        <f>IFERROR(VLOOKUP(N1665,'[40]KL TT ĐỢT 2'!$B$18:$K$2023,10,0),0)</f>
        <v>0</v>
      </c>
    </row>
    <row r="1666" spans="1:28" s="823" customFormat="1" hidden="1" outlineLevel="1">
      <c r="A1666" s="835">
        <f t="shared" si="247"/>
        <v>50</v>
      </c>
      <c r="B1666" s="835" t="s">
        <v>3655</v>
      </c>
      <c r="C1666" s="1001" t="s">
        <v>3603</v>
      </c>
      <c r="D1666" s="931" t="s">
        <v>809</v>
      </c>
      <c r="E1666" s="838">
        <v>1</v>
      </c>
      <c r="F1666" s="938"/>
      <c r="G1666" s="938"/>
      <c r="H1666" s="812">
        <v>0</v>
      </c>
      <c r="I1666" s="891">
        <f t="shared" si="240"/>
        <v>0</v>
      </c>
      <c r="J1666" s="892">
        <f t="shared" si="241"/>
        <v>0</v>
      </c>
      <c r="K1666" s="938"/>
      <c r="M1666" s="841">
        <f t="shared" si="248"/>
        <v>50</v>
      </c>
      <c r="N1666" s="999" t="s">
        <v>3655</v>
      </c>
      <c r="O1666" s="1002" t="s">
        <v>3603</v>
      </c>
      <c r="P1666" s="866" t="s">
        <v>809</v>
      </c>
      <c r="Q1666" s="844">
        <v>1</v>
      </c>
      <c r="R1666" s="758">
        <f t="shared" si="246"/>
        <v>0</v>
      </c>
      <c r="S1666" s="844">
        <f t="shared" si="246"/>
        <v>0</v>
      </c>
      <c r="T1666" s="883">
        <f t="shared" si="246"/>
        <v>0</v>
      </c>
      <c r="U1666" s="845">
        <v>1178400</v>
      </c>
      <c r="V1666" s="845">
        <v>385700</v>
      </c>
      <c r="W1666" s="795">
        <f t="shared" si="235"/>
        <v>1564100</v>
      </c>
      <c r="X1666" s="795">
        <f t="shared" si="236"/>
        <v>1564100</v>
      </c>
      <c r="Y1666" s="795">
        <f t="shared" si="237"/>
        <v>0</v>
      </c>
      <c r="Z1666" s="795">
        <f t="shared" si="238"/>
        <v>0</v>
      </c>
      <c r="AA1666" s="795">
        <f t="shared" si="239"/>
        <v>0</v>
      </c>
      <c r="AB1666" s="796">
        <f>IFERROR(VLOOKUP(N1666,'[40]KL TT ĐỢT 2'!$B$18:$K$2023,10,0),0)</f>
        <v>0</v>
      </c>
    </row>
    <row r="1667" spans="1:28" s="823" customFormat="1" collapsed="1">
      <c r="A1667" s="835"/>
      <c r="B1667" s="835" t="s">
        <v>3656</v>
      </c>
      <c r="C1667" s="998" t="s">
        <v>3657</v>
      </c>
      <c r="D1667" s="826"/>
      <c r="E1667" s="820"/>
      <c r="F1667" s="938"/>
      <c r="G1667" s="938"/>
      <c r="H1667" s="812">
        <v>0</v>
      </c>
      <c r="I1667" s="891">
        <f t="shared" si="240"/>
        <v>0</v>
      </c>
      <c r="J1667" s="892">
        <f t="shared" si="241"/>
        <v>0</v>
      </c>
      <c r="K1667" s="938"/>
      <c r="M1667" s="841"/>
      <c r="N1667" s="999" t="s">
        <v>3656</v>
      </c>
      <c r="O1667" s="1000" t="s">
        <v>3657</v>
      </c>
      <c r="P1667" s="831"/>
      <c r="Q1667" s="832"/>
      <c r="R1667" s="758">
        <f t="shared" si="246"/>
        <v>0</v>
      </c>
      <c r="S1667" s="844">
        <f t="shared" si="246"/>
        <v>0</v>
      </c>
      <c r="T1667" s="883">
        <f t="shared" si="246"/>
        <v>0</v>
      </c>
      <c r="U1667" s="845"/>
      <c r="V1667" s="845"/>
      <c r="W1667" s="795">
        <f t="shared" si="235"/>
        <v>0</v>
      </c>
      <c r="X1667" s="795">
        <f t="shared" si="236"/>
        <v>0</v>
      </c>
      <c r="Y1667" s="795">
        <f t="shared" si="237"/>
        <v>0</v>
      </c>
      <c r="Z1667" s="795">
        <f t="shared" si="238"/>
        <v>0</v>
      </c>
      <c r="AA1667" s="795">
        <f t="shared" si="239"/>
        <v>0</v>
      </c>
      <c r="AB1667" s="796">
        <f>IFERROR(VLOOKUP(N1667,'[40]KL TT ĐỢT 2'!$B$18:$K$2023,10,0),0)</f>
        <v>0</v>
      </c>
    </row>
    <row r="1668" spans="1:28" s="823" customFormat="1" hidden="1" outlineLevel="1">
      <c r="A1668" s="835">
        <f>A1666+1</f>
        <v>51</v>
      </c>
      <c r="B1668" s="835" t="s">
        <v>3658</v>
      </c>
      <c r="C1668" s="1001" t="s">
        <v>3585</v>
      </c>
      <c r="D1668" s="931" t="s">
        <v>805</v>
      </c>
      <c r="E1668" s="838">
        <v>312</v>
      </c>
      <c r="F1668" s="938"/>
      <c r="G1668" s="938"/>
      <c r="H1668" s="812">
        <v>0</v>
      </c>
      <c r="I1668" s="891">
        <f t="shared" si="240"/>
        <v>0</v>
      </c>
      <c r="J1668" s="892">
        <f t="shared" si="241"/>
        <v>0</v>
      </c>
      <c r="K1668" s="938"/>
      <c r="M1668" s="841">
        <f>M1666+1</f>
        <v>51</v>
      </c>
      <c r="N1668" s="999" t="s">
        <v>3658</v>
      </c>
      <c r="O1668" s="1002" t="s">
        <v>3585</v>
      </c>
      <c r="P1668" s="866" t="s">
        <v>805</v>
      </c>
      <c r="Q1668" s="844">
        <v>312</v>
      </c>
      <c r="R1668" s="758">
        <f t="shared" si="246"/>
        <v>0</v>
      </c>
      <c r="S1668" s="844">
        <f t="shared" si="246"/>
        <v>0</v>
      </c>
      <c r="T1668" s="883">
        <f t="shared" si="246"/>
        <v>0</v>
      </c>
      <c r="U1668" s="845">
        <v>148700</v>
      </c>
      <c r="V1668" s="845">
        <v>37500</v>
      </c>
      <c r="W1668" s="795">
        <f t="shared" si="235"/>
        <v>186200</v>
      </c>
      <c r="X1668" s="795">
        <f t="shared" si="236"/>
        <v>58094400</v>
      </c>
      <c r="Y1668" s="795">
        <f t="shared" si="237"/>
        <v>0</v>
      </c>
      <c r="Z1668" s="795">
        <f t="shared" si="238"/>
        <v>0</v>
      </c>
      <c r="AA1668" s="795">
        <f t="shared" si="239"/>
        <v>0</v>
      </c>
      <c r="AB1668" s="796">
        <f>IFERROR(VLOOKUP(N1668,'[40]KL TT ĐỢT 2'!$B$18:$K$2023,10,0),0)</f>
        <v>0</v>
      </c>
    </row>
    <row r="1669" spans="1:28" s="823" customFormat="1" hidden="1" outlineLevel="1">
      <c r="A1669" s="835">
        <f t="shared" ref="A1669:A1679" si="249">A1668+1</f>
        <v>52</v>
      </c>
      <c r="B1669" s="835" t="s">
        <v>3659</v>
      </c>
      <c r="C1669" s="1001" t="s">
        <v>3587</v>
      </c>
      <c r="D1669" s="931" t="s">
        <v>805</v>
      </c>
      <c r="E1669" s="838">
        <v>156</v>
      </c>
      <c r="F1669" s="938"/>
      <c r="G1669" s="938"/>
      <c r="H1669" s="812">
        <v>0</v>
      </c>
      <c r="I1669" s="891">
        <f t="shared" si="240"/>
        <v>0</v>
      </c>
      <c r="J1669" s="892">
        <f t="shared" si="241"/>
        <v>0</v>
      </c>
      <c r="K1669" s="938"/>
      <c r="M1669" s="841">
        <f t="shared" ref="M1669:M1679" si="250">M1668+1</f>
        <v>52</v>
      </c>
      <c r="N1669" s="999" t="s">
        <v>3659</v>
      </c>
      <c r="O1669" s="1002" t="s">
        <v>3587</v>
      </c>
      <c r="P1669" s="866" t="s">
        <v>805</v>
      </c>
      <c r="Q1669" s="844">
        <v>156</v>
      </c>
      <c r="R1669" s="758">
        <f t="shared" si="246"/>
        <v>0</v>
      </c>
      <c r="S1669" s="844">
        <f t="shared" si="246"/>
        <v>0</v>
      </c>
      <c r="T1669" s="883">
        <f t="shared" si="246"/>
        <v>0</v>
      </c>
      <c r="U1669" s="845">
        <v>43800</v>
      </c>
      <c r="V1669" s="845">
        <v>15000</v>
      </c>
      <c r="W1669" s="795">
        <f t="shared" si="235"/>
        <v>58800</v>
      </c>
      <c r="X1669" s="795">
        <f t="shared" si="236"/>
        <v>9172800</v>
      </c>
      <c r="Y1669" s="795">
        <f t="shared" si="237"/>
        <v>0</v>
      </c>
      <c r="Z1669" s="795">
        <f t="shared" si="238"/>
        <v>0</v>
      </c>
      <c r="AA1669" s="795">
        <f t="shared" si="239"/>
        <v>0</v>
      </c>
      <c r="AB1669" s="796">
        <f>IFERROR(VLOOKUP(N1669,'[40]KL TT ĐỢT 2'!$B$18:$K$2023,10,0),0)</f>
        <v>0</v>
      </c>
    </row>
    <row r="1670" spans="1:28" s="823" customFormat="1" hidden="1" outlineLevel="1">
      <c r="A1670" s="835">
        <f t="shared" si="249"/>
        <v>53</v>
      </c>
      <c r="B1670" s="835" t="s">
        <v>3660</v>
      </c>
      <c r="C1670" s="1001" t="s">
        <v>3589</v>
      </c>
      <c r="D1670" s="931" t="s">
        <v>805</v>
      </c>
      <c r="E1670" s="838">
        <v>144</v>
      </c>
      <c r="F1670" s="938"/>
      <c r="G1670" s="938"/>
      <c r="H1670" s="812">
        <v>0</v>
      </c>
      <c r="I1670" s="891">
        <f t="shared" si="240"/>
        <v>0</v>
      </c>
      <c r="J1670" s="892">
        <f t="shared" si="241"/>
        <v>0</v>
      </c>
      <c r="K1670" s="938"/>
      <c r="M1670" s="841">
        <f t="shared" si="250"/>
        <v>53</v>
      </c>
      <c r="N1670" s="999" t="s">
        <v>3660</v>
      </c>
      <c r="O1670" s="1002" t="s">
        <v>3589</v>
      </c>
      <c r="P1670" s="866" t="s">
        <v>805</v>
      </c>
      <c r="Q1670" s="844">
        <v>144</v>
      </c>
      <c r="R1670" s="758">
        <f t="shared" si="246"/>
        <v>0</v>
      </c>
      <c r="S1670" s="844">
        <f t="shared" si="246"/>
        <v>0</v>
      </c>
      <c r="T1670" s="883">
        <f t="shared" si="246"/>
        <v>0</v>
      </c>
      <c r="U1670" s="845">
        <v>101600</v>
      </c>
      <c r="V1670" s="845">
        <v>30000</v>
      </c>
      <c r="W1670" s="795">
        <f t="shared" si="235"/>
        <v>131600</v>
      </c>
      <c r="X1670" s="795">
        <f t="shared" si="236"/>
        <v>18950400</v>
      </c>
      <c r="Y1670" s="795">
        <f t="shared" si="237"/>
        <v>0</v>
      </c>
      <c r="Z1670" s="795">
        <f t="shared" si="238"/>
        <v>0</v>
      </c>
      <c r="AA1670" s="795">
        <f t="shared" si="239"/>
        <v>0</v>
      </c>
      <c r="AB1670" s="796">
        <f>IFERROR(VLOOKUP(N1670,'[40]KL TT ĐỢT 2'!$B$18:$K$2023,10,0),0)</f>
        <v>0</v>
      </c>
    </row>
    <row r="1671" spans="1:28" s="823" customFormat="1" hidden="1" outlineLevel="1">
      <c r="A1671" s="835">
        <f t="shared" si="249"/>
        <v>54</v>
      </c>
      <c r="B1671" s="835" t="s">
        <v>3661</v>
      </c>
      <c r="C1671" s="1001" t="s">
        <v>3591</v>
      </c>
      <c r="D1671" s="931" t="s">
        <v>805</v>
      </c>
      <c r="E1671" s="838">
        <v>72</v>
      </c>
      <c r="F1671" s="938"/>
      <c r="G1671" s="938"/>
      <c r="H1671" s="812">
        <v>0</v>
      </c>
      <c r="I1671" s="891">
        <f t="shared" si="240"/>
        <v>0</v>
      </c>
      <c r="J1671" s="892">
        <f t="shared" si="241"/>
        <v>0</v>
      </c>
      <c r="K1671" s="938"/>
      <c r="M1671" s="841">
        <f t="shared" si="250"/>
        <v>54</v>
      </c>
      <c r="N1671" s="999" t="s">
        <v>3661</v>
      </c>
      <c r="O1671" s="1002" t="s">
        <v>3591</v>
      </c>
      <c r="P1671" s="866" t="s">
        <v>805</v>
      </c>
      <c r="Q1671" s="844">
        <v>72</v>
      </c>
      <c r="R1671" s="758">
        <f t="shared" si="246"/>
        <v>0</v>
      </c>
      <c r="S1671" s="844">
        <f t="shared" si="246"/>
        <v>0</v>
      </c>
      <c r="T1671" s="883">
        <f t="shared" si="246"/>
        <v>0</v>
      </c>
      <c r="U1671" s="845">
        <v>28700</v>
      </c>
      <c r="V1671" s="845">
        <v>12000</v>
      </c>
      <c r="W1671" s="795">
        <f t="shared" si="235"/>
        <v>40700</v>
      </c>
      <c r="X1671" s="795">
        <f t="shared" si="236"/>
        <v>2930400</v>
      </c>
      <c r="Y1671" s="795">
        <f t="shared" si="237"/>
        <v>0</v>
      </c>
      <c r="Z1671" s="795">
        <f t="shared" si="238"/>
        <v>0</v>
      </c>
      <c r="AA1671" s="795">
        <f t="shared" si="239"/>
        <v>0</v>
      </c>
      <c r="AB1671" s="796">
        <f>IFERROR(VLOOKUP(N1671,'[40]KL TT ĐỢT 2'!$B$18:$K$2023,10,0),0)</f>
        <v>0</v>
      </c>
    </row>
    <row r="1672" spans="1:28" s="823" customFormat="1" hidden="1" outlineLevel="1">
      <c r="A1672" s="835">
        <f t="shared" si="249"/>
        <v>55</v>
      </c>
      <c r="B1672" s="835" t="s">
        <v>3662</v>
      </c>
      <c r="C1672" s="1001" t="s">
        <v>3593</v>
      </c>
      <c r="D1672" s="931" t="s">
        <v>805</v>
      </c>
      <c r="E1672" s="838">
        <v>300</v>
      </c>
      <c r="F1672" s="938"/>
      <c r="G1672" s="938"/>
      <c r="H1672" s="812">
        <v>0</v>
      </c>
      <c r="I1672" s="891">
        <f t="shared" si="240"/>
        <v>0</v>
      </c>
      <c r="J1672" s="892">
        <f t="shared" si="241"/>
        <v>0</v>
      </c>
      <c r="K1672" s="938"/>
      <c r="M1672" s="841">
        <f t="shared" si="250"/>
        <v>55</v>
      </c>
      <c r="N1672" s="999" t="s">
        <v>3662</v>
      </c>
      <c r="O1672" s="1002" t="s">
        <v>3593</v>
      </c>
      <c r="P1672" s="866" t="s">
        <v>805</v>
      </c>
      <c r="Q1672" s="844">
        <v>300</v>
      </c>
      <c r="R1672" s="758">
        <f t="shared" si="246"/>
        <v>0</v>
      </c>
      <c r="S1672" s="844">
        <f t="shared" si="246"/>
        <v>0</v>
      </c>
      <c r="T1672" s="883">
        <f t="shared" si="246"/>
        <v>0</v>
      </c>
      <c r="U1672" s="845">
        <v>67600</v>
      </c>
      <c r="V1672" s="845">
        <v>22500</v>
      </c>
      <c r="W1672" s="795">
        <f t="shared" si="235"/>
        <v>90100</v>
      </c>
      <c r="X1672" s="795">
        <f t="shared" si="236"/>
        <v>27030000</v>
      </c>
      <c r="Y1672" s="795">
        <f t="shared" si="237"/>
        <v>0</v>
      </c>
      <c r="Z1672" s="795">
        <f t="shared" si="238"/>
        <v>0</v>
      </c>
      <c r="AA1672" s="795">
        <f t="shared" si="239"/>
        <v>0</v>
      </c>
      <c r="AB1672" s="796">
        <f>IFERROR(VLOOKUP(N1672,'[40]KL TT ĐỢT 2'!$B$18:$K$2023,10,0),0)</f>
        <v>0</v>
      </c>
    </row>
    <row r="1673" spans="1:28" s="823" customFormat="1" hidden="1" outlineLevel="1">
      <c r="A1673" s="835">
        <f t="shared" si="249"/>
        <v>56</v>
      </c>
      <c r="B1673" s="835" t="s">
        <v>3663</v>
      </c>
      <c r="C1673" s="1001" t="s">
        <v>3595</v>
      </c>
      <c r="D1673" s="931" t="s">
        <v>805</v>
      </c>
      <c r="E1673" s="838">
        <v>150</v>
      </c>
      <c r="F1673" s="938"/>
      <c r="G1673" s="938"/>
      <c r="H1673" s="812">
        <v>0</v>
      </c>
      <c r="I1673" s="891">
        <f t="shared" si="240"/>
        <v>0</v>
      </c>
      <c r="J1673" s="892">
        <f t="shared" si="241"/>
        <v>0</v>
      </c>
      <c r="K1673" s="938"/>
      <c r="M1673" s="841">
        <f t="shared" si="250"/>
        <v>56</v>
      </c>
      <c r="N1673" s="999" t="s">
        <v>3663</v>
      </c>
      <c r="O1673" s="1002" t="s">
        <v>3595</v>
      </c>
      <c r="P1673" s="866" t="s">
        <v>805</v>
      </c>
      <c r="Q1673" s="844">
        <v>150</v>
      </c>
      <c r="R1673" s="758">
        <f t="shared" si="246"/>
        <v>0</v>
      </c>
      <c r="S1673" s="844">
        <f t="shared" si="246"/>
        <v>0</v>
      </c>
      <c r="T1673" s="883">
        <f t="shared" si="246"/>
        <v>0</v>
      </c>
      <c r="U1673" s="845">
        <v>17900</v>
      </c>
      <c r="V1673" s="845">
        <v>9000</v>
      </c>
      <c r="W1673" s="795">
        <f t="shared" si="235"/>
        <v>26900</v>
      </c>
      <c r="X1673" s="795">
        <f t="shared" si="236"/>
        <v>4035000</v>
      </c>
      <c r="Y1673" s="795">
        <f t="shared" si="237"/>
        <v>0</v>
      </c>
      <c r="Z1673" s="795">
        <f t="shared" si="238"/>
        <v>0</v>
      </c>
      <c r="AA1673" s="795">
        <f t="shared" si="239"/>
        <v>0</v>
      </c>
      <c r="AB1673" s="796">
        <f>IFERROR(VLOOKUP(N1673,'[40]KL TT ĐỢT 2'!$B$18:$K$2023,10,0),0)</f>
        <v>0</v>
      </c>
    </row>
    <row r="1674" spans="1:28" s="823" customFormat="1" hidden="1" outlineLevel="1">
      <c r="A1674" s="835">
        <f t="shared" si="249"/>
        <v>57</v>
      </c>
      <c r="B1674" s="835" t="s">
        <v>3664</v>
      </c>
      <c r="C1674" s="1001" t="s">
        <v>3597</v>
      </c>
      <c r="D1674" s="931" t="s">
        <v>805</v>
      </c>
      <c r="E1674" s="838">
        <v>152</v>
      </c>
      <c r="F1674" s="938"/>
      <c r="G1674" s="938"/>
      <c r="H1674" s="812">
        <v>0</v>
      </c>
      <c r="I1674" s="891">
        <f t="shared" si="240"/>
        <v>0</v>
      </c>
      <c r="J1674" s="892">
        <f t="shared" si="241"/>
        <v>0</v>
      </c>
      <c r="K1674" s="938"/>
      <c r="M1674" s="841">
        <f t="shared" si="250"/>
        <v>57</v>
      </c>
      <c r="N1674" s="999" t="s">
        <v>3664</v>
      </c>
      <c r="O1674" s="1002" t="s">
        <v>3597</v>
      </c>
      <c r="P1674" s="866" t="s">
        <v>805</v>
      </c>
      <c r="Q1674" s="844">
        <v>152</v>
      </c>
      <c r="R1674" s="758">
        <f t="shared" si="246"/>
        <v>0</v>
      </c>
      <c r="S1674" s="844">
        <f t="shared" si="246"/>
        <v>0</v>
      </c>
      <c r="T1674" s="883">
        <f t="shared" si="246"/>
        <v>0</v>
      </c>
      <c r="U1674" s="845">
        <v>50200</v>
      </c>
      <c r="V1674" s="845">
        <v>15000</v>
      </c>
      <c r="W1674" s="795">
        <f t="shared" si="235"/>
        <v>65200</v>
      </c>
      <c r="X1674" s="795">
        <f t="shared" si="236"/>
        <v>9910400</v>
      </c>
      <c r="Y1674" s="795">
        <f t="shared" si="237"/>
        <v>0</v>
      </c>
      <c r="Z1674" s="795">
        <f t="shared" si="238"/>
        <v>0</v>
      </c>
      <c r="AA1674" s="795">
        <f t="shared" si="239"/>
        <v>0</v>
      </c>
      <c r="AB1674" s="796">
        <f>IFERROR(VLOOKUP(N1674,'[40]KL TT ĐỢT 2'!$B$18:$K$2023,10,0),0)</f>
        <v>0</v>
      </c>
    </row>
    <row r="1675" spans="1:28" s="823" customFormat="1" hidden="1" outlineLevel="1">
      <c r="A1675" s="835">
        <f t="shared" si="249"/>
        <v>58</v>
      </c>
      <c r="B1675" s="835" t="s">
        <v>3665</v>
      </c>
      <c r="C1675" s="1001" t="s">
        <v>3599</v>
      </c>
      <c r="D1675" s="931" t="s">
        <v>805</v>
      </c>
      <c r="E1675" s="838">
        <v>132</v>
      </c>
      <c r="F1675" s="938"/>
      <c r="G1675" s="938"/>
      <c r="H1675" s="812">
        <v>0</v>
      </c>
      <c r="I1675" s="891">
        <f t="shared" si="240"/>
        <v>0</v>
      </c>
      <c r="J1675" s="892">
        <f t="shared" si="241"/>
        <v>0</v>
      </c>
      <c r="K1675" s="938"/>
      <c r="M1675" s="841">
        <f t="shared" si="250"/>
        <v>58</v>
      </c>
      <c r="N1675" s="999" t="s">
        <v>3665</v>
      </c>
      <c r="O1675" s="1002" t="s">
        <v>3599</v>
      </c>
      <c r="P1675" s="866" t="s">
        <v>805</v>
      </c>
      <c r="Q1675" s="844">
        <v>132</v>
      </c>
      <c r="R1675" s="758">
        <f t="shared" si="246"/>
        <v>0</v>
      </c>
      <c r="S1675" s="844">
        <f t="shared" si="246"/>
        <v>0</v>
      </c>
      <c r="T1675" s="883">
        <f t="shared" si="246"/>
        <v>0</v>
      </c>
      <c r="U1675" s="845">
        <v>12300</v>
      </c>
      <c r="V1675" s="845">
        <v>6800</v>
      </c>
      <c r="W1675" s="795">
        <f t="shared" si="235"/>
        <v>19100</v>
      </c>
      <c r="X1675" s="795">
        <f t="shared" si="236"/>
        <v>2521200</v>
      </c>
      <c r="Y1675" s="795">
        <f t="shared" si="237"/>
        <v>0</v>
      </c>
      <c r="Z1675" s="795">
        <f t="shared" si="238"/>
        <v>0</v>
      </c>
      <c r="AA1675" s="795">
        <f t="shared" si="239"/>
        <v>0</v>
      </c>
      <c r="AB1675" s="796">
        <f>IFERROR(VLOOKUP(N1675,'[40]KL TT ĐỢT 2'!$B$18:$K$2023,10,0),0)</f>
        <v>0</v>
      </c>
    </row>
    <row r="1676" spans="1:28" s="823" customFormat="1" hidden="1" outlineLevel="1">
      <c r="A1676" s="835">
        <f t="shared" si="249"/>
        <v>59</v>
      </c>
      <c r="B1676" s="835" t="s">
        <v>3666</v>
      </c>
      <c r="C1676" s="1001" t="s">
        <v>3625</v>
      </c>
      <c r="D1676" s="931" t="s">
        <v>805</v>
      </c>
      <c r="E1676" s="838">
        <v>112</v>
      </c>
      <c r="F1676" s="938"/>
      <c r="G1676" s="938"/>
      <c r="H1676" s="812">
        <v>0</v>
      </c>
      <c r="I1676" s="891">
        <f t="shared" si="240"/>
        <v>0</v>
      </c>
      <c r="J1676" s="892">
        <f t="shared" si="241"/>
        <v>0</v>
      </c>
      <c r="K1676" s="938"/>
      <c r="M1676" s="841">
        <f t="shared" si="250"/>
        <v>59</v>
      </c>
      <c r="N1676" s="999" t="s">
        <v>3666</v>
      </c>
      <c r="O1676" s="1002" t="s">
        <v>3625</v>
      </c>
      <c r="P1676" s="866" t="s">
        <v>805</v>
      </c>
      <c r="Q1676" s="844">
        <v>112</v>
      </c>
      <c r="R1676" s="758">
        <f t="shared" si="246"/>
        <v>0</v>
      </c>
      <c r="S1676" s="844">
        <f t="shared" si="246"/>
        <v>0</v>
      </c>
      <c r="T1676" s="883">
        <f t="shared" si="246"/>
        <v>0</v>
      </c>
      <c r="U1676" s="845">
        <v>37000</v>
      </c>
      <c r="V1676" s="845">
        <v>12000</v>
      </c>
      <c r="W1676" s="795">
        <f t="shared" si="235"/>
        <v>49000</v>
      </c>
      <c r="X1676" s="795">
        <f t="shared" si="236"/>
        <v>5488000</v>
      </c>
      <c r="Y1676" s="795">
        <f t="shared" si="237"/>
        <v>0</v>
      </c>
      <c r="Z1676" s="795">
        <f t="shared" si="238"/>
        <v>0</v>
      </c>
      <c r="AA1676" s="795">
        <f t="shared" si="239"/>
        <v>0</v>
      </c>
      <c r="AB1676" s="796">
        <f>IFERROR(VLOOKUP(N1676,'[40]KL TT ĐỢT 2'!$B$18:$K$2023,10,0),0)</f>
        <v>0</v>
      </c>
    </row>
    <row r="1677" spans="1:28" s="823" customFormat="1" hidden="1" outlineLevel="1">
      <c r="A1677" s="835">
        <f t="shared" si="249"/>
        <v>60</v>
      </c>
      <c r="B1677" s="835" t="s">
        <v>3667</v>
      </c>
      <c r="C1677" s="1001" t="s">
        <v>3601</v>
      </c>
      <c r="D1677" s="931" t="s">
        <v>805</v>
      </c>
      <c r="E1677" s="838">
        <v>190</v>
      </c>
      <c r="F1677" s="938"/>
      <c r="G1677" s="938"/>
      <c r="H1677" s="812">
        <v>0</v>
      </c>
      <c r="I1677" s="891">
        <f t="shared" si="240"/>
        <v>0</v>
      </c>
      <c r="J1677" s="892">
        <f t="shared" si="241"/>
        <v>0</v>
      </c>
      <c r="K1677" s="938"/>
      <c r="M1677" s="841">
        <f t="shared" si="250"/>
        <v>60</v>
      </c>
      <c r="N1677" s="999" t="s">
        <v>3667</v>
      </c>
      <c r="O1677" s="1002" t="s">
        <v>3601</v>
      </c>
      <c r="P1677" s="866" t="s">
        <v>805</v>
      </c>
      <c r="Q1677" s="844">
        <v>190</v>
      </c>
      <c r="R1677" s="758">
        <f t="shared" si="246"/>
        <v>0</v>
      </c>
      <c r="S1677" s="844">
        <f t="shared" si="246"/>
        <v>0</v>
      </c>
      <c r="T1677" s="883">
        <f t="shared" si="246"/>
        <v>0</v>
      </c>
      <c r="U1677" s="845">
        <v>16300</v>
      </c>
      <c r="V1677" s="845">
        <v>21900</v>
      </c>
      <c r="W1677" s="795">
        <f t="shared" si="235"/>
        <v>38200</v>
      </c>
      <c r="X1677" s="795">
        <f t="shared" si="236"/>
        <v>7258000</v>
      </c>
      <c r="Y1677" s="795">
        <f t="shared" si="237"/>
        <v>0</v>
      </c>
      <c r="Z1677" s="795">
        <f t="shared" si="238"/>
        <v>0</v>
      </c>
      <c r="AA1677" s="795">
        <f t="shared" si="239"/>
        <v>0</v>
      </c>
      <c r="AB1677" s="796">
        <f>IFERROR(VLOOKUP(N1677,'[40]KL TT ĐỢT 2'!$B$18:$K$2023,10,0),0)</f>
        <v>0</v>
      </c>
    </row>
    <row r="1678" spans="1:28" s="823" customFormat="1" hidden="1" outlineLevel="1">
      <c r="A1678" s="835">
        <f t="shared" si="249"/>
        <v>61</v>
      </c>
      <c r="B1678" s="835" t="s">
        <v>3668</v>
      </c>
      <c r="C1678" s="1001" t="s">
        <v>3628</v>
      </c>
      <c r="D1678" s="931" t="s">
        <v>805</v>
      </c>
      <c r="E1678" s="838">
        <v>70</v>
      </c>
      <c r="F1678" s="938"/>
      <c r="G1678" s="938"/>
      <c r="H1678" s="812">
        <v>0</v>
      </c>
      <c r="I1678" s="891">
        <f t="shared" si="240"/>
        <v>0</v>
      </c>
      <c r="J1678" s="892">
        <f t="shared" si="241"/>
        <v>0</v>
      </c>
      <c r="K1678" s="938"/>
      <c r="M1678" s="841">
        <f t="shared" si="250"/>
        <v>61</v>
      </c>
      <c r="N1678" s="999" t="s">
        <v>3668</v>
      </c>
      <c r="O1678" s="1002" t="s">
        <v>3628</v>
      </c>
      <c r="P1678" s="866" t="s">
        <v>805</v>
      </c>
      <c r="Q1678" s="844">
        <v>70</v>
      </c>
      <c r="R1678" s="758">
        <f t="shared" si="246"/>
        <v>0</v>
      </c>
      <c r="S1678" s="844">
        <f t="shared" si="246"/>
        <v>0</v>
      </c>
      <c r="T1678" s="883">
        <f t="shared" si="246"/>
        <v>0</v>
      </c>
      <c r="U1678" s="845">
        <v>10400</v>
      </c>
      <c r="V1678" s="845">
        <v>18000</v>
      </c>
      <c r="W1678" s="795">
        <f t="shared" si="235"/>
        <v>28400</v>
      </c>
      <c r="X1678" s="795">
        <f t="shared" si="236"/>
        <v>1988000</v>
      </c>
      <c r="Y1678" s="795">
        <f t="shared" si="237"/>
        <v>0</v>
      </c>
      <c r="Z1678" s="795">
        <f t="shared" si="238"/>
        <v>0</v>
      </c>
      <c r="AA1678" s="795">
        <f t="shared" si="239"/>
        <v>0</v>
      </c>
      <c r="AB1678" s="796">
        <f>IFERROR(VLOOKUP(N1678,'[40]KL TT ĐỢT 2'!$B$18:$K$2023,10,0),0)</f>
        <v>0</v>
      </c>
    </row>
    <row r="1679" spans="1:28" s="823" customFormat="1" hidden="1" outlineLevel="1">
      <c r="A1679" s="835">
        <f t="shared" si="249"/>
        <v>62</v>
      </c>
      <c r="B1679" s="835" t="s">
        <v>3669</v>
      </c>
      <c r="C1679" s="1001" t="s">
        <v>3603</v>
      </c>
      <c r="D1679" s="931" t="s">
        <v>809</v>
      </c>
      <c r="E1679" s="838">
        <v>1</v>
      </c>
      <c r="F1679" s="938"/>
      <c r="G1679" s="938"/>
      <c r="H1679" s="812">
        <v>0</v>
      </c>
      <c r="I1679" s="891">
        <f t="shared" si="240"/>
        <v>0</v>
      </c>
      <c r="J1679" s="892">
        <f t="shared" si="241"/>
        <v>0</v>
      </c>
      <c r="K1679" s="938"/>
      <c r="M1679" s="841">
        <f t="shared" si="250"/>
        <v>62</v>
      </c>
      <c r="N1679" s="999" t="s">
        <v>3669</v>
      </c>
      <c r="O1679" s="1002" t="s">
        <v>3603</v>
      </c>
      <c r="P1679" s="866" t="s">
        <v>809</v>
      </c>
      <c r="Q1679" s="844">
        <v>1</v>
      </c>
      <c r="R1679" s="758">
        <f t="shared" si="246"/>
        <v>0</v>
      </c>
      <c r="S1679" s="844">
        <f t="shared" si="246"/>
        <v>0</v>
      </c>
      <c r="T1679" s="883">
        <f t="shared" si="246"/>
        <v>0</v>
      </c>
      <c r="U1679" s="845">
        <v>1178400</v>
      </c>
      <c r="V1679" s="845">
        <v>385700</v>
      </c>
      <c r="W1679" s="795">
        <f t="shared" si="235"/>
        <v>1564100</v>
      </c>
      <c r="X1679" s="795">
        <f t="shared" si="236"/>
        <v>1564100</v>
      </c>
      <c r="Y1679" s="795">
        <f t="shared" si="237"/>
        <v>0</v>
      </c>
      <c r="Z1679" s="795">
        <f t="shared" si="238"/>
        <v>0</v>
      </c>
      <c r="AA1679" s="795">
        <f t="shared" si="239"/>
        <v>0</v>
      </c>
      <c r="AB1679" s="796">
        <f>IFERROR(VLOOKUP(N1679,'[40]KL TT ĐỢT 2'!$B$18:$K$2023,10,0),0)</f>
        <v>0</v>
      </c>
    </row>
    <row r="1680" spans="1:28" s="823" customFormat="1" ht="28" collapsed="1">
      <c r="A1680" s="835"/>
      <c r="B1680" s="835" t="s">
        <v>3670</v>
      </c>
      <c r="C1680" s="998" t="s">
        <v>3671</v>
      </c>
      <c r="D1680" s="826"/>
      <c r="E1680" s="820"/>
      <c r="F1680" s="938"/>
      <c r="G1680" s="938"/>
      <c r="H1680" s="812">
        <v>0</v>
      </c>
      <c r="I1680" s="891">
        <f t="shared" si="240"/>
        <v>0</v>
      </c>
      <c r="J1680" s="892">
        <f t="shared" si="241"/>
        <v>0</v>
      </c>
      <c r="K1680" s="938"/>
      <c r="M1680" s="841"/>
      <c r="N1680" s="999" t="s">
        <v>3670</v>
      </c>
      <c r="O1680" s="1000" t="s">
        <v>3671</v>
      </c>
      <c r="P1680" s="831"/>
      <c r="Q1680" s="832"/>
      <c r="R1680" s="758">
        <f t="shared" si="246"/>
        <v>0</v>
      </c>
      <c r="S1680" s="844">
        <f t="shared" si="246"/>
        <v>0</v>
      </c>
      <c r="T1680" s="883">
        <f t="shared" si="246"/>
        <v>0</v>
      </c>
      <c r="U1680" s="845"/>
      <c r="V1680" s="845"/>
      <c r="W1680" s="795">
        <f t="shared" si="235"/>
        <v>0</v>
      </c>
      <c r="X1680" s="795">
        <f t="shared" si="236"/>
        <v>0</v>
      </c>
      <c r="Y1680" s="795">
        <f t="shared" si="237"/>
        <v>0</v>
      </c>
      <c r="Z1680" s="795">
        <f t="shared" si="238"/>
        <v>0</v>
      </c>
      <c r="AA1680" s="795">
        <f t="shared" si="239"/>
        <v>0</v>
      </c>
      <c r="AB1680" s="796">
        <f>IFERROR(VLOOKUP(N1680,'[40]KL TT ĐỢT 2'!$B$18:$K$2023,10,0),0)</f>
        <v>0</v>
      </c>
    </row>
    <row r="1681" spans="1:28" s="823" customFormat="1" hidden="1" outlineLevel="1">
      <c r="A1681" s="835">
        <f>A1679+1</f>
        <v>63</v>
      </c>
      <c r="B1681" s="835" t="s">
        <v>3672</v>
      </c>
      <c r="C1681" s="1001" t="s">
        <v>3585</v>
      </c>
      <c r="D1681" s="931" t="s">
        <v>805</v>
      </c>
      <c r="E1681" s="838">
        <v>432</v>
      </c>
      <c r="F1681" s="938"/>
      <c r="G1681" s="938"/>
      <c r="H1681" s="812">
        <v>0</v>
      </c>
      <c r="I1681" s="891">
        <f t="shared" si="240"/>
        <v>0</v>
      </c>
      <c r="J1681" s="892">
        <f t="shared" si="241"/>
        <v>0</v>
      </c>
      <c r="K1681" s="938"/>
      <c r="M1681" s="841">
        <f>M1679+1</f>
        <v>63</v>
      </c>
      <c r="N1681" s="999" t="s">
        <v>3672</v>
      </c>
      <c r="O1681" s="1002" t="s">
        <v>3585</v>
      </c>
      <c r="P1681" s="866" t="s">
        <v>805</v>
      </c>
      <c r="Q1681" s="844">
        <v>432</v>
      </c>
      <c r="R1681" s="758">
        <f t="shared" si="246"/>
        <v>0</v>
      </c>
      <c r="S1681" s="844">
        <f t="shared" si="246"/>
        <v>0</v>
      </c>
      <c r="T1681" s="883">
        <f t="shared" si="246"/>
        <v>0</v>
      </c>
      <c r="U1681" s="845">
        <v>148700</v>
      </c>
      <c r="V1681" s="845">
        <v>37500</v>
      </c>
      <c r="W1681" s="795">
        <f t="shared" si="235"/>
        <v>186200</v>
      </c>
      <c r="X1681" s="795">
        <f t="shared" si="236"/>
        <v>80438400</v>
      </c>
      <c r="Y1681" s="795">
        <f t="shared" si="237"/>
        <v>0</v>
      </c>
      <c r="Z1681" s="795">
        <f t="shared" si="238"/>
        <v>0</v>
      </c>
      <c r="AA1681" s="795">
        <f t="shared" si="239"/>
        <v>0</v>
      </c>
      <c r="AB1681" s="796">
        <f>IFERROR(VLOOKUP(N1681,'[40]KL TT ĐỢT 2'!$B$18:$K$2023,10,0),0)</f>
        <v>0</v>
      </c>
    </row>
    <row r="1682" spans="1:28" s="823" customFormat="1" hidden="1" outlineLevel="1">
      <c r="A1682" s="835">
        <f t="shared" ref="A1682:A1694" si="251">A1681+1</f>
        <v>64</v>
      </c>
      <c r="B1682" s="835" t="s">
        <v>3673</v>
      </c>
      <c r="C1682" s="1001" t="s">
        <v>3587</v>
      </c>
      <c r="D1682" s="931" t="s">
        <v>805</v>
      </c>
      <c r="E1682" s="838">
        <v>216</v>
      </c>
      <c r="F1682" s="938"/>
      <c r="G1682" s="938"/>
      <c r="H1682" s="812">
        <v>0</v>
      </c>
      <c r="I1682" s="891">
        <f t="shared" si="240"/>
        <v>0</v>
      </c>
      <c r="J1682" s="892">
        <f t="shared" si="241"/>
        <v>0</v>
      </c>
      <c r="K1682" s="938"/>
      <c r="M1682" s="841">
        <f t="shared" ref="M1682:M1694" si="252">M1681+1</f>
        <v>64</v>
      </c>
      <c r="N1682" s="999" t="s">
        <v>3673</v>
      </c>
      <c r="O1682" s="1002" t="s">
        <v>3587</v>
      </c>
      <c r="P1682" s="866" t="s">
        <v>805</v>
      </c>
      <c r="Q1682" s="844">
        <v>216</v>
      </c>
      <c r="R1682" s="758">
        <f t="shared" si="246"/>
        <v>0</v>
      </c>
      <c r="S1682" s="844">
        <f t="shared" si="246"/>
        <v>0</v>
      </c>
      <c r="T1682" s="883">
        <f t="shared" si="246"/>
        <v>0</v>
      </c>
      <c r="U1682" s="845">
        <v>43800</v>
      </c>
      <c r="V1682" s="845">
        <v>15000</v>
      </c>
      <c r="W1682" s="795">
        <f t="shared" si="235"/>
        <v>58800</v>
      </c>
      <c r="X1682" s="795">
        <f t="shared" si="236"/>
        <v>12700800</v>
      </c>
      <c r="Y1682" s="795">
        <f t="shared" si="237"/>
        <v>0</v>
      </c>
      <c r="Z1682" s="795">
        <f t="shared" si="238"/>
        <v>0</v>
      </c>
      <c r="AA1682" s="795">
        <f t="shared" si="239"/>
        <v>0</v>
      </c>
      <c r="AB1682" s="796">
        <f>IFERROR(VLOOKUP(N1682,'[40]KL TT ĐỢT 2'!$B$18:$K$2023,10,0),0)</f>
        <v>0</v>
      </c>
    </row>
    <row r="1683" spans="1:28" s="823" customFormat="1" hidden="1" outlineLevel="1">
      <c r="A1683" s="835">
        <f t="shared" si="251"/>
        <v>65</v>
      </c>
      <c r="B1683" s="835" t="s">
        <v>3674</v>
      </c>
      <c r="C1683" s="1001" t="s">
        <v>3593</v>
      </c>
      <c r="D1683" s="931" t="s">
        <v>805</v>
      </c>
      <c r="E1683" s="838">
        <v>144</v>
      </c>
      <c r="F1683" s="938"/>
      <c r="G1683" s="938"/>
      <c r="H1683" s="812">
        <v>0</v>
      </c>
      <c r="I1683" s="891">
        <f t="shared" si="240"/>
        <v>0</v>
      </c>
      <c r="J1683" s="892">
        <f t="shared" si="241"/>
        <v>0</v>
      </c>
      <c r="K1683" s="938"/>
      <c r="M1683" s="841">
        <f t="shared" si="252"/>
        <v>65</v>
      </c>
      <c r="N1683" s="999" t="s">
        <v>3674</v>
      </c>
      <c r="O1683" s="1002" t="s">
        <v>3593</v>
      </c>
      <c r="P1683" s="866" t="s">
        <v>805</v>
      </c>
      <c r="Q1683" s="844">
        <v>144</v>
      </c>
      <c r="R1683" s="758">
        <f t="shared" si="246"/>
        <v>0</v>
      </c>
      <c r="S1683" s="844">
        <f t="shared" si="246"/>
        <v>0</v>
      </c>
      <c r="T1683" s="883">
        <f t="shared" si="246"/>
        <v>0</v>
      </c>
      <c r="U1683" s="845">
        <v>67600</v>
      </c>
      <c r="V1683" s="845">
        <v>22500</v>
      </c>
      <c r="W1683" s="795">
        <f t="shared" si="235"/>
        <v>90100</v>
      </c>
      <c r="X1683" s="795">
        <f t="shared" si="236"/>
        <v>12974400</v>
      </c>
      <c r="Y1683" s="795">
        <f t="shared" si="237"/>
        <v>0</v>
      </c>
      <c r="Z1683" s="795">
        <f t="shared" si="238"/>
        <v>0</v>
      </c>
      <c r="AA1683" s="795">
        <f t="shared" si="239"/>
        <v>0</v>
      </c>
      <c r="AB1683" s="796">
        <f>IFERROR(VLOOKUP(N1683,'[40]KL TT ĐỢT 2'!$B$18:$K$2023,10,0),0)</f>
        <v>0</v>
      </c>
    </row>
    <row r="1684" spans="1:28" s="823" customFormat="1" hidden="1" outlineLevel="1">
      <c r="A1684" s="835">
        <f t="shared" si="251"/>
        <v>66</v>
      </c>
      <c r="B1684" s="835" t="s">
        <v>3675</v>
      </c>
      <c r="C1684" s="1001" t="s">
        <v>3595</v>
      </c>
      <c r="D1684" s="931" t="s">
        <v>805</v>
      </c>
      <c r="E1684" s="838">
        <v>72</v>
      </c>
      <c r="F1684" s="938"/>
      <c r="G1684" s="938"/>
      <c r="H1684" s="812">
        <v>0</v>
      </c>
      <c r="I1684" s="891">
        <f t="shared" si="240"/>
        <v>0</v>
      </c>
      <c r="J1684" s="892">
        <f t="shared" si="241"/>
        <v>0</v>
      </c>
      <c r="K1684" s="938"/>
      <c r="M1684" s="841">
        <f t="shared" si="252"/>
        <v>66</v>
      </c>
      <c r="N1684" s="999" t="s">
        <v>3675</v>
      </c>
      <c r="O1684" s="1002" t="s">
        <v>3595</v>
      </c>
      <c r="P1684" s="866" t="s">
        <v>805</v>
      </c>
      <c r="Q1684" s="844">
        <v>72</v>
      </c>
      <c r="R1684" s="758">
        <f t="shared" si="246"/>
        <v>0</v>
      </c>
      <c r="S1684" s="844">
        <f t="shared" si="246"/>
        <v>0</v>
      </c>
      <c r="T1684" s="883">
        <f t="shared" si="246"/>
        <v>0</v>
      </c>
      <c r="U1684" s="845">
        <v>17900</v>
      </c>
      <c r="V1684" s="845">
        <v>12000</v>
      </c>
      <c r="W1684" s="795">
        <f t="shared" si="235"/>
        <v>29900</v>
      </c>
      <c r="X1684" s="795">
        <f t="shared" si="236"/>
        <v>2152800</v>
      </c>
      <c r="Y1684" s="795">
        <f t="shared" si="237"/>
        <v>0</v>
      </c>
      <c r="Z1684" s="795">
        <f t="shared" si="238"/>
        <v>0</v>
      </c>
      <c r="AA1684" s="795">
        <f t="shared" si="239"/>
        <v>0</v>
      </c>
      <c r="AB1684" s="796">
        <f>IFERROR(VLOOKUP(N1684,'[40]KL TT ĐỢT 2'!$B$18:$K$2023,10,0),0)</f>
        <v>0</v>
      </c>
    </row>
    <row r="1685" spans="1:28" s="823" customFormat="1" hidden="1" outlineLevel="1">
      <c r="A1685" s="835">
        <f t="shared" si="251"/>
        <v>67</v>
      </c>
      <c r="B1685" s="835" t="s">
        <v>3676</v>
      </c>
      <c r="C1685" s="1001" t="s">
        <v>3597</v>
      </c>
      <c r="D1685" s="931" t="s">
        <v>805</v>
      </c>
      <c r="E1685" s="838">
        <v>72</v>
      </c>
      <c r="F1685" s="938"/>
      <c r="G1685" s="938"/>
      <c r="H1685" s="812">
        <v>0</v>
      </c>
      <c r="I1685" s="891">
        <f t="shared" si="240"/>
        <v>0</v>
      </c>
      <c r="J1685" s="892">
        <f t="shared" si="241"/>
        <v>0</v>
      </c>
      <c r="K1685" s="938"/>
      <c r="M1685" s="841">
        <f t="shared" si="252"/>
        <v>67</v>
      </c>
      <c r="N1685" s="999" t="s">
        <v>3676</v>
      </c>
      <c r="O1685" s="1002" t="s">
        <v>3597</v>
      </c>
      <c r="P1685" s="866" t="s">
        <v>805</v>
      </c>
      <c r="Q1685" s="844">
        <v>72</v>
      </c>
      <c r="R1685" s="758">
        <f t="shared" si="246"/>
        <v>0</v>
      </c>
      <c r="S1685" s="844">
        <f t="shared" si="246"/>
        <v>0</v>
      </c>
      <c r="T1685" s="883">
        <f t="shared" si="246"/>
        <v>0</v>
      </c>
      <c r="U1685" s="845">
        <v>50200</v>
      </c>
      <c r="V1685" s="845">
        <v>15000</v>
      </c>
      <c r="W1685" s="795">
        <f t="shared" si="235"/>
        <v>65200</v>
      </c>
      <c r="X1685" s="795">
        <f t="shared" si="236"/>
        <v>4694400</v>
      </c>
      <c r="Y1685" s="795">
        <f t="shared" si="237"/>
        <v>0</v>
      </c>
      <c r="Z1685" s="795">
        <f t="shared" si="238"/>
        <v>0</v>
      </c>
      <c r="AA1685" s="795">
        <f t="shared" si="239"/>
        <v>0</v>
      </c>
      <c r="AB1685" s="796">
        <f>IFERROR(VLOOKUP(N1685,'[40]KL TT ĐỢT 2'!$B$18:$K$2023,10,0),0)</f>
        <v>0</v>
      </c>
    </row>
    <row r="1686" spans="1:28" s="823" customFormat="1" hidden="1" outlineLevel="1">
      <c r="A1686" s="835">
        <f t="shared" si="251"/>
        <v>68</v>
      </c>
      <c r="B1686" s="835" t="s">
        <v>3677</v>
      </c>
      <c r="C1686" s="1001" t="s">
        <v>3599</v>
      </c>
      <c r="D1686" s="931" t="s">
        <v>805</v>
      </c>
      <c r="E1686" s="838">
        <v>148</v>
      </c>
      <c r="F1686" s="938"/>
      <c r="G1686" s="938"/>
      <c r="H1686" s="812">
        <v>0</v>
      </c>
      <c r="I1686" s="891">
        <f t="shared" si="240"/>
        <v>0</v>
      </c>
      <c r="J1686" s="892">
        <f t="shared" si="241"/>
        <v>0</v>
      </c>
      <c r="K1686" s="938"/>
      <c r="M1686" s="841">
        <f t="shared" si="252"/>
        <v>68</v>
      </c>
      <c r="N1686" s="999" t="s">
        <v>3677</v>
      </c>
      <c r="O1686" s="1002" t="s">
        <v>3599</v>
      </c>
      <c r="P1686" s="866" t="s">
        <v>805</v>
      </c>
      <c r="Q1686" s="844">
        <v>148</v>
      </c>
      <c r="R1686" s="758">
        <f t="shared" si="246"/>
        <v>0</v>
      </c>
      <c r="S1686" s="844">
        <f t="shared" si="246"/>
        <v>0</v>
      </c>
      <c r="T1686" s="883">
        <f t="shared" si="246"/>
        <v>0</v>
      </c>
      <c r="U1686" s="845">
        <v>12300</v>
      </c>
      <c r="V1686" s="845">
        <v>6800</v>
      </c>
      <c r="W1686" s="795">
        <f t="shared" si="235"/>
        <v>19100</v>
      </c>
      <c r="X1686" s="795">
        <f t="shared" si="236"/>
        <v>2826800</v>
      </c>
      <c r="Y1686" s="795">
        <f t="shared" si="237"/>
        <v>0</v>
      </c>
      <c r="Z1686" s="795">
        <f t="shared" si="238"/>
        <v>0</v>
      </c>
      <c r="AA1686" s="795">
        <f t="shared" si="239"/>
        <v>0</v>
      </c>
      <c r="AB1686" s="796">
        <f>IFERROR(VLOOKUP(N1686,'[40]KL TT ĐỢT 2'!$B$18:$K$2023,10,0),0)</f>
        <v>0</v>
      </c>
    </row>
    <row r="1687" spans="1:28" s="823" customFormat="1" hidden="1" outlineLevel="1">
      <c r="A1687" s="835">
        <f t="shared" si="251"/>
        <v>69</v>
      </c>
      <c r="B1687" s="835" t="s">
        <v>3678</v>
      </c>
      <c r="C1687" s="1001" t="s">
        <v>3625</v>
      </c>
      <c r="D1687" s="931" t="s">
        <v>805</v>
      </c>
      <c r="E1687" s="838">
        <v>224</v>
      </c>
      <c r="F1687" s="938"/>
      <c r="G1687" s="938"/>
      <c r="H1687" s="812">
        <v>0</v>
      </c>
      <c r="I1687" s="891">
        <f t="shared" si="240"/>
        <v>0</v>
      </c>
      <c r="J1687" s="892">
        <f t="shared" si="241"/>
        <v>0</v>
      </c>
      <c r="K1687" s="938"/>
      <c r="M1687" s="841">
        <f t="shared" si="252"/>
        <v>69</v>
      </c>
      <c r="N1687" s="999" t="s">
        <v>3678</v>
      </c>
      <c r="O1687" s="1002" t="s">
        <v>3625</v>
      </c>
      <c r="P1687" s="866" t="s">
        <v>805</v>
      </c>
      <c r="Q1687" s="844">
        <v>224</v>
      </c>
      <c r="R1687" s="758">
        <f t="shared" si="246"/>
        <v>0</v>
      </c>
      <c r="S1687" s="844">
        <f t="shared" si="246"/>
        <v>0</v>
      </c>
      <c r="T1687" s="883">
        <f t="shared" si="246"/>
        <v>0</v>
      </c>
      <c r="U1687" s="845">
        <v>37000</v>
      </c>
      <c r="V1687" s="845">
        <v>12000</v>
      </c>
      <c r="W1687" s="795">
        <f t="shared" si="235"/>
        <v>49000</v>
      </c>
      <c r="X1687" s="795">
        <f t="shared" si="236"/>
        <v>10976000</v>
      </c>
      <c r="Y1687" s="795">
        <f t="shared" si="237"/>
        <v>0</v>
      </c>
      <c r="Z1687" s="795">
        <f t="shared" si="238"/>
        <v>0</v>
      </c>
      <c r="AA1687" s="795">
        <f t="shared" si="239"/>
        <v>0</v>
      </c>
      <c r="AB1687" s="796">
        <f>IFERROR(VLOOKUP(N1687,'[40]KL TT ĐỢT 2'!$B$18:$K$2023,10,0),0)</f>
        <v>0</v>
      </c>
    </row>
    <row r="1688" spans="1:28" s="823" customFormat="1" hidden="1" outlineLevel="1">
      <c r="A1688" s="835">
        <f t="shared" si="251"/>
        <v>70</v>
      </c>
      <c r="B1688" s="835" t="s">
        <v>3679</v>
      </c>
      <c r="C1688" s="1001" t="s">
        <v>3680</v>
      </c>
      <c r="D1688" s="931" t="s">
        <v>805</v>
      </c>
      <c r="E1688" s="838">
        <v>1800</v>
      </c>
      <c r="F1688" s="938"/>
      <c r="G1688" s="938"/>
      <c r="H1688" s="812">
        <v>0</v>
      </c>
      <c r="I1688" s="891">
        <f t="shared" si="240"/>
        <v>0</v>
      </c>
      <c r="J1688" s="892">
        <f t="shared" si="241"/>
        <v>0</v>
      </c>
      <c r="K1688" s="938"/>
      <c r="M1688" s="841">
        <f t="shared" si="252"/>
        <v>70</v>
      </c>
      <c r="N1688" s="999" t="s">
        <v>3679</v>
      </c>
      <c r="O1688" s="1002" t="s">
        <v>3680</v>
      </c>
      <c r="P1688" s="866" t="s">
        <v>805</v>
      </c>
      <c r="Q1688" s="844">
        <v>1800</v>
      </c>
      <c r="R1688" s="758">
        <f t="shared" si="246"/>
        <v>0</v>
      </c>
      <c r="S1688" s="844">
        <f t="shared" si="246"/>
        <v>0</v>
      </c>
      <c r="T1688" s="883">
        <f t="shared" si="246"/>
        <v>0</v>
      </c>
      <c r="U1688" s="845">
        <v>11200</v>
      </c>
      <c r="V1688" s="845">
        <v>4500</v>
      </c>
      <c r="W1688" s="795">
        <f t="shared" ref="W1688:W1751" si="253">U1688+V1688</f>
        <v>15700</v>
      </c>
      <c r="X1688" s="795">
        <f t="shared" ref="X1688:X1751" si="254">Q1688*W1688</f>
        <v>28260000</v>
      </c>
      <c r="Y1688" s="795">
        <f t="shared" ref="Y1688:Y1751" si="255">R1688*W1688</f>
        <v>0</v>
      </c>
      <c r="Z1688" s="795">
        <f t="shared" ref="Z1688:Z1751" si="256">S1688*W1688</f>
        <v>0</v>
      </c>
      <c r="AA1688" s="795">
        <f t="shared" ref="AA1688:AA1751" si="257">T1688*W1688</f>
        <v>0</v>
      </c>
      <c r="AB1688" s="796">
        <f>IFERROR(VLOOKUP(N1688,'[40]KL TT ĐỢT 2'!$B$18:$K$2023,10,0),0)</f>
        <v>0</v>
      </c>
    </row>
    <row r="1689" spans="1:28" s="823" customFormat="1" hidden="1" outlineLevel="1">
      <c r="A1689" s="835">
        <f t="shared" si="251"/>
        <v>71</v>
      </c>
      <c r="B1689" s="835" t="s">
        <v>3681</v>
      </c>
      <c r="C1689" s="1001" t="s">
        <v>3682</v>
      </c>
      <c r="D1689" s="931" t="s">
        <v>805</v>
      </c>
      <c r="E1689" s="838">
        <v>901</v>
      </c>
      <c r="F1689" s="938"/>
      <c r="G1689" s="938"/>
      <c r="H1689" s="812">
        <v>0</v>
      </c>
      <c r="I1689" s="891">
        <f t="shared" si="240"/>
        <v>0</v>
      </c>
      <c r="J1689" s="892">
        <f t="shared" si="241"/>
        <v>0</v>
      </c>
      <c r="K1689" s="938"/>
      <c r="M1689" s="841">
        <f t="shared" si="252"/>
        <v>71</v>
      </c>
      <c r="N1689" s="999" t="s">
        <v>3681</v>
      </c>
      <c r="O1689" s="1002" t="s">
        <v>3682</v>
      </c>
      <c r="P1689" s="866" t="s">
        <v>805</v>
      </c>
      <c r="Q1689" s="844">
        <v>901</v>
      </c>
      <c r="R1689" s="758">
        <f t="shared" si="246"/>
        <v>0</v>
      </c>
      <c r="S1689" s="844">
        <f t="shared" si="246"/>
        <v>0</v>
      </c>
      <c r="T1689" s="883">
        <f t="shared" si="246"/>
        <v>0</v>
      </c>
      <c r="U1689" s="845">
        <v>7800</v>
      </c>
      <c r="V1689" s="845">
        <v>4500</v>
      </c>
      <c r="W1689" s="795">
        <f t="shared" si="253"/>
        <v>12300</v>
      </c>
      <c r="X1689" s="795">
        <f t="shared" si="254"/>
        <v>11082300</v>
      </c>
      <c r="Y1689" s="795">
        <f t="shared" si="255"/>
        <v>0</v>
      </c>
      <c r="Z1689" s="795">
        <f t="shared" si="256"/>
        <v>0</v>
      </c>
      <c r="AA1689" s="795">
        <f t="shared" si="257"/>
        <v>0</v>
      </c>
      <c r="AB1689" s="796">
        <f>IFERROR(VLOOKUP(N1689,'[40]KL TT ĐỢT 2'!$B$18:$K$2023,10,0),0)</f>
        <v>0</v>
      </c>
    </row>
    <row r="1690" spans="1:28" s="823" customFormat="1" hidden="1" outlineLevel="1">
      <c r="A1690" s="835">
        <f t="shared" si="251"/>
        <v>72</v>
      </c>
      <c r="B1690" s="835" t="s">
        <v>3683</v>
      </c>
      <c r="C1690" s="1001" t="s">
        <v>3684</v>
      </c>
      <c r="D1690" s="931" t="s">
        <v>805</v>
      </c>
      <c r="E1690" s="838">
        <v>300</v>
      </c>
      <c r="F1690" s="938"/>
      <c r="G1690" s="938"/>
      <c r="H1690" s="812">
        <v>0</v>
      </c>
      <c r="I1690" s="891">
        <f t="shared" si="240"/>
        <v>0</v>
      </c>
      <c r="J1690" s="892">
        <f t="shared" si="241"/>
        <v>0</v>
      </c>
      <c r="K1690" s="938"/>
      <c r="M1690" s="841">
        <f t="shared" si="252"/>
        <v>72</v>
      </c>
      <c r="N1690" s="999" t="s">
        <v>3683</v>
      </c>
      <c r="O1690" s="1002" t="s">
        <v>3684</v>
      </c>
      <c r="P1690" s="866" t="s">
        <v>805</v>
      </c>
      <c r="Q1690" s="844">
        <v>300</v>
      </c>
      <c r="R1690" s="758">
        <f t="shared" si="246"/>
        <v>0</v>
      </c>
      <c r="S1690" s="844">
        <f t="shared" si="246"/>
        <v>0</v>
      </c>
      <c r="T1690" s="883">
        <f t="shared" si="246"/>
        <v>0</v>
      </c>
      <c r="U1690" s="845">
        <v>8100</v>
      </c>
      <c r="V1690" s="845">
        <v>4500</v>
      </c>
      <c r="W1690" s="795">
        <f t="shared" si="253"/>
        <v>12600</v>
      </c>
      <c r="X1690" s="795">
        <f t="shared" si="254"/>
        <v>3780000</v>
      </c>
      <c r="Y1690" s="795">
        <f t="shared" si="255"/>
        <v>0</v>
      </c>
      <c r="Z1690" s="795">
        <f t="shared" si="256"/>
        <v>0</v>
      </c>
      <c r="AA1690" s="795">
        <f t="shared" si="257"/>
        <v>0</v>
      </c>
      <c r="AB1690" s="796">
        <f>IFERROR(VLOOKUP(N1690,'[40]KL TT ĐỢT 2'!$B$18:$K$2023,10,0),0)</f>
        <v>0</v>
      </c>
    </row>
    <row r="1691" spans="1:28" s="823" customFormat="1" hidden="1" outlineLevel="1">
      <c r="A1691" s="835">
        <f t="shared" si="251"/>
        <v>73</v>
      </c>
      <c r="B1691" s="835" t="s">
        <v>3685</v>
      </c>
      <c r="C1691" s="1001" t="s">
        <v>3686</v>
      </c>
      <c r="D1691" s="931" t="s">
        <v>805</v>
      </c>
      <c r="E1691" s="838">
        <v>150</v>
      </c>
      <c r="F1691" s="938"/>
      <c r="G1691" s="938"/>
      <c r="H1691" s="812">
        <v>0</v>
      </c>
      <c r="I1691" s="891">
        <f t="shared" si="240"/>
        <v>0</v>
      </c>
      <c r="J1691" s="892">
        <f t="shared" si="241"/>
        <v>0</v>
      </c>
      <c r="K1691" s="938"/>
      <c r="M1691" s="841">
        <f t="shared" si="252"/>
        <v>73</v>
      </c>
      <c r="N1691" s="999" t="s">
        <v>3685</v>
      </c>
      <c r="O1691" s="1002" t="s">
        <v>3686</v>
      </c>
      <c r="P1691" s="866" t="s">
        <v>805</v>
      </c>
      <c r="Q1691" s="844">
        <v>150</v>
      </c>
      <c r="R1691" s="758">
        <f t="shared" si="246"/>
        <v>0</v>
      </c>
      <c r="S1691" s="844">
        <f t="shared" si="246"/>
        <v>0</v>
      </c>
      <c r="T1691" s="883">
        <f t="shared" si="246"/>
        <v>0</v>
      </c>
      <c r="U1691" s="845">
        <v>4900</v>
      </c>
      <c r="V1691" s="845">
        <v>4500</v>
      </c>
      <c r="W1691" s="795">
        <f t="shared" si="253"/>
        <v>9400</v>
      </c>
      <c r="X1691" s="795">
        <f t="shared" si="254"/>
        <v>1410000</v>
      </c>
      <c r="Y1691" s="795">
        <f t="shared" si="255"/>
        <v>0</v>
      </c>
      <c r="Z1691" s="795">
        <f t="shared" si="256"/>
        <v>0</v>
      </c>
      <c r="AA1691" s="795">
        <f t="shared" si="257"/>
        <v>0</v>
      </c>
      <c r="AB1691" s="796">
        <f>IFERROR(VLOOKUP(N1691,'[40]KL TT ĐỢT 2'!$B$18:$K$2023,10,0),0)</f>
        <v>0</v>
      </c>
    </row>
    <row r="1692" spans="1:28" s="823" customFormat="1" hidden="1" outlineLevel="1">
      <c r="A1692" s="835">
        <f t="shared" si="251"/>
        <v>74</v>
      </c>
      <c r="B1692" s="835" t="s">
        <v>3687</v>
      </c>
      <c r="C1692" s="1001" t="s">
        <v>3601</v>
      </c>
      <c r="D1692" s="931" t="s">
        <v>805</v>
      </c>
      <c r="E1692" s="838">
        <v>280</v>
      </c>
      <c r="F1692" s="938"/>
      <c r="G1692" s="938"/>
      <c r="H1692" s="812">
        <v>0</v>
      </c>
      <c r="I1692" s="891">
        <f t="shared" ref="I1692:I1755" si="258">+E1692*K1692</f>
        <v>0</v>
      </c>
      <c r="J1692" s="892">
        <f t="shared" ref="J1692:J1755" si="259">+H1692+I1692</f>
        <v>0</v>
      </c>
      <c r="K1692" s="938"/>
      <c r="M1692" s="841">
        <f t="shared" si="252"/>
        <v>74</v>
      </c>
      <c r="N1692" s="999" t="s">
        <v>3687</v>
      </c>
      <c r="O1692" s="1002" t="s">
        <v>3601</v>
      </c>
      <c r="P1692" s="866" t="s">
        <v>805</v>
      </c>
      <c r="Q1692" s="844">
        <v>280</v>
      </c>
      <c r="R1692" s="758">
        <f t="shared" si="246"/>
        <v>0</v>
      </c>
      <c r="S1692" s="844">
        <f t="shared" si="246"/>
        <v>0</v>
      </c>
      <c r="T1692" s="883">
        <f t="shared" si="246"/>
        <v>0</v>
      </c>
      <c r="U1692" s="845">
        <v>16300</v>
      </c>
      <c r="V1692" s="845">
        <v>21900</v>
      </c>
      <c r="W1692" s="795">
        <f t="shared" si="253"/>
        <v>38200</v>
      </c>
      <c r="X1692" s="795">
        <f t="shared" si="254"/>
        <v>10696000</v>
      </c>
      <c r="Y1692" s="795">
        <f t="shared" si="255"/>
        <v>0</v>
      </c>
      <c r="Z1692" s="795">
        <f t="shared" si="256"/>
        <v>0</v>
      </c>
      <c r="AA1692" s="795">
        <f t="shared" si="257"/>
        <v>0</v>
      </c>
      <c r="AB1692" s="796">
        <f>IFERROR(VLOOKUP(N1692,'[40]KL TT ĐỢT 2'!$B$18:$K$2023,10,0),0)</f>
        <v>0</v>
      </c>
    </row>
    <row r="1693" spans="1:28" s="823" customFormat="1" hidden="1" outlineLevel="1">
      <c r="A1693" s="835">
        <f t="shared" si="251"/>
        <v>75</v>
      </c>
      <c r="B1693" s="835" t="s">
        <v>3688</v>
      </c>
      <c r="C1693" s="1001" t="s">
        <v>3628</v>
      </c>
      <c r="D1693" s="931" t="s">
        <v>805</v>
      </c>
      <c r="E1693" s="838">
        <v>100</v>
      </c>
      <c r="F1693" s="938"/>
      <c r="G1693" s="938"/>
      <c r="H1693" s="812">
        <v>0</v>
      </c>
      <c r="I1693" s="891">
        <f t="shared" si="258"/>
        <v>0</v>
      </c>
      <c r="J1693" s="892">
        <f t="shared" si="259"/>
        <v>0</v>
      </c>
      <c r="K1693" s="938"/>
      <c r="M1693" s="841">
        <f t="shared" si="252"/>
        <v>75</v>
      </c>
      <c r="N1693" s="999" t="s">
        <v>3688</v>
      </c>
      <c r="O1693" s="1002" t="s">
        <v>3628</v>
      </c>
      <c r="P1693" s="866" t="s">
        <v>805</v>
      </c>
      <c r="Q1693" s="844">
        <v>100</v>
      </c>
      <c r="R1693" s="758">
        <f t="shared" si="246"/>
        <v>0</v>
      </c>
      <c r="S1693" s="844">
        <f t="shared" si="246"/>
        <v>0</v>
      </c>
      <c r="T1693" s="883">
        <f t="shared" si="246"/>
        <v>0</v>
      </c>
      <c r="U1693" s="845">
        <v>10400</v>
      </c>
      <c r="V1693" s="845">
        <v>18000</v>
      </c>
      <c r="W1693" s="795">
        <f t="shared" si="253"/>
        <v>28400</v>
      </c>
      <c r="X1693" s="795">
        <f t="shared" si="254"/>
        <v>2840000</v>
      </c>
      <c r="Y1693" s="795">
        <f t="shared" si="255"/>
        <v>0</v>
      </c>
      <c r="Z1693" s="795">
        <f t="shared" si="256"/>
        <v>0</v>
      </c>
      <c r="AA1693" s="795">
        <f t="shared" si="257"/>
        <v>0</v>
      </c>
      <c r="AB1693" s="796">
        <f>IFERROR(VLOOKUP(N1693,'[40]KL TT ĐỢT 2'!$B$18:$K$2023,10,0),0)</f>
        <v>0</v>
      </c>
    </row>
    <row r="1694" spans="1:28" s="823" customFormat="1" hidden="1" outlineLevel="1">
      <c r="A1694" s="835">
        <f t="shared" si="251"/>
        <v>76</v>
      </c>
      <c r="B1694" s="835" t="s">
        <v>3689</v>
      </c>
      <c r="C1694" s="1001" t="s">
        <v>3603</v>
      </c>
      <c r="D1694" s="931" t="s">
        <v>809</v>
      </c>
      <c r="E1694" s="838">
        <v>2</v>
      </c>
      <c r="F1694" s="938"/>
      <c r="G1694" s="938"/>
      <c r="H1694" s="812">
        <v>0</v>
      </c>
      <c r="I1694" s="891">
        <f t="shared" si="258"/>
        <v>0</v>
      </c>
      <c r="J1694" s="892">
        <f t="shared" si="259"/>
        <v>0</v>
      </c>
      <c r="K1694" s="938"/>
      <c r="M1694" s="841">
        <f t="shared" si="252"/>
        <v>76</v>
      </c>
      <c r="N1694" s="999" t="s">
        <v>3689</v>
      </c>
      <c r="O1694" s="1002" t="s">
        <v>3603</v>
      </c>
      <c r="P1694" s="866" t="s">
        <v>809</v>
      </c>
      <c r="Q1694" s="844">
        <v>2</v>
      </c>
      <c r="R1694" s="758">
        <f t="shared" si="246"/>
        <v>0</v>
      </c>
      <c r="S1694" s="844">
        <f t="shared" si="246"/>
        <v>0</v>
      </c>
      <c r="T1694" s="883">
        <f t="shared" si="246"/>
        <v>0</v>
      </c>
      <c r="U1694" s="845">
        <v>1178400</v>
      </c>
      <c r="V1694" s="845">
        <v>385700</v>
      </c>
      <c r="W1694" s="795">
        <f t="shared" si="253"/>
        <v>1564100</v>
      </c>
      <c r="X1694" s="795">
        <f t="shared" si="254"/>
        <v>3128200</v>
      </c>
      <c r="Y1694" s="795">
        <f t="shared" si="255"/>
        <v>0</v>
      </c>
      <c r="Z1694" s="795">
        <f t="shared" si="256"/>
        <v>0</v>
      </c>
      <c r="AA1694" s="795">
        <f t="shared" si="257"/>
        <v>0</v>
      </c>
      <c r="AB1694" s="796">
        <f>IFERROR(VLOOKUP(N1694,'[40]KL TT ĐỢT 2'!$B$18:$K$2023,10,0),0)</f>
        <v>0</v>
      </c>
    </row>
    <row r="1695" spans="1:28" s="823" customFormat="1" ht="28" collapsed="1">
      <c r="A1695" s="835"/>
      <c r="B1695" s="835" t="s">
        <v>3690</v>
      </c>
      <c r="C1695" s="998" t="s">
        <v>3691</v>
      </c>
      <c r="D1695" s="826"/>
      <c r="E1695" s="820"/>
      <c r="F1695" s="938"/>
      <c r="G1695" s="938"/>
      <c r="H1695" s="812">
        <v>0</v>
      </c>
      <c r="I1695" s="891">
        <f t="shared" si="258"/>
        <v>0</v>
      </c>
      <c r="J1695" s="892">
        <f t="shared" si="259"/>
        <v>0</v>
      </c>
      <c r="K1695" s="938"/>
      <c r="M1695" s="841"/>
      <c r="N1695" s="999" t="s">
        <v>3690</v>
      </c>
      <c r="O1695" s="1000" t="s">
        <v>3691</v>
      </c>
      <c r="P1695" s="831"/>
      <c r="Q1695" s="832"/>
      <c r="R1695" s="758">
        <f t="shared" si="246"/>
        <v>0</v>
      </c>
      <c r="S1695" s="844">
        <f t="shared" si="246"/>
        <v>0</v>
      </c>
      <c r="T1695" s="883">
        <f t="shared" si="246"/>
        <v>0</v>
      </c>
      <c r="U1695" s="845"/>
      <c r="V1695" s="845"/>
      <c r="W1695" s="795">
        <f t="shared" si="253"/>
        <v>0</v>
      </c>
      <c r="X1695" s="795">
        <f t="shared" si="254"/>
        <v>0</v>
      </c>
      <c r="Y1695" s="795">
        <f t="shared" si="255"/>
        <v>0</v>
      </c>
      <c r="Z1695" s="795">
        <f t="shared" si="256"/>
        <v>0</v>
      </c>
      <c r="AA1695" s="795">
        <f t="shared" si="257"/>
        <v>0</v>
      </c>
      <c r="AB1695" s="796">
        <f>IFERROR(VLOOKUP(N1695,'[40]KL TT ĐỢT 2'!$B$18:$K$2023,10,0),0)</f>
        <v>0</v>
      </c>
    </row>
    <row r="1696" spans="1:28" s="823" customFormat="1" hidden="1" outlineLevel="1">
      <c r="A1696" s="835">
        <f>A1694+1</f>
        <v>77</v>
      </c>
      <c r="B1696" s="835" t="s">
        <v>3692</v>
      </c>
      <c r="C1696" s="1001" t="s">
        <v>3585</v>
      </c>
      <c r="D1696" s="931" t="s">
        <v>805</v>
      </c>
      <c r="E1696" s="838">
        <v>432</v>
      </c>
      <c r="F1696" s="938"/>
      <c r="G1696" s="938"/>
      <c r="H1696" s="812">
        <v>0</v>
      </c>
      <c r="I1696" s="891">
        <f t="shared" si="258"/>
        <v>0</v>
      </c>
      <c r="J1696" s="892">
        <f t="shared" si="259"/>
        <v>0</v>
      </c>
      <c r="K1696" s="938"/>
      <c r="M1696" s="841">
        <f>M1694+1</f>
        <v>77</v>
      </c>
      <c r="N1696" s="999" t="s">
        <v>3692</v>
      </c>
      <c r="O1696" s="1002" t="s">
        <v>3585</v>
      </c>
      <c r="P1696" s="866" t="s">
        <v>805</v>
      </c>
      <c r="Q1696" s="844">
        <v>432</v>
      </c>
      <c r="R1696" s="758">
        <f t="shared" si="246"/>
        <v>0</v>
      </c>
      <c r="S1696" s="844">
        <f t="shared" si="246"/>
        <v>0</v>
      </c>
      <c r="T1696" s="883">
        <f t="shared" si="246"/>
        <v>0</v>
      </c>
      <c r="U1696" s="845">
        <v>148700</v>
      </c>
      <c r="V1696" s="845">
        <v>37500</v>
      </c>
      <c r="W1696" s="795">
        <f t="shared" si="253"/>
        <v>186200</v>
      </c>
      <c r="X1696" s="795">
        <f t="shared" si="254"/>
        <v>80438400</v>
      </c>
      <c r="Y1696" s="795">
        <f t="shared" si="255"/>
        <v>0</v>
      </c>
      <c r="Z1696" s="795">
        <f t="shared" si="256"/>
        <v>0</v>
      </c>
      <c r="AA1696" s="795">
        <f t="shared" si="257"/>
        <v>0</v>
      </c>
      <c r="AB1696" s="796">
        <f>IFERROR(VLOOKUP(N1696,'[40]KL TT ĐỢT 2'!$B$18:$K$2023,10,0),0)</f>
        <v>0</v>
      </c>
    </row>
    <row r="1697" spans="1:28" s="823" customFormat="1" hidden="1" outlineLevel="1">
      <c r="A1697" s="835">
        <f t="shared" ref="A1697:A1708" si="260">A1696+1</f>
        <v>78</v>
      </c>
      <c r="B1697" s="835" t="s">
        <v>3693</v>
      </c>
      <c r="C1697" s="1001" t="s">
        <v>3587</v>
      </c>
      <c r="D1697" s="931" t="s">
        <v>805</v>
      </c>
      <c r="E1697" s="838">
        <v>216</v>
      </c>
      <c r="F1697" s="938"/>
      <c r="G1697" s="938"/>
      <c r="H1697" s="812">
        <v>0</v>
      </c>
      <c r="I1697" s="891">
        <f t="shared" si="258"/>
        <v>0</v>
      </c>
      <c r="J1697" s="892">
        <f t="shared" si="259"/>
        <v>0</v>
      </c>
      <c r="K1697" s="938"/>
      <c r="M1697" s="841">
        <f t="shared" ref="M1697:M1708" si="261">M1696+1</f>
        <v>78</v>
      </c>
      <c r="N1697" s="999" t="s">
        <v>3693</v>
      </c>
      <c r="O1697" s="1002" t="s">
        <v>3587</v>
      </c>
      <c r="P1697" s="866" t="s">
        <v>805</v>
      </c>
      <c r="Q1697" s="844">
        <v>216</v>
      </c>
      <c r="R1697" s="758">
        <f t="shared" si="246"/>
        <v>0</v>
      </c>
      <c r="S1697" s="844">
        <f t="shared" si="246"/>
        <v>0</v>
      </c>
      <c r="T1697" s="883">
        <f t="shared" si="246"/>
        <v>0</v>
      </c>
      <c r="U1697" s="845">
        <v>43800</v>
      </c>
      <c r="V1697" s="845">
        <v>15000</v>
      </c>
      <c r="W1697" s="795">
        <f t="shared" si="253"/>
        <v>58800</v>
      </c>
      <c r="X1697" s="795">
        <f t="shared" si="254"/>
        <v>12700800</v>
      </c>
      <c r="Y1697" s="795">
        <f t="shared" si="255"/>
        <v>0</v>
      </c>
      <c r="Z1697" s="795">
        <f t="shared" si="256"/>
        <v>0</v>
      </c>
      <c r="AA1697" s="795">
        <f t="shared" si="257"/>
        <v>0</v>
      </c>
      <c r="AB1697" s="796">
        <f>IFERROR(VLOOKUP(N1697,'[40]KL TT ĐỢT 2'!$B$18:$K$2023,10,0),0)</f>
        <v>0</v>
      </c>
    </row>
    <row r="1698" spans="1:28" s="823" customFormat="1" hidden="1" outlineLevel="1">
      <c r="A1698" s="835">
        <f t="shared" si="260"/>
        <v>79</v>
      </c>
      <c r="B1698" s="835" t="s">
        <v>3694</v>
      </c>
      <c r="C1698" s="1001" t="s">
        <v>3593</v>
      </c>
      <c r="D1698" s="931" t="s">
        <v>805</v>
      </c>
      <c r="E1698" s="838">
        <v>108</v>
      </c>
      <c r="F1698" s="938"/>
      <c r="G1698" s="938"/>
      <c r="H1698" s="812">
        <v>0</v>
      </c>
      <c r="I1698" s="891">
        <f t="shared" si="258"/>
        <v>0</v>
      </c>
      <c r="J1698" s="892">
        <f t="shared" si="259"/>
        <v>0</v>
      </c>
      <c r="K1698" s="938"/>
      <c r="M1698" s="841">
        <f t="shared" si="261"/>
        <v>79</v>
      </c>
      <c r="N1698" s="999" t="s">
        <v>3694</v>
      </c>
      <c r="O1698" s="1002" t="s">
        <v>3593</v>
      </c>
      <c r="P1698" s="866" t="s">
        <v>805</v>
      </c>
      <c r="Q1698" s="844">
        <v>108</v>
      </c>
      <c r="R1698" s="758">
        <f t="shared" si="246"/>
        <v>0</v>
      </c>
      <c r="S1698" s="844">
        <f t="shared" si="246"/>
        <v>0</v>
      </c>
      <c r="T1698" s="883">
        <f t="shared" si="246"/>
        <v>0</v>
      </c>
      <c r="U1698" s="845">
        <v>67600</v>
      </c>
      <c r="V1698" s="845">
        <v>22500</v>
      </c>
      <c r="W1698" s="795">
        <f t="shared" si="253"/>
        <v>90100</v>
      </c>
      <c r="X1698" s="795">
        <f t="shared" si="254"/>
        <v>9730800</v>
      </c>
      <c r="Y1698" s="795">
        <f t="shared" si="255"/>
        <v>0</v>
      </c>
      <c r="Z1698" s="795">
        <f t="shared" si="256"/>
        <v>0</v>
      </c>
      <c r="AA1698" s="795">
        <f t="shared" si="257"/>
        <v>0</v>
      </c>
      <c r="AB1698" s="796">
        <f>IFERROR(VLOOKUP(N1698,'[40]KL TT ĐỢT 2'!$B$18:$K$2023,10,0),0)</f>
        <v>0</v>
      </c>
    </row>
    <row r="1699" spans="1:28" s="823" customFormat="1" hidden="1" outlineLevel="1">
      <c r="A1699" s="835">
        <f t="shared" si="260"/>
        <v>80</v>
      </c>
      <c r="B1699" s="835" t="s">
        <v>3695</v>
      </c>
      <c r="C1699" s="1001" t="s">
        <v>3595</v>
      </c>
      <c r="D1699" s="931" t="s">
        <v>805</v>
      </c>
      <c r="E1699" s="838">
        <v>54</v>
      </c>
      <c r="F1699" s="938"/>
      <c r="G1699" s="938"/>
      <c r="H1699" s="812">
        <v>0</v>
      </c>
      <c r="I1699" s="891">
        <f t="shared" si="258"/>
        <v>0</v>
      </c>
      <c r="J1699" s="892">
        <f t="shared" si="259"/>
        <v>0</v>
      </c>
      <c r="K1699" s="938"/>
      <c r="M1699" s="841">
        <f t="shared" si="261"/>
        <v>80</v>
      </c>
      <c r="N1699" s="999" t="s">
        <v>3695</v>
      </c>
      <c r="O1699" s="1002" t="s">
        <v>3595</v>
      </c>
      <c r="P1699" s="866" t="s">
        <v>805</v>
      </c>
      <c r="Q1699" s="844">
        <v>54</v>
      </c>
      <c r="R1699" s="758">
        <f t="shared" si="246"/>
        <v>0</v>
      </c>
      <c r="S1699" s="844">
        <f t="shared" si="246"/>
        <v>0</v>
      </c>
      <c r="T1699" s="883">
        <f t="shared" si="246"/>
        <v>0</v>
      </c>
      <c r="U1699" s="845">
        <v>17900</v>
      </c>
      <c r="V1699" s="845">
        <v>9000</v>
      </c>
      <c r="W1699" s="795">
        <f t="shared" si="253"/>
        <v>26900</v>
      </c>
      <c r="X1699" s="795">
        <f t="shared" si="254"/>
        <v>1452600</v>
      </c>
      <c r="Y1699" s="795">
        <f t="shared" si="255"/>
        <v>0</v>
      </c>
      <c r="Z1699" s="795">
        <f t="shared" si="256"/>
        <v>0</v>
      </c>
      <c r="AA1699" s="795">
        <f t="shared" si="257"/>
        <v>0</v>
      </c>
      <c r="AB1699" s="796">
        <f>IFERROR(VLOOKUP(N1699,'[40]KL TT ĐỢT 2'!$B$18:$K$2023,10,0),0)</f>
        <v>0</v>
      </c>
    </row>
    <row r="1700" spans="1:28" s="823" customFormat="1" hidden="1" outlineLevel="1">
      <c r="A1700" s="835">
        <f t="shared" si="260"/>
        <v>81</v>
      </c>
      <c r="B1700" s="835" t="s">
        <v>3696</v>
      </c>
      <c r="C1700" s="1001" t="s">
        <v>3597</v>
      </c>
      <c r="D1700" s="931" t="s">
        <v>805</v>
      </c>
      <c r="E1700" s="838">
        <v>54</v>
      </c>
      <c r="F1700" s="938"/>
      <c r="G1700" s="938"/>
      <c r="H1700" s="812">
        <v>0</v>
      </c>
      <c r="I1700" s="891">
        <f t="shared" si="258"/>
        <v>0</v>
      </c>
      <c r="J1700" s="892">
        <f t="shared" si="259"/>
        <v>0</v>
      </c>
      <c r="K1700" s="938"/>
      <c r="M1700" s="841">
        <f t="shared" si="261"/>
        <v>81</v>
      </c>
      <c r="N1700" s="999" t="s">
        <v>3696</v>
      </c>
      <c r="O1700" s="1002" t="s">
        <v>3597</v>
      </c>
      <c r="P1700" s="866" t="s">
        <v>805</v>
      </c>
      <c r="Q1700" s="844">
        <v>54</v>
      </c>
      <c r="R1700" s="758">
        <f t="shared" si="246"/>
        <v>0</v>
      </c>
      <c r="S1700" s="844">
        <f t="shared" si="246"/>
        <v>0</v>
      </c>
      <c r="T1700" s="883">
        <f t="shared" si="246"/>
        <v>0</v>
      </c>
      <c r="U1700" s="845">
        <v>50200</v>
      </c>
      <c r="V1700" s="845">
        <v>15000</v>
      </c>
      <c r="W1700" s="795">
        <f t="shared" si="253"/>
        <v>65200</v>
      </c>
      <c r="X1700" s="795">
        <f t="shared" si="254"/>
        <v>3520800</v>
      </c>
      <c r="Y1700" s="795">
        <f t="shared" si="255"/>
        <v>0</v>
      </c>
      <c r="Z1700" s="795">
        <f t="shared" si="256"/>
        <v>0</v>
      </c>
      <c r="AA1700" s="795">
        <f t="shared" si="257"/>
        <v>0</v>
      </c>
      <c r="AB1700" s="796">
        <f>IFERROR(VLOOKUP(N1700,'[40]KL TT ĐỢT 2'!$B$18:$K$2023,10,0),0)</f>
        <v>0</v>
      </c>
    </row>
    <row r="1701" spans="1:28" s="823" customFormat="1" hidden="1" outlineLevel="1">
      <c r="A1701" s="835">
        <f t="shared" si="260"/>
        <v>82</v>
      </c>
      <c r="B1701" s="835" t="s">
        <v>3697</v>
      </c>
      <c r="C1701" s="1001" t="s">
        <v>3599</v>
      </c>
      <c r="D1701" s="931" t="s">
        <v>805</v>
      </c>
      <c r="E1701" s="838">
        <v>27</v>
      </c>
      <c r="F1701" s="938"/>
      <c r="G1701" s="938"/>
      <c r="H1701" s="812">
        <v>0</v>
      </c>
      <c r="I1701" s="891">
        <f t="shared" si="258"/>
        <v>0</v>
      </c>
      <c r="J1701" s="892">
        <f t="shared" si="259"/>
        <v>0</v>
      </c>
      <c r="K1701" s="938"/>
      <c r="M1701" s="841">
        <f t="shared" si="261"/>
        <v>82</v>
      </c>
      <c r="N1701" s="999" t="s">
        <v>3697</v>
      </c>
      <c r="O1701" s="1002" t="s">
        <v>3599</v>
      </c>
      <c r="P1701" s="866" t="s">
        <v>805</v>
      </c>
      <c r="Q1701" s="844">
        <v>27</v>
      </c>
      <c r="R1701" s="758">
        <f t="shared" si="246"/>
        <v>0</v>
      </c>
      <c r="S1701" s="844">
        <f t="shared" si="246"/>
        <v>0</v>
      </c>
      <c r="T1701" s="883">
        <f t="shared" si="246"/>
        <v>0</v>
      </c>
      <c r="U1701" s="845">
        <v>12300</v>
      </c>
      <c r="V1701" s="845">
        <v>6800</v>
      </c>
      <c r="W1701" s="795">
        <f t="shared" si="253"/>
        <v>19100</v>
      </c>
      <c r="X1701" s="795">
        <f t="shared" si="254"/>
        <v>515700</v>
      </c>
      <c r="Y1701" s="795">
        <f t="shared" si="255"/>
        <v>0</v>
      </c>
      <c r="Z1701" s="795">
        <f t="shared" si="256"/>
        <v>0</v>
      </c>
      <c r="AA1701" s="795">
        <f t="shared" si="257"/>
        <v>0</v>
      </c>
      <c r="AB1701" s="796">
        <f>IFERROR(VLOOKUP(N1701,'[40]KL TT ĐỢT 2'!$B$18:$K$2023,10,0),0)</f>
        <v>0</v>
      </c>
    </row>
    <row r="1702" spans="1:28" s="823" customFormat="1" hidden="1" outlineLevel="1">
      <c r="A1702" s="835">
        <f t="shared" si="260"/>
        <v>83</v>
      </c>
      <c r="B1702" s="835" t="s">
        <v>3698</v>
      </c>
      <c r="C1702" s="1001" t="s">
        <v>3680</v>
      </c>
      <c r="D1702" s="931" t="s">
        <v>805</v>
      </c>
      <c r="E1702" s="838">
        <v>100</v>
      </c>
      <c r="F1702" s="938"/>
      <c r="G1702" s="938"/>
      <c r="H1702" s="812">
        <v>0</v>
      </c>
      <c r="I1702" s="891">
        <f t="shared" si="258"/>
        <v>0</v>
      </c>
      <c r="J1702" s="892">
        <f t="shared" si="259"/>
        <v>0</v>
      </c>
      <c r="K1702" s="938"/>
      <c r="M1702" s="841">
        <f t="shared" si="261"/>
        <v>83</v>
      </c>
      <c r="N1702" s="999" t="s">
        <v>3698</v>
      </c>
      <c r="O1702" s="1002" t="s">
        <v>3680</v>
      </c>
      <c r="P1702" s="866" t="s">
        <v>805</v>
      </c>
      <c r="Q1702" s="844">
        <v>100</v>
      </c>
      <c r="R1702" s="758">
        <f t="shared" si="246"/>
        <v>0</v>
      </c>
      <c r="S1702" s="844">
        <f t="shared" si="246"/>
        <v>0</v>
      </c>
      <c r="T1702" s="883">
        <f t="shared" si="246"/>
        <v>0</v>
      </c>
      <c r="U1702" s="845">
        <v>11200</v>
      </c>
      <c r="V1702" s="845">
        <v>4500</v>
      </c>
      <c r="W1702" s="795">
        <f t="shared" si="253"/>
        <v>15700</v>
      </c>
      <c r="X1702" s="795">
        <f t="shared" si="254"/>
        <v>1570000</v>
      </c>
      <c r="Y1702" s="795">
        <f t="shared" si="255"/>
        <v>0</v>
      </c>
      <c r="Z1702" s="795">
        <f t="shared" si="256"/>
        <v>0</v>
      </c>
      <c r="AA1702" s="795">
        <f t="shared" si="257"/>
        <v>0</v>
      </c>
      <c r="AB1702" s="796">
        <f>IFERROR(VLOOKUP(N1702,'[40]KL TT ĐỢT 2'!$B$18:$K$2023,10,0),0)</f>
        <v>0</v>
      </c>
    </row>
    <row r="1703" spans="1:28" s="823" customFormat="1" hidden="1" outlineLevel="1">
      <c r="A1703" s="835">
        <f t="shared" si="260"/>
        <v>84</v>
      </c>
      <c r="B1703" s="835" t="s">
        <v>3699</v>
      </c>
      <c r="C1703" s="1001" t="s">
        <v>3682</v>
      </c>
      <c r="D1703" s="931" t="s">
        <v>805</v>
      </c>
      <c r="E1703" s="838">
        <v>100</v>
      </c>
      <c r="F1703" s="938"/>
      <c r="G1703" s="938"/>
      <c r="H1703" s="812">
        <v>0</v>
      </c>
      <c r="I1703" s="891">
        <f t="shared" si="258"/>
        <v>0</v>
      </c>
      <c r="J1703" s="892">
        <f t="shared" si="259"/>
        <v>0</v>
      </c>
      <c r="K1703" s="938"/>
      <c r="M1703" s="841">
        <f t="shared" si="261"/>
        <v>84</v>
      </c>
      <c r="N1703" s="999" t="s">
        <v>3699</v>
      </c>
      <c r="O1703" s="1002" t="s">
        <v>3682</v>
      </c>
      <c r="P1703" s="866" t="s">
        <v>805</v>
      </c>
      <c r="Q1703" s="844">
        <v>100</v>
      </c>
      <c r="R1703" s="758">
        <f t="shared" si="246"/>
        <v>0</v>
      </c>
      <c r="S1703" s="844">
        <f t="shared" si="246"/>
        <v>0</v>
      </c>
      <c r="T1703" s="883">
        <f t="shared" si="246"/>
        <v>0</v>
      </c>
      <c r="U1703" s="845">
        <v>7800</v>
      </c>
      <c r="V1703" s="845">
        <v>4500</v>
      </c>
      <c r="W1703" s="795">
        <f t="shared" si="253"/>
        <v>12300</v>
      </c>
      <c r="X1703" s="795">
        <f t="shared" si="254"/>
        <v>1230000</v>
      </c>
      <c r="Y1703" s="795">
        <f t="shared" si="255"/>
        <v>0</v>
      </c>
      <c r="Z1703" s="795">
        <f t="shared" si="256"/>
        <v>0</v>
      </c>
      <c r="AA1703" s="795">
        <f t="shared" si="257"/>
        <v>0</v>
      </c>
      <c r="AB1703" s="796">
        <f>IFERROR(VLOOKUP(N1703,'[40]KL TT ĐỢT 2'!$B$18:$K$2023,10,0),0)</f>
        <v>0</v>
      </c>
    </row>
    <row r="1704" spans="1:28" s="823" customFormat="1" hidden="1" outlineLevel="1">
      <c r="A1704" s="835">
        <f t="shared" si="260"/>
        <v>85</v>
      </c>
      <c r="B1704" s="835" t="s">
        <v>3700</v>
      </c>
      <c r="C1704" s="1001" t="s">
        <v>3684</v>
      </c>
      <c r="D1704" s="931" t="s">
        <v>805</v>
      </c>
      <c r="E1704" s="838">
        <v>300</v>
      </c>
      <c r="F1704" s="938"/>
      <c r="G1704" s="938"/>
      <c r="H1704" s="812">
        <v>0</v>
      </c>
      <c r="I1704" s="891">
        <f t="shared" si="258"/>
        <v>0</v>
      </c>
      <c r="J1704" s="892">
        <f t="shared" si="259"/>
        <v>0</v>
      </c>
      <c r="K1704" s="938"/>
      <c r="M1704" s="841">
        <f t="shared" si="261"/>
        <v>85</v>
      </c>
      <c r="N1704" s="999" t="s">
        <v>3700</v>
      </c>
      <c r="O1704" s="1002" t="s">
        <v>3684</v>
      </c>
      <c r="P1704" s="866" t="s">
        <v>805</v>
      </c>
      <c r="Q1704" s="844">
        <v>300</v>
      </c>
      <c r="R1704" s="758">
        <f t="shared" si="246"/>
        <v>0</v>
      </c>
      <c r="S1704" s="844">
        <f t="shared" si="246"/>
        <v>0</v>
      </c>
      <c r="T1704" s="883">
        <f t="shared" si="246"/>
        <v>0</v>
      </c>
      <c r="U1704" s="845">
        <v>8100</v>
      </c>
      <c r="V1704" s="845">
        <v>4500</v>
      </c>
      <c r="W1704" s="795">
        <f t="shared" si="253"/>
        <v>12600</v>
      </c>
      <c r="X1704" s="795">
        <f t="shared" si="254"/>
        <v>3780000</v>
      </c>
      <c r="Y1704" s="795">
        <f t="shared" si="255"/>
        <v>0</v>
      </c>
      <c r="Z1704" s="795">
        <f t="shared" si="256"/>
        <v>0</v>
      </c>
      <c r="AA1704" s="795">
        <f t="shared" si="257"/>
        <v>0</v>
      </c>
      <c r="AB1704" s="796">
        <f>IFERROR(VLOOKUP(N1704,'[40]KL TT ĐỢT 2'!$B$18:$K$2023,10,0),0)</f>
        <v>0</v>
      </c>
    </row>
    <row r="1705" spans="1:28" s="823" customFormat="1" hidden="1" outlineLevel="1">
      <c r="A1705" s="835">
        <f t="shared" si="260"/>
        <v>86</v>
      </c>
      <c r="B1705" s="835" t="s">
        <v>3701</v>
      </c>
      <c r="C1705" s="1001" t="s">
        <v>3686</v>
      </c>
      <c r="D1705" s="931" t="s">
        <v>805</v>
      </c>
      <c r="E1705" s="838">
        <v>300</v>
      </c>
      <c r="F1705" s="938"/>
      <c r="G1705" s="938"/>
      <c r="H1705" s="812">
        <v>0</v>
      </c>
      <c r="I1705" s="891">
        <f t="shared" si="258"/>
        <v>0</v>
      </c>
      <c r="J1705" s="892">
        <f t="shared" si="259"/>
        <v>0</v>
      </c>
      <c r="K1705" s="938"/>
      <c r="M1705" s="841">
        <f t="shared" si="261"/>
        <v>86</v>
      </c>
      <c r="N1705" s="999" t="s">
        <v>3701</v>
      </c>
      <c r="O1705" s="1002" t="s">
        <v>3686</v>
      </c>
      <c r="P1705" s="866" t="s">
        <v>805</v>
      </c>
      <c r="Q1705" s="844">
        <v>300</v>
      </c>
      <c r="R1705" s="758">
        <f t="shared" si="246"/>
        <v>0</v>
      </c>
      <c r="S1705" s="844">
        <f t="shared" si="246"/>
        <v>0</v>
      </c>
      <c r="T1705" s="883">
        <f t="shared" si="246"/>
        <v>0</v>
      </c>
      <c r="U1705" s="845">
        <v>4900</v>
      </c>
      <c r="V1705" s="845">
        <v>4500</v>
      </c>
      <c r="W1705" s="795">
        <f t="shared" si="253"/>
        <v>9400</v>
      </c>
      <c r="X1705" s="795">
        <f t="shared" si="254"/>
        <v>2820000</v>
      </c>
      <c r="Y1705" s="795">
        <f t="shared" si="255"/>
        <v>0</v>
      </c>
      <c r="Z1705" s="795">
        <f t="shared" si="256"/>
        <v>0</v>
      </c>
      <c r="AA1705" s="795">
        <f t="shared" si="257"/>
        <v>0</v>
      </c>
      <c r="AB1705" s="796">
        <f>IFERROR(VLOOKUP(N1705,'[40]KL TT ĐỢT 2'!$B$18:$K$2023,10,0),0)</f>
        <v>0</v>
      </c>
    </row>
    <row r="1706" spans="1:28" s="823" customFormat="1" hidden="1" outlineLevel="1">
      <c r="A1706" s="835">
        <f t="shared" si="260"/>
        <v>87</v>
      </c>
      <c r="B1706" s="835" t="s">
        <v>3702</v>
      </c>
      <c r="C1706" s="1001" t="s">
        <v>3601</v>
      </c>
      <c r="D1706" s="931" t="s">
        <v>805</v>
      </c>
      <c r="E1706" s="838">
        <v>500</v>
      </c>
      <c r="F1706" s="938"/>
      <c r="G1706" s="938"/>
      <c r="H1706" s="812">
        <v>0</v>
      </c>
      <c r="I1706" s="891">
        <f t="shared" si="258"/>
        <v>0</v>
      </c>
      <c r="J1706" s="892">
        <f t="shared" si="259"/>
        <v>0</v>
      </c>
      <c r="K1706" s="938"/>
      <c r="M1706" s="841">
        <f t="shared" si="261"/>
        <v>87</v>
      </c>
      <c r="N1706" s="999" t="s">
        <v>3702</v>
      </c>
      <c r="O1706" s="1002" t="s">
        <v>3601</v>
      </c>
      <c r="P1706" s="866" t="s">
        <v>805</v>
      </c>
      <c r="Q1706" s="844">
        <v>500</v>
      </c>
      <c r="R1706" s="758">
        <f t="shared" si="246"/>
        <v>0</v>
      </c>
      <c r="S1706" s="844">
        <f t="shared" si="246"/>
        <v>0</v>
      </c>
      <c r="T1706" s="883">
        <f t="shared" si="246"/>
        <v>0</v>
      </c>
      <c r="U1706" s="845">
        <v>16300</v>
      </c>
      <c r="V1706" s="845">
        <v>21900</v>
      </c>
      <c r="W1706" s="795">
        <f t="shared" si="253"/>
        <v>38200</v>
      </c>
      <c r="X1706" s="795">
        <f t="shared" si="254"/>
        <v>19100000</v>
      </c>
      <c r="Y1706" s="795">
        <f t="shared" si="255"/>
        <v>0</v>
      </c>
      <c r="Z1706" s="795">
        <f t="shared" si="256"/>
        <v>0</v>
      </c>
      <c r="AA1706" s="795">
        <f t="shared" si="257"/>
        <v>0</v>
      </c>
      <c r="AB1706" s="796">
        <f>IFERROR(VLOOKUP(N1706,'[40]KL TT ĐỢT 2'!$B$18:$K$2023,10,0),0)</f>
        <v>0</v>
      </c>
    </row>
    <row r="1707" spans="1:28" s="823" customFormat="1" hidden="1" outlineLevel="1">
      <c r="A1707" s="835">
        <f t="shared" si="260"/>
        <v>88</v>
      </c>
      <c r="B1707" s="835" t="s">
        <v>3703</v>
      </c>
      <c r="C1707" s="1001" t="s">
        <v>3628</v>
      </c>
      <c r="D1707" s="931" t="s">
        <v>805</v>
      </c>
      <c r="E1707" s="838">
        <v>200</v>
      </c>
      <c r="F1707" s="938"/>
      <c r="G1707" s="938"/>
      <c r="H1707" s="812">
        <v>0</v>
      </c>
      <c r="I1707" s="891">
        <f t="shared" si="258"/>
        <v>0</v>
      </c>
      <c r="J1707" s="892">
        <f t="shared" si="259"/>
        <v>0</v>
      </c>
      <c r="K1707" s="938"/>
      <c r="M1707" s="841">
        <f t="shared" si="261"/>
        <v>88</v>
      </c>
      <c r="N1707" s="999" t="s">
        <v>3703</v>
      </c>
      <c r="O1707" s="1002" t="s">
        <v>3628</v>
      </c>
      <c r="P1707" s="866" t="s">
        <v>805</v>
      </c>
      <c r="Q1707" s="844">
        <v>200</v>
      </c>
      <c r="R1707" s="758">
        <f t="shared" si="246"/>
        <v>0</v>
      </c>
      <c r="S1707" s="844">
        <f t="shared" si="246"/>
        <v>0</v>
      </c>
      <c r="T1707" s="883">
        <f t="shared" si="246"/>
        <v>0</v>
      </c>
      <c r="U1707" s="845">
        <v>10400</v>
      </c>
      <c r="V1707" s="845">
        <v>18000</v>
      </c>
      <c r="W1707" s="795">
        <f t="shared" si="253"/>
        <v>28400</v>
      </c>
      <c r="X1707" s="795">
        <f t="shared" si="254"/>
        <v>5680000</v>
      </c>
      <c r="Y1707" s="795">
        <f t="shared" si="255"/>
        <v>0</v>
      </c>
      <c r="Z1707" s="795">
        <f t="shared" si="256"/>
        <v>0</v>
      </c>
      <c r="AA1707" s="795">
        <f t="shared" si="257"/>
        <v>0</v>
      </c>
      <c r="AB1707" s="796">
        <f>IFERROR(VLOOKUP(N1707,'[40]KL TT ĐỢT 2'!$B$18:$K$2023,10,0),0)</f>
        <v>0</v>
      </c>
    </row>
    <row r="1708" spans="1:28" s="823" customFormat="1" hidden="1" outlineLevel="1">
      <c r="A1708" s="835">
        <f t="shared" si="260"/>
        <v>89</v>
      </c>
      <c r="B1708" s="835" t="s">
        <v>3704</v>
      </c>
      <c r="C1708" s="1001" t="s">
        <v>3603</v>
      </c>
      <c r="D1708" s="931" t="s">
        <v>809</v>
      </c>
      <c r="E1708" s="838">
        <v>2</v>
      </c>
      <c r="F1708" s="938"/>
      <c r="G1708" s="938"/>
      <c r="H1708" s="812">
        <v>0</v>
      </c>
      <c r="I1708" s="891">
        <f t="shared" si="258"/>
        <v>0</v>
      </c>
      <c r="J1708" s="892">
        <f t="shared" si="259"/>
        <v>0</v>
      </c>
      <c r="K1708" s="938"/>
      <c r="M1708" s="841">
        <f t="shared" si="261"/>
        <v>89</v>
      </c>
      <c r="N1708" s="999" t="s">
        <v>3704</v>
      </c>
      <c r="O1708" s="1002" t="s">
        <v>3603</v>
      </c>
      <c r="P1708" s="866" t="s">
        <v>809</v>
      </c>
      <c r="Q1708" s="844">
        <v>2</v>
      </c>
      <c r="R1708" s="758">
        <f t="shared" si="246"/>
        <v>0</v>
      </c>
      <c r="S1708" s="844">
        <f t="shared" si="246"/>
        <v>0</v>
      </c>
      <c r="T1708" s="883">
        <f t="shared" si="246"/>
        <v>0</v>
      </c>
      <c r="U1708" s="845">
        <v>1178400</v>
      </c>
      <c r="V1708" s="845">
        <v>385700</v>
      </c>
      <c r="W1708" s="795">
        <f t="shared" si="253"/>
        <v>1564100</v>
      </c>
      <c r="X1708" s="795">
        <f t="shared" si="254"/>
        <v>3128200</v>
      </c>
      <c r="Y1708" s="795">
        <f t="shared" si="255"/>
        <v>0</v>
      </c>
      <c r="Z1708" s="795">
        <f t="shared" si="256"/>
        <v>0</v>
      </c>
      <c r="AA1708" s="795">
        <f t="shared" si="257"/>
        <v>0</v>
      </c>
      <c r="AB1708" s="796">
        <f>IFERROR(VLOOKUP(N1708,'[40]KL TT ĐỢT 2'!$B$18:$K$2023,10,0),0)</f>
        <v>0</v>
      </c>
    </row>
    <row r="1709" spans="1:28" s="823" customFormat="1" ht="28" collapsed="1">
      <c r="A1709" s="835"/>
      <c r="B1709" s="835" t="s">
        <v>3705</v>
      </c>
      <c r="C1709" s="998" t="s">
        <v>3706</v>
      </c>
      <c r="D1709" s="826"/>
      <c r="E1709" s="820"/>
      <c r="F1709" s="938"/>
      <c r="G1709" s="938"/>
      <c r="H1709" s="812">
        <v>0</v>
      </c>
      <c r="I1709" s="891">
        <f t="shared" si="258"/>
        <v>0</v>
      </c>
      <c r="J1709" s="892">
        <f t="shared" si="259"/>
        <v>0</v>
      </c>
      <c r="K1709" s="938"/>
      <c r="M1709" s="841"/>
      <c r="N1709" s="999" t="s">
        <v>3705</v>
      </c>
      <c r="O1709" s="1000" t="s">
        <v>3706</v>
      </c>
      <c r="P1709" s="831"/>
      <c r="Q1709" s="832"/>
      <c r="R1709" s="758">
        <f t="shared" si="246"/>
        <v>0</v>
      </c>
      <c r="S1709" s="844">
        <f t="shared" si="246"/>
        <v>0</v>
      </c>
      <c r="T1709" s="883">
        <f t="shared" si="246"/>
        <v>0</v>
      </c>
      <c r="U1709" s="845"/>
      <c r="V1709" s="845"/>
      <c r="W1709" s="795">
        <f t="shared" si="253"/>
        <v>0</v>
      </c>
      <c r="X1709" s="795">
        <f t="shared" si="254"/>
        <v>0</v>
      </c>
      <c r="Y1709" s="795">
        <f t="shared" si="255"/>
        <v>0</v>
      </c>
      <c r="Z1709" s="795">
        <f t="shared" si="256"/>
        <v>0</v>
      </c>
      <c r="AA1709" s="795">
        <f t="shared" si="257"/>
        <v>0</v>
      </c>
      <c r="AB1709" s="796">
        <f>IFERROR(VLOOKUP(N1709,'[40]KL TT ĐỢT 2'!$B$18:$K$2023,10,0),0)</f>
        <v>0</v>
      </c>
    </row>
    <row r="1710" spans="1:28" s="823" customFormat="1" hidden="1" outlineLevel="1">
      <c r="A1710" s="835">
        <f>A1708+1</f>
        <v>90</v>
      </c>
      <c r="B1710" s="835" t="s">
        <v>3707</v>
      </c>
      <c r="C1710" s="1001" t="s">
        <v>3585</v>
      </c>
      <c r="D1710" s="837" t="s">
        <v>805</v>
      </c>
      <c r="E1710" s="838">
        <v>144</v>
      </c>
      <c r="F1710" s="938"/>
      <c r="G1710" s="938"/>
      <c r="H1710" s="812">
        <v>0</v>
      </c>
      <c r="I1710" s="891">
        <f t="shared" si="258"/>
        <v>0</v>
      </c>
      <c r="J1710" s="892">
        <f t="shared" si="259"/>
        <v>0</v>
      </c>
      <c r="K1710" s="938"/>
      <c r="M1710" s="841">
        <f>M1708+1</f>
        <v>90</v>
      </c>
      <c r="N1710" s="999" t="s">
        <v>3707</v>
      </c>
      <c r="O1710" s="1002" t="s">
        <v>3585</v>
      </c>
      <c r="P1710" s="843" t="s">
        <v>805</v>
      </c>
      <c r="Q1710" s="844">
        <v>144</v>
      </c>
      <c r="R1710" s="758">
        <f t="shared" si="246"/>
        <v>0</v>
      </c>
      <c r="S1710" s="844">
        <f t="shared" si="246"/>
        <v>0</v>
      </c>
      <c r="T1710" s="883">
        <f t="shared" si="246"/>
        <v>0</v>
      </c>
      <c r="U1710" s="845">
        <v>148700</v>
      </c>
      <c r="V1710" s="845">
        <v>37500</v>
      </c>
      <c r="W1710" s="795">
        <f t="shared" si="253"/>
        <v>186200</v>
      </c>
      <c r="X1710" s="795">
        <f t="shared" si="254"/>
        <v>26812800</v>
      </c>
      <c r="Y1710" s="795">
        <f t="shared" si="255"/>
        <v>0</v>
      </c>
      <c r="Z1710" s="795">
        <f t="shared" si="256"/>
        <v>0</v>
      </c>
      <c r="AA1710" s="795">
        <f t="shared" si="257"/>
        <v>0</v>
      </c>
      <c r="AB1710" s="796">
        <f>IFERROR(VLOOKUP(N1710,'[40]KL TT ĐỢT 2'!$B$18:$K$2023,10,0),0)</f>
        <v>0</v>
      </c>
    </row>
    <row r="1711" spans="1:28" s="823" customFormat="1" hidden="1" outlineLevel="1">
      <c r="A1711" s="835">
        <f t="shared" ref="A1711:A1722" si="262">A1710+1</f>
        <v>91</v>
      </c>
      <c r="B1711" s="835" t="s">
        <v>3708</v>
      </c>
      <c r="C1711" s="1001" t="s">
        <v>3587</v>
      </c>
      <c r="D1711" s="837" t="s">
        <v>805</v>
      </c>
      <c r="E1711" s="838">
        <v>72</v>
      </c>
      <c r="F1711" s="938"/>
      <c r="G1711" s="938"/>
      <c r="H1711" s="812">
        <v>0</v>
      </c>
      <c r="I1711" s="891">
        <f t="shared" si="258"/>
        <v>0</v>
      </c>
      <c r="J1711" s="892">
        <f t="shared" si="259"/>
        <v>0</v>
      </c>
      <c r="K1711" s="938"/>
      <c r="M1711" s="841">
        <f t="shared" ref="M1711:M1722" si="263">M1710+1</f>
        <v>91</v>
      </c>
      <c r="N1711" s="999" t="s">
        <v>3708</v>
      </c>
      <c r="O1711" s="1002" t="s">
        <v>3587</v>
      </c>
      <c r="P1711" s="843" t="s">
        <v>805</v>
      </c>
      <c r="Q1711" s="844">
        <v>72</v>
      </c>
      <c r="R1711" s="758">
        <f t="shared" si="246"/>
        <v>0</v>
      </c>
      <c r="S1711" s="844">
        <f t="shared" si="246"/>
        <v>0</v>
      </c>
      <c r="T1711" s="883">
        <f t="shared" si="246"/>
        <v>0</v>
      </c>
      <c r="U1711" s="845">
        <v>43800</v>
      </c>
      <c r="V1711" s="845">
        <v>15000</v>
      </c>
      <c r="W1711" s="795">
        <f t="shared" si="253"/>
        <v>58800</v>
      </c>
      <c r="X1711" s="795">
        <f t="shared" si="254"/>
        <v>4233600</v>
      </c>
      <c r="Y1711" s="795">
        <f t="shared" si="255"/>
        <v>0</v>
      </c>
      <c r="Z1711" s="795">
        <f t="shared" si="256"/>
        <v>0</v>
      </c>
      <c r="AA1711" s="795">
        <f t="shared" si="257"/>
        <v>0</v>
      </c>
      <c r="AB1711" s="796">
        <f>IFERROR(VLOOKUP(N1711,'[40]KL TT ĐỢT 2'!$B$18:$K$2023,10,0),0)</f>
        <v>0</v>
      </c>
    </row>
    <row r="1712" spans="1:28" s="823" customFormat="1" hidden="1" outlineLevel="1">
      <c r="A1712" s="835">
        <f t="shared" si="262"/>
        <v>92</v>
      </c>
      <c r="B1712" s="835" t="s">
        <v>3709</v>
      </c>
      <c r="C1712" s="1001" t="s">
        <v>3593</v>
      </c>
      <c r="D1712" s="837" t="s">
        <v>805</v>
      </c>
      <c r="E1712" s="838">
        <v>72</v>
      </c>
      <c r="F1712" s="938"/>
      <c r="G1712" s="938"/>
      <c r="H1712" s="812">
        <v>0</v>
      </c>
      <c r="I1712" s="891">
        <f t="shared" si="258"/>
        <v>0</v>
      </c>
      <c r="J1712" s="892">
        <f t="shared" si="259"/>
        <v>0</v>
      </c>
      <c r="K1712" s="938"/>
      <c r="M1712" s="841">
        <f t="shared" si="263"/>
        <v>92</v>
      </c>
      <c r="N1712" s="999" t="s">
        <v>3709</v>
      </c>
      <c r="O1712" s="1002" t="s">
        <v>3593</v>
      </c>
      <c r="P1712" s="843" t="s">
        <v>805</v>
      </c>
      <c r="Q1712" s="844">
        <v>72</v>
      </c>
      <c r="R1712" s="758">
        <f t="shared" si="246"/>
        <v>0</v>
      </c>
      <c r="S1712" s="844">
        <f t="shared" si="246"/>
        <v>0</v>
      </c>
      <c r="T1712" s="883">
        <f t="shared" si="246"/>
        <v>0</v>
      </c>
      <c r="U1712" s="845">
        <v>67600</v>
      </c>
      <c r="V1712" s="845">
        <v>22500</v>
      </c>
      <c r="W1712" s="795">
        <f t="shared" si="253"/>
        <v>90100</v>
      </c>
      <c r="X1712" s="795">
        <f t="shared" si="254"/>
        <v>6487200</v>
      </c>
      <c r="Y1712" s="795">
        <f t="shared" si="255"/>
        <v>0</v>
      </c>
      <c r="Z1712" s="795">
        <f t="shared" si="256"/>
        <v>0</v>
      </c>
      <c r="AA1712" s="795">
        <f t="shared" si="257"/>
        <v>0</v>
      </c>
      <c r="AB1712" s="796">
        <f>IFERROR(VLOOKUP(N1712,'[40]KL TT ĐỢT 2'!$B$18:$K$2023,10,0),0)</f>
        <v>0</v>
      </c>
    </row>
    <row r="1713" spans="1:28" s="823" customFormat="1" hidden="1" outlineLevel="1">
      <c r="A1713" s="835">
        <f t="shared" si="262"/>
        <v>93</v>
      </c>
      <c r="B1713" s="835" t="s">
        <v>3710</v>
      </c>
      <c r="C1713" s="1001" t="s">
        <v>3595</v>
      </c>
      <c r="D1713" s="837" t="s">
        <v>805</v>
      </c>
      <c r="E1713" s="838">
        <v>36</v>
      </c>
      <c r="F1713" s="938"/>
      <c r="G1713" s="938"/>
      <c r="H1713" s="812">
        <v>0</v>
      </c>
      <c r="I1713" s="891">
        <f t="shared" si="258"/>
        <v>0</v>
      </c>
      <c r="J1713" s="892">
        <f t="shared" si="259"/>
        <v>0</v>
      </c>
      <c r="K1713" s="938"/>
      <c r="M1713" s="841">
        <f t="shared" si="263"/>
        <v>93</v>
      </c>
      <c r="N1713" s="999" t="s">
        <v>3710</v>
      </c>
      <c r="O1713" s="1002" t="s">
        <v>3595</v>
      </c>
      <c r="P1713" s="843" t="s">
        <v>805</v>
      </c>
      <c r="Q1713" s="844">
        <v>36</v>
      </c>
      <c r="R1713" s="758">
        <f t="shared" ref="R1713:T1736" si="264">+H1713</f>
        <v>0</v>
      </c>
      <c r="S1713" s="844">
        <f t="shared" si="264"/>
        <v>0</v>
      </c>
      <c r="T1713" s="883">
        <f t="shared" si="264"/>
        <v>0</v>
      </c>
      <c r="U1713" s="845">
        <v>17900</v>
      </c>
      <c r="V1713" s="845">
        <v>9000</v>
      </c>
      <c r="W1713" s="795">
        <f t="shared" si="253"/>
        <v>26900</v>
      </c>
      <c r="X1713" s="795">
        <f t="shared" si="254"/>
        <v>968400</v>
      </c>
      <c r="Y1713" s="795">
        <f t="shared" si="255"/>
        <v>0</v>
      </c>
      <c r="Z1713" s="795">
        <f t="shared" si="256"/>
        <v>0</v>
      </c>
      <c r="AA1713" s="795">
        <f t="shared" si="257"/>
        <v>0</v>
      </c>
      <c r="AB1713" s="796">
        <f>IFERROR(VLOOKUP(N1713,'[40]KL TT ĐỢT 2'!$B$18:$K$2023,10,0),0)</f>
        <v>0</v>
      </c>
    </row>
    <row r="1714" spans="1:28" s="823" customFormat="1" hidden="1" outlineLevel="1">
      <c r="A1714" s="835">
        <f t="shared" si="262"/>
        <v>94</v>
      </c>
      <c r="B1714" s="835" t="s">
        <v>3711</v>
      </c>
      <c r="C1714" s="1001" t="s">
        <v>3597</v>
      </c>
      <c r="D1714" s="837" t="s">
        <v>805</v>
      </c>
      <c r="E1714" s="838">
        <v>54</v>
      </c>
      <c r="F1714" s="938"/>
      <c r="G1714" s="938"/>
      <c r="H1714" s="812">
        <v>0</v>
      </c>
      <c r="I1714" s="891">
        <f t="shared" si="258"/>
        <v>0</v>
      </c>
      <c r="J1714" s="892">
        <f t="shared" si="259"/>
        <v>0</v>
      </c>
      <c r="K1714" s="938"/>
      <c r="M1714" s="841">
        <f t="shared" si="263"/>
        <v>94</v>
      </c>
      <c r="N1714" s="999" t="s">
        <v>3711</v>
      </c>
      <c r="O1714" s="1002" t="s">
        <v>3597</v>
      </c>
      <c r="P1714" s="843" t="s">
        <v>805</v>
      </c>
      <c r="Q1714" s="844">
        <v>54</v>
      </c>
      <c r="R1714" s="758">
        <f t="shared" si="264"/>
        <v>0</v>
      </c>
      <c r="S1714" s="844">
        <f t="shared" si="264"/>
        <v>0</v>
      </c>
      <c r="T1714" s="883">
        <f t="shared" si="264"/>
        <v>0</v>
      </c>
      <c r="U1714" s="845">
        <v>50200</v>
      </c>
      <c r="V1714" s="845">
        <v>15000</v>
      </c>
      <c r="W1714" s="795">
        <f t="shared" si="253"/>
        <v>65200</v>
      </c>
      <c r="X1714" s="795">
        <f t="shared" si="254"/>
        <v>3520800</v>
      </c>
      <c r="Y1714" s="795">
        <f t="shared" si="255"/>
        <v>0</v>
      </c>
      <c r="Z1714" s="795">
        <f t="shared" si="256"/>
        <v>0</v>
      </c>
      <c r="AA1714" s="795">
        <f t="shared" si="257"/>
        <v>0</v>
      </c>
      <c r="AB1714" s="796">
        <f>IFERROR(VLOOKUP(N1714,'[40]KL TT ĐỢT 2'!$B$18:$K$2023,10,0),0)</f>
        <v>0</v>
      </c>
    </row>
    <row r="1715" spans="1:28" s="823" customFormat="1" hidden="1" outlineLevel="1">
      <c r="A1715" s="835">
        <f t="shared" si="262"/>
        <v>95</v>
      </c>
      <c r="B1715" s="835" t="s">
        <v>3712</v>
      </c>
      <c r="C1715" s="1001" t="s">
        <v>3599</v>
      </c>
      <c r="D1715" s="837" t="s">
        <v>805</v>
      </c>
      <c r="E1715" s="838">
        <v>27</v>
      </c>
      <c r="F1715" s="938"/>
      <c r="G1715" s="938"/>
      <c r="H1715" s="812">
        <v>0</v>
      </c>
      <c r="I1715" s="891">
        <f t="shared" si="258"/>
        <v>0</v>
      </c>
      <c r="J1715" s="892">
        <f t="shared" si="259"/>
        <v>0</v>
      </c>
      <c r="K1715" s="938"/>
      <c r="M1715" s="841">
        <f t="shared" si="263"/>
        <v>95</v>
      </c>
      <c r="N1715" s="999" t="s">
        <v>3712</v>
      </c>
      <c r="O1715" s="1002" t="s">
        <v>3599</v>
      </c>
      <c r="P1715" s="843" t="s">
        <v>805</v>
      </c>
      <c r="Q1715" s="844">
        <v>27</v>
      </c>
      <c r="R1715" s="758">
        <f t="shared" si="264"/>
        <v>0</v>
      </c>
      <c r="S1715" s="844">
        <f t="shared" si="264"/>
        <v>0</v>
      </c>
      <c r="T1715" s="883">
        <f t="shared" si="264"/>
        <v>0</v>
      </c>
      <c r="U1715" s="845">
        <v>12300</v>
      </c>
      <c r="V1715" s="845">
        <v>6800</v>
      </c>
      <c r="W1715" s="795">
        <f t="shared" si="253"/>
        <v>19100</v>
      </c>
      <c r="X1715" s="795">
        <f t="shared" si="254"/>
        <v>515700</v>
      </c>
      <c r="Y1715" s="795">
        <f t="shared" si="255"/>
        <v>0</v>
      </c>
      <c r="Z1715" s="795">
        <f t="shared" si="256"/>
        <v>0</v>
      </c>
      <c r="AA1715" s="795">
        <f t="shared" si="257"/>
        <v>0</v>
      </c>
      <c r="AB1715" s="796">
        <f>IFERROR(VLOOKUP(N1715,'[40]KL TT ĐỢT 2'!$B$18:$K$2023,10,0),0)</f>
        <v>0</v>
      </c>
    </row>
    <row r="1716" spans="1:28" s="823" customFormat="1" hidden="1" outlineLevel="1">
      <c r="A1716" s="835">
        <f t="shared" si="262"/>
        <v>96</v>
      </c>
      <c r="B1716" s="835" t="s">
        <v>3713</v>
      </c>
      <c r="C1716" s="1001" t="s">
        <v>3680</v>
      </c>
      <c r="D1716" s="837" t="s">
        <v>805</v>
      </c>
      <c r="E1716" s="838">
        <v>1000</v>
      </c>
      <c r="F1716" s="938"/>
      <c r="G1716" s="938"/>
      <c r="H1716" s="812">
        <v>0</v>
      </c>
      <c r="I1716" s="891">
        <f t="shared" si="258"/>
        <v>0</v>
      </c>
      <c r="J1716" s="892">
        <f t="shared" si="259"/>
        <v>0</v>
      </c>
      <c r="K1716" s="938"/>
      <c r="M1716" s="841">
        <f t="shared" si="263"/>
        <v>96</v>
      </c>
      <c r="N1716" s="999" t="s">
        <v>3713</v>
      </c>
      <c r="O1716" s="1002" t="s">
        <v>3680</v>
      </c>
      <c r="P1716" s="843" t="s">
        <v>805</v>
      </c>
      <c r="Q1716" s="844">
        <v>1000</v>
      </c>
      <c r="R1716" s="758">
        <f t="shared" si="264"/>
        <v>0</v>
      </c>
      <c r="S1716" s="844">
        <f t="shared" si="264"/>
        <v>0</v>
      </c>
      <c r="T1716" s="883">
        <f t="shared" si="264"/>
        <v>0</v>
      </c>
      <c r="U1716" s="845">
        <v>11200</v>
      </c>
      <c r="V1716" s="845">
        <v>4500</v>
      </c>
      <c r="W1716" s="795">
        <f t="shared" si="253"/>
        <v>15700</v>
      </c>
      <c r="X1716" s="795">
        <f t="shared" si="254"/>
        <v>15700000</v>
      </c>
      <c r="Y1716" s="795">
        <f t="shared" si="255"/>
        <v>0</v>
      </c>
      <c r="Z1716" s="795">
        <f t="shared" si="256"/>
        <v>0</v>
      </c>
      <c r="AA1716" s="795">
        <f t="shared" si="257"/>
        <v>0</v>
      </c>
      <c r="AB1716" s="796">
        <f>IFERROR(VLOOKUP(N1716,'[40]KL TT ĐỢT 2'!$B$18:$K$2023,10,0),0)</f>
        <v>0</v>
      </c>
    </row>
    <row r="1717" spans="1:28" s="823" customFormat="1" hidden="1" outlineLevel="1">
      <c r="A1717" s="835">
        <f t="shared" si="262"/>
        <v>97</v>
      </c>
      <c r="B1717" s="835" t="s">
        <v>3714</v>
      </c>
      <c r="C1717" s="1001" t="s">
        <v>3682</v>
      </c>
      <c r="D1717" s="837" t="s">
        <v>805</v>
      </c>
      <c r="E1717" s="838">
        <v>500</v>
      </c>
      <c r="F1717" s="938"/>
      <c r="G1717" s="938"/>
      <c r="H1717" s="812">
        <v>0</v>
      </c>
      <c r="I1717" s="891">
        <f t="shared" si="258"/>
        <v>0</v>
      </c>
      <c r="J1717" s="892">
        <f t="shared" si="259"/>
        <v>0</v>
      </c>
      <c r="K1717" s="938"/>
      <c r="M1717" s="841">
        <f t="shared" si="263"/>
        <v>97</v>
      </c>
      <c r="N1717" s="999" t="s">
        <v>3714</v>
      </c>
      <c r="O1717" s="1002" t="s">
        <v>3682</v>
      </c>
      <c r="P1717" s="843" t="s">
        <v>805</v>
      </c>
      <c r="Q1717" s="844">
        <v>500</v>
      </c>
      <c r="R1717" s="758">
        <f t="shared" si="264"/>
        <v>0</v>
      </c>
      <c r="S1717" s="844">
        <f t="shared" si="264"/>
        <v>0</v>
      </c>
      <c r="T1717" s="883">
        <f t="shared" si="264"/>
        <v>0</v>
      </c>
      <c r="U1717" s="845">
        <v>7800</v>
      </c>
      <c r="V1717" s="845">
        <v>4500</v>
      </c>
      <c r="W1717" s="795">
        <f t="shared" si="253"/>
        <v>12300</v>
      </c>
      <c r="X1717" s="795">
        <f t="shared" si="254"/>
        <v>6150000</v>
      </c>
      <c r="Y1717" s="795">
        <f t="shared" si="255"/>
        <v>0</v>
      </c>
      <c r="Z1717" s="795">
        <f t="shared" si="256"/>
        <v>0</v>
      </c>
      <c r="AA1717" s="795">
        <f t="shared" si="257"/>
        <v>0</v>
      </c>
      <c r="AB1717" s="796">
        <f>IFERROR(VLOOKUP(N1717,'[40]KL TT ĐỢT 2'!$B$18:$K$2023,10,0),0)</f>
        <v>0</v>
      </c>
    </row>
    <row r="1718" spans="1:28" s="823" customFormat="1" hidden="1" outlineLevel="1">
      <c r="A1718" s="835">
        <f t="shared" si="262"/>
        <v>98</v>
      </c>
      <c r="B1718" s="835" t="s">
        <v>3715</v>
      </c>
      <c r="C1718" s="1001" t="s">
        <v>3684</v>
      </c>
      <c r="D1718" s="837" t="s">
        <v>805</v>
      </c>
      <c r="E1718" s="838">
        <v>300</v>
      </c>
      <c r="F1718" s="938"/>
      <c r="G1718" s="938"/>
      <c r="H1718" s="812">
        <v>0</v>
      </c>
      <c r="I1718" s="891">
        <f t="shared" si="258"/>
        <v>0</v>
      </c>
      <c r="J1718" s="892">
        <f t="shared" si="259"/>
        <v>0</v>
      </c>
      <c r="K1718" s="938"/>
      <c r="M1718" s="841">
        <f t="shared" si="263"/>
        <v>98</v>
      </c>
      <c r="N1718" s="999" t="s">
        <v>3715</v>
      </c>
      <c r="O1718" s="1002" t="s">
        <v>3684</v>
      </c>
      <c r="P1718" s="843" t="s">
        <v>805</v>
      </c>
      <c r="Q1718" s="844">
        <v>300</v>
      </c>
      <c r="R1718" s="758">
        <f t="shared" si="264"/>
        <v>0</v>
      </c>
      <c r="S1718" s="844">
        <f t="shared" si="264"/>
        <v>0</v>
      </c>
      <c r="T1718" s="883">
        <f t="shared" si="264"/>
        <v>0</v>
      </c>
      <c r="U1718" s="845">
        <v>8100</v>
      </c>
      <c r="V1718" s="845">
        <v>4500</v>
      </c>
      <c r="W1718" s="795">
        <f t="shared" si="253"/>
        <v>12600</v>
      </c>
      <c r="X1718" s="795">
        <f t="shared" si="254"/>
        <v>3780000</v>
      </c>
      <c r="Y1718" s="795">
        <f t="shared" si="255"/>
        <v>0</v>
      </c>
      <c r="Z1718" s="795">
        <f t="shared" si="256"/>
        <v>0</v>
      </c>
      <c r="AA1718" s="795">
        <f t="shared" si="257"/>
        <v>0</v>
      </c>
      <c r="AB1718" s="796">
        <f>IFERROR(VLOOKUP(N1718,'[40]KL TT ĐỢT 2'!$B$18:$K$2023,10,0),0)</f>
        <v>0</v>
      </c>
    </row>
    <row r="1719" spans="1:28" s="823" customFormat="1" hidden="1" outlineLevel="1">
      <c r="A1719" s="835">
        <f t="shared" si="262"/>
        <v>99</v>
      </c>
      <c r="B1719" s="835" t="s">
        <v>3716</v>
      </c>
      <c r="C1719" s="1001" t="s">
        <v>3686</v>
      </c>
      <c r="D1719" s="837" t="s">
        <v>805</v>
      </c>
      <c r="E1719" s="838">
        <v>150</v>
      </c>
      <c r="F1719" s="938"/>
      <c r="G1719" s="938"/>
      <c r="H1719" s="812">
        <v>0</v>
      </c>
      <c r="I1719" s="891">
        <f t="shared" si="258"/>
        <v>0</v>
      </c>
      <c r="J1719" s="892">
        <f t="shared" si="259"/>
        <v>0</v>
      </c>
      <c r="K1719" s="938"/>
      <c r="M1719" s="841">
        <f t="shared" si="263"/>
        <v>99</v>
      </c>
      <c r="N1719" s="999" t="s">
        <v>3716</v>
      </c>
      <c r="O1719" s="1002" t="s">
        <v>3686</v>
      </c>
      <c r="P1719" s="843" t="s">
        <v>805</v>
      </c>
      <c r="Q1719" s="844">
        <v>150</v>
      </c>
      <c r="R1719" s="758">
        <f t="shared" si="264"/>
        <v>0</v>
      </c>
      <c r="S1719" s="844">
        <f t="shared" si="264"/>
        <v>0</v>
      </c>
      <c r="T1719" s="883">
        <f t="shared" si="264"/>
        <v>0</v>
      </c>
      <c r="U1719" s="845">
        <v>4900</v>
      </c>
      <c r="V1719" s="845">
        <v>4500</v>
      </c>
      <c r="W1719" s="795">
        <f t="shared" si="253"/>
        <v>9400</v>
      </c>
      <c r="X1719" s="795">
        <f t="shared" si="254"/>
        <v>1410000</v>
      </c>
      <c r="Y1719" s="795">
        <f t="shared" si="255"/>
        <v>0</v>
      </c>
      <c r="Z1719" s="795">
        <f t="shared" si="256"/>
        <v>0</v>
      </c>
      <c r="AA1719" s="795">
        <f t="shared" si="257"/>
        <v>0</v>
      </c>
      <c r="AB1719" s="796">
        <f>IFERROR(VLOOKUP(N1719,'[40]KL TT ĐỢT 2'!$B$18:$K$2023,10,0),0)</f>
        <v>0</v>
      </c>
    </row>
    <row r="1720" spans="1:28" s="823" customFormat="1" hidden="1" outlineLevel="1">
      <c r="A1720" s="835">
        <f t="shared" si="262"/>
        <v>100</v>
      </c>
      <c r="B1720" s="835" t="s">
        <v>3717</v>
      </c>
      <c r="C1720" s="1001" t="s">
        <v>3601</v>
      </c>
      <c r="D1720" s="837" t="s">
        <v>805</v>
      </c>
      <c r="E1720" s="838">
        <v>160</v>
      </c>
      <c r="F1720" s="938"/>
      <c r="G1720" s="938"/>
      <c r="H1720" s="812">
        <v>0</v>
      </c>
      <c r="I1720" s="891">
        <f t="shared" si="258"/>
        <v>0</v>
      </c>
      <c r="J1720" s="892">
        <f t="shared" si="259"/>
        <v>0</v>
      </c>
      <c r="K1720" s="938"/>
      <c r="M1720" s="841">
        <f t="shared" si="263"/>
        <v>100</v>
      </c>
      <c r="N1720" s="999" t="s">
        <v>3717</v>
      </c>
      <c r="O1720" s="1002" t="s">
        <v>3601</v>
      </c>
      <c r="P1720" s="843" t="s">
        <v>805</v>
      </c>
      <c r="Q1720" s="844">
        <v>160</v>
      </c>
      <c r="R1720" s="758">
        <f t="shared" si="264"/>
        <v>0</v>
      </c>
      <c r="S1720" s="844">
        <f t="shared" si="264"/>
        <v>0</v>
      </c>
      <c r="T1720" s="883">
        <f t="shared" si="264"/>
        <v>0</v>
      </c>
      <c r="U1720" s="845">
        <v>16300</v>
      </c>
      <c r="V1720" s="845">
        <v>21900</v>
      </c>
      <c r="W1720" s="795">
        <f t="shared" si="253"/>
        <v>38200</v>
      </c>
      <c r="X1720" s="795">
        <f t="shared" si="254"/>
        <v>6112000</v>
      </c>
      <c r="Y1720" s="795">
        <f t="shared" si="255"/>
        <v>0</v>
      </c>
      <c r="Z1720" s="795">
        <f t="shared" si="256"/>
        <v>0</v>
      </c>
      <c r="AA1720" s="795">
        <f t="shared" si="257"/>
        <v>0</v>
      </c>
      <c r="AB1720" s="796">
        <f>IFERROR(VLOOKUP(N1720,'[40]KL TT ĐỢT 2'!$B$18:$K$2023,10,0),0)</f>
        <v>0</v>
      </c>
    </row>
    <row r="1721" spans="1:28" s="823" customFormat="1" hidden="1" outlineLevel="1">
      <c r="A1721" s="835">
        <f t="shared" si="262"/>
        <v>101</v>
      </c>
      <c r="B1721" s="835" t="s">
        <v>3718</v>
      </c>
      <c r="C1721" s="1001" t="s">
        <v>3628</v>
      </c>
      <c r="D1721" s="837" t="s">
        <v>805</v>
      </c>
      <c r="E1721" s="838">
        <v>100</v>
      </c>
      <c r="F1721" s="938"/>
      <c r="G1721" s="938"/>
      <c r="H1721" s="812">
        <v>0</v>
      </c>
      <c r="I1721" s="891">
        <f t="shared" si="258"/>
        <v>0</v>
      </c>
      <c r="J1721" s="892">
        <f t="shared" si="259"/>
        <v>0</v>
      </c>
      <c r="K1721" s="938"/>
      <c r="M1721" s="841">
        <f t="shared" si="263"/>
        <v>101</v>
      </c>
      <c r="N1721" s="999" t="s">
        <v>3718</v>
      </c>
      <c r="O1721" s="1002" t="s">
        <v>3628</v>
      </c>
      <c r="P1721" s="843" t="s">
        <v>805</v>
      </c>
      <c r="Q1721" s="844">
        <v>100</v>
      </c>
      <c r="R1721" s="758">
        <f t="shared" si="264"/>
        <v>0</v>
      </c>
      <c r="S1721" s="844">
        <f t="shared" si="264"/>
        <v>0</v>
      </c>
      <c r="T1721" s="883">
        <f t="shared" si="264"/>
        <v>0</v>
      </c>
      <c r="U1721" s="845">
        <v>10400</v>
      </c>
      <c r="V1721" s="845">
        <v>18000</v>
      </c>
      <c r="W1721" s="795">
        <f t="shared" si="253"/>
        <v>28400</v>
      </c>
      <c r="X1721" s="795">
        <f t="shared" si="254"/>
        <v>2840000</v>
      </c>
      <c r="Y1721" s="795">
        <f t="shared" si="255"/>
        <v>0</v>
      </c>
      <c r="Z1721" s="795">
        <f t="shared" si="256"/>
        <v>0</v>
      </c>
      <c r="AA1721" s="795">
        <f t="shared" si="257"/>
        <v>0</v>
      </c>
      <c r="AB1721" s="796">
        <f>IFERROR(VLOOKUP(N1721,'[40]KL TT ĐỢT 2'!$B$18:$K$2023,10,0),0)</f>
        <v>0</v>
      </c>
    </row>
    <row r="1722" spans="1:28" s="823" customFormat="1" hidden="1" outlineLevel="1">
      <c r="A1722" s="835">
        <f t="shared" si="262"/>
        <v>102</v>
      </c>
      <c r="B1722" s="835" t="s">
        <v>3719</v>
      </c>
      <c r="C1722" s="1001" t="s">
        <v>3603</v>
      </c>
      <c r="D1722" s="837" t="s">
        <v>809</v>
      </c>
      <c r="E1722" s="838">
        <v>2</v>
      </c>
      <c r="F1722" s="938"/>
      <c r="G1722" s="938"/>
      <c r="H1722" s="812">
        <v>0</v>
      </c>
      <c r="I1722" s="891">
        <f t="shared" si="258"/>
        <v>0</v>
      </c>
      <c r="J1722" s="892">
        <f t="shared" si="259"/>
        <v>0</v>
      </c>
      <c r="K1722" s="938"/>
      <c r="M1722" s="841">
        <f t="shared" si="263"/>
        <v>102</v>
      </c>
      <c r="N1722" s="999" t="s">
        <v>3719</v>
      </c>
      <c r="O1722" s="1002" t="s">
        <v>3603</v>
      </c>
      <c r="P1722" s="843" t="s">
        <v>809</v>
      </c>
      <c r="Q1722" s="844">
        <v>2</v>
      </c>
      <c r="R1722" s="758">
        <f t="shared" si="264"/>
        <v>0</v>
      </c>
      <c r="S1722" s="844">
        <f t="shared" si="264"/>
        <v>0</v>
      </c>
      <c r="T1722" s="883">
        <f t="shared" si="264"/>
        <v>0</v>
      </c>
      <c r="U1722" s="845">
        <v>1178400</v>
      </c>
      <c r="V1722" s="845">
        <v>385700</v>
      </c>
      <c r="W1722" s="795">
        <f t="shared" si="253"/>
        <v>1564100</v>
      </c>
      <c r="X1722" s="795">
        <f t="shared" si="254"/>
        <v>3128200</v>
      </c>
      <c r="Y1722" s="795">
        <f t="shared" si="255"/>
        <v>0</v>
      </c>
      <c r="Z1722" s="795">
        <f t="shared" si="256"/>
        <v>0</v>
      </c>
      <c r="AA1722" s="795">
        <f t="shared" si="257"/>
        <v>0</v>
      </c>
      <c r="AB1722" s="796">
        <f>IFERROR(VLOOKUP(N1722,'[40]KL TT ĐỢT 2'!$B$18:$K$2023,10,0),0)</f>
        <v>0</v>
      </c>
    </row>
    <row r="1723" spans="1:28" s="823" customFormat="1" ht="28" collapsed="1">
      <c r="A1723" s="835"/>
      <c r="B1723" s="835" t="s">
        <v>3720</v>
      </c>
      <c r="C1723" s="998" t="s">
        <v>3721</v>
      </c>
      <c r="D1723" s="826"/>
      <c r="E1723" s="820"/>
      <c r="F1723" s="938"/>
      <c r="G1723" s="938"/>
      <c r="H1723" s="812">
        <v>0</v>
      </c>
      <c r="I1723" s="891">
        <f t="shared" si="258"/>
        <v>0</v>
      </c>
      <c r="J1723" s="892">
        <f t="shared" si="259"/>
        <v>0</v>
      </c>
      <c r="K1723" s="938"/>
      <c r="M1723" s="841"/>
      <c r="N1723" s="999" t="s">
        <v>3720</v>
      </c>
      <c r="O1723" s="1000" t="s">
        <v>3721</v>
      </c>
      <c r="P1723" s="831"/>
      <c r="Q1723" s="832"/>
      <c r="R1723" s="758">
        <f t="shared" si="264"/>
        <v>0</v>
      </c>
      <c r="S1723" s="844">
        <f t="shared" si="264"/>
        <v>0</v>
      </c>
      <c r="T1723" s="883">
        <f t="shared" si="264"/>
        <v>0</v>
      </c>
      <c r="U1723" s="845"/>
      <c r="V1723" s="845"/>
      <c r="W1723" s="795">
        <f t="shared" si="253"/>
        <v>0</v>
      </c>
      <c r="X1723" s="795">
        <f t="shared" si="254"/>
        <v>0</v>
      </c>
      <c r="Y1723" s="795">
        <f t="shared" si="255"/>
        <v>0</v>
      </c>
      <c r="Z1723" s="795">
        <f t="shared" si="256"/>
        <v>0</v>
      </c>
      <c r="AA1723" s="795">
        <f t="shared" si="257"/>
        <v>0</v>
      </c>
      <c r="AB1723" s="796">
        <f>IFERROR(VLOOKUP(N1723,'[40]KL TT ĐỢT 2'!$B$18:$K$2023,10,0),0)</f>
        <v>0</v>
      </c>
    </row>
    <row r="1724" spans="1:28" s="823" customFormat="1" hidden="1" outlineLevel="1">
      <c r="A1724" s="835">
        <f>A1722+1</f>
        <v>103</v>
      </c>
      <c r="B1724" s="835" t="s">
        <v>3722</v>
      </c>
      <c r="C1724" s="1001" t="s">
        <v>3585</v>
      </c>
      <c r="D1724" s="931" t="s">
        <v>805</v>
      </c>
      <c r="E1724" s="838">
        <v>432</v>
      </c>
      <c r="F1724" s="938"/>
      <c r="G1724" s="938"/>
      <c r="H1724" s="812">
        <v>0</v>
      </c>
      <c r="I1724" s="891">
        <f t="shared" si="258"/>
        <v>0</v>
      </c>
      <c r="J1724" s="892">
        <f t="shared" si="259"/>
        <v>0</v>
      </c>
      <c r="K1724" s="938"/>
      <c r="M1724" s="841">
        <f>M1722+1</f>
        <v>103</v>
      </c>
      <c r="N1724" s="999" t="s">
        <v>3722</v>
      </c>
      <c r="O1724" s="1002" t="s">
        <v>3585</v>
      </c>
      <c r="P1724" s="866" t="s">
        <v>805</v>
      </c>
      <c r="Q1724" s="844">
        <v>432</v>
      </c>
      <c r="R1724" s="758">
        <f t="shared" si="264"/>
        <v>0</v>
      </c>
      <c r="S1724" s="844">
        <f t="shared" si="264"/>
        <v>0</v>
      </c>
      <c r="T1724" s="883">
        <f t="shared" si="264"/>
        <v>0</v>
      </c>
      <c r="U1724" s="845">
        <v>148700</v>
      </c>
      <c r="V1724" s="845">
        <v>37500</v>
      </c>
      <c r="W1724" s="795">
        <f t="shared" si="253"/>
        <v>186200</v>
      </c>
      <c r="X1724" s="795">
        <f t="shared" si="254"/>
        <v>80438400</v>
      </c>
      <c r="Y1724" s="795">
        <f t="shared" si="255"/>
        <v>0</v>
      </c>
      <c r="Z1724" s="795">
        <f t="shared" si="256"/>
        <v>0</v>
      </c>
      <c r="AA1724" s="795">
        <f t="shared" si="257"/>
        <v>0</v>
      </c>
      <c r="AB1724" s="796">
        <f>IFERROR(VLOOKUP(N1724,'[40]KL TT ĐỢT 2'!$B$18:$K$2023,10,0),0)</f>
        <v>0</v>
      </c>
    </row>
    <row r="1725" spans="1:28" s="823" customFormat="1" hidden="1" outlineLevel="1">
      <c r="A1725" s="835">
        <f t="shared" ref="A1725:A1736" si="265">A1724+1</f>
        <v>104</v>
      </c>
      <c r="B1725" s="835" t="s">
        <v>3723</v>
      </c>
      <c r="C1725" s="1001" t="s">
        <v>3587</v>
      </c>
      <c r="D1725" s="931" t="s">
        <v>805</v>
      </c>
      <c r="E1725" s="838">
        <v>216</v>
      </c>
      <c r="F1725" s="938"/>
      <c r="G1725" s="938"/>
      <c r="H1725" s="812">
        <v>0</v>
      </c>
      <c r="I1725" s="891">
        <f t="shared" si="258"/>
        <v>0</v>
      </c>
      <c r="J1725" s="892">
        <f t="shared" si="259"/>
        <v>0</v>
      </c>
      <c r="K1725" s="938"/>
      <c r="M1725" s="841">
        <f t="shared" ref="M1725:M1736" si="266">M1724+1</f>
        <v>104</v>
      </c>
      <c r="N1725" s="999" t="s">
        <v>3723</v>
      </c>
      <c r="O1725" s="1002" t="s">
        <v>3587</v>
      </c>
      <c r="P1725" s="866" t="s">
        <v>805</v>
      </c>
      <c r="Q1725" s="844">
        <v>216</v>
      </c>
      <c r="R1725" s="758">
        <f t="shared" si="264"/>
        <v>0</v>
      </c>
      <c r="S1725" s="844">
        <f t="shared" si="264"/>
        <v>0</v>
      </c>
      <c r="T1725" s="883">
        <f t="shared" si="264"/>
        <v>0</v>
      </c>
      <c r="U1725" s="845">
        <v>43800</v>
      </c>
      <c r="V1725" s="845">
        <v>15000</v>
      </c>
      <c r="W1725" s="795">
        <f t="shared" si="253"/>
        <v>58800</v>
      </c>
      <c r="X1725" s="795">
        <f t="shared" si="254"/>
        <v>12700800</v>
      </c>
      <c r="Y1725" s="795">
        <f t="shared" si="255"/>
        <v>0</v>
      </c>
      <c r="Z1725" s="795">
        <f t="shared" si="256"/>
        <v>0</v>
      </c>
      <c r="AA1725" s="795">
        <f t="shared" si="257"/>
        <v>0</v>
      </c>
      <c r="AB1725" s="796">
        <f>IFERROR(VLOOKUP(N1725,'[40]KL TT ĐỢT 2'!$B$18:$K$2023,10,0),0)</f>
        <v>0</v>
      </c>
    </row>
    <row r="1726" spans="1:28" s="823" customFormat="1" hidden="1" outlineLevel="1">
      <c r="A1726" s="835">
        <f t="shared" si="265"/>
        <v>105</v>
      </c>
      <c r="B1726" s="835" t="s">
        <v>3724</v>
      </c>
      <c r="C1726" s="1001" t="s">
        <v>3593</v>
      </c>
      <c r="D1726" s="931" t="s">
        <v>805</v>
      </c>
      <c r="E1726" s="838">
        <v>108</v>
      </c>
      <c r="F1726" s="938"/>
      <c r="G1726" s="938"/>
      <c r="H1726" s="812">
        <v>0</v>
      </c>
      <c r="I1726" s="891">
        <f t="shared" si="258"/>
        <v>0</v>
      </c>
      <c r="J1726" s="892">
        <f t="shared" si="259"/>
        <v>0</v>
      </c>
      <c r="K1726" s="938"/>
      <c r="M1726" s="841">
        <f t="shared" si="266"/>
        <v>105</v>
      </c>
      <c r="N1726" s="999" t="s">
        <v>3724</v>
      </c>
      <c r="O1726" s="1002" t="s">
        <v>3593</v>
      </c>
      <c r="P1726" s="866" t="s">
        <v>805</v>
      </c>
      <c r="Q1726" s="844">
        <v>108</v>
      </c>
      <c r="R1726" s="758">
        <f t="shared" si="264"/>
        <v>0</v>
      </c>
      <c r="S1726" s="844">
        <f t="shared" si="264"/>
        <v>0</v>
      </c>
      <c r="T1726" s="883">
        <f t="shared" si="264"/>
        <v>0</v>
      </c>
      <c r="U1726" s="845">
        <v>67600</v>
      </c>
      <c r="V1726" s="845">
        <v>22500</v>
      </c>
      <c r="W1726" s="795">
        <f t="shared" si="253"/>
        <v>90100</v>
      </c>
      <c r="X1726" s="795">
        <f t="shared" si="254"/>
        <v>9730800</v>
      </c>
      <c r="Y1726" s="795">
        <f t="shared" si="255"/>
        <v>0</v>
      </c>
      <c r="Z1726" s="795">
        <f t="shared" si="256"/>
        <v>0</v>
      </c>
      <c r="AA1726" s="795">
        <f t="shared" si="257"/>
        <v>0</v>
      </c>
      <c r="AB1726" s="796">
        <f>IFERROR(VLOOKUP(N1726,'[40]KL TT ĐỢT 2'!$B$18:$K$2023,10,0),0)</f>
        <v>0</v>
      </c>
    </row>
    <row r="1727" spans="1:28" s="823" customFormat="1" hidden="1" outlineLevel="1">
      <c r="A1727" s="835">
        <f t="shared" si="265"/>
        <v>106</v>
      </c>
      <c r="B1727" s="835" t="s">
        <v>3725</v>
      </c>
      <c r="C1727" s="1001" t="s">
        <v>3595</v>
      </c>
      <c r="D1727" s="931" t="s">
        <v>805</v>
      </c>
      <c r="E1727" s="838">
        <v>54</v>
      </c>
      <c r="F1727" s="938"/>
      <c r="G1727" s="938"/>
      <c r="H1727" s="812">
        <v>0</v>
      </c>
      <c r="I1727" s="891">
        <f t="shared" si="258"/>
        <v>0</v>
      </c>
      <c r="J1727" s="892">
        <f t="shared" si="259"/>
        <v>0</v>
      </c>
      <c r="K1727" s="938"/>
      <c r="M1727" s="841">
        <f t="shared" si="266"/>
        <v>106</v>
      </c>
      <c r="N1727" s="999" t="s">
        <v>3725</v>
      </c>
      <c r="O1727" s="1002" t="s">
        <v>3595</v>
      </c>
      <c r="P1727" s="866" t="s">
        <v>805</v>
      </c>
      <c r="Q1727" s="844">
        <v>54</v>
      </c>
      <c r="R1727" s="758">
        <f t="shared" si="264"/>
        <v>0</v>
      </c>
      <c r="S1727" s="844">
        <f t="shared" si="264"/>
        <v>0</v>
      </c>
      <c r="T1727" s="883">
        <f t="shared" si="264"/>
        <v>0</v>
      </c>
      <c r="U1727" s="845">
        <v>17900</v>
      </c>
      <c r="V1727" s="845">
        <v>9000</v>
      </c>
      <c r="W1727" s="795">
        <f t="shared" si="253"/>
        <v>26900</v>
      </c>
      <c r="X1727" s="795">
        <f t="shared" si="254"/>
        <v>1452600</v>
      </c>
      <c r="Y1727" s="795">
        <f t="shared" si="255"/>
        <v>0</v>
      </c>
      <c r="Z1727" s="795">
        <f t="shared" si="256"/>
        <v>0</v>
      </c>
      <c r="AA1727" s="795">
        <f t="shared" si="257"/>
        <v>0</v>
      </c>
      <c r="AB1727" s="796">
        <f>IFERROR(VLOOKUP(N1727,'[40]KL TT ĐỢT 2'!$B$18:$K$2023,10,0),0)</f>
        <v>0</v>
      </c>
    </row>
    <row r="1728" spans="1:28" s="823" customFormat="1" hidden="1" outlineLevel="1">
      <c r="A1728" s="835">
        <f t="shared" si="265"/>
        <v>107</v>
      </c>
      <c r="B1728" s="835" t="s">
        <v>3726</v>
      </c>
      <c r="C1728" s="1001" t="s">
        <v>3597</v>
      </c>
      <c r="D1728" s="931" t="s">
        <v>805</v>
      </c>
      <c r="E1728" s="838">
        <v>54</v>
      </c>
      <c r="F1728" s="938"/>
      <c r="G1728" s="938"/>
      <c r="H1728" s="812">
        <v>0</v>
      </c>
      <c r="I1728" s="891">
        <f t="shared" si="258"/>
        <v>0</v>
      </c>
      <c r="J1728" s="892">
        <f t="shared" si="259"/>
        <v>0</v>
      </c>
      <c r="K1728" s="938"/>
      <c r="M1728" s="841">
        <f t="shared" si="266"/>
        <v>107</v>
      </c>
      <c r="N1728" s="999" t="s">
        <v>3726</v>
      </c>
      <c r="O1728" s="1002" t="s">
        <v>3597</v>
      </c>
      <c r="P1728" s="866" t="s">
        <v>805</v>
      </c>
      <c r="Q1728" s="844">
        <v>54</v>
      </c>
      <c r="R1728" s="758">
        <f t="shared" si="264"/>
        <v>0</v>
      </c>
      <c r="S1728" s="844">
        <f t="shared" si="264"/>
        <v>0</v>
      </c>
      <c r="T1728" s="883">
        <f t="shared" si="264"/>
        <v>0</v>
      </c>
      <c r="U1728" s="845">
        <v>50200</v>
      </c>
      <c r="V1728" s="845">
        <v>15000</v>
      </c>
      <c r="W1728" s="795">
        <f t="shared" si="253"/>
        <v>65200</v>
      </c>
      <c r="X1728" s="795">
        <f t="shared" si="254"/>
        <v>3520800</v>
      </c>
      <c r="Y1728" s="795">
        <f t="shared" si="255"/>
        <v>0</v>
      </c>
      <c r="Z1728" s="795">
        <f t="shared" si="256"/>
        <v>0</v>
      </c>
      <c r="AA1728" s="795">
        <f t="shared" si="257"/>
        <v>0</v>
      </c>
      <c r="AB1728" s="796">
        <f>IFERROR(VLOOKUP(N1728,'[40]KL TT ĐỢT 2'!$B$18:$K$2023,10,0),0)</f>
        <v>0</v>
      </c>
    </row>
    <row r="1729" spans="1:28" s="823" customFormat="1" hidden="1" outlineLevel="1">
      <c r="A1729" s="835">
        <f t="shared" si="265"/>
        <v>108</v>
      </c>
      <c r="B1729" s="835" t="s">
        <v>3727</v>
      </c>
      <c r="C1729" s="1001" t="s">
        <v>3599</v>
      </c>
      <c r="D1729" s="931" t="s">
        <v>805</v>
      </c>
      <c r="E1729" s="838">
        <v>27</v>
      </c>
      <c r="F1729" s="938"/>
      <c r="G1729" s="938"/>
      <c r="H1729" s="812">
        <v>0</v>
      </c>
      <c r="I1729" s="891">
        <f t="shared" si="258"/>
        <v>0</v>
      </c>
      <c r="J1729" s="892">
        <f t="shared" si="259"/>
        <v>0</v>
      </c>
      <c r="K1729" s="938"/>
      <c r="M1729" s="841">
        <f t="shared" si="266"/>
        <v>108</v>
      </c>
      <c r="N1729" s="999" t="s">
        <v>3727</v>
      </c>
      <c r="O1729" s="1002" t="s">
        <v>3599</v>
      </c>
      <c r="P1729" s="866" t="s">
        <v>805</v>
      </c>
      <c r="Q1729" s="844">
        <v>27</v>
      </c>
      <c r="R1729" s="758">
        <f t="shared" si="264"/>
        <v>0</v>
      </c>
      <c r="S1729" s="844">
        <f t="shared" si="264"/>
        <v>0</v>
      </c>
      <c r="T1729" s="883">
        <f t="shared" si="264"/>
        <v>0</v>
      </c>
      <c r="U1729" s="845">
        <v>12300</v>
      </c>
      <c r="V1729" s="845">
        <v>6800</v>
      </c>
      <c r="W1729" s="795">
        <f t="shared" si="253"/>
        <v>19100</v>
      </c>
      <c r="X1729" s="795">
        <f t="shared" si="254"/>
        <v>515700</v>
      </c>
      <c r="Y1729" s="795">
        <f t="shared" si="255"/>
        <v>0</v>
      </c>
      <c r="Z1729" s="795">
        <f t="shared" si="256"/>
        <v>0</v>
      </c>
      <c r="AA1729" s="795">
        <f t="shared" si="257"/>
        <v>0</v>
      </c>
      <c r="AB1729" s="796">
        <f>IFERROR(VLOOKUP(N1729,'[40]KL TT ĐỢT 2'!$B$18:$K$2023,10,0),0)</f>
        <v>0</v>
      </c>
    </row>
    <row r="1730" spans="1:28" s="823" customFormat="1" hidden="1" outlineLevel="1">
      <c r="A1730" s="835">
        <f t="shared" si="265"/>
        <v>109</v>
      </c>
      <c r="B1730" s="835" t="s">
        <v>3728</v>
      </c>
      <c r="C1730" s="1001" t="s">
        <v>3680</v>
      </c>
      <c r="D1730" s="931" t="s">
        <v>805</v>
      </c>
      <c r="E1730" s="838">
        <v>100</v>
      </c>
      <c r="F1730" s="938"/>
      <c r="G1730" s="938"/>
      <c r="H1730" s="812">
        <v>0</v>
      </c>
      <c r="I1730" s="891">
        <f t="shared" si="258"/>
        <v>0</v>
      </c>
      <c r="J1730" s="892">
        <f t="shared" si="259"/>
        <v>0</v>
      </c>
      <c r="K1730" s="938"/>
      <c r="M1730" s="841">
        <f t="shared" si="266"/>
        <v>109</v>
      </c>
      <c r="N1730" s="999" t="s">
        <v>3728</v>
      </c>
      <c r="O1730" s="1002" t="s">
        <v>3680</v>
      </c>
      <c r="P1730" s="866" t="s">
        <v>805</v>
      </c>
      <c r="Q1730" s="844">
        <v>100</v>
      </c>
      <c r="R1730" s="758">
        <f t="shared" si="264"/>
        <v>0</v>
      </c>
      <c r="S1730" s="844">
        <f t="shared" si="264"/>
        <v>0</v>
      </c>
      <c r="T1730" s="883">
        <f t="shared" si="264"/>
        <v>0</v>
      </c>
      <c r="U1730" s="845">
        <v>11200</v>
      </c>
      <c r="V1730" s="845">
        <v>4500</v>
      </c>
      <c r="W1730" s="795">
        <f t="shared" si="253"/>
        <v>15700</v>
      </c>
      <c r="X1730" s="795">
        <f t="shared" si="254"/>
        <v>1570000</v>
      </c>
      <c r="Y1730" s="795">
        <f t="shared" si="255"/>
        <v>0</v>
      </c>
      <c r="Z1730" s="795">
        <f t="shared" si="256"/>
        <v>0</v>
      </c>
      <c r="AA1730" s="795">
        <f t="shared" si="257"/>
        <v>0</v>
      </c>
      <c r="AB1730" s="796">
        <f>IFERROR(VLOOKUP(N1730,'[40]KL TT ĐỢT 2'!$B$18:$K$2023,10,0),0)</f>
        <v>0</v>
      </c>
    </row>
    <row r="1731" spans="1:28" s="823" customFormat="1" hidden="1" outlineLevel="1">
      <c r="A1731" s="835">
        <f t="shared" si="265"/>
        <v>110</v>
      </c>
      <c r="B1731" s="835" t="s">
        <v>3729</v>
      </c>
      <c r="C1731" s="1001" t="s">
        <v>3682</v>
      </c>
      <c r="D1731" s="931" t="s">
        <v>805</v>
      </c>
      <c r="E1731" s="838">
        <v>50</v>
      </c>
      <c r="F1731" s="938"/>
      <c r="G1731" s="938"/>
      <c r="H1731" s="812">
        <v>0</v>
      </c>
      <c r="I1731" s="891">
        <f t="shared" si="258"/>
        <v>0</v>
      </c>
      <c r="J1731" s="892">
        <f t="shared" si="259"/>
        <v>0</v>
      </c>
      <c r="K1731" s="938"/>
      <c r="M1731" s="841">
        <f t="shared" si="266"/>
        <v>110</v>
      </c>
      <c r="N1731" s="999" t="s">
        <v>3729</v>
      </c>
      <c r="O1731" s="1002" t="s">
        <v>3682</v>
      </c>
      <c r="P1731" s="866" t="s">
        <v>805</v>
      </c>
      <c r="Q1731" s="844">
        <v>50</v>
      </c>
      <c r="R1731" s="758">
        <f t="shared" si="264"/>
        <v>0</v>
      </c>
      <c r="S1731" s="844">
        <f t="shared" si="264"/>
        <v>0</v>
      </c>
      <c r="T1731" s="883">
        <f t="shared" si="264"/>
        <v>0</v>
      </c>
      <c r="U1731" s="845">
        <v>7800</v>
      </c>
      <c r="V1731" s="845">
        <v>4500</v>
      </c>
      <c r="W1731" s="795">
        <f t="shared" si="253"/>
        <v>12300</v>
      </c>
      <c r="X1731" s="795">
        <f t="shared" si="254"/>
        <v>615000</v>
      </c>
      <c r="Y1731" s="795">
        <f t="shared" si="255"/>
        <v>0</v>
      </c>
      <c r="Z1731" s="795">
        <f t="shared" si="256"/>
        <v>0</v>
      </c>
      <c r="AA1731" s="795">
        <f t="shared" si="257"/>
        <v>0</v>
      </c>
      <c r="AB1731" s="796">
        <f>IFERROR(VLOOKUP(N1731,'[40]KL TT ĐỢT 2'!$B$18:$K$2023,10,0),0)</f>
        <v>0</v>
      </c>
    </row>
    <row r="1732" spans="1:28" s="823" customFormat="1" hidden="1" outlineLevel="1">
      <c r="A1732" s="835">
        <f t="shared" si="265"/>
        <v>111</v>
      </c>
      <c r="B1732" s="835" t="s">
        <v>3730</v>
      </c>
      <c r="C1732" s="1001" t="s">
        <v>3684</v>
      </c>
      <c r="D1732" s="931" t="s">
        <v>805</v>
      </c>
      <c r="E1732" s="838">
        <v>300</v>
      </c>
      <c r="F1732" s="938"/>
      <c r="G1732" s="938"/>
      <c r="H1732" s="812">
        <v>0</v>
      </c>
      <c r="I1732" s="891">
        <f t="shared" si="258"/>
        <v>0</v>
      </c>
      <c r="J1732" s="892">
        <f t="shared" si="259"/>
        <v>0</v>
      </c>
      <c r="K1732" s="938"/>
      <c r="M1732" s="841">
        <f t="shared" si="266"/>
        <v>111</v>
      </c>
      <c r="N1732" s="999" t="s">
        <v>3730</v>
      </c>
      <c r="O1732" s="1002" t="s">
        <v>3684</v>
      </c>
      <c r="P1732" s="866" t="s">
        <v>805</v>
      </c>
      <c r="Q1732" s="844">
        <v>300</v>
      </c>
      <c r="R1732" s="758">
        <f t="shared" si="264"/>
        <v>0</v>
      </c>
      <c r="S1732" s="844">
        <f t="shared" si="264"/>
        <v>0</v>
      </c>
      <c r="T1732" s="883">
        <f t="shared" si="264"/>
        <v>0</v>
      </c>
      <c r="U1732" s="845">
        <v>8100</v>
      </c>
      <c r="V1732" s="845">
        <v>4500</v>
      </c>
      <c r="W1732" s="795">
        <f t="shared" si="253"/>
        <v>12600</v>
      </c>
      <c r="X1732" s="795">
        <f t="shared" si="254"/>
        <v>3780000</v>
      </c>
      <c r="Y1732" s="795">
        <f t="shared" si="255"/>
        <v>0</v>
      </c>
      <c r="Z1732" s="795">
        <f t="shared" si="256"/>
        <v>0</v>
      </c>
      <c r="AA1732" s="795">
        <f t="shared" si="257"/>
        <v>0</v>
      </c>
      <c r="AB1732" s="796">
        <f>IFERROR(VLOOKUP(N1732,'[40]KL TT ĐỢT 2'!$B$18:$K$2023,10,0),0)</f>
        <v>0</v>
      </c>
    </row>
    <row r="1733" spans="1:28" s="823" customFormat="1" hidden="1" outlineLevel="1">
      <c r="A1733" s="835">
        <f t="shared" si="265"/>
        <v>112</v>
      </c>
      <c r="B1733" s="835" t="s">
        <v>3731</v>
      </c>
      <c r="C1733" s="1001" t="s">
        <v>3686</v>
      </c>
      <c r="D1733" s="931" t="s">
        <v>805</v>
      </c>
      <c r="E1733" s="838">
        <v>150</v>
      </c>
      <c r="F1733" s="938"/>
      <c r="G1733" s="938"/>
      <c r="H1733" s="812">
        <v>0</v>
      </c>
      <c r="I1733" s="891">
        <f t="shared" si="258"/>
        <v>0</v>
      </c>
      <c r="J1733" s="892">
        <f t="shared" si="259"/>
        <v>0</v>
      </c>
      <c r="K1733" s="938"/>
      <c r="M1733" s="841">
        <f t="shared" si="266"/>
        <v>112</v>
      </c>
      <c r="N1733" s="999" t="s">
        <v>3731</v>
      </c>
      <c r="O1733" s="1002" t="s">
        <v>3686</v>
      </c>
      <c r="P1733" s="866" t="s">
        <v>805</v>
      </c>
      <c r="Q1733" s="844">
        <v>150</v>
      </c>
      <c r="R1733" s="758">
        <f t="shared" si="264"/>
        <v>0</v>
      </c>
      <c r="S1733" s="844">
        <f t="shared" si="264"/>
        <v>0</v>
      </c>
      <c r="T1733" s="883">
        <f t="shared" si="264"/>
        <v>0</v>
      </c>
      <c r="U1733" s="845">
        <v>4900</v>
      </c>
      <c r="V1733" s="845">
        <v>4500</v>
      </c>
      <c r="W1733" s="795">
        <f t="shared" si="253"/>
        <v>9400</v>
      </c>
      <c r="X1733" s="795">
        <f t="shared" si="254"/>
        <v>1410000</v>
      </c>
      <c r="Y1733" s="795">
        <f t="shared" si="255"/>
        <v>0</v>
      </c>
      <c r="Z1733" s="795">
        <f t="shared" si="256"/>
        <v>0</v>
      </c>
      <c r="AA1733" s="795">
        <f t="shared" si="257"/>
        <v>0</v>
      </c>
      <c r="AB1733" s="796">
        <f>IFERROR(VLOOKUP(N1733,'[40]KL TT ĐỢT 2'!$B$18:$K$2023,10,0),0)</f>
        <v>0</v>
      </c>
    </row>
    <row r="1734" spans="1:28" s="823" customFormat="1" hidden="1" outlineLevel="1">
      <c r="A1734" s="835">
        <f t="shared" si="265"/>
        <v>113</v>
      </c>
      <c r="B1734" s="835" t="s">
        <v>3732</v>
      </c>
      <c r="C1734" s="1001" t="s">
        <v>3601</v>
      </c>
      <c r="D1734" s="931" t="s">
        <v>822</v>
      </c>
      <c r="E1734" s="838">
        <v>500</v>
      </c>
      <c r="F1734" s="938"/>
      <c r="G1734" s="938"/>
      <c r="H1734" s="812">
        <v>0</v>
      </c>
      <c r="I1734" s="891">
        <f t="shared" si="258"/>
        <v>0</v>
      </c>
      <c r="J1734" s="892">
        <f t="shared" si="259"/>
        <v>0</v>
      </c>
      <c r="K1734" s="938"/>
      <c r="M1734" s="841">
        <f t="shared" si="266"/>
        <v>113</v>
      </c>
      <c r="N1734" s="999" t="s">
        <v>3732</v>
      </c>
      <c r="O1734" s="1002" t="s">
        <v>3601</v>
      </c>
      <c r="P1734" s="866" t="s">
        <v>822</v>
      </c>
      <c r="Q1734" s="844">
        <v>500</v>
      </c>
      <c r="R1734" s="758">
        <f t="shared" si="264"/>
        <v>0</v>
      </c>
      <c r="S1734" s="844">
        <f t="shared" si="264"/>
        <v>0</v>
      </c>
      <c r="T1734" s="883">
        <f t="shared" si="264"/>
        <v>0</v>
      </c>
      <c r="U1734" s="845">
        <v>16300</v>
      </c>
      <c r="V1734" s="845">
        <v>21900</v>
      </c>
      <c r="W1734" s="795">
        <f t="shared" si="253"/>
        <v>38200</v>
      </c>
      <c r="X1734" s="795">
        <f t="shared" si="254"/>
        <v>19100000</v>
      </c>
      <c r="Y1734" s="795">
        <f t="shared" si="255"/>
        <v>0</v>
      </c>
      <c r="Z1734" s="795">
        <f t="shared" si="256"/>
        <v>0</v>
      </c>
      <c r="AA1734" s="795">
        <f t="shared" si="257"/>
        <v>0</v>
      </c>
      <c r="AB1734" s="796">
        <f>IFERROR(VLOOKUP(N1734,'[40]KL TT ĐỢT 2'!$B$18:$K$2023,10,0),0)</f>
        <v>0</v>
      </c>
    </row>
    <row r="1735" spans="1:28" s="823" customFormat="1" hidden="1" outlineLevel="1">
      <c r="A1735" s="835">
        <f t="shared" si="265"/>
        <v>114</v>
      </c>
      <c r="B1735" s="835" t="s">
        <v>3733</v>
      </c>
      <c r="C1735" s="1001" t="s">
        <v>3628</v>
      </c>
      <c r="D1735" s="931" t="s">
        <v>805</v>
      </c>
      <c r="E1735" s="838">
        <v>200</v>
      </c>
      <c r="F1735" s="938"/>
      <c r="G1735" s="938"/>
      <c r="H1735" s="812">
        <v>0</v>
      </c>
      <c r="I1735" s="891">
        <f t="shared" si="258"/>
        <v>0</v>
      </c>
      <c r="J1735" s="892">
        <f t="shared" si="259"/>
        <v>0</v>
      </c>
      <c r="K1735" s="938"/>
      <c r="M1735" s="841">
        <f t="shared" si="266"/>
        <v>114</v>
      </c>
      <c r="N1735" s="999" t="s">
        <v>3733</v>
      </c>
      <c r="O1735" s="1002" t="s">
        <v>3628</v>
      </c>
      <c r="P1735" s="866" t="s">
        <v>805</v>
      </c>
      <c r="Q1735" s="844">
        <v>200</v>
      </c>
      <c r="R1735" s="758">
        <f t="shared" si="264"/>
        <v>0</v>
      </c>
      <c r="S1735" s="844">
        <f t="shared" si="264"/>
        <v>0</v>
      </c>
      <c r="T1735" s="883">
        <f t="shared" si="264"/>
        <v>0</v>
      </c>
      <c r="U1735" s="845">
        <v>10400</v>
      </c>
      <c r="V1735" s="845">
        <v>18000</v>
      </c>
      <c r="W1735" s="795">
        <f t="shared" si="253"/>
        <v>28400</v>
      </c>
      <c r="X1735" s="795">
        <f t="shared" si="254"/>
        <v>5680000</v>
      </c>
      <c r="Y1735" s="795">
        <f t="shared" si="255"/>
        <v>0</v>
      </c>
      <c r="Z1735" s="795">
        <f t="shared" si="256"/>
        <v>0</v>
      </c>
      <c r="AA1735" s="795">
        <f t="shared" si="257"/>
        <v>0</v>
      </c>
      <c r="AB1735" s="796">
        <f>IFERROR(VLOOKUP(N1735,'[40]KL TT ĐỢT 2'!$B$18:$K$2023,10,0),0)</f>
        <v>0</v>
      </c>
    </row>
    <row r="1736" spans="1:28" s="823" customFormat="1" hidden="1" outlineLevel="1">
      <c r="A1736" s="835">
        <f t="shared" si="265"/>
        <v>115</v>
      </c>
      <c r="B1736" s="835" t="s">
        <v>3734</v>
      </c>
      <c r="C1736" s="1001" t="s">
        <v>3603</v>
      </c>
      <c r="D1736" s="931" t="s">
        <v>809</v>
      </c>
      <c r="E1736" s="838">
        <v>2</v>
      </c>
      <c r="F1736" s="938"/>
      <c r="G1736" s="938"/>
      <c r="H1736" s="812">
        <v>0</v>
      </c>
      <c r="I1736" s="891">
        <f t="shared" si="258"/>
        <v>0</v>
      </c>
      <c r="J1736" s="892">
        <f t="shared" si="259"/>
        <v>0</v>
      </c>
      <c r="K1736" s="938"/>
      <c r="M1736" s="841">
        <f t="shared" si="266"/>
        <v>115</v>
      </c>
      <c r="N1736" s="999" t="s">
        <v>3734</v>
      </c>
      <c r="O1736" s="1002" t="s">
        <v>3603</v>
      </c>
      <c r="P1736" s="866" t="s">
        <v>809</v>
      </c>
      <c r="Q1736" s="844">
        <v>2</v>
      </c>
      <c r="R1736" s="758">
        <f t="shared" si="264"/>
        <v>0</v>
      </c>
      <c r="S1736" s="844">
        <f t="shared" si="264"/>
        <v>0</v>
      </c>
      <c r="T1736" s="883">
        <f t="shared" si="264"/>
        <v>0</v>
      </c>
      <c r="U1736" s="845">
        <v>1178400</v>
      </c>
      <c r="V1736" s="845">
        <v>385700</v>
      </c>
      <c r="W1736" s="795">
        <f t="shared" si="253"/>
        <v>1564100</v>
      </c>
      <c r="X1736" s="795">
        <f t="shared" si="254"/>
        <v>3128200</v>
      </c>
      <c r="Y1736" s="795">
        <f t="shared" si="255"/>
        <v>0</v>
      </c>
      <c r="Z1736" s="795">
        <f t="shared" si="256"/>
        <v>0</v>
      </c>
      <c r="AA1736" s="795">
        <f t="shared" si="257"/>
        <v>0</v>
      </c>
      <c r="AB1736" s="796">
        <f>IFERROR(VLOOKUP(N1736,'[40]KL TT ĐỢT 2'!$B$18:$K$2023,10,0),0)</f>
        <v>0</v>
      </c>
    </row>
    <row r="1737" spans="1:28" s="814" customFormat="1">
      <c r="A1737" s="809" t="s">
        <v>46</v>
      </c>
      <c r="B1737" s="809"/>
      <c r="C1737" s="810" t="s">
        <v>3735</v>
      </c>
      <c r="D1737" s="809"/>
      <c r="E1737" s="811"/>
      <c r="F1737" s="937"/>
      <c r="G1737" s="937"/>
      <c r="H1737" s="812">
        <v>0</v>
      </c>
      <c r="I1737" s="891">
        <f t="shared" si="258"/>
        <v>0</v>
      </c>
      <c r="J1737" s="892">
        <f t="shared" si="259"/>
        <v>0</v>
      </c>
      <c r="K1737" s="937"/>
      <c r="M1737" s="751" t="s">
        <v>46</v>
      </c>
      <c r="N1737" s="751"/>
      <c r="O1737" s="752" t="s">
        <v>3735</v>
      </c>
      <c r="P1737" s="751"/>
      <c r="Q1737" s="1007"/>
      <c r="R1737" s="1007"/>
      <c r="S1737" s="1007"/>
      <c r="T1737" s="1007"/>
      <c r="U1737" s="751"/>
      <c r="V1737" s="751"/>
      <c r="W1737" s="751"/>
      <c r="X1737" s="753">
        <f>SUBTOTAL(9,X1739:X2024)</f>
        <v>30500000000</v>
      </c>
      <c r="Y1737" s="753">
        <f>SUBTOTAL(9,Y1739:Y2024)</f>
        <v>2417799805.2702813</v>
      </c>
      <c r="Z1737" s="753">
        <f>SUBTOTAL(9,Z1739:Z2024)</f>
        <v>1280276933.9476082</v>
      </c>
      <c r="AA1737" s="753">
        <f>SUBTOTAL(9,AA1739:AA2024)</f>
        <v>3698076739.2178898</v>
      </c>
      <c r="AB1737" s="1008">
        <f>IFERROR(VLOOKUP(N1737,'[40]KL TT ĐỢT 2'!$B$18:$K$2023,10,0),0)</f>
        <v>0</v>
      </c>
    </row>
    <row r="1738" spans="1:28" s="814" customFormat="1">
      <c r="A1738" s="809" t="s">
        <v>114</v>
      </c>
      <c r="B1738" s="809"/>
      <c r="C1738" s="810" t="s">
        <v>3736</v>
      </c>
      <c r="D1738" s="809"/>
      <c r="E1738" s="811"/>
      <c r="F1738" s="937"/>
      <c r="G1738" s="937"/>
      <c r="H1738" s="812">
        <v>0</v>
      </c>
      <c r="I1738" s="891">
        <f t="shared" si="258"/>
        <v>0</v>
      </c>
      <c r="J1738" s="892">
        <f t="shared" si="259"/>
        <v>0</v>
      </c>
      <c r="K1738" s="937"/>
      <c r="M1738" s="759" t="s">
        <v>114</v>
      </c>
      <c r="N1738" s="759"/>
      <c r="O1738" s="760" t="s">
        <v>3736</v>
      </c>
      <c r="P1738" s="759"/>
      <c r="Q1738" s="815"/>
      <c r="R1738" s="815"/>
      <c r="S1738" s="815"/>
      <c r="T1738" s="815"/>
      <c r="U1738" s="815"/>
      <c r="V1738" s="759"/>
      <c r="W1738" s="759"/>
      <c r="X1738" s="761">
        <f>SUBTOTAL(9,X1740:X1754)</f>
        <v>1499855000</v>
      </c>
      <c r="Y1738" s="761">
        <f t="shared" ref="Y1738:AA1738" si="267">SUBTOTAL(9,Y1740:Y1754)</f>
        <v>0</v>
      </c>
      <c r="Z1738" s="761">
        <f t="shared" si="267"/>
        <v>0</v>
      </c>
      <c r="AA1738" s="761">
        <f t="shared" si="267"/>
        <v>0</v>
      </c>
      <c r="AB1738" s="816">
        <f>IFERROR(VLOOKUP(N1738,'[40]KL TT ĐỢT 2'!$B$18:$K$2023,10,0),0)</f>
        <v>0</v>
      </c>
    </row>
    <row r="1739" spans="1:28" s="1014" customFormat="1" collapsed="1">
      <c r="A1739" s="1009"/>
      <c r="B1739" s="1009"/>
      <c r="C1739" s="1010" t="s">
        <v>960</v>
      </c>
      <c r="D1739" s="1011"/>
      <c r="E1739" s="1012"/>
      <c r="F1739" s="1013"/>
      <c r="G1739" s="1013"/>
      <c r="H1739" s="812">
        <v>0</v>
      </c>
      <c r="I1739" s="891">
        <f t="shared" si="258"/>
        <v>0</v>
      </c>
      <c r="J1739" s="892">
        <f t="shared" si="259"/>
        <v>0</v>
      </c>
      <c r="K1739" s="1013"/>
      <c r="M1739" s="1015"/>
      <c r="N1739" s="1015"/>
      <c r="O1739" s="1016" t="s">
        <v>960</v>
      </c>
      <c r="P1739" s="1017"/>
      <c r="Q1739" s="1018"/>
      <c r="R1739" s="758">
        <f t="shared" ref="R1739:T1754" si="268">+H1739</f>
        <v>0</v>
      </c>
      <c r="S1739" s="844">
        <f t="shared" si="268"/>
        <v>0</v>
      </c>
      <c r="T1739" s="883">
        <f t="shared" si="268"/>
        <v>0</v>
      </c>
      <c r="U1739" s="1017"/>
      <c r="V1739" s="1017"/>
      <c r="W1739" s="921">
        <f t="shared" si="253"/>
        <v>0</v>
      </c>
      <c r="X1739" s="921">
        <f t="shared" si="254"/>
        <v>0</v>
      </c>
      <c r="Y1739" s="921">
        <f t="shared" si="255"/>
        <v>0</v>
      </c>
      <c r="Z1739" s="921">
        <f t="shared" si="256"/>
        <v>0</v>
      </c>
      <c r="AA1739" s="921">
        <f t="shared" si="257"/>
        <v>0</v>
      </c>
      <c r="AB1739" s="902">
        <f>IFERROR(VLOOKUP(N1739,'[40]KL TT ĐỢT 2'!$B$18:$K$2023,10,0),0)</f>
        <v>0</v>
      </c>
    </row>
    <row r="1740" spans="1:28" s="1023" customFormat="1" hidden="1" outlineLevel="1">
      <c r="A1740" s="1019">
        <v>1</v>
      </c>
      <c r="B1740" s="1019" t="s">
        <v>3737</v>
      </c>
      <c r="C1740" s="1001" t="s">
        <v>3738</v>
      </c>
      <c r="D1740" s="1020" t="s">
        <v>758</v>
      </c>
      <c r="E1740" s="1021">
        <v>4</v>
      </c>
      <c r="F1740" s="1022"/>
      <c r="G1740" s="1022"/>
      <c r="H1740" s="812">
        <v>0</v>
      </c>
      <c r="I1740" s="891">
        <f t="shared" si="258"/>
        <v>0</v>
      </c>
      <c r="J1740" s="892">
        <f t="shared" si="259"/>
        <v>0</v>
      </c>
      <c r="K1740" s="1022"/>
      <c r="M1740" s="1024">
        <v>1</v>
      </c>
      <c r="N1740" s="1024" t="s">
        <v>3737</v>
      </c>
      <c r="O1740" s="1006" t="s">
        <v>3738</v>
      </c>
      <c r="P1740" s="1025" t="s">
        <v>758</v>
      </c>
      <c r="Q1740" s="1026">
        <v>4</v>
      </c>
      <c r="R1740" s="758">
        <f t="shared" si="268"/>
        <v>0</v>
      </c>
      <c r="S1740" s="844">
        <f t="shared" si="268"/>
        <v>0</v>
      </c>
      <c r="T1740" s="883">
        <f t="shared" si="268"/>
        <v>0</v>
      </c>
      <c r="U1740" s="1027">
        <v>840900</v>
      </c>
      <c r="V1740" s="1027">
        <v>185200</v>
      </c>
      <c r="W1740" s="795">
        <f t="shared" si="253"/>
        <v>1026100</v>
      </c>
      <c r="X1740" s="795">
        <f t="shared" si="254"/>
        <v>4104400</v>
      </c>
      <c r="Y1740" s="795">
        <f t="shared" si="255"/>
        <v>0</v>
      </c>
      <c r="Z1740" s="795">
        <f t="shared" si="256"/>
        <v>0</v>
      </c>
      <c r="AA1740" s="795">
        <f t="shared" si="257"/>
        <v>0</v>
      </c>
      <c r="AB1740" s="796">
        <f>IFERROR(VLOOKUP(N1740,'[40]KL TT ĐỢT 2'!$B$18:$K$2023,10,0),0)</f>
        <v>0</v>
      </c>
    </row>
    <row r="1741" spans="1:28" s="1023" customFormat="1" ht="42" hidden="1" outlineLevel="1">
      <c r="A1741" s="1019">
        <v>2</v>
      </c>
      <c r="B1741" s="1019" t="s">
        <v>3739</v>
      </c>
      <c r="C1741" s="1001" t="s">
        <v>3740</v>
      </c>
      <c r="D1741" s="1020" t="s">
        <v>758</v>
      </c>
      <c r="E1741" s="1021">
        <v>4</v>
      </c>
      <c r="F1741" s="1022"/>
      <c r="G1741" s="1022"/>
      <c r="H1741" s="812">
        <v>0</v>
      </c>
      <c r="I1741" s="891">
        <f t="shared" si="258"/>
        <v>0</v>
      </c>
      <c r="J1741" s="892">
        <f t="shared" si="259"/>
        <v>0</v>
      </c>
      <c r="K1741" s="1022"/>
      <c r="M1741" s="1024">
        <v>2</v>
      </c>
      <c r="N1741" s="1024" t="s">
        <v>3739</v>
      </c>
      <c r="O1741" s="1006" t="s">
        <v>3740</v>
      </c>
      <c r="P1741" s="1025" t="s">
        <v>758</v>
      </c>
      <c r="Q1741" s="1026">
        <v>4</v>
      </c>
      <c r="R1741" s="758">
        <f t="shared" si="268"/>
        <v>0</v>
      </c>
      <c r="S1741" s="844">
        <f t="shared" si="268"/>
        <v>0</v>
      </c>
      <c r="T1741" s="883">
        <f t="shared" si="268"/>
        <v>0</v>
      </c>
      <c r="U1741" s="1027">
        <v>6725600</v>
      </c>
      <c r="V1741" s="1027">
        <v>925700</v>
      </c>
      <c r="W1741" s="795">
        <f t="shared" si="253"/>
        <v>7651300</v>
      </c>
      <c r="X1741" s="795">
        <f t="shared" si="254"/>
        <v>30605200</v>
      </c>
      <c r="Y1741" s="795">
        <f t="shared" si="255"/>
        <v>0</v>
      </c>
      <c r="Z1741" s="795">
        <f t="shared" si="256"/>
        <v>0</v>
      </c>
      <c r="AA1741" s="795">
        <f t="shared" si="257"/>
        <v>0</v>
      </c>
      <c r="AB1741" s="796">
        <f>IFERROR(VLOOKUP(N1741,'[40]KL TT ĐỢT 2'!$B$18:$K$2023,10,0),0)</f>
        <v>0</v>
      </c>
    </row>
    <row r="1742" spans="1:28" s="1023" customFormat="1" ht="28" hidden="1" outlineLevel="1">
      <c r="A1742" s="1019">
        <v>3</v>
      </c>
      <c r="B1742" s="1019" t="s">
        <v>3741</v>
      </c>
      <c r="C1742" s="1001" t="s">
        <v>3742</v>
      </c>
      <c r="D1742" s="1020" t="s">
        <v>3743</v>
      </c>
      <c r="E1742" s="1021">
        <v>64</v>
      </c>
      <c r="F1742" s="1022"/>
      <c r="G1742" s="1022"/>
      <c r="H1742" s="812">
        <v>0</v>
      </c>
      <c r="I1742" s="891">
        <f t="shared" si="258"/>
        <v>0</v>
      </c>
      <c r="J1742" s="892">
        <f t="shared" si="259"/>
        <v>0</v>
      </c>
      <c r="K1742" s="1022"/>
      <c r="M1742" s="1024">
        <v>3</v>
      </c>
      <c r="N1742" s="1024" t="s">
        <v>3741</v>
      </c>
      <c r="O1742" s="1006" t="s">
        <v>3742</v>
      </c>
      <c r="P1742" s="1025" t="s">
        <v>3743</v>
      </c>
      <c r="Q1742" s="1026">
        <v>64</v>
      </c>
      <c r="R1742" s="758">
        <f t="shared" si="268"/>
        <v>0</v>
      </c>
      <c r="S1742" s="844">
        <f t="shared" si="268"/>
        <v>0</v>
      </c>
      <c r="T1742" s="883">
        <f t="shared" si="268"/>
        <v>0</v>
      </c>
      <c r="U1742" s="1027">
        <v>128500</v>
      </c>
      <c r="V1742" s="1027">
        <v>64300</v>
      </c>
      <c r="W1742" s="795">
        <f t="shared" si="253"/>
        <v>192800</v>
      </c>
      <c r="X1742" s="795">
        <f t="shared" si="254"/>
        <v>12339200</v>
      </c>
      <c r="Y1742" s="795">
        <f t="shared" si="255"/>
        <v>0</v>
      </c>
      <c r="Z1742" s="795">
        <f t="shared" si="256"/>
        <v>0</v>
      </c>
      <c r="AA1742" s="795">
        <f t="shared" si="257"/>
        <v>0</v>
      </c>
      <c r="AB1742" s="796">
        <f>IFERROR(VLOOKUP(N1742,'[40]KL TT ĐỢT 2'!$B$18:$K$2023,10,0),0)</f>
        <v>0</v>
      </c>
    </row>
    <row r="1743" spans="1:28" s="1023" customFormat="1" ht="42" hidden="1" outlineLevel="1">
      <c r="A1743" s="1019">
        <v>4</v>
      </c>
      <c r="B1743" s="1019" t="s">
        <v>3744</v>
      </c>
      <c r="C1743" s="1001" t="s">
        <v>3745</v>
      </c>
      <c r="D1743" s="1020" t="s">
        <v>3746</v>
      </c>
      <c r="E1743" s="1021">
        <v>14</v>
      </c>
      <c r="F1743" s="1022"/>
      <c r="G1743" s="1022"/>
      <c r="H1743" s="812">
        <v>0</v>
      </c>
      <c r="I1743" s="891">
        <f t="shared" si="258"/>
        <v>0</v>
      </c>
      <c r="J1743" s="892">
        <f t="shared" si="259"/>
        <v>0</v>
      </c>
      <c r="K1743" s="1022"/>
      <c r="M1743" s="1024">
        <v>4</v>
      </c>
      <c r="N1743" s="1024" t="s">
        <v>3744</v>
      </c>
      <c r="O1743" s="1006" t="s">
        <v>3745</v>
      </c>
      <c r="P1743" s="1025" t="s">
        <v>3746</v>
      </c>
      <c r="Q1743" s="1026">
        <v>14</v>
      </c>
      <c r="R1743" s="758">
        <f t="shared" si="268"/>
        <v>0</v>
      </c>
      <c r="S1743" s="844">
        <f t="shared" si="268"/>
        <v>0</v>
      </c>
      <c r="T1743" s="883">
        <f t="shared" si="268"/>
        <v>0</v>
      </c>
      <c r="U1743" s="1027">
        <v>4104200</v>
      </c>
      <c r="V1743" s="1027">
        <v>192900</v>
      </c>
      <c r="W1743" s="795">
        <f t="shared" si="253"/>
        <v>4297100</v>
      </c>
      <c r="X1743" s="795">
        <f t="shared" si="254"/>
        <v>60159400</v>
      </c>
      <c r="Y1743" s="795">
        <f t="shared" si="255"/>
        <v>0</v>
      </c>
      <c r="Z1743" s="795">
        <f t="shared" si="256"/>
        <v>0</v>
      </c>
      <c r="AA1743" s="795">
        <f t="shared" si="257"/>
        <v>0</v>
      </c>
      <c r="AB1743" s="796">
        <f>IFERROR(VLOOKUP(N1743,'[40]KL TT ĐỢT 2'!$B$18:$K$2023,10,0),0)</f>
        <v>0</v>
      </c>
    </row>
    <row r="1744" spans="1:28" s="1023" customFormat="1" ht="42" hidden="1" outlineLevel="1">
      <c r="A1744" s="1019">
        <v>5</v>
      </c>
      <c r="B1744" s="1019" t="s">
        <v>3747</v>
      </c>
      <c r="C1744" s="1001" t="s">
        <v>3748</v>
      </c>
      <c r="D1744" s="1020" t="s">
        <v>3749</v>
      </c>
      <c r="E1744" s="1021">
        <v>50</v>
      </c>
      <c r="F1744" s="1022"/>
      <c r="G1744" s="1022"/>
      <c r="H1744" s="812">
        <v>0</v>
      </c>
      <c r="I1744" s="891">
        <f t="shared" si="258"/>
        <v>0</v>
      </c>
      <c r="J1744" s="892">
        <f t="shared" si="259"/>
        <v>0</v>
      </c>
      <c r="K1744" s="1022"/>
      <c r="M1744" s="1024">
        <v>5</v>
      </c>
      <c r="N1744" s="1024" t="s">
        <v>3747</v>
      </c>
      <c r="O1744" s="1006" t="s">
        <v>3748</v>
      </c>
      <c r="P1744" s="1025" t="s">
        <v>3749</v>
      </c>
      <c r="Q1744" s="1026">
        <v>50</v>
      </c>
      <c r="R1744" s="758">
        <f t="shared" si="268"/>
        <v>0</v>
      </c>
      <c r="S1744" s="844">
        <f t="shared" si="268"/>
        <v>0</v>
      </c>
      <c r="T1744" s="883">
        <f t="shared" si="268"/>
        <v>0</v>
      </c>
      <c r="U1744" s="1027">
        <v>221900</v>
      </c>
      <c r="V1744" s="1027">
        <v>64300</v>
      </c>
      <c r="W1744" s="795">
        <f t="shared" si="253"/>
        <v>286200</v>
      </c>
      <c r="X1744" s="795">
        <f t="shared" si="254"/>
        <v>14310000</v>
      </c>
      <c r="Y1744" s="795">
        <f t="shared" si="255"/>
        <v>0</v>
      </c>
      <c r="Z1744" s="795">
        <f t="shared" si="256"/>
        <v>0</v>
      </c>
      <c r="AA1744" s="795">
        <f t="shared" si="257"/>
        <v>0</v>
      </c>
      <c r="AB1744" s="796">
        <f>IFERROR(VLOOKUP(N1744,'[40]KL TT ĐỢT 2'!$B$18:$K$2023,10,0),0)</f>
        <v>0</v>
      </c>
    </row>
    <row r="1745" spans="1:28" s="1023" customFormat="1" hidden="1" outlineLevel="1">
      <c r="A1745" s="1019">
        <v>6</v>
      </c>
      <c r="B1745" s="1019" t="s">
        <v>3750</v>
      </c>
      <c r="C1745" s="1001" t="s">
        <v>3751</v>
      </c>
      <c r="D1745" s="1020" t="s">
        <v>805</v>
      </c>
      <c r="E1745" s="1021">
        <v>500</v>
      </c>
      <c r="F1745" s="1022"/>
      <c r="G1745" s="1022"/>
      <c r="H1745" s="812">
        <v>0</v>
      </c>
      <c r="I1745" s="891">
        <f t="shared" si="258"/>
        <v>0</v>
      </c>
      <c r="J1745" s="892">
        <f t="shared" si="259"/>
        <v>0</v>
      </c>
      <c r="K1745" s="1022"/>
      <c r="M1745" s="1024">
        <v>6</v>
      </c>
      <c r="N1745" s="1024" t="s">
        <v>3750</v>
      </c>
      <c r="O1745" s="1006" t="s">
        <v>3751</v>
      </c>
      <c r="P1745" s="1025" t="s">
        <v>805</v>
      </c>
      <c r="Q1745" s="1026">
        <v>500</v>
      </c>
      <c r="R1745" s="758">
        <f t="shared" si="268"/>
        <v>0</v>
      </c>
      <c r="S1745" s="844">
        <f t="shared" si="268"/>
        <v>0</v>
      </c>
      <c r="T1745" s="883">
        <f t="shared" si="268"/>
        <v>0</v>
      </c>
      <c r="U1745" s="1027">
        <v>90000</v>
      </c>
      <c r="V1745" s="1027">
        <v>18000</v>
      </c>
      <c r="W1745" s="795">
        <f t="shared" si="253"/>
        <v>108000</v>
      </c>
      <c r="X1745" s="795">
        <f t="shared" si="254"/>
        <v>54000000</v>
      </c>
      <c r="Y1745" s="795">
        <f t="shared" si="255"/>
        <v>0</v>
      </c>
      <c r="Z1745" s="795">
        <f t="shared" si="256"/>
        <v>0</v>
      </c>
      <c r="AA1745" s="795">
        <f t="shared" si="257"/>
        <v>0</v>
      </c>
      <c r="AB1745" s="796">
        <f>IFERROR(VLOOKUP(N1745,'[40]KL TT ĐỢT 2'!$B$18:$K$2023,10,0),0)</f>
        <v>0</v>
      </c>
    </row>
    <row r="1746" spans="1:28" s="1023" customFormat="1" hidden="1" outlineLevel="1">
      <c r="A1746" s="1019">
        <v>7</v>
      </c>
      <c r="B1746" s="1019" t="s">
        <v>3752</v>
      </c>
      <c r="C1746" s="1001" t="s">
        <v>3753</v>
      </c>
      <c r="D1746" s="1020" t="s">
        <v>805</v>
      </c>
      <c r="E1746" s="1021">
        <v>1000</v>
      </c>
      <c r="F1746" s="1022"/>
      <c r="G1746" s="1022"/>
      <c r="H1746" s="812">
        <v>0</v>
      </c>
      <c r="I1746" s="891">
        <f t="shared" si="258"/>
        <v>0</v>
      </c>
      <c r="J1746" s="892">
        <f t="shared" si="259"/>
        <v>0</v>
      </c>
      <c r="K1746" s="1022"/>
      <c r="M1746" s="1024">
        <v>7</v>
      </c>
      <c r="N1746" s="1024" t="s">
        <v>3752</v>
      </c>
      <c r="O1746" s="1006" t="s">
        <v>3753</v>
      </c>
      <c r="P1746" s="1025" t="s">
        <v>805</v>
      </c>
      <c r="Q1746" s="1026">
        <v>1000</v>
      </c>
      <c r="R1746" s="758">
        <f t="shared" si="268"/>
        <v>0</v>
      </c>
      <c r="S1746" s="844">
        <f t="shared" si="268"/>
        <v>0</v>
      </c>
      <c r="T1746" s="883">
        <f t="shared" si="268"/>
        <v>0</v>
      </c>
      <c r="U1746" s="1027">
        <v>278500</v>
      </c>
      <c r="V1746" s="1027">
        <v>37200</v>
      </c>
      <c r="W1746" s="795">
        <f t="shared" si="253"/>
        <v>315700</v>
      </c>
      <c r="X1746" s="795">
        <f t="shared" si="254"/>
        <v>315700000</v>
      </c>
      <c r="Y1746" s="795">
        <f t="shared" si="255"/>
        <v>0</v>
      </c>
      <c r="Z1746" s="795">
        <f t="shared" si="256"/>
        <v>0</v>
      </c>
      <c r="AA1746" s="795">
        <f t="shared" si="257"/>
        <v>0</v>
      </c>
      <c r="AB1746" s="796">
        <f>IFERROR(VLOOKUP(N1746,'[40]KL TT ĐỢT 2'!$B$18:$K$2023,10,0),0)</f>
        <v>0</v>
      </c>
    </row>
    <row r="1747" spans="1:28" s="1023" customFormat="1" hidden="1" outlineLevel="1">
      <c r="A1747" s="1019">
        <v>8</v>
      </c>
      <c r="B1747" s="1019" t="s">
        <v>3754</v>
      </c>
      <c r="C1747" s="1001" t="s">
        <v>3755</v>
      </c>
      <c r="D1747" s="1020" t="s">
        <v>805</v>
      </c>
      <c r="E1747" s="1021">
        <v>420</v>
      </c>
      <c r="F1747" s="1022"/>
      <c r="G1747" s="1022"/>
      <c r="H1747" s="812">
        <v>0</v>
      </c>
      <c r="I1747" s="891">
        <f t="shared" si="258"/>
        <v>0</v>
      </c>
      <c r="J1747" s="892">
        <f t="shared" si="259"/>
        <v>0</v>
      </c>
      <c r="K1747" s="1022"/>
      <c r="M1747" s="1024">
        <v>8</v>
      </c>
      <c r="N1747" s="1024" t="s">
        <v>3754</v>
      </c>
      <c r="O1747" s="1006" t="s">
        <v>3755</v>
      </c>
      <c r="P1747" s="1025" t="s">
        <v>805</v>
      </c>
      <c r="Q1747" s="1026">
        <v>420</v>
      </c>
      <c r="R1747" s="758">
        <f t="shared" si="268"/>
        <v>0</v>
      </c>
      <c r="S1747" s="844">
        <f t="shared" si="268"/>
        <v>0</v>
      </c>
      <c r="T1747" s="883">
        <f t="shared" si="268"/>
        <v>0</v>
      </c>
      <c r="U1747" s="1027">
        <v>427900</v>
      </c>
      <c r="V1747" s="1027">
        <v>46400</v>
      </c>
      <c r="W1747" s="795">
        <f t="shared" si="253"/>
        <v>474300</v>
      </c>
      <c r="X1747" s="795">
        <f t="shared" si="254"/>
        <v>199206000</v>
      </c>
      <c r="Y1747" s="795">
        <f t="shared" si="255"/>
        <v>0</v>
      </c>
      <c r="Z1747" s="795">
        <f t="shared" si="256"/>
        <v>0</v>
      </c>
      <c r="AA1747" s="795">
        <f t="shared" si="257"/>
        <v>0</v>
      </c>
      <c r="AB1747" s="796">
        <f>IFERROR(VLOOKUP(N1747,'[40]KL TT ĐỢT 2'!$B$18:$K$2023,10,0),0)</f>
        <v>0</v>
      </c>
    </row>
    <row r="1748" spans="1:28" s="1023" customFormat="1" hidden="1" outlineLevel="1">
      <c r="A1748" s="1019">
        <v>9</v>
      </c>
      <c r="B1748" s="1019" t="s">
        <v>3756</v>
      </c>
      <c r="C1748" s="1001" t="s">
        <v>3757</v>
      </c>
      <c r="D1748" s="1020" t="s">
        <v>805</v>
      </c>
      <c r="E1748" s="1021">
        <v>317</v>
      </c>
      <c r="F1748" s="1022"/>
      <c r="G1748" s="1022"/>
      <c r="H1748" s="812">
        <v>0</v>
      </c>
      <c r="I1748" s="891">
        <f t="shared" si="258"/>
        <v>0</v>
      </c>
      <c r="J1748" s="892">
        <f t="shared" si="259"/>
        <v>0</v>
      </c>
      <c r="K1748" s="1022"/>
      <c r="M1748" s="1024">
        <v>9</v>
      </c>
      <c r="N1748" s="1024" t="s">
        <v>3756</v>
      </c>
      <c r="O1748" s="1006" t="s">
        <v>3757</v>
      </c>
      <c r="P1748" s="1025" t="s">
        <v>805</v>
      </c>
      <c r="Q1748" s="1026">
        <v>317</v>
      </c>
      <c r="R1748" s="758">
        <f t="shared" si="268"/>
        <v>0</v>
      </c>
      <c r="S1748" s="844">
        <f t="shared" si="268"/>
        <v>0</v>
      </c>
      <c r="T1748" s="883">
        <f t="shared" si="268"/>
        <v>0</v>
      </c>
      <c r="U1748" s="1027">
        <v>1056000</v>
      </c>
      <c r="V1748" s="1027">
        <v>64800</v>
      </c>
      <c r="W1748" s="795">
        <f t="shared" si="253"/>
        <v>1120800</v>
      </c>
      <c r="X1748" s="795">
        <f t="shared" si="254"/>
        <v>355293600</v>
      </c>
      <c r="Y1748" s="795">
        <f t="shared" si="255"/>
        <v>0</v>
      </c>
      <c r="Z1748" s="795">
        <f t="shared" si="256"/>
        <v>0</v>
      </c>
      <c r="AA1748" s="795">
        <f t="shared" si="257"/>
        <v>0</v>
      </c>
      <c r="AB1748" s="796">
        <f>IFERROR(VLOOKUP(N1748,'[40]KL TT ĐỢT 2'!$B$18:$K$2023,10,0),0)</f>
        <v>0</v>
      </c>
    </row>
    <row r="1749" spans="1:28" s="1023" customFormat="1" hidden="1" outlineLevel="1">
      <c r="A1749" s="1019">
        <v>10</v>
      </c>
      <c r="B1749" s="1019" t="s">
        <v>3758</v>
      </c>
      <c r="C1749" s="1001" t="s">
        <v>3759</v>
      </c>
      <c r="D1749" s="1020" t="s">
        <v>3760</v>
      </c>
      <c r="E1749" s="1021">
        <v>16</v>
      </c>
      <c r="F1749" s="1022"/>
      <c r="G1749" s="1022"/>
      <c r="H1749" s="812">
        <v>0</v>
      </c>
      <c r="I1749" s="891">
        <f t="shared" si="258"/>
        <v>0</v>
      </c>
      <c r="J1749" s="892">
        <f t="shared" si="259"/>
        <v>0</v>
      </c>
      <c r="K1749" s="1022"/>
      <c r="M1749" s="1024">
        <v>10</v>
      </c>
      <c r="N1749" s="1024" t="s">
        <v>3758</v>
      </c>
      <c r="O1749" s="1006" t="s">
        <v>3759</v>
      </c>
      <c r="P1749" s="1025" t="s">
        <v>3760</v>
      </c>
      <c r="Q1749" s="1026">
        <v>16</v>
      </c>
      <c r="R1749" s="758">
        <f t="shared" si="268"/>
        <v>0</v>
      </c>
      <c r="S1749" s="844">
        <f t="shared" si="268"/>
        <v>0</v>
      </c>
      <c r="T1749" s="883">
        <f t="shared" si="268"/>
        <v>0</v>
      </c>
      <c r="U1749" s="1027">
        <v>2101900</v>
      </c>
      <c r="V1749" s="1027">
        <v>185200</v>
      </c>
      <c r="W1749" s="795">
        <f t="shared" si="253"/>
        <v>2287100</v>
      </c>
      <c r="X1749" s="795">
        <f t="shared" si="254"/>
        <v>36593600</v>
      </c>
      <c r="Y1749" s="795">
        <f t="shared" si="255"/>
        <v>0</v>
      </c>
      <c r="Z1749" s="795">
        <f t="shared" si="256"/>
        <v>0</v>
      </c>
      <c r="AA1749" s="795">
        <f t="shared" si="257"/>
        <v>0</v>
      </c>
      <c r="AB1749" s="796">
        <f>IFERROR(VLOOKUP(N1749,'[40]KL TT ĐỢT 2'!$B$18:$K$2023,10,0),0)</f>
        <v>0</v>
      </c>
    </row>
    <row r="1750" spans="1:28" s="1023" customFormat="1" hidden="1" outlineLevel="1">
      <c r="A1750" s="1019">
        <v>11</v>
      </c>
      <c r="B1750" s="1019" t="s">
        <v>3761</v>
      </c>
      <c r="C1750" s="1001" t="s">
        <v>3762</v>
      </c>
      <c r="D1750" s="1020" t="s">
        <v>809</v>
      </c>
      <c r="E1750" s="1021">
        <v>1</v>
      </c>
      <c r="F1750" s="1022"/>
      <c r="G1750" s="1022"/>
      <c r="H1750" s="812">
        <v>0</v>
      </c>
      <c r="I1750" s="891">
        <f t="shared" si="258"/>
        <v>0</v>
      </c>
      <c r="J1750" s="892">
        <f t="shared" si="259"/>
        <v>0</v>
      </c>
      <c r="K1750" s="1022"/>
      <c r="M1750" s="1024">
        <v>11</v>
      </c>
      <c r="N1750" s="1024" t="s">
        <v>3761</v>
      </c>
      <c r="O1750" s="1006" t="s">
        <v>3762</v>
      </c>
      <c r="P1750" s="1025" t="s">
        <v>809</v>
      </c>
      <c r="Q1750" s="1026">
        <v>1</v>
      </c>
      <c r="R1750" s="758">
        <f t="shared" si="268"/>
        <v>0</v>
      </c>
      <c r="S1750" s="844">
        <f t="shared" si="268"/>
        <v>0</v>
      </c>
      <c r="T1750" s="883">
        <f t="shared" si="268"/>
        <v>0</v>
      </c>
      <c r="U1750" s="1027">
        <v>110407800</v>
      </c>
      <c r="V1750" s="1027">
        <v>92551700</v>
      </c>
      <c r="W1750" s="795">
        <f t="shared" si="253"/>
        <v>202959500</v>
      </c>
      <c r="X1750" s="795">
        <f t="shared" si="254"/>
        <v>202959500</v>
      </c>
      <c r="Y1750" s="795">
        <f t="shared" si="255"/>
        <v>0</v>
      </c>
      <c r="Z1750" s="795">
        <f t="shared" si="256"/>
        <v>0</v>
      </c>
      <c r="AA1750" s="795">
        <f t="shared" si="257"/>
        <v>0</v>
      </c>
      <c r="AB1750" s="796">
        <f>IFERROR(VLOOKUP(N1750,'[40]KL TT ĐỢT 2'!$B$18:$K$2023,10,0),0)</f>
        <v>0</v>
      </c>
    </row>
    <row r="1751" spans="1:28" s="1014" customFormat="1" collapsed="1">
      <c r="A1751" s="1009"/>
      <c r="B1751" s="1019" t="s">
        <v>3763</v>
      </c>
      <c r="C1751" s="1010" t="s">
        <v>966</v>
      </c>
      <c r="D1751" s="1011"/>
      <c r="E1751" s="1012"/>
      <c r="F1751" s="1028"/>
      <c r="G1751" s="1028"/>
      <c r="H1751" s="812">
        <v>0</v>
      </c>
      <c r="I1751" s="891">
        <f t="shared" si="258"/>
        <v>0</v>
      </c>
      <c r="J1751" s="892">
        <f t="shared" si="259"/>
        <v>0</v>
      </c>
      <c r="K1751" s="1028"/>
      <c r="M1751" s="1029"/>
      <c r="N1751" s="1024" t="s">
        <v>3763</v>
      </c>
      <c r="O1751" s="1030" t="s">
        <v>966</v>
      </c>
      <c r="P1751" s="1031"/>
      <c r="Q1751" s="1032"/>
      <c r="R1751" s="758">
        <f t="shared" si="268"/>
        <v>0</v>
      </c>
      <c r="S1751" s="844">
        <f t="shared" si="268"/>
        <v>0</v>
      </c>
      <c r="T1751" s="883">
        <f t="shared" si="268"/>
        <v>0</v>
      </c>
      <c r="U1751" s="1033"/>
      <c r="V1751" s="1033"/>
      <c r="W1751" s="795">
        <f t="shared" si="253"/>
        <v>0</v>
      </c>
      <c r="X1751" s="795">
        <f t="shared" si="254"/>
        <v>0</v>
      </c>
      <c r="Y1751" s="795">
        <f t="shared" si="255"/>
        <v>0</v>
      </c>
      <c r="Z1751" s="795">
        <f t="shared" si="256"/>
        <v>0</v>
      </c>
      <c r="AA1751" s="795">
        <f t="shared" si="257"/>
        <v>0</v>
      </c>
      <c r="AB1751" s="796">
        <f>IFERROR(VLOOKUP(N1751,'[40]KL TT ĐỢT 2'!$B$18:$K$2023,10,0),0)</f>
        <v>0</v>
      </c>
    </row>
    <row r="1752" spans="1:28" s="1034" customFormat="1" ht="28" hidden="1" outlineLevel="1">
      <c r="A1752" s="1019">
        <v>12</v>
      </c>
      <c r="B1752" s="1019" t="s">
        <v>3764</v>
      </c>
      <c r="C1752" s="1001" t="s">
        <v>3765</v>
      </c>
      <c r="D1752" s="1020" t="s">
        <v>822</v>
      </c>
      <c r="E1752" s="1021">
        <v>4</v>
      </c>
      <c r="F1752" s="1022"/>
      <c r="G1752" s="1022"/>
      <c r="H1752" s="758">
        <v>0</v>
      </c>
      <c r="I1752" s="891">
        <f t="shared" si="258"/>
        <v>0</v>
      </c>
      <c r="J1752" s="892">
        <f t="shared" si="259"/>
        <v>0</v>
      </c>
      <c r="K1752" s="1022"/>
      <c r="M1752" s="1024">
        <v>12</v>
      </c>
      <c r="N1752" s="1024" t="s">
        <v>3764</v>
      </c>
      <c r="O1752" s="1006" t="s">
        <v>3765</v>
      </c>
      <c r="P1752" s="1025" t="s">
        <v>822</v>
      </c>
      <c r="Q1752" s="1026">
        <v>4</v>
      </c>
      <c r="R1752" s="758">
        <f t="shared" si="268"/>
        <v>0</v>
      </c>
      <c r="S1752" s="844">
        <f t="shared" si="268"/>
        <v>0</v>
      </c>
      <c r="T1752" s="883">
        <f t="shared" si="268"/>
        <v>0</v>
      </c>
      <c r="U1752" s="1027">
        <v>12274000</v>
      </c>
      <c r="V1752" s="1027">
        <v>555500</v>
      </c>
      <c r="W1752" s="795">
        <f t="shared" ref="W1752:W1819" si="269">U1752+V1752</f>
        <v>12829500</v>
      </c>
      <c r="X1752" s="795">
        <f t="shared" ref="X1752:X1819" si="270">Q1752*W1752</f>
        <v>51318000</v>
      </c>
      <c r="Y1752" s="795">
        <f t="shared" ref="Y1752:Y1819" si="271">R1752*W1752</f>
        <v>0</v>
      </c>
      <c r="Z1752" s="795">
        <f t="shared" ref="Z1752:Z1819" si="272">S1752*W1752</f>
        <v>0</v>
      </c>
      <c r="AA1752" s="795">
        <f t="shared" ref="AA1752:AA1819" si="273">T1752*W1752</f>
        <v>0</v>
      </c>
      <c r="AB1752" s="796">
        <f>IFERROR(VLOOKUP(N1752,'[40]KL TT ĐỢT 2'!$B$18:$K$2023,10,0),0)</f>
        <v>0</v>
      </c>
    </row>
    <row r="1753" spans="1:28" s="1034" customFormat="1" hidden="1" outlineLevel="1">
      <c r="A1753" s="1019">
        <v>13</v>
      </c>
      <c r="B1753" s="1019" t="s">
        <v>3766</v>
      </c>
      <c r="C1753" s="1001" t="s">
        <v>3767</v>
      </c>
      <c r="D1753" s="1020" t="s">
        <v>822</v>
      </c>
      <c r="E1753" s="1021">
        <v>16</v>
      </c>
      <c r="F1753" s="1022"/>
      <c r="G1753" s="1022"/>
      <c r="H1753" s="758">
        <v>0</v>
      </c>
      <c r="I1753" s="891">
        <f t="shared" si="258"/>
        <v>0</v>
      </c>
      <c r="J1753" s="892">
        <f t="shared" si="259"/>
        <v>0</v>
      </c>
      <c r="K1753" s="1022"/>
      <c r="M1753" s="1024">
        <v>13</v>
      </c>
      <c r="N1753" s="1024" t="s">
        <v>3766</v>
      </c>
      <c r="O1753" s="1006" t="s">
        <v>3767</v>
      </c>
      <c r="P1753" s="1025" t="s">
        <v>822</v>
      </c>
      <c r="Q1753" s="1026">
        <v>16</v>
      </c>
      <c r="R1753" s="758">
        <f t="shared" si="268"/>
        <v>0</v>
      </c>
      <c r="S1753" s="844">
        <f t="shared" si="268"/>
        <v>0</v>
      </c>
      <c r="T1753" s="883">
        <f t="shared" si="268"/>
        <v>0</v>
      </c>
      <c r="U1753" s="1027">
        <v>7566200</v>
      </c>
      <c r="V1753" s="1027">
        <v>555500</v>
      </c>
      <c r="W1753" s="795">
        <f t="shared" si="269"/>
        <v>8121700</v>
      </c>
      <c r="X1753" s="795">
        <f t="shared" si="270"/>
        <v>129947200</v>
      </c>
      <c r="Y1753" s="795">
        <f t="shared" si="271"/>
        <v>0</v>
      </c>
      <c r="Z1753" s="795">
        <f t="shared" si="272"/>
        <v>0</v>
      </c>
      <c r="AA1753" s="795">
        <f t="shared" si="273"/>
        <v>0</v>
      </c>
      <c r="AB1753" s="796">
        <f>IFERROR(VLOOKUP(N1753,'[40]KL TT ĐỢT 2'!$B$18:$K$2023,10,0),0)</f>
        <v>0</v>
      </c>
    </row>
    <row r="1754" spans="1:28" s="1034" customFormat="1" hidden="1" outlineLevel="1">
      <c r="A1754" s="1019">
        <v>14</v>
      </c>
      <c r="B1754" s="1019" t="s">
        <v>3768</v>
      </c>
      <c r="C1754" s="1001" t="s">
        <v>3769</v>
      </c>
      <c r="D1754" s="1020" t="s">
        <v>3770</v>
      </c>
      <c r="E1754" s="1021">
        <v>9</v>
      </c>
      <c r="F1754" s="1022"/>
      <c r="G1754" s="1022"/>
      <c r="H1754" s="758">
        <v>0</v>
      </c>
      <c r="I1754" s="891">
        <f t="shared" si="258"/>
        <v>0</v>
      </c>
      <c r="J1754" s="892">
        <f t="shared" si="259"/>
        <v>0</v>
      </c>
      <c r="K1754" s="1022"/>
      <c r="M1754" s="1035">
        <v>14</v>
      </c>
      <c r="N1754" s="1035" t="s">
        <v>3768</v>
      </c>
      <c r="O1754" s="1036" t="s">
        <v>3769</v>
      </c>
      <c r="P1754" s="1037" t="s">
        <v>3770</v>
      </c>
      <c r="Q1754" s="1038">
        <v>9</v>
      </c>
      <c r="R1754" s="758">
        <f t="shared" si="268"/>
        <v>0</v>
      </c>
      <c r="S1754" s="844">
        <f t="shared" si="268"/>
        <v>0</v>
      </c>
      <c r="T1754" s="883">
        <f t="shared" si="268"/>
        <v>0</v>
      </c>
      <c r="U1754" s="1039">
        <v>0</v>
      </c>
      <c r="V1754" s="1039">
        <v>3702100</v>
      </c>
      <c r="W1754" s="898">
        <f t="shared" si="269"/>
        <v>3702100</v>
      </c>
      <c r="X1754" s="898">
        <f t="shared" si="270"/>
        <v>33318900</v>
      </c>
      <c r="Y1754" s="898">
        <f t="shared" si="271"/>
        <v>0</v>
      </c>
      <c r="Z1754" s="898">
        <f t="shared" si="272"/>
        <v>0</v>
      </c>
      <c r="AA1754" s="898">
        <f t="shared" si="273"/>
        <v>0</v>
      </c>
      <c r="AB1754" s="808">
        <f>IFERROR(VLOOKUP(N1754,'[40]KL TT ĐỢT 2'!$B$18:$K$2023,10,0),0)</f>
        <v>0</v>
      </c>
    </row>
    <row r="1755" spans="1:28" s="814" customFormat="1" collapsed="1">
      <c r="A1755" s="809" t="s">
        <v>116</v>
      </c>
      <c r="B1755" s="809"/>
      <c r="C1755" s="810" t="s">
        <v>3771</v>
      </c>
      <c r="D1755" s="809"/>
      <c r="E1755" s="811"/>
      <c r="F1755" s="937"/>
      <c r="G1755" s="937"/>
      <c r="H1755" s="812">
        <v>0</v>
      </c>
      <c r="I1755" s="891">
        <f t="shared" si="258"/>
        <v>0</v>
      </c>
      <c r="J1755" s="892">
        <f t="shared" si="259"/>
        <v>0</v>
      </c>
      <c r="K1755" s="937"/>
      <c r="M1755" s="759" t="s">
        <v>116</v>
      </c>
      <c r="N1755" s="759"/>
      <c r="O1755" s="760" t="s">
        <v>3771</v>
      </c>
      <c r="P1755" s="759"/>
      <c r="Q1755" s="815"/>
      <c r="R1755" s="815"/>
      <c r="S1755" s="815"/>
      <c r="T1755" s="815"/>
      <c r="U1755" s="759"/>
      <c r="V1755" s="759"/>
      <c r="W1755" s="759"/>
      <c r="X1755" s="761">
        <f>SUBTOTAL(9,X1757:X1777)</f>
        <v>1139271770</v>
      </c>
      <c r="Y1755" s="761">
        <f t="shared" ref="Y1755:AA1755" si="274">SUBTOTAL(9,Y1757:Y1777)</f>
        <v>0</v>
      </c>
      <c r="Z1755" s="761">
        <f t="shared" si="274"/>
        <v>0</v>
      </c>
      <c r="AA1755" s="761">
        <f t="shared" si="274"/>
        <v>0</v>
      </c>
      <c r="AB1755" s="816">
        <f>IFERROR(VLOOKUP(N1755,'[40]KL TT ĐỢT 2'!$B$18:$K$2023,10,0),0)</f>
        <v>0</v>
      </c>
    </row>
    <row r="1756" spans="1:28" s="1046" customFormat="1" hidden="1" outlineLevel="1">
      <c r="A1756" s="1040"/>
      <c r="B1756" s="1040"/>
      <c r="C1756" s="1041" t="s">
        <v>960</v>
      </c>
      <c r="D1756" s="1042"/>
      <c r="E1756" s="1043"/>
      <c r="F1756" s="1044"/>
      <c r="G1756" s="1044"/>
      <c r="H1756" s="758">
        <v>0</v>
      </c>
      <c r="I1756" s="912">
        <f t="shared" ref="I1756:I1819" si="275">+E1756*K1756</f>
        <v>0</v>
      </c>
      <c r="J1756" s="913">
        <f t="shared" ref="J1756:J1819" si="276">+H1756+I1756</f>
        <v>0</v>
      </c>
      <c r="K1756" s="1045"/>
      <c r="M1756" s="1015"/>
      <c r="N1756" s="1015"/>
      <c r="O1756" s="1016" t="s">
        <v>960</v>
      </c>
      <c r="P1756" s="1017"/>
      <c r="Q1756" s="1018"/>
      <c r="R1756" s="758">
        <f t="shared" ref="R1756:T1777" si="277">+H1756</f>
        <v>0</v>
      </c>
      <c r="S1756" s="844">
        <f t="shared" si="277"/>
        <v>0</v>
      </c>
      <c r="T1756" s="883">
        <f t="shared" si="277"/>
        <v>0</v>
      </c>
      <c r="U1756" s="1047"/>
      <c r="V1756" s="1047"/>
      <c r="W1756" s="921">
        <f t="shared" si="269"/>
        <v>0</v>
      </c>
      <c r="X1756" s="921">
        <f t="shared" si="270"/>
        <v>0</v>
      </c>
      <c r="Y1756" s="921">
        <f t="shared" si="271"/>
        <v>0</v>
      </c>
      <c r="Z1756" s="921">
        <f t="shared" si="272"/>
        <v>0</v>
      </c>
      <c r="AA1756" s="921">
        <f t="shared" si="273"/>
        <v>0</v>
      </c>
      <c r="AB1756" s="902">
        <f>IFERROR(VLOOKUP(N1756,'[40]KL TT ĐỢT 2'!$B$18:$K$2023,10,0),0)</f>
        <v>0</v>
      </c>
    </row>
    <row r="1757" spans="1:28" s="1034" customFormat="1" hidden="1" outlineLevel="1">
      <c r="A1757" s="1048">
        <v>1</v>
      </c>
      <c r="B1757" s="1048" t="s">
        <v>3772</v>
      </c>
      <c r="C1757" s="1049" t="s">
        <v>3773</v>
      </c>
      <c r="D1757" s="1050" t="s">
        <v>3774</v>
      </c>
      <c r="E1757" s="1051">
        <v>48.7</v>
      </c>
      <c r="F1757" s="1052"/>
      <c r="G1757" s="1052"/>
      <c r="H1757" s="758">
        <v>0</v>
      </c>
      <c r="I1757" s="912">
        <f t="shared" si="275"/>
        <v>0</v>
      </c>
      <c r="J1757" s="913">
        <f t="shared" si="276"/>
        <v>0</v>
      </c>
      <c r="K1757" s="1053"/>
      <c r="M1757" s="1024">
        <v>1</v>
      </c>
      <c r="N1757" s="1024" t="s">
        <v>3772</v>
      </c>
      <c r="O1757" s="1006" t="s">
        <v>3773</v>
      </c>
      <c r="P1757" s="1025" t="s">
        <v>3774</v>
      </c>
      <c r="Q1757" s="1026">
        <v>48.7</v>
      </c>
      <c r="R1757" s="758">
        <f t="shared" si="277"/>
        <v>0</v>
      </c>
      <c r="S1757" s="844">
        <f t="shared" si="277"/>
        <v>0</v>
      </c>
      <c r="T1757" s="883">
        <f t="shared" si="277"/>
        <v>0</v>
      </c>
      <c r="U1757" s="1027">
        <v>2180800</v>
      </c>
      <c r="V1757" s="1027">
        <v>499500</v>
      </c>
      <c r="W1757" s="795">
        <f t="shared" si="269"/>
        <v>2680300</v>
      </c>
      <c r="X1757" s="795">
        <f t="shared" si="270"/>
        <v>130530610.00000001</v>
      </c>
      <c r="Y1757" s="795">
        <f t="shared" si="271"/>
        <v>0</v>
      </c>
      <c r="Z1757" s="795">
        <f t="shared" si="272"/>
        <v>0</v>
      </c>
      <c r="AA1757" s="795">
        <f t="shared" si="273"/>
        <v>0</v>
      </c>
      <c r="AB1757" s="796">
        <f>IFERROR(VLOOKUP(N1757,'[40]KL TT ĐỢT 2'!$B$18:$K$2023,10,0),0)</f>
        <v>0</v>
      </c>
    </row>
    <row r="1758" spans="1:28" s="1034" customFormat="1" hidden="1" outlineLevel="1">
      <c r="A1758" s="1048">
        <v>2</v>
      </c>
      <c r="B1758" s="1048" t="s">
        <v>3775</v>
      </c>
      <c r="C1758" s="1049" t="s">
        <v>3776</v>
      </c>
      <c r="D1758" s="1050" t="s">
        <v>3774</v>
      </c>
      <c r="E1758" s="1051">
        <v>0.4</v>
      </c>
      <c r="F1758" s="1052"/>
      <c r="G1758" s="1052"/>
      <c r="H1758" s="758">
        <v>0</v>
      </c>
      <c r="I1758" s="912">
        <f t="shared" si="275"/>
        <v>0</v>
      </c>
      <c r="J1758" s="913">
        <f t="shared" si="276"/>
        <v>0</v>
      </c>
      <c r="K1758" s="1053"/>
      <c r="M1758" s="1024">
        <v>2</v>
      </c>
      <c r="N1758" s="1024" t="s">
        <v>3775</v>
      </c>
      <c r="O1758" s="1006" t="s">
        <v>3776</v>
      </c>
      <c r="P1758" s="1025" t="s">
        <v>3774</v>
      </c>
      <c r="Q1758" s="1026">
        <v>0.4</v>
      </c>
      <c r="R1758" s="758">
        <f t="shared" si="277"/>
        <v>0</v>
      </c>
      <c r="S1758" s="844">
        <f t="shared" si="277"/>
        <v>0</v>
      </c>
      <c r="T1758" s="883">
        <f t="shared" si="277"/>
        <v>0</v>
      </c>
      <c r="U1758" s="1027">
        <v>4122100</v>
      </c>
      <c r="V1758" s="1027">
        <v>499500</v>
      </c>
      <c r="W1758" s="795">
        <f t="shared" si="269"/>
        <v>4621600</v>
      </c>
      <c r="X1758" s="795">
        <f t="shared" si="270"/>
        <v>1848640</v>
      </c>
      <c r="Y1758" s="795">
        <f t="shared" si="271"/>
        <v>0</v>
      </c>
      <c r="Z1758" s="795">
        <f t="shared" si="272"/>
        <v>0</v>
      </c>
      <c r="AA1758" s="795">
        <f t="shared" si="273"/>
        <v>0</v>
      </c>
      <c r="AB1758" s="796">
        <f>IFERROR(VLOOKUP(N1758,'[40]KL TT ĐỢT 2'!$B$18:$K$2023,10,0),0)</f>
        <v>0</v>
      </c>
    </row>
    <row r="1759" spans="1:28" s="1034" customFormat="1" hidden="1" outlineLevel="1">
      <c r="A1759" s="1048">
        <v>3</v>
      </c>
      <c r="B1759" s="1048" t="s">
        <v>3777</v>
      </c>
      <c r="C1759" s="1049" t="s">
        <v>3778</v>
      </c>
      <c r="D1759" s="1050" t="s">
        <v>3774</v>
      </c>
      <c r="E1759" s="1051">
        <v>4.5999999999999996</v>
      </c>
      <c r="F1759" s="1052"/>
      <c r="G1759" s="1052"/>
      <c r="H1759" s="758">
        <v>0</v>
      </c>
      <c r="I1759" s="912">
        <f t="shared" si="275"/>
        <v>0</v>
      </c>
      <c r="J1759" s="913">
        <f t="shared" si="276"/>
        <v>0</v>
      </c>
      <c r="K1759" s="1053"/>
      <c r="M1759" s="1024">
        <v>3</v>
      </c>
      <c r="N1759" s="1024" t="s">
        <v>3777</v>
      </c>
      <c r="O1759" s="1006" t="s">
        <v>3778</v>
      </c>
      <c r="P1759" s="1025" t="s">
        <v>3774</v>
      </c>
      <c r="Q1759" s="1026">
        <v>4.5999999999999996</v>
      </c>
      <c r="R1759" s="758">
        <f t="shared" si="277"/>
        <v>0</v>
      </c>
      <c r="S1759" s="844">
        <f t="shared" si="277"/>
        <v>0</v>
      </c>
      <c r="T1759" s="883">
        <f t="shared" si="277"/>
        <v>0</v>
      </c>
      <c r="U1759" s="1027">
        <v>4544900</v>
      </c>
      <c r="V1759" s="1027">
        <v>499500</v>
      </c>
      <c r="W1759" s="795">
        <f t="shared" si="269"/>
        <v>5044400</v>
      </c>
      <c r="X1759" s="795">
        <f t="shared" si="270"/>
        <v>23204240</v>
      </c>
      <c r="Y1759" s="795">
        <f t="shared" si="271"/>
        <v>0</v>
      </c>
      <c r="Z1759" s="795">
        <f t="shared" si="272"/>
        <v>0</v>
      </c>
      <c r="AA1759" s="795">
        <f t="shared" si="273"/>
        <v>0</v>
      </c>
      <c r="AB1759" s="796">
        <f>IFERROR(VLOOKUP(N1759,'[40]KL TT ĐỢT 2'!$B$18:$K$2023,10,0),0)</f>
        <v>0</v>
      </c>
    </row>
    <row r="1760" spans="1:28" s="1034" customFormat="1" hidden="1" outlineLevel="1">
      <c r="A1760" s="1048">
        <v>4</v>
      </c>
      <c r="B1760" s="1048" t="s">
        <v>3779</v>
      </c>
      <c r="C1760" s="1049" t="s">
        <v>3780</v>
      </c>
      <c r="D1760" s="1050" t="s">
        <v>906</v>
      </c>
      <c r="E1760" s="1051">
        <v>3.2</v>
      </c>
      <c r="F1760" s="1052"/>
      <c r="G1760" s="1052"/>
      <c r="H1760" s="758">
        <v>0</v>
      </c>
      <c r="I1760" s="912">
        <f t="shared" si="275"/>
        <v>0</v>
      </c>
      <c r="J1760" s="913">
        <f t="shared" si="276"/>
        <v>0</v>
      </c>
      <c r="K1760" s="1053"/>
      <c r="M1760" s="1024">
        <v>4</v>
      </c>
      <c r="N1760" s="1024" t="s">
        <v>3779</v>
      </c>
      <c r="O1760" s="1006" t="s">
        <v>3780</v>
      </c>
      <c r="P1760" s="1025" t="s">
        <v>906</v>
      </c>
      <c r="Q1760" s="1026">
        <v>3.2</v>
      </c>
      <c r="R1760" s="758">
        <f t="shared" si="277"/>
        <v>0</v>
      </c>
      <c r="S1760" s="844">
        <f t="shared" si="277"/>
        <v>0</v>
      </c>
      <c r="T1760" s="883">
        <f t="shared" si="277"/>
        <v>0</v>
      </c>
      <c r="U1760" s="1027">
        <v>3066500</v>
      </c>
      <c r="V1760" s="1027">
        <v>444000</v>
      </c>
      <c r="W1760" s="795">
        <f t="shared" si="269"/>
        <v>3510500</v>
      </c>
      <c r="X1760" s="795">
        <f t="shared" si="270"/>
        <v>11233600</v>
      </c>
      <c r="Y1760" s="795">
        <f t="shared" si="271"/>
        <v>0</v>
      </c>
      <c r="Z1760" s="795">
        <f t="shared" si="272"/>
        <v>0</v>
      </c>
      <c r="AA1760" s="795">
        <f t="shared" si="273"/>
        <v>0</v>
      </c>
      <c r="AB1760" s="796">
        <f>IFERROR(VLOOKUP(N1760,'[40]KL TT ĐỢT 2'!$B$18:$K$2023,10,0),0)</f>
        <v>0</v>
      </c>
    </row>
    <row r="1761" spans="1:28" s="1034" customFormat="1" hidden="1" outlineLevel="1">
      <c r="A1761" s="1048">
        <v>5</v>
      </c>
      <c r="B1761" s="1048" t="s">
        <v>3781</v>
      </c>
      <c r="C1761" s="1049" t="s">
        <v>3782</v>
      </c>
      <c r="D1761" s="1050" t="s">
        <v>906</v>
      </c>
      <c r="E1761" s="1051">
        <v>3.2</v>
      </c>
      <c r="F1761" s="1052"/>
      <c r="G1761" s="1052"/>
      <c r="H1761" s="758">
        <v>0</v>
      </c>
      <c r="I1761" s="912">
        <f t="shared" si="275"/>
        <v>0</v>
      </c>
      <c r="J1761" s="913">
        <f t="shared" si="276"/>
        <v>0</v>
      </c>
      <c r="K1761" s="1053"/>
      <c r="M1761" s="1024">
        <v>5</v>
      </c>
      <c r="N1761" s="1024" t="s">
        <v>3781</v>
      </c>
      <c r="O1761" s="1006" t="s">
        <v>3782</v>
      </c>
      <c r="P1761" s="1025" t="s">
        <v>906</v>
      </c>
      <c r="Q1761" s="1026">
        <v>3.2</v>
      </c>
      <c r="R1761" s="758">
        <f t="shared" si="277"/>
        <v>0</v>
      </c>
      <c r="S1761" s="844">
        <f t="shared" si="277"/>
        <v>0</v>
      </c>
      <c r="T1761" s="883">
        <f t="shared" si="277"/>
        <v>0</v>
      </c>
      <c r="U1761" s="1027">
        <v>3488900</v>
      </c>
      <c r="V1761" s="1027">
        <v>444000</v>
      </c>
      <c r="W1761" s="795">
        <f t="shared" si="269"/>
        <v>3932900</v>
      </c>
      <c r="X1761" s="795">
        <f t="shared" si="270"/>
        <v>12585280</v>
      </c>
      <c r="Y1761" s="795">
        <f t="shared" si="271"/>
        <v>0</v>
      </c>
      <c r="Z1761" s="795">
        <f t="shared" si="272"/>
        <v>0</v>
      </c>
      <c r="AA1761" s="795">
        <f t="shared" si="273"/>
        <v>0</v>
      </c>
      <c r="AB1761" s="796">
        <f>IFERROR(VLOOKUP(N1761,'[40]KL TT ĐỢT 2'!$B$18:$K$2023,10,0),0)</f>
        <v>0</v>
      </c>
    </row>
    <row r="1762" spans="1:28" s="1034" customFormat="1" ht="28" hidden="1" outlineLevel="1">
      <c r="A1762" s="1048">
        <v>6</v>
      </c>
      <c r="B1762" s="1048" t="s">
        <v>3783</v>
      </c>
      <c r="C1762" s="1049" t="s">
        <v>3784</v>
      </c>
      <c r="D1762" s="1050" t="s">
        <v>758</v>
      </c>
      <c r="E1762" s="1051">
        <v>27</v>
      </c>
      <c r="F1762" s="1052"/>
      <c r="G1762" s="1052"/>
      <c r="H1762" s="758">
        <v>0</v>
      </c>
      <c r="I1762" s="912">
        <f t="shared" si="275"/>
        <v>0</v>
      </c>
      <c r="J1762" s="913">
        <f t="shared" si="276"/>
        <v>0</v>
      </c>
      <c r="K1762" s="1053"/>
      <c r="M1762" s="1024">
        <v>6</v>
      </c>
      <c r="N1762" s="1024" t="s">
        <v>3783</v>
      </c>
      <c r="O1762" s="1006" t="s">
        <v>3784</v>
      </c>
      <c r="P1762" s="1025" t="s">
        <v>758</v>
      </c>
      <c r="Q1762" s="1026">
        <v>27</v>
      </c>
      <c r="R1762" s="758">
        <f t="shared" si="277"/>
        <v>0</v>
      </c>
      <c r="S1762" s="844">
        <f t="shared" si="277"/>
        <v>0</v>
      </c>
      <c r="T1762" s="883">
        <f t="shared" si="277"/>
        <v>0</v>
      </c>
      <c r="U1762" s="1027">
        <v>594400</v>
      </c>
      <c r="V1762" s="1027">
        <v>111000</v>
      </c>
      <c r="W1762" s="795">
        <f t="shared" si="269"/>
        <v>705400</v>
      </c>
      <c r="X1762" s="795">
        <f t="shared" si="270"/>
        <v>19045800</v>
      </c>
      <c r="Y1762" s="795">
        <f t="shared" si="271"/>
        <v>0</v>
      </c>
      <c r="Z1762" s="795">
        <f t="shared" si="272"/>
        <v>0</v>
      </c>
      <c r="AA1762" s="795">
        <f t="shared" si="273"/>
        <v>0</v>
      </c>
      <c r="AB1762" s="796">
        <f>IFERROR(VLOOKUP(N1762,'[40]KL TT ĐỢT 2'!$B$18:$K$2023,10,0),0)</f>
        <v>0</v>
      </c>
    </row>
    <row r="1763" spans="1:28" s="1034" customFormat="1" hidden="1" outlineLevel="1">
      <c r="A1763" s="1048">
        <v>7</v>
      </c>
      <c r="B1763" s="1048" t="s">
        <v>3785</v>
      </c>
      <c r="C1763" s="1049" t="s">
        <v>3786</v>
      </c>
      <c r="D1763" s="1050" t="s">
        <v>758</v>
      </c>
      <c r="E1763" s="1051">
        <v>2</v>
      </c>
      <c r="F1763" s="1052"/>
      <c r="G1763" s="1052"/>
      <c r="H1763" s="758">
        <v>0</v>
      </c>
      <c r="I1763" s="912">
        <f t="shared" si="275"/>
        <v>0</v>
      </c>
      <c r="J1763" s="913">
        <f t="shared" si="276"/>
        <v>0</v>
      </c>
      <c r="K1763" s="1053"/>
      <c r="M1763" s="1024">
        <v>7</v>
      </c>
      <c r="N1763" s="1024" t="s">
        <v>3785</v>
      </c>
      <c r="O1763" s="1006" t="s">
        <v>3786</v>
      </c>
      <c r="P1763" s="1025" t="s">
        <v>758</v>
      </c>
      <c r="Q1763" s="1026">
        <v>2</v>
      </c>
      <c r="R1763" s="758">
        <f t="shared" si="277"/>
        <v>0</v>
      </c>
      <c r="S1763" s="844">
        <f t="shared" si="277"/>
        <v>0</v>
      </c>
      <c r="T1763" s="883">
        <f t="shared" si="277"/>
        <v>0</v>
      </c>
      <c r="U1763" s="1027">
        <v>545600</v>
      </c>
      <c r="V1763" s="1027">
        <v>111000</v>
      </c>
      <c r="W1763" s="795">
        <f t="shared" si="269"/>
        <v>656600</v>
      </c>
      <c r="X1763" s="795">
        <f t="shared" si="270"/>
        <v>1313200</v>
      </c>
      <c r="Y1763" s="795">
        <f t="shared" si="271"/>
        <v>0</v>
      </c>
      <c r="Z1763" s="795">
        <f t="shared" si="272"/>
        <v>0</v>
      </c>
      <c r="AA1763" s="795">
        <f t="shared" si="273"/>
        <v>0</v>
      </c>
      <c r="AB1763" s="796">
        <f>IFERROR(VLOOKUP(N1763,'[40]KL TT ĐỢT 2'!$B$18:$K$2023,10,0),0)</f>
        <v>0</v>
      </c>
    </row>
    <row r="1764" spans="1:28" s="1034" customFormat="1" ht="28" hidden="1" outlineLevel="1">
      <c r="A1764" s="1048">
        <v>8</v>
      </c>
      <c r="B1764" s="1048" t="s">
        <v>3787</v>
      </c>
      <c r="C1764" s="1049" t="s">
        <v>3788</v>
      </c>
      <c r="D1764" s="1050" t="s">
        <v>758</v>
      </c>
      <c r="E1764" s="1051">
        <v>27</v>
      </c>
      <c r="F1764" s="1052"/>
      <c r="G1764" s="1052"/>
      <c r="H1764" s="758">
        <v>0</v>
      </c>
      <c r="I1764" s="912">
        <f t="shared" si="275"/>
        <v>0</v>
      </c>
      <c r="J1764" s="913">
        <f t="shared" si="276"/>
        <v>0</v>
      </c>
      <c r="K1764" s="1053"/>
      <c r="M1764" s="1024">
        <v>8</v>
      </c>
      <c r="N1764" s="1024" t="s">
        <v>3787</v>
      </c>
      <c r="O1764" s="1006" t="s">
        <v>3788</v>
      </c>
      <c r="P1764" s="1025" t="s">
        <v>758</v>
      </c>
      <c r="Q1764" s="1026">
        <v>27</v>
      </c>
      <c r="R1764" s="758">
        <f t="shared" si="277"/>
        <v>0</v>
      </c>
      <c r="S1764" s="844">
        <f t="shared" si="277"/>
        <v>0</v>
      </c>
      <c r="T1764" s="883">
        <f t="shared" si="277"/>
        <v>0</v>
      </c>
      <c r="U1764" s="1027">
        <v>550500</v>
      </c>
      <c r="V1764" s="1027">
        <v>111000</v>
      </c>
      <c r="W1764" s="795">
        <f t="shared" si="269"/>
        <v>661500</v>
      </c>
      <c r="X1764" s="795">
        <f t="shared" si="270"/>
        <v>17860500</v>
      </c>
      <c r="Y1764" s="795">
        <f t="shared" si="271"/>
        <v>0</v>
      </c>
      <c r="Z1764" s="795">
        <f t="shared" si="272"/>
        <v>0</v>
      </c>
      <c r="AA1764" s="795">
        <f t="shared" si="273"/>
        <v>0</v>
      </c>
      <c r="AB1764" s="796">
        <f>IFERROR(VLOOKUP(N1764,'[40]KL TT ĐỢT 2'!$B$18:$K$2023,10,0),0)</f>
        <v>0</v>
      </c>
    </row>
    <row r="1765" spans="1:28" s="1034" customFormat="1" hidden="1" outlineLevel="1">
      <c r="A1765" s="1048">
        <v>9</v>
      </c>
      <c r="B1765" s="1048" t="s">
        <v>3789</v>
      </c>
      <c r="C1765" s="1049" t="s">
        <v>3790</v>
      </c>
      <c r="D1765" s="1050" t="s">
        <v>758</v>
      </c>
      <c r="E1765" s="1051">
        <v>7</v>
      </c>
      <c r="F1765" s="1052"/>
      <c r="G1765" s="1052"/>
      <c r="H1765" s="758">
        <v>0</v>
      </c>
      <c r="I1765" s="912">
        <f t="shared" si="275"/>
        <v>0</v>
      </c>
      <c r="J1765" s="913">
        <f t="shared" si="276"/>
        <v>0</v>
      </c>
      <c r="K1765" s="1053"/>
      <c r="M1765" s="1024">
        <v>9</v>
      </c>
      <c r="N1765" s="1024" t="s">
        <v>3789</v>
      </c>
      <c r="O1765" s="1006" t="s">
        <v>3790</v>
      </c>
      <c r="P1765" s="1025" t="s">
        <v>758</v>
      </c>
      <c r="Q1765" s="1026">
        <v>7</v>
      </c>
      <c r="R1765" s="758">
        <f t="shared" si="277"/>
        <v>0</v>
      </c>
      <c r="S1765" s="844">
        <f t="shared" si="277"/>
        <v>0</v>
      </c>
      <c r="T1765" s="883">
        <f t="shared" si="277"/>
        <v>0</v>
      </c>
      <c r="U1765" s="1027">
        <v>973400</v>
      </c>
      <c r="V1765" s="1027">
        <v>222000</v>
      </c>
      <c r="W1765" s="795">
        <f t="shared" si="269"/>
        <v>1195400</v>
      </c>
      <c r="X1765" s="795">
        <f t="shared" si="270"/>
        <v>8367800</v>
      </c>
      <c r="Y1765" s="795">
        <f t="shared" si="271"/>
        <v>0</v>
      </c>
      <c r="Z1765" s="795">
        <f t="shared" si="272"/>
        <v>0</v>
      </c>
      <c r="AA1765" s="795">
        <f t="shared" si="273"/>
        <v>0</v>
      </c>
      <c r="AB1765" s="796">
        <f>IFERROR(VLOOKUP(N1765,'[40]KL TT ĐỢT 2'!$B$18:$K$2023,10,0),0)</f>
        <v>0</v>
      </c>
    </row>
    <row r="1766" spans="1:28" s="1034" customFormat="1" ht="28" hidden="1" outlineLevel="1">
      <c r="A1766" s="1048">
        <v>10</v>
      </c>
      <c r="B1766" s="1048" t="s">
        <v>3791</v>
      </c>
      <c r="C1766" s="1049" t="s">
        <v>3792</v>
      </c>
      <c r="D1766" s="1050" t="s">
        <v>758</v>
      </c>
      <c r="E1766" s="1051">
        <v>33</v>
      </c>
      <c r="F1766" s="1052"/>
      <c r="G1766" s="1052"/>
      <c r="H1766" s="758">
        <v>0</v>
      </c>
      <c r="I1766" s="912">
        <f t="shared" si="275"/>
        <v>0</v>
      </c>
      <c r="J1766" s="913">
        <f t="shared" si="276"/>
        <v>0</v>
      </c>
      <c r="K1766" s="1053"/>
      <c r="M1766" s="1024">
        <v>10</v>
      </c>
      <c r="N1766" s="1024" t="s">
        <v>3791</v>
      </c>
      <c r="O1766" s="1006" t="s">
        <v>3792</v>
      </c>
      <c r="P1766" s="1025" t="s">
        <v>758</v>
      </c>
      <c r="Q1766" s="1026">
        <v>33</v>
      </c>
      <c r="R1766" s="758">
        <f t="shared" si="277"/>
        <v>0</v>
      </c>
      <c r="S1766" s="844">
        <f t="shared" si="277"/>
        <v>0</v>
      </c>
      <c r="T1766" s="883">
        <f t="shared" si="277"/>
        <v>0</v>
      </c>
      <c r="U1766" s="1027">
        <v>1651400</v>
      </c>
      <c r="V1766" s="1027">
        <v>333000</v>
      </c>
      <c r="W1766" s="795">
        <f t="shared" si="269"/>
        <v>1984400</v>
      </c>
      <c r="X1766" s="795">
        <f t="shared" si="270"/>
        <v>65485200</v>
      </c>
      <c r="Y1766" s="795">
        <f t="shared" si="271"/>
        <v>0</v>
      </c>
      <c r="Z1766" s="795">
        <f t="shared" si="272"/>
        <v>0</v>
      </c>
      <c r="AA1766" s="795">
        <f t="shared" si="273"/>
        <v>0</v>
      </c>
      <c r="AB1766" s="796">
        <f>IFERROR(VLOOKUP(N1766,'[40]KL TT ĐỢT 2'!$B$18:$K$2023,10,0),0)</f>
        <v>0</v>
      </c>
    </row>
    <row r="1767" spans="1:28" s="1034" customFormat="1" hidden="1" outlineLevel="1">
      <c r="A1767" s="1048">
        <v>11</v>
      </c>
      <c r="B1767" s="1048" t="s">
        <v>3793</v>
      </c>
      <c r="C1767" s="1049" t="s">
        <v>3794</v>
      </c>
      <c r="D1767" s="1050" t="s">
        <v>758</v>
      </c>
      <c r="E1767" s="1051">
        <v>14</v>
      </c>
      <c r="F1767" s="1052"/>
      <c r="G1767" s="1052"/>
      <c r="H1767" s="758">
        <v>0</v>
      </c>
      <c r="I1767" s="912">
        <f t="shared" si="275"/>
        <v>0</v>
      </c>
      <c r="J1767" s="913">
        <f t="shared" si="276"/>
        <v>0</v>
      </c>
      <c r="K1767" s="1053"/>
      <c r="M1767" s="1024">
        <v>11</v>
      </c>
      <c r="N1767" s="1024" t="s">
        <v>3793</v>
      </c>
      <c r="O1767" s="1006" t="s">
        <v>3794</v>
      </c>
      <c r="P1767" s="1025" t="s">
        <v>758</v>
      </c>
      <c r="Q1767" s="1026">
        <v>14</v>
      </c>
      <c r="R1767" s="758">
        <f t="shared" si="277"/>
        <v>0</v>
      </c>
      <c r="S1767" s="844">
        <f t="shared" si="277"/>
        <v>0</v>
      </c>
      <c r="T1767" s="883">
        <f t="shared" si="277"/>
        <v>0</v>
      </c>
      <c r="U1767" s="1027">
        <v>486700</v>
      </c>
      <c r="V1767" s="1027">
        <v>111000</v>
      </c>
      <c r="W1767" s="795">
        <f t="shared" si="269"/>
        <v>597700</v>
      </c>
      <c r="X1767" s="795">
        <f t="shared" si="270"/>
        <v>8367800</v>
      </c>
      <c r="Y1767" s="795">
        <f t="shared" si="271"/>
        <v>0</v>
      </c>
      <c r="Z1767" s="795">
        <f t="shared" si="272"/>
        <v>0</v>
      </c>
      <c r="AA1767" s="795">
        <f t="shared" si="273"/>
        <v>0</v>
      </c>
      <c r="AB1767" s="796">
        <f>IFERROR(VLOOKUP(N1767,'[40]KL TT ĐỢT 2'!$B$18:$K$2023,10,0),0)</f>
        <v>0</v>
      </c>
    </row>
    <row r="1768" spans="1:28" s="1034" customFormat="1" ht="28" hidden="1" outlineLevel="1">
      <c r="A1768" s="1048">
        <v>12</v>
      </c>
      <c r="B1768" s="1048" t="s">
        <v>3795</v>
      </c>
      <c r="C1768" s="1049" t="s">
        <v>3796</v>
      </c>
      <c r="D1768" s="1050" t="s">
        <v>805</v>
      </c>
      <c r="E1768" s="1051">
        <f>5500*2</f>
        <v>11000</v>
      </c>
      <c r="F1768" s="1052"/>
      <c r="G1768" s="1052"/>
      <c r="H1768" s="758">
        <v>0</v>
      </c>
      <c r="I1768" s="912">
        <f t="shared" si="275"/>
        <v>0</v>
      </c>
      <c r="J1768" s="913">
        <f t="shared" si="276"/>
        <v>0</v>
      </c>
      <c r="K1768" s="1053"/>
      <c r="M1768" s="1024">
        <v>12</v>
      </c>
      <c r="N1768" s="1024" t="s">
        <v>3795</v>
      </c>
      <c r="O1768" s="1006" t="s">
        <v>3796</v>
      </c>
      <c r="P1768" s="1025" t="s">
        <v>805</v>
      </c>
      <c r="Q1768" s="1026">
        <f>5500*2</f>
        <v>11000</v>
      </c>
      <c r="R1768" s="758">
        <f t="shared" si="277"/>
        <v>0</v>
      </c>
      <c r="S1768" s="844">
        <f t="shared" si="277"/>
        <v>0</v>
      </c>
      <c r="T1768" s="883">
        <f t="shared" si="277"/>
        <v>0</v>
      </c>
      <c r="U1768" s="1027">
        <v>20900</v>
      </c>
      <c r="V1768" s="1027">
        <v>5600</v>
      </c>
      <c r="W1768" s="795">
        <f t="shared" si="269"/>
        <v>26500</v>
      </c>
      <c r="X1768" s="795">
        <f t="shared" si="270"/>
        <v>291500000</v>
      </c>
      <c r="Y1768" s="795">
        <f t="shared" si="271"/>
        <v>0</v>
      </c>
      <c r="Z1768" s="795">
        <f t="shared" si="272"/>
        <v>0</v>
      </c>
      <c r="AA1768" s="795">
        <f t="shared" si="273"/>
        <v>0</v>
      </c>
      <c r="AB1768" s="796">
        <f>IFERROR(VLOOKUP(N1768,'[40]KL TT ĐỢT 2'!$B$18:$K$2023,10,0),0)</f>
        <v>0</v>
      </c>
    </row>
    <row r="1769" spans="1:28" s="1034" customFormat="1" hidden="1" outlineLevel="1">
      <c r="A1769" s="1048">
        <v>13</v>
      </c>
      <c r="B1769" s="1048" t="s">
        <v>3797</v>
      </c>
      <c r="C1769" s="1049" t="s">
        <v>3798</v>
      </c>
      <c r="D1769" s="1050" t="s">
        <v>805</v>
      </c>
      <c r="E1769" s="1051">
        <v>1200</v>
      </c>
      <c r="F1769" s="1052"/>
      <c r="G1769" s="1052"/>
      <c r="H1769" s="758">
        <v>0</v>
      </c>
      <c r="I1769" s="912">
        <f t="shared" si="275"/>
        <v>0</v>
      </c>
      <c r="J1769" s="913">
        <f t="shared" si="276"/>
        <v>0</v>
      </c>
      <c r="K1769" s="1053"/>
      <c r="M1769" s="1024">
        <v>13</v>
      </c>
      <c r="N1769" s="1024" t="s">
        <v>3797</v>
      </c>
      <c r="O1769" s="1006" t="s">
        <v>3798</v>
      </c>
      <c r="P1769" s="1025" t="s">
        <v>805</v>
      </c>
      <c r="Q1769" s="1026">
        <v>1200</v>
      </c>
      <c r="R1769" s="758">
        <f t="shared" si="277"/>
        <v>0</v>
      </c>
      <c r="S1769" s="844">
        <f t="shared" si="277"/>
        <v>0</v>
      </c>
      <c r="T1769" s="883">
        <f t="shared" si="277"/>
        <v>0</v>
      </c>
      <c r="U1769" s="1027">
        <v>18400</v>
      </c>
      <c r="V1769" s="1027">
        <v>5600</v>
      </c>
      <c r="W1769" s="795">
        <f t="shared" si="269"/>
        <v>24000</v>
      </c>
      <c r="X1769" s="795">
        <f t="shared" si="270"/>
        <v>28800000</v>
      </c>
      <c r="Y1769" s="795">
        <f t="shared" si="271"/>
        <v>0</v>
      </c>
      <c r="Z1769" s="795">
        <f t="shared" si="272"/>
        <v>0</v>
      </c>
      <c r="AA1769" s="795">
        <f t="shared" si="273"/>
        <v>0</v>
      </c>
      <c r="AB1769" s="796">
        <f>IFERROR(VLOOKUP(N1769,'[40]KL TT ĐỢT 2'!$B$18:$K$2023,10,0),0)</f>
        <v>0</v>
      </c>
    </row>
    <row r="1770" spans="1:28" s="1034" customFormat="1" hidden="1" outlineLevel="1">
      <c r="A1770" s="1048">
        <v>14</v>
      </c>
      <c r="B1770" s="1048" t="s">
        <v>3799</v>
      </c>
      <c r="C1770" s="1049" t="s">
        <v>962</v>
      </c>
      <c r="D1770" s="1050" t="s">
        <v>805</v>
      </c>
      <c r="E1770" s="1051">
        <v>5600</v>
      </c>
      <c r="F1770" s="1052"/>
      <c r="G1770" s="1052"/>
      <c r="H1770" s="758">
        <v>0</v>
      </c>
      <c r="I1770" s="912">
        <f t="shared" si="275"/>
        <v>0</v>
      </c>
      <c r="J1770" s="913">
        <f t="shared" si="276"/>
        <v>0</v>
      </c>
      <c r="K1770" s="1053"/>
      <c r="M1770" s="1024">
        <v>14</v>
      </c>
      <c r="N1770" s="1024" t="s">
        <v>3799</v>
      </c>
      <c r="O1770" s="1006" t="s">
        <v>962</v>
      </c>
      <c r="P1770" s="1025" t="s">
        <v>805</v>
      </c>
      <c r="Q1770" s="1026">
        <v>5600</v>
      </c>
      <c r="R1770" s="758">
        <f t="shared" si="277"/>
        <v>0</v>
      </c>
      <c r="S1770" s="844">
        <f t="shared" si="277"/>
        <v>0</v>
      </c>
      <c r="T1770" s="883">
        <f t="shared" si="277"/>
        <v>0</v>
      </c>
      <c r="U1770" s="1027">
        <v>7100</v>
      </c>
      <c r="V1770" s="1027">
        <v>13400</v>
      </c>
      <c r="W1770" s="795">
        <f t="shared" si="269"/>
        <v>20500</v>
      </c>
      <c r="X1770" s="795">
        <f t="shared" si="270"/>
        <v>114800000</v>
      </c>
      <c r="Y1770" s="795">
        <f t="shared" si="271"/>
        <v>0</v>
      </c>
      <c r="Z1770" s="795">
        <f t="shared" si="272"/>
        <v>0</v>
      </c>
      <c r="AA1770" s="795">
        <f t="shared" si="273"/>
        <v>0</v>
      </c>
      <c r="AB1770" s="796">
        <f>IFERROR(VLOOKUP(N1770,'[40]KL TT ĐỢT 2'!$B$18:$K$2023,10,0),0)</f>
        <v>0</v>
      </c>
    </row>
    <row r="1771" spans="1:28" s="1034" customFormat="1" hidden="1" outlineLevel="1">
      <c r="A1771" s="1048">
        <v>15</v>
      </c>
      <c r="B1771" s="1048" t="s">
        <v>3800</v>
      </c>
      <c r="C1771" s="1049" t="s">
        <v>3801</v>
      </c>
      <c r="D1771" s="1050" t="s">
        <v>805</v>
      </c>
      <c r="E1771" s="1051">
        <v>105</v>
      </c>
      <c r="F1771" s="1052"/>
      <c r="G1771" s="1052"/>
      <c r="H1771" s="758">
        <v>0</v>
      </c>
      <c r="I1771" s="912">
        <f t="shared" si="275"/>
        <v>0</v>
      </c>
      <c r="J1771" s="913">
        <f t="shared" si="276"/>
        <v>0</v>
      </c>
      <c r="K1771" s="1053"/>
      <c r="M1771" s="1024">
        <v>15</v>
      </c>
      <c r="N1771" s="1024" t="s">
        <v>3800</v>
      </c>
      <c r="O1771" s="1006" t="s">
        <v>3801</v>
      </c>
      <c r="P1771" s="1025" t="s">
        <v>805</v>
      </c>
      <c r="Q1771" s="1026">
        <v>105</v>
      </c>
      <c r="R1771" s="758">
        <f t="shared" si="277"/>
        <v>0</v>
      </c>
      <c r="S1771" s="844">
        <f t="shared" si="277"/>
        <v>0</v>
      </c>
      <c r="T1771" s="883">
        <f t="shared" si="277"/>
        <v>0</v>
      </c>
      <c r="U1771" s="1027">
        <v>210700</v>
      </c>
      <c r="V1771" s="1027">
        <v>50000</v>
      </c>
      <c r="W1771" s="795">
        <f t="shared" si="269"/>
        <v>260700</v>
      </c>
      <c r="X1771" s="795">
        <f t="shared" si="270"/>
        <v>27373500</v>
      </c>
      <c r="Y1771" s="795">
        <f t="shared" si="271"/>
        <v>0</v>
      </c>
      <c r="Z1771" s="795">
        <f t="shared" si="272"/>
        <v>0</v>
      </c>
      <c r="AA1771" s="795">
        <f t="shared" si="273"/>
        <v>0</v>
      </c>
      <c r="AB1771" s="796">
        <f>IFERROR(VLOOKUP(N1771,'[40]KL TT ĐỢT 2'!$B$18:$K$2023,10,0),0)</f>
        <v>0</v>
      </c>
    </row>
    <row r="1772" spans="1:28" s="1034" customFormat="1" hidden="1" outlineLevel="1">
      <c r="A1772" s="1048">
        <v>16</v>
      </c>
      <c r="B1772" s="1048" t="s">
        <v>3802</v>
      </c>
      <c r="C1772" s="1049" t="s">
        <v>3803</v>
      </c>
      <c r="D1772" s="1050" t="s">
        <v>805</v>
      </c>
      <c r="E1772" s="1051">
        <v>20</v>
      </c>
      <c r="F1772" s="1052"/>
      <c r="G1772" s="1052"/>
      <c r="H1772" s="758">
        <v>0</v>
      </c>
      <c r="I1772" s="912">
        <f t="shared" si="275"/>
        <v>0</v>
      </c>
      <c r="J1772" s="913">
        <f t="shared" si="276"/>
        <v>0</v>
      </c>
      <c r="K1772" s="1053"/>
      <c r="M1772" s="1024">
        <v>16</v>
      </c>
      <c r="N1772" s="1024" t="s">
        <v>3802</v>
      </c>
      <c r="O1772" s="1006" t="s">
        <v>3803</v>
      </c>
      <c r="P1772" s="1025" t="s">
        <v>805</v>
      </c>
      <c r="Q1772" s="1026">
        <v>20</v>
      </c>
      <c r="R1772" s="758">
        <f t="shared" si="277"/>
        <v>0</v>
      </c>
      <c r="S1772" s="844">
        <f t="shared" si="277"/>
        <v>0</v>
      </c>
      <c r="T1772" s="883">
        <f t="shared" si="277"/>
        <v>0</v>
      </c>
      <c r="U1772" s="1027">
        <v>303500</v>
      </c>
      <c r="V1772" s="1027">
        <v>61100</v>
      </c>
      <c r="W1772" s="795">
        <f t="shared" si="269"/>
        <v>364600</v>
      </c>
      <c r="X1772" s="795">
        <f t="shared" si="270"/>
        <v>7292000</v>
      </c>
      <c r="Y1772" s="795">
        <f t="shared" si="271"/>
        <v>0</v>
      </c>
      <c r="Z1772" s="795">
        <f t="shared" si="272"/>
        <v>0</v>
      </c>
      <c r="AA1772" s="795">
        <f t="shared" si="273"/>
        <v>0</v>
      </c>
      <c r="AB1772" s="796">
        <f>IFERROR(VLOOKUP(N1772,'[40]KL TT ĐỢT 2'!$B$18:$K$2023,10,0),0)</f>
        <v>0</v>
      </c>
    </row>
    <row r="1773" spans="1:28" s="1034" customFormat="1" hidden="1" outlineLevel="1">
      <c r="A1773" s="1048">
        <v>17</v>
      </c>
      <c r="B1773" s="1048" t="s">
        <v>3804</v>
      </c>
      <c r="C1773" s="1049" t="s">
        <v>963</v>
      </c>
      <c r="D1773" s="1050" t="s">
        <v>964</v>
      </c>
      <c r="E1773" s="1051">
        <v>1</v>
      </c>
      <c r="F1773" s="1052"/>
      <c r="G1773" s="1052"/>
      <c r="H1773" s="758">
        <v>0</v>
      </c>
      <c r="I1773" s="912">
        <f t="shared" si="275"/>
        <v>0</v>
      </c>
      <c r="J1773" s="913">
        <f t="shared" si="276"/>
        <v>0</v>
      </c>
      <c r="K1773" s="1053"/>
      <c r="M1773" s="1024">
        <v>17</v>
      </c>
      <c r="N1773" s="1024" t="s">
        <v>3804</v>
      </c>
      <c r="O1773" s="1006" t="s">
        <v>963</v>
      </c>
      <c r="P1773" s="1025" t="s">
        <v>964</v>
      </c>
      <c r="Q1773" s="1026">
        <v>1</v>
      </c>
      <c r="R1773" s="758">
        <f t="shared" si="277"/>
        <v>0</v>
      </c>
      <c r="S1773" s="844">
        <f t="shared" si="277"/>
        <v>0</v>
      </c>
      <c r="T1773" s="883">
        <f t="shared" si="277"/>
        <v>0</v>
      </c>
      <c r="U1773" s="1027">
        <v>0</v>
      </c>
      <c r="V1773" s="1027">
        <v>22200000</v>
      </c>
      <c r="W1773" s="795">
        <f t="shared" si="269"/>
        <v>22200000</v>
      </c>
      <c r="X1773" s="795">
        <f t="shared" si="270"/>
        <v>22200000</v>
      </c>
      <c r="Y1773" s="795">
        <f t="shared" si="271"/>
        <v>0</v>
      </c>
      <c r="Z1773" s="795">
        <f t="shared" si="272"/>
        <v>0</v>
      </c>
      <c r="AA1773" s="795">
        <f t="shared" si="273"/>
        <v>0</v>
      </c>
      <c r="AB1773" s="796">
        <f>IFERROR(VLOOKUP(N1773,'[40]KL TT ĐỢT 2'!$B$18:$K$2023,10,0),0)</f>
        <v>0</v>
      </c>
    </row>
    <row r="1774" spans="1:28" s="1034" customFormat="1" ht="28" hidden="1" outlineLevel="1">
      <c r="A1774" s="1048">
        <v>18</v>
      </c>
      <c r="B1774" s="1048" t="s">
        <v>3805</v>
      </c>
      <c r="C1774" s="1049" t="s">
        <v>3806</v>
      </c>
      <c r="D1774" s="1050" t="s">
        <v>809</v>
      </c>
      <c r="E1774" s="1051">
        <v>1</v>
      </c>
      <c r="F1774" s="1052"/>
      <c r="G1774" s="1052"/>
      <c r="H1774" s="758">
        <v>0</v>
      </c>
      <c r="I1774" s="912">
        <f t="shared" si="275"/>
        <v>0</v>
      </c>
      <c r="J1774" s="913">
        <f t="shared" si="276"/>
        <v>0</v>
      </c>
      <c r="K1774" s="1053"/>
      <c r="M1774" s="1024">
        <v>18</v>
      </c>
      <c r="N1774" s="1024" t="s">
        <v>3805</v>
      </c>
      <c r="O1774" s="1006" t="s">
        <v>3806</v>
      </c>
      <c r="P1774" s="1025" t="s">
        <v>809</v>
      </c>
      <c r="Q1774" s="1026">
        <v>1</v>
      </c>
      <c r="R1774" s="758">
        <f t="shared" si="277"/>
        <v>0</v>
      </c>
      <c r="S1774" s="844">
        <f t="shared" si="277"/>
        <v>0</v>
      </c>
      <c r="T1774" s="883">
        <f t="shared" si="277"/>
        <v>0</v>
      </c>
      <c r="U1774" s="1027">
        <v>11100000</v>
      </c>
      <c r="V1774" s="1027">
        <v>0</v>
      </c>
      <c r="W1774" s="795">
        <f t="shared" si="269"/>
        <v>11100000</v>
      </c>
      <c r="X1774" s="795">
        <f t="shared" si="270"/>
        <v>11100000</v>
      </c>
      <c r="Y1774" s="795">
        <f t="shared" si="271"/>
        <v>0</v>
      </c>
      <c r="Z1774" s="795">
        <f t="shared" si="272"/>
        <v>0</v>
      </c>
      <c r="AA1774" s="795">
        <f t="shared" si="273"/>
        <v>0</v>
      </c>
      <c r="AB1774" s="796">
        <f>IFERROR(VLOOKUP(N1774,'[40]KL TT ĐỢT 2'!$B$18:$K$2023,10,0),0)</f>
        <v>0</v>
      </c>
    </row>
    <row r="1775" spans="1:28" s="1046" customFormat="1" hidden="1" outlineLevel="1">
      <c r="A1775" s="1040"/>
      <c r="B1775" s="1048" t="s">
        <v>3807</v>
      </c>
      <c r="C1775" s="1041" t="s">
        <v>966</v>
      </c>
      <c r="D1775" s="1042"/>
      <c r="E1775" s="1054"/>
      <c r="F1775" s="1044"/>
      <c r="G1775" s="1044"/>
      <c r="H1775" s="758">
        <v>0</v>
      </c>
      <c r="I1775" s="912">
        <f t="shared" si="275"/>
        <v>0</v>
      </c>
      <c r="J1775" s="913">
        <f t="shared" si="276"/>
        <v>0</v>
      </c>
      <c r="K1775" s="1045"/>
      <c r="M1775" s="1029"/>
      <c r="N1775" s="1024" t="s">
        <v>3807</v>
      </c>
      <c r="O1775" s="1030" t="s">
        <v>966</v>
      </c>
      <c r="P1775" s="1031"/>
      <c r="Q1775" s="1032"/>
      <c r="R1775" s="758">
        <f t="shared" si="277"/>
        <v>0</v>
      </c>
      <c r="S1775" s="844">
        <f t="shared" si="277"/>
        <v>0</v>
      </c>
      <c r="T1775" s="883">
        <f t="shared" si="277"/>
        <v>0</v>
      </c>
      <c r="U1775" s="1033">
        <v>0</v>
      </c>
      <c r="V1775" s="1033">
        <v>0</v>
      </c>
      <c r="W1775" s="795">
        <f t="shared" si="269"/>
        <v>0</v>
      </c>
      <c r="X1775" s="795">
        <f t="shared" si="270"/>
        <v>0</v>
      </c>
      <c r="Y1775" s="795">
        <f t="shared" si="271"/>
        <v>0</v>
      </c>
      <c r="Z1775" s="795">
        <f t="shared" si="272"/>
        <v>0</v>
      </c>
      <c r="AA1775" s="795">
        <f t="shared" si="273"/>
        <v>0</v>
      </c>
      <c r="AB1775" s="796">
        <f>IFERROR(VLOOKUP(N1775,'[40]KL TT ĐỢT 2'!$B$18:$K$2023,10,0),0)</f>
        <v>0</v>
      </c>
    </row>
    <row r="1776" spans="1:28" s="1034" customFormat="1" ht="28" hidden="1" outlineLevel="1">
      <c r="A1776" s="1048">
        <v>19</v>
      </c>
      <c r="B1776" s="1048" t="s">
        <v>3808</v>
      </c>
      <c r="C1776" s="1049" t="s">
        <v>3809</v>
      </c>
      <c r="D1776" s="1050" t="s">
        <v>758</v>
      </c>
      <c r="E1776" s="1051">
        <v>2</v>
      </c>
      <c r="F1776" s="1052"/>
      <c r="G1776" s="1052"/>
      <c r="H1776" s="758">
        <v>0</v>
      </c>
      <c r="I1776" s="912">
        <f t="shared" si="275"/>
        <v>0</v>
      </c>
      <c r="J1776" s="913">
        <f t="shared" si="276"/>
        <v>0</v>
      </c>
      <c r="K1776" s="1053"/>
      <c r="M1776" s="1024">
        <v>19</v>
      </c>
      <c r="N1776" s="1024" t="s">
        <v>3808</v>
      </c>
      <c r="O1776" s="1006" t="s">
        <v>3809</v>
      </c>
      <c r="P1776" s="1025" t="s">
        <v>758</v>
      </c>
      <c r="Q1776" s="1026">
        <v>2</v>
      </c>
      <c r="R1776" s="758">
        <f t="shared" si="277"/>
        <v>0</v>
      </c>
      <c r="S1776" s="844">
        <f t="shared" si="277"/>
        <v>0</v>
      </c>
      <c r="T1776" s="883">
        <f t="shared" si="277"/>
        <v>0</v>
      </c>
      <c r="U1776" s="1027">
        <v>156915300</v>
      </c>
      <c r="V1776" s="1027">
        <v>2220000</v>
      </c>
      <c r="W1776" s="795">
        <f t="shared" si="269"/>
        <v>159135300</v>
      </c>
      <c r="X1776" s="795">
        <f t="shared" si="270"/>
        <v>318270600</v>
      </c>
      <c r="Y1776" s="795">
        <f t="shared" si="271"/>
        <v>0</v>
      </c>
      <c r="Z1776" s="795">
        <f t="shared" si="272"/>
        <v>0</v>
      </c>
      <c r="AA1776" s="795">
        <f t="shared" si="273"/>
        <v>0</v>
      </c>
      <c r="AB1776" s="796">
        <f>IFERROR(VLOOKUP(N1776,'[40]KL TT ĐỢT 2'!$B$18:$K$2023,10,0),0)</f>
        <v>0</v>
      </c>
    </row>
    <row r="1777" spans="1:28" s="1034" customFormat="1" hidden="1" outlineLevel="1">
      <c r="A1777" s="1048">
        <v>20</v>
      </c>
      <c r="B1777" s="1048" t="s">
        <v>3810</v>
      </c>
      <c r="C1777" s="1049" t="s">
        <v>3811</v>
      </c>
      <c r="D1777" s="1050" t="s">
        <v>758</v>
      </c>
      <c r="E1777" s="1051">
        <v>1</v>
      </c>
      <c r="F1777" s="1052"/>
      <c r="G1777" s="1052"/>
      <c r="H1777" s="758">
        <v>0</v>
      </c>
      <c r="I1777" s="912">
        <f t="shared" si="275"/>
        <v>0</v>
      </c>
      <c r="J1777" s="913">
        <f t="shared" si="276"/>
        <v>0</v>
      </c>
      <c r="K1777" s="1053"/>
      <c r="M1777" s="1035">
        <v>20</v>
      </c>
      <c r="N1777" s="1035" t="s">
        <v>3810</v>
      </c>
      <c r="O1777" s="1036" t="s">
        <v>3811</v>
      </c>
      <c r="P1777" s="1037" t="s">
        <v>758</v>
      </c>
      <c r="Q1777" s="1038">
        <v>1</v>
      </c>
      <c r="R1777" s="758">
        <f t="shared" si="277"/>
        <v>0</v>
      </c>
      <c r="S1777" s="844">
        <f t="shared" si="277"/>
        <v>0</v>
      </c>
      <c r="T1777" s="883">
        <f t="shared" si="277"/>
        <v>0</v>
      </c>
      <c r="U1777" s="1039">
        <v>17760000</v>
      </c>
      <c r="V1777" s="1039">
        <v>333000</v>
      </c>
      <c r="W1777" s="898">
        <f t="shared" si="269"/>
        <v>18093000</v>
      </c>
      <c r="X1777" s="898">
        <f t="shared" si="270"/>
        <v>18093000</v>
      </c>
      <c r="Y1777" s="898">
        <f t="shared" si="271"/>
        <v>0</v>
      </c>
      <c r="Z1777" s="898">
        <f t="shared" si="272"/>
        <v>0</v>
      </c>
      <c r="AA1777" s="898">
        <f t="shared" si="273"/>
        <v>0</v>
      </c>
      <c r="AB1777" s="808">
        <f>IFERROR(VLOOKUP(N1777,'[40]KL TT ĐỢT 2'!$B$18:$K$2023,10,0),0)</f>
        <v>0</v>
      </c>
    </row>
    <row r="1778" spans="1:28" s="736" customFormat="1">
      <c r="A1778" s="746" t="s">
        <v>119</v>
      </c>
      <c r="B1778" s="1055"/>
      <c r="C1778" s="747" t="s">
        <v>3812</v>
      </c>
      <c r="D1778" s="746"/>
      <c r="E1778" s="867"/>
      <c r="F1778" s="911"/>
      <c r="G1778" s="911"/>
      <c r="H1778" s="758">
        <v>0</v>
      </c>
      <c r="I1778" s="912">
        <f t="shared" si="275"/>
        <v>0</v>
      </c>
      <c r="J1778" s="913">
        <f t="shared" si="276"/>
        <v>0</v>
      </c>
      <c r="K1778" s="914"/>
      <c r="M1778" s="759" t="s">
        <v>119</v>
      </c>
      <c r="N1778" s="759"/>
      <c r="O1778" s="760" t="s">
        <v>3812</v>
      </c>
      <c r="P1778" s="759"/>
      <c r="Q1778" s="815"/>
      <c r="R1778" s="815"/>
      <c r="S1778" s="815"/>
      <c r="T1778" s="815"/>
      <c r="U1778" s="759"/>
      <c r="V1778" s="759"/>
      <c r="W1778" s="759"/>
      <c r="X1778" s="761">
        <f>SUBTOTAL(9,X1780:X1796)</f>
        <v>3942092910</v>
      </c>
      <c r="Y1778" s="761">
        <f>SUBTOTAL(9,Y1780:Y1796)</f>
        <v>547645913.04347801</v>
      </c>
      <c r="Z1778" s="761">
        <f>SUBTOTAL(9,Z1780:Z1796)</f>
        <v>205367217.39130411</v>
      </c>
      <c r="AA1778" s="761">
        <f>SUBTOTAL(9,AA1780:AA1796)</f>
        <v>753013130.43478203</v>
      </c>
      <c r="AB1778" s="816">
        <f>IFERROR(VLOOKUP(N1778,'[40]KL TT ĐỢT 2'!$B$18:$K$2023,10,0),0)</f>
        <v>0</v>
      </c>
    </row>
    <row r="1779" spans="1:28" s="736" customFormat="1" collapsed="1">
      <c r="A1779" s="746"/>
      <c r="B1779" s="746"/>
      <c r="C1779" s="747" t="s">
        <v>960</v>
      </c>
      <c r="D1779" s="746"/>
      <c r="E1779" s="867"/>
      <c r="F1779" s="911"/>
      <c r="G1779" s="911"/>
      <c r="H1779" s="758">
        <v>0</v>
      </c>
      <c r="I1779" s="912">
        <f t="shared" si="275"/>
        <v>0</v>
      </c>
      <c r="J1779" s="913">
        <f t="shared" si="276"/>
        <v>0</v>
      </c>
      <c r="K1779" s="914"/>
      <c r="M1779" s="1056"/>
      <c r="N1779" s="1056"/>
      <c r="O1779" s="1057" t="s">
        <v>960</v>
      </c>
      <c r="P1779" s="1056"/>
      <c r="Q1779" s="1058"/>
      <c r="R1779" s="758">
        <f t="shared" ref="R1779:T1796" si="278">+H1779</f>
        <v>0</v>
      </c>
      <c r="S1779" s="844">
        <f t="shared" si="278"/>
        <v>0</v>
      </c>
      <c r="T1779" s="883">
        <f t="shared" si="278"/>
        <v>0</v>
      </c>
      <c r="U1779" s="1056"/>
      <c r="V1779" s="1056"/>
      <c r="W1779" s="1056"/>
      <c r="X1779" s="1059"/>
      <c r="Y1779" s="1059"/>
      <c r="Z1779" s="1059"/>
      <c r="AA1779" s="1059"/>
      <c r="AB1779" s="902">
        <f>IFERROR(VLOOKUP(N1779,'[40]KL TT ĐỢT 2'!$B$18:$K$2023,10,0),0)</f>
        <v>0</v>
      </c>
    </row>
    <row r="1780" spans="1:28" s="1023" customFormat="1" ht="24" hidden="1" customHeight="1" outlineLevel="1">
      <c r="A1780" s="1019">
        <v>1</v>
      </c>
      <c r="B1780" s="1019" t="s">
        <v>3813</v>
      </c>
      <c r="C1780" s="1001" t="s">
        <v>3773</v>
      </c>
      <c r="D1780" s="1020" t="s">
        <v>3774</v>
      </c>
      <c r="E1780" s="1060">
        <v>226.4</v>
      </c>
      <c r="F1780" s="891">
        <v>0</v>
      </c>
      <c r="G1780" s="891"/>
      <c r="H1780" s="812">
        <v>0</v>
      </c>
      <c r="I1780" s="891">
        <f t="shared" si="275"/>
        <v>0</v>
      </c>
      <c r="J1780" s="892">
        <f t="shared" si="276"/>
        <v>0</v>
      </c>
      <c r="K1780" s="891"/>
      <c r="M1780" s="1061">
        <v>1</v>
      </c>
      <c r="N1780" s="1061" t="s">
        <v>3813</v>
      </c>
      <c r="O1780" s="1002" t="s">
        <v>3773</v>
      </c>
      <c r="P1780" s="1062" t="s">
        <v>3774</v>
      </c>
      <c r="Q1780" s="1063">
        <v>226.4</v>
      </c>
      <c r="R1780" s="758">
        <f t="shared" si="278"/>
        <v>0</v>
      </c>
      <c r="S1780" s="844">
        <f t="shared" si="278"/>
        <v>0</v>
      </c>
      <c r="T1780" s="883">
        <f t="shared" si="278"/>
        <v>0</v>
      </c>
      <c r="U1780" s="1064">
        <v>2180800</v>
      </c>
      <c r="V1780" s="1064">
        <v>499500</v>
      </c>
      <c r="W1780" s="1065">
        <f t="shared" si="269"/>
        <v>2680300</v>
      </c>
      <c r="X1780" s="1065">
        <f t="shared" si="270"/>
        <v>606819920</v>
      </c>
      <c r="Y1780" s="1065">
        <f t="shared" si="271"/>
        <v>0</v>
      </c>
      <c r="Z1780" s="1065">
        <f t="shared" si="272"/>
        <v>0</v>
      </c>
      <c r="AA1780" s="1065">
        <f t="shared" si="273"/>
        <v>0</v>
      </c>
      <c r="AB1780" s="796">
        <f>IFERROR(VLOOKUP(N1780,'[40]KL TT ĐỢT 2'!$B$18:$K$2023,10,0),0)</f>
        <v>0</v>
      </c>
    </row>
    <row r="1781" spans="1:28" s="1023" customFormat="1" hidden="1" outlineLevel="1">
      <c r="A1781" s="1019">
        <v>2</v>
      </c>
      <c r="B1781" s="1019" t="s">
        <v>3814</v>
      </c>
      <c r="C1781" s="1001" t="s">
        <v>3776</v>
      </c>
      <c r="D1781" s="1020" t="s">
        <v>3774</v>
      </c>
      <c r="E1781" s="1060">
        <v>11.2</v>
      </c>
      <c r="F1781" s="891">
        <v>0</v>
      </c>
      <c r="G1781" s="891"/>
      <c r="H1781" s="812">
        <v>0</v>
      </c>
      <c r="I1781" s="891">
        <f t="shared" si="275"/>
        <v>0</v>
      </c>
      <c r="J1781" s="892">
        <f t="shared" si="276"/>
        <v>0</v>
      </c>
      <c r="K1781" s="891"/>
      <c r="M1781" s="1061">
        <v>2</v>
      </c>
      <c r="N1781" s="1061" t="s">
        <v>3814</v>
      </c>
      <c r="O1781" s="1049" t="s">
        <v>3776</v>
      </c>
      <c r="P1781" s="1062" t="s">
        <v>3774</v>
      </c>
      <c r="Q1781" s="1063">
        <v>11.2</v>
      </c>
      <c r="R1781" s="758">
        <f t="shared" si="278"/>
        <v>0</v>
      </c>
      <c r="S1781" s="844">
        <f t="shared" si="278"/>
        <v>0</v>
      </c>
      <c r="T1781" s="883">
        <f t="shared" si="278"/>
        <v>0</v>
      </c>
      <c r="U1781" s="1064">
        <v>4122100</v>
      </c>
      <c r="V1781" s="1064">
        <v>499500</v>
      </c>
      <c r="W1781" s="795">
        <f t="shared" si="269"/>
        <v>4621600</v>
      </c>
      <c r="X1781" s="795">
        <f t="shared" si="270"/>
        <v>51761920</v>
      </c>
      <c r="Y1781" s="795">
        <f t="shared" si="271"/>
        <v>0</v>
      </c>
      <c r="Z1781" s="795">
        <f t="shared" si="272"/>
        <v>0</v>
      </c>
      <c r="AA1781" s="795">
        <f t="shared" si="273"/>
        <v>0</v>
      </c>
      <c r="AB1781" s="796">
        <f>IFERROR(VLOOKUP(N1781,'[40]KL TT ĐỢT 2'!$B$18:$K$2023,10,0),0)</f>
        <v>0</v>
      </c>
    </row>
    <row r="1782" spans="1:28" s="1023" customFormat="1" hidden="1" outlineLevel="1">
      <c r="A1782" s="1019">
        <v>3</v>
      </c>
      <c r="B1782" s="1019" t="s">
        <v>3815</v>
      </c>
      <c r="C1782" s="1001" t="s">
        <v>3778</v>
      </c>
      <c r="D1782" s="1020" t="s">
        <v>3774</v>
      </c>
      <c r="E1782" s="1060">
        <v>24.4</v>
      </c>
      <c r="F1782" s="891">
        <v>0</v>
      </c>
      <c r="G1782" s="891"/>
      <c r="H1782" s="812">
        <v>0</v>
      </c>
      <c r="I1782" s="891">
        <f t="shared" si="275"/>
        <v>0</v>
      </c>
      <c r="J1782" s="892">
        <f t="shared" si="276"/>
        <v>0</v>
      </c>
      <c r="K1782" s="891"/>
      <c r="M1782" s="1061">
        <v>3</v>
      </c>
      <c r="N1782" s="1061" t="s">
        <v>3815</v>
      </c>
      <c r="O1782" s="1049" t="s">
        <v>3778</v>
      </c>
      <c r="P1782" s="1062" t="s">
        <v>3774</v>
      </c>
      <c r="Q1782" s="1063">
        <v>24.4</v>
      </c>
      <c r="R1782" s="758">
        <f t="shared" si="278"/>
        <v>0</v>
      </c>
      <c r="S1782" s="844">
        <f t="shared" si="278"/>
        <v>0</v>
      </c>
      <c r="T1782" s="883">
        <f t="shared" si="278"/>
        <v>0</v>
      </c>
      <c r="U1782" s="1064">
        <v>4544900</v>
      </c>
      <c r="V1782" s="1064">
        <v>499500</v>
      </c>
      <c r="W1782" s="795">
        <f t="shared" si="269"/>
        <v>5044400</v>
      </c>
      <c r="X1782" s="795">
        <f t="shared" si="270"/>
        <v>123083360</v>
      </c>
      <c r="Y1782" s="795">
        <f t="shared" si="271"/>
        <v>0</v>
      </c>
      <c r="Z1782" s="795">
        <f t="shared" si="272"/>
        <v>0</v>
      </c>
      <c r="AA1782" s="795">
        <f t="shared" si="273"/>
        <v>0</v>
      </c>
      <c r="AB1782" s="796">
        <f>IFERROR(VLOOKUP(N1782,'[40]KL TT ĐỢT 2'!$B$18:$K$2023,10,0),0)</f>
        <v>0</v>
      </c>
    </row>
    <row r="1783" spans="1:28" s="1023" customFormat="1" hidden="1" outlineLevel="1">
      <c r="A1783" s="1019">
        <v>4</v>
      </c>
      <c r="B1783" s="1019" t="s">
        <v>3816</v>
      </c>
      <c r="C1783" s="1001" t="s">
        <v>3817</v>
      </c>
      <c r="D1783" s="1020" t="s">
        <v>3774</v>
      </c>
      <c r="E1783" s="1060">
        <v>52.3</v>
      </c>
      <c r="F1783" s="891">
        <v>0</v>
      </c>
      <c r="G1783" s="891"/>
      <c r="H1783" s="812">
        <v>0</v>
      </c>
      <c r="I1783" s="891">
        <f t="shared" si="275"/>
        <v>0</v>
      </c>
      <c r="J1783" s="892">
        <f t="shared" si="276"/>
        <v>0</v>
      </c>
      <c r="K1783" s="891"/>
      <c r="M1783" s="1061">
        <v>4</v>
      </c>
      <c r="N1783" s="1061" t="s">
        <v>3816</v>
      </c>
      <c r="O1783" s="1049" t="s">
        <v>3817</v>
      </c>
      <c r="P1783" s="1062" t="s">
        <v>3774</v>
      </c>
      <c r="Q1783" s="1063">
        <v>52.3</v>
      </c>
      <c r="R1783" s="758">
        <f t="shared" si="278"/>
        <v>0</v>
      </c>
      <c r="S1783" s="844">
        <f t="shared" si="278"/>
        <v>0</v>
      </c>
      <c r="T1783" s="883">
        <f t="shared" si="278"/>
        <v>0</v>
      </c>
      <c r="U1783" s="1064">
        <v>3799400</v>
      </c>
      <c r="V1783" s="1064">
        <v>499500</v>
      </c>
      <c r="W1783" s="795">
        <f t="shared" si="269"/>
        <v>4298900</v>
      </c>
      <c r="X1783" s="795">
        <f t="shared" si="270"/>
        <v>224832470</v>
      </c>
      <c r="Y1783" s="795">
        <f t="shared" si="271"/>
        <v>0</v>
      </c>
      <c r="Z1783" s="795">
        <f t="shared" si="272"/>
        <v>0</v>
      </c>
      <c r="AA1783" s="795">
        <f t="shared" si="273"/>
        <v>0</v>
      </c>
      <c r="AB1783" s="796">
        <f>IFERROR(VLOOKUP(N1783,'[40]KL TT ĐỢT 2'!$B$18:$K$2023,10,0),0)</f>
        <v>0</v>
      </c>
    </row>
    <row r="1784" spans="1:28" s="1023" customFormat="1" hidden="1" outlineLevel="1">
      <c r="A1784" s="1019">
        <v>5</v>
      </c>
      <c r="B1784" s="1019" t="s">
        <v>3818</v>
      </c>
      <c r="C1784" s="1001" t="s">
        <v>3780</v>
      </c>
      <c r="D1784" s="1020" t="s">
        <v>906</v>
      </c>
      <c r="E1784" s="1060">
        <v>19.600000000000001</v>
      </c>
      <c r="F1784" s="891">
        <v>0</v>
      </c>
      <c r="G1784" s="891"/>
      <c r="H1784" s="812">
        <v>0</v>
      </c>
      <c r="I1784" s="891">
        <f t="shared" si="275"/>
        <v>0</v>
      </c>
      <c r="J1784" s="892">
        <f t="shared" si="276"/>
        <v>0</v>
      </c>
      <c r="K1784" s="891"/>
      <c r="M1784" s="1061">
        <v>5</v>
      </c>
      <c r="N1784" s="1061" t="s">
        <v>3818</v>
      </c>
      <c r="O1784" s="1049" t="s">
        <v>3780</v>
      </c>
      <c r="P1784" s="1050" t="s">
        <v>906</v>
      </c>
      <c r="Q1784" s="1063">
        <v>19.600000000000001</v>
      </c>
      <c r="R1784" s="758">
        <f t="shared" si="278"/>
        <v>0</v>
      </c>
      <c r="S1784" s="844">
        <f t="shared" si="278"/>
        <v>0</v>
      </c>
      <c r="T1784" s="883">
        <f t="shared" si="278"/>
        <v>0</v>
      </c>
      <c r="U1784" s="1064">
        <v>3066500</v>
      </c>
      <c r="V1784" s="1064">
        <v>444000</v>
      </c>
      <c r="W1784" s="795">
        <f t="shared" si="269"/>
        <v>3510500</v>
      </c>
      <c r="X1784" s="795">
        <f t="shared" si="270"/>
        <v>68805800</v>
      </c>
      <c r="Y1784" s="795">
        <f t="shared" si="271"/>
        <v>0</v>
      </c>
      <c r="Z1784" s="795">
        <f t="shared" si="272"/>
        <v>0</v>
      </c>
      <c r="AA1784" s="795">
        <f t="shared" si="273"/>
        <v>0</v>
      </c>
      <c r="AB1784" s="796">
        <f>IFERROR(VLOOKUP(N1784,'[40]KL TT ĐỢT 2'!$B$18:$K$2023,10,0),0)</f>
        <v>0</v>
      </c>
    </row>
    <row r="1785" spans="1:28" s="1023" customFormat="1" hidden="1" outlineLevel="1">
      <c r="A1785" s="1019">
        <v>6</v>
      </c>
      <c r="B1785" s="1019" t="s">
        <v>3819</v>
      </c>
      <c r="C1785" s="1001" t="s">
        <v>3782</v>
      </c>
      <c r="D1785" s="1020" t="s">
        <v>906</v>
      </c>
      <c r="E1785" s="1060">
        <v>19.600000000000001</v>
      </c>
      <c r="F1785" s="891">
        <v>0</v>
      </c>
      <c r="G1785" s="891"/>
      <c r="H1785" s="812">
        <v>0</v>
      </c>
      <c r="I1785" s="891">
        <f t="shared" si="275"/>
        <v>0</v>
      </c>
      <c r="J1785" s="892">
        <f t="shared" si="276"/>
        <v>0</v>
      </c>
      <c r="K1785" s="891"/>
      <c r="M1785" s="1061">
        <v>6</v>
      </c>
      <c r="N1785" s="1061" t="s">
        <v>3819</v>
      </c>
      <c r="O1785" s="1049" t="s">
        <v>3782</v>
      </c>
      <c r="P1785" s="1050" t="s">
        <v>906</v>
      </c>
      <c r="Q1785" s="1063">
        <v>19.600000000000001</v>
      </c>
      <c r="R1785" s="758">
        <f t="shared" si="278"/>
        <v>0</v>
      </c>
      <c r="S1785" s="844">
        <f t="shared" si="278"/>
        <v>0</v>
      </c>
      <c r="T1785" s="883">
        <f t="shared" si="278"/>
        <v>0</v>
      </c>
      <c r="U1785" s="1064">
        <v>3488900</v>
      </c>
      <c r="V1785" s="1064">
        <v>444000</v>
      </c>
      <c r="W1785" s="795">
        <f t="shared" si="269"/>
        <v>3932900</v>
      </c>
      <c r="X1785" s="795">
        <f t="shared" si="270"/>
        <v>77084840</v>
      </c>
      <c r="Y1785" s="795">
        <f t="shared" si="271"/>
        <v>0</v>
      </c>
      <c r="Z1785" s="795">
        <f t="shared" si="272"/>
        <v>0</v>
      </c>
      <c r="AA1785" s="795">
        <f t="shared" si="273"/>
        <v>0</v>
      </c>
      <c r="AB1785" s="796">
        <f>IFERROR(VLOOKUP(N1785,'[40]KL TT ĐỢT 2'!$B$18:$K$2023,10,0),0)</f>
        <v>0</v>
      </c>
    </row>
    <row r="1786" spans="1:28" s="1023" customFormat="1" ht="28" hidden="1" outlineLevel="1">
      <c r="A1786" s="1019">
        <v>7</v>
      </c>
      <c r="B1786" s="1019" t="s">
        <v>3820</v>
      </c>
      <c r="C1786" s="1001" t="s">
        <v>3784</v>
      </c>
      <c r="D1786" s="1020" t="s">
        <v>758</v>
      </c>
      <c r="E1786" s="1060">
        <v>777</v>
      </c>
      <c r="F1786" s="891">
        <v>0</v>
      </c>
      <c r="G1786" s="891"/>
      <c r="H1786" s="812">
        <v>0</v>
      </c>
      <c r="I1786" s="891">
        <f t="shared" si="275"/>
        <v>0</v>
      </c>
      <c r="J1786" s="892">
        <f t="shared" si="276"/>
        <v>0</v>
      </c>
      <c r="K1786" s="891"/>
      <c r="M1786" s="1061">
        <v>7</v>
      </c>
      <c r="N1786" s="1061" t="s">
        <v>3820</v>
      </c>
      <c r="O1786" s="1049" t="s">
        <v>3784</v>
      </c>
      <c r="P1786" s="1050" t="s">
        <v>758</v>
      </c>
      <c r="Q1786" s="1063">
        <v>777</v>
      </c>
      <c r="R1786" s="758">
        <f t="shared" si="278"/>
        <v>0</v>
      </c>
      <c r="S1786" s="844">
        <f t="shared" si="278"/>
        <v>0</v>
      </c>
      <c r="T1786" s="883">
        <f t="shared" si="278"/>
        <v>0</v>
      </c>
      <c r="U1786" s="1064">
        <v>594400</v>
      </c>
      <c r="V1786" s="1064">
        <v>111000</v>
      </c>
      <c r="W1786" s="795">
        <f t="shared" si="269"/>
        <v>705400</v>
      </c>
      <c r="X1786" s="795">
        <f t="shared" si="270"/>
        <v>548095800</v>
      </c>
      <c r="Y1786" s="795">
        <f t="shared" si="271"/>
        <v>0</v>
      </c>
      <c r="Z1786" s="795">
        <f t="shared" si="272"/>
        <v>0</v>
      </c>
      <c r="AA1786" s="795">
        <f t="shared" si="273"/>
        <v>0</v>
      </c>
      <c r="AB1786" s="796">
        <f>IFERROR(VLOOKUP(N1786,'[40]KL TT ĐỢT 2'!$B$18:$K$2023,10,0),0)</f>
        <v>0</v>
      </c>
    </row>
    <row r="1787" spans="1:28" s="1023" customFormat="1" hidden="1" outlineLevel="1">
      <c r="A1787" s="1019">
        <v>8</v>
      </c>
      <c r="B1787" s="1019" t="s">
        <v>3821</v>
      </c>
      <c r="C1787" s="1001" t="s">
        <v>3822</v>
      </c>
      <c r="D1787" s="1020" t="s">
        <v>758</v>
      </c>
      <c r="E1787" s="1060">
        <v>50</v>
      </c>
      <c r="F1787" s="891">
        <v>0</v>
      </c>
      <c r="G1787" s="891"/>
      <c r="H1787" s="812">
        <v>0</v>
      </c>
      <c r="I1787" s="891">
        <f t="shared" si="275"/>
        <v>0</v>
      </c>
      <c r="J1787" s="892">
        <f t="shared" si="276"/>
        <v>0</v>
      </c>
      <c r="K1787" s="891"/>
      <c r="M1787" s="1061">
        <v>8</v>
      </c>
      <c r="N1787" s="1061" t="s">
        <v>3821</v>
      </c>
      <c r="O1787" s="1049" t="s">
        <v>3786</v>
      </c>
      <c r="P1787" s="1050" t="s">
        <v>758</v>
      </c>
      <c r="Q1787" s="1063">
        <v>50</v>
      </c>
      <c r="R1787" s="758">
        <f t="shared" si="278"/>
        <v>0</v>
      </c>
      <c r="S1787" s="844">
        <f t="shared" si="278"/>
        <v>0</v>
      </c>
      <c r="T1787" s="883">
        <f t="shared" si="278"/>
        <v>0</v>
      </c>
      <c r="U1787" s="1064">
        <v>545600</v>
      </c>
      <c r="V1787" s="1064">
        <v>111000</v>
      </c>
      <c r="W1787" s="795">
        <f t="shared" si="269"/>
        <v>656600</v>
      </c>
      <c r="X1787" s="795">
        <f t="shared" si="270"/>
        <v>32830000</v>
      </c>
      <c r="Y1787" s="795">
        <f t="shared" si="271"/>
        <v>0</v>
      </c>
      <c r="Z1787" s="795">
        <f t="shared" si="272"/>
        <v>0</v>
      </c>
      <c r="AA1787" s="795">
        <f t="shared" si="273"/>
        <v>0</v>
      </c>
      <c r="AB1787" s="796">
        <f>IFERROR(VLOOKUP(N1787,'[40]KL TT ĐỢT 2'!$B$18:$K$2023,10,0),0)</f>
        <v>0</v>
      </c>
    </row>
    <row r="1788" spans="1:28" s="1023" customFormat="1" ht="28" hidden="1" outlineLevel="1">
      <c r="A1788" s="1019">
        <v>9</v>
      </c>
      <c r="B1788" s="1019" t="s">
        <v>3823</v>
      </c>
      <c r="C1788" s="1001" t="s">
        <v>3788</v>
      </c>
      <c r="D1788" s="1020" t="s">
        <v>758</v>
      </c>
      <c r="E1788" s="1060">
        <v>54</v>
      </c>
      <c r="F1788" s="891">
        <v>0</v>
      </c>
      <c r="G1788" s="891"/>
      <c r="H1788" s="812">
        <v>0</v>
      </c>
      <c r="I1788" s="891">
        <f t="shared" si="275"/>
        <v>0</v>
      </c>
      <c r="J1788" s="892">
        <f t="shared" si="276"/>
        <v>0</v>
      </c>
      <c r="K1788" s="891"/>
      <c r="M1788" s="1061">
        <v>9</v>
      </c>
      <c r="N1788" s="1061" t="s">
        <v>3823</v>
      </c>
      <c r="O1788" s="1049" t="s">
        <v>3788</v>
      </c>
      <c r="P1788" s="1050" t="s">
        <v>758</v>
      </c>
      <c r="Q1788" s="1063">
        <v>54</v>
      </c>
      <c r="R1788" s="758">
        <f t="shared" si="278"/>
        <v>0</v>
      </c>
      <c r="S1788" s="844">
        <f t="shared" si="278"/>
        <v>0</v>
      </c>
      <c r="T1788" s="883">
        <f t="shared" si="278"/>
        <v>0</v>
      </c>
      <c r="U1788" s="1064">
        <v>550500</v>
      </c>
      <c r="V1788" s="1064">
        <v>111000</v>
      </c>
      <c r="W1788" s="795">
        <f t="shared" si="269"/>
        <v>661500</v>
      </c>
      <c r="X1788" s="795">
        <f t="shared" si="270"/>
        <v>35721000</v>
      </c>
      <c r="Y1788" s="795">
        <f t="shared" si="271"/>
        <v>0</v>
      </c>
      <c r="Z1788" s="795">
        <f t="shared" si="272"/>
        <v>0</v>
      </c>
      <c r="AA1788" s="795">
        <f t="shared" si="273"/>
        <v>0</v>
      </c>
      <c r="AB1788" s="796">
        <f>IFERROR(VLOOKUP(N1788,'[40]KL TT ĐỢT 2'!$B$18:$K$2023,10,0),0)</f>
        <v>0</v>
      </c>
    </row>
    <row r="1789" spans="1:28" s="1023" customFormat="1" hidden="1" outlineLevel="1">
      <c r="A1789" s="1019">
        <v>10</v>
      </c>
      <c r="B1789" s="1019" t="s">
        <v>3824</v>
      </c>
      <c r="C1789" s="1001" t="s">
        <v>3790</v>
      </c>
      <c r="D1789" s="1020" t="s">
        <v>758</v>
      </c>
      <c r="E1789" s="1060">
        <v>48</v>
      </c>
      <c r="F1789" s="891">
        <v>0</v>
      </c>
      <c r="G1789" s="891"/>
      <c r="H1789" s="812">
        <v>0</v>
      </c>
      <c r="I1789" s="891">
        <f t="shared" si="275"/>
        <v>0</v>
      </c>
      <c r="J1789" s="892">
        <f t="shared" si="276"/>
        <v>0</v>
      </c>
      <c r="K1789" s="891"/>
      <c r="M1789" s="1061">
        <v>10</v>
      </c>
      <c r="N1789" s="1061" t="s">
        <v>3824</v>
      </c>
      <c r="O1789" s="1049" t="s">
        <v>3790</v>
      </c>
      <c r="P1789" s="1050" t="s">
        <v>758</v>
      </c>
      <c r="Q1789" s="1063">
        <v>48</v>
      </c>
      <c r="R1789" s="758">
        <f t="shared" si="278"/>
        <v>0</v>
      </c>
      <c r="S1789" s="844">
        <f t="shared" si="278"/>
        <v>0</v>
      </c>
      <c r="T1789" s="883">
        <f t="shared" si="278"/>
        <v>0</v>
      </c>
      <c r="U1789" s="1064">
        <v>973400</v>
      </c>
      <c r="V1789" s="1064">
        <v>222000</v>
      </c>
      <c r="W1789" s="795">
        <f t="shared" si="269"/>
        <v>1195400</v>
      </c>
      <c r="X1789" s="795">
        <f t="shared" si="270"/>
        <v>57379200</v>
      </c>
      <c r="Y1789" s="795">
        <f t="shared" si="271"/>
        <v>0</v>
      </c>
      <c r="Z1789" s="795">
        <f t="shared" si="272"/>
        <v>0</v>
      </c>
      <c r="AA1789" s="795">
        <f t="shared" si="273"/>
        <v>0</v>
      </c>
      <c r="AB1789" s="796">
        <f>IFERROR(VLOOKUP(N1789,'[40]KL TT ĐỢT 2'!$B$18:$K$2023,10,0),0)</f>
        <v>0</v>
      </c>
    </row>
    <row r="1790" spans="1:28" s="1023" customFormat="1" ht="28" hidden="1" outlineLevel="1">
      <c r="A1790" s="1019">
        <v>11</v>
      </c>
      <c r="B1790" s="1019" t="s">
        <v>3825</v>
      </c>
      <c r="C1790" s="1001" t="s">
        <v>3792</v>
      </c>
      <c r="D1790" s="1020" t="s">
        <v>758</v>
      </c>
      <c r="E1790" s="1060">
        <v>4</v>
      </c>
      <c r="F1790" s="891">
        <v>0</v>
      </c>
      <c r="G1790" s="891"/>
      <c r="H1790" s="812">
        <v>0</v>
      </c>
      <c r="I1790" s="891">
        <f t="shared" si="275"/>
        <v>0</v>
      </c>
      <c r="J1790" s="892">
        <f t="shared" si="276"/>
        <v>0</v>
      </c>
      <c r="K1790" s="891"/>
      <c r="M1790" s="1061">
        <v>11</v>
      </c>
      <c r="N1790" s="1061" t="s">
        <v>3825</v>
      </c>
      <c r="O1790" s="1049" t="s">
        <v>3792</v>
      </c>
      <c r="P1790" s="1050" t="s">
        <v>758</v>
      </c>
      <c r="Q1790" s="1063">
        <v>4</v>
      </c>
      <c r="R1790" s="758">
        <f t="shared" si="278"/>
        <v>0</v>
      </c>
      <c r="S1790" s="844">
        <f t="shared" si="278"/>
        <v>0</v>
      </c>
      <c r="T1790" s="883">
        <f t="shared" si="278"/>
        <v>0</v>
      </c>
      <c r="U1790" s="1064">
        <v>1651400</v>
      </c>
      <c r="V1790" s="1064">
        <v>333000</v>
      </c>
      <c r="W1790" s="795">
        <f t="shared" si="269"/>
        <v>1984400</v>
      </c>
      <c r="X1790" s="795">
        <f t="shared" si="270"/>
        <v>7937600</v>
      </c>
      <c r="Y1790" s="795">
        <f t="shared" si="271"/>
        <v>0</v>
      </c>
      <c r="Z1790" s="795">
        <f t="shared" si="272"/>
        <v>0</v>
      </c>
      <c r="AA1790" s="795">
        <f t="shared" si="273"/>
        <v>0</v>
      </c>
      <c r="AB1790" s="796">
        <f>IFERROR(VLOOKUP(N1790,'[40]KL TT ĐỢT 2'!$B$18:$K$2023,10,0),0)</f>
        <v>0</v>
      </c>
    </row>
    <row r="1791" spans="1:28" s="1023" customFormat="1" ht="28" hidden="1" outlineLevel="1">
      <c r="A1791" s="1019">
        <v>12</v>
      </c>
      <c r="B1791" s="1019" t="s">
        <v>3826</v>
      </c>
      <c r="C1791" s="1001" t="s">
        <v>3827</v>
      </c>
      <c r="D1791" s="1020" t="s">
        <v>805</v>
      </c>
      <c r="E1791" s="1060">
        <v>44000</v>
      </c>
      <c r="F1791" s="891">
        <v>0</v>
      </c>
      <c r="G1791" s="891"/>
      <c r="H1791" s="812">
        <v>0</v>
      </c>
      <c r="I1791" s="891">
        <f t="shared" si="275"/>
        <v>0</v>
      </c>
      <c r="J1791" s="892">
        <f t="shared" si="276"/>
        <v>0</v>
      </c>
      <c r="K1791" s="891"/>
      <c r="M1791" s="1061">
        <v>12</v>
      </c>
      <c r="N1791" s="1061" t="s">
        <v>3826</v>
      </c>
      <c r="O1791" s="1049" t="s">
        <v>3827</v>
      </c>
      <c r="P1791" s="1050" t="s">
        <v>805</v>
      </c>
      <c r="Q1791" s="1066">
        <v>44000</v>
      </c>
      <c r="R1791" s="758">
        <f t="shared" si="278"/>
        <v>0</v>
      </c>
      <c r="S1791" s="844">
        <f t="shared" si="278"/>
        <v>0</v>
      </c>
      <c r="T1791" s="883">
        <f t="shared" si="278"/>
        <v>0</v>
      </c>
      <c r="U1791" s="1064">
        <v>20900</v>
      </c>
      <c r="V1791" s="1064">
        <v>5600</v>
      </c>
      <c r="W1791" s="795">
        <f t="shared" si="269"/>
        <v>26500</v>
      </c>
      <c r="X1791" s="795">
        <f t="shared" si="270"/>
        <v>1166000000</v>
      </c>
      <c r="Y1791" s="795">
        <f t="shared" si="271"/>
        <v>0</v>
      </c>
      <c r="Z1791" s="795">
        <f t="shared" si="272"/>
        <v>0</v>
      </c>
      <c r="AA1791" s="795">
        <f t="shared" si="273"/>
        <v>0</v>
      </c>
      <c r="AB1791" s="796">
        <f>IFERROR(VLOOKUP(N1791,'[40]KL TT ĐỢT 2'!$B$18:$K$2023,10,0),0)</f>
        <v>0</v>
      </c>
    </row>
    <row r="1792" spans="1:28" s="1023" customFormat="1" hidden="1" outlineLevel="1">
      <c r="A1792" s="1019">
        <v>13</v>
      </c>
      <c r="B1792" s="1019" t="s">
        <v>3828</v>
      </c>
      <c r="C1792" s="1001" t="s">
        <v>3798</v>
      </c>
      <c r="D1792" s="1020" t="s">
        <v>805</v>
      </c>
      <c r="E1792" s="1060">
        <v>3200</v>
      </c>
      <c r="F1792" s="891">
        <v>0</v>
      </c>
      <c r="G1792" s="891"/>
      <c r="H1792" s="812">
        <v>0</v>
      </c>
      <c r="I1792" s="891">
        <f t="shared" si="275"/>
        <v>0</v>
      </c>
      <c r="J1792" s="892">
        <f t="shared" si="276"/>
        <v>0</v>
      </c>
      <c r="K1792" s="891"/>
      <c r="M1792" s="1061">
        <v>13</v>
      </c>
      <c r="N1792" s="1061" t="s">
        <v>3828</v>
      </c>
      <c r="O1792" s="1049" t="s">
        <v>3798</v>
      </c>
      <c r="P1792" s="1050" t="s">
        <v>805</v>
      </c>
      <c r="Q1792" s="1066">
        <v>3200</v>
      </c>
      <c r="R1792" s="758">
        <f t="shared" si="278"/>
        <v>0</v>
      </c>
      <c r="S1792" s="844">
        <f t="shared" si="278"/>
        <v>0</v>
      </c>
      <c r="T1792" s="883">
        <f t="shared" si="278"/>
        <v>0</v>
      </c>
      <c r="U1792" s="1064">
        <v>18400</v>
      </c>
      <c r="V1792" s="1064">
        <v>5600</v>
      </c>
      <c r="W1792" s="795">
        <f t="shared" si="269"/>
        <v>24000</v>
      </c>
      <c r="X1792" s="795">
        <f t="shared" si="270"/>
        <v>76800000</v>
      </c>
      <c r="Y1792" s="795">
        <f t="shared" si="271"/>
        <v>0</v>
      </c>
      <c r="Z1792" s="795">
        <f t="shared" si="272"/>
        <v>0</v>
      </c>
      <c r="AA1792" s="795">
        <f t="shared" si="273"/>
        <v>0</v>
      </c>
      <c r="AB1792" s="796">
        <f>IFERROR(VLOOKUP(N1792,'[40]KL TT ĐỢT 2'!$B$18:$K$2023,10,0),0)</f>
        <v>0</v>
      </c>
    </row>
    <row r="1793" spans="1:28" s="1034" customFormat="1" collapsed="1">
      <c r="A1793" s="1048">
        <v>14</v>
      </c>
      <c r="B1793" s="1048" t="s">
        <v>3829</v>
      </c>
      <c r="C1793" s="1049" t="s">
        <v>962</v>
      </c>
      <c r="D1793" s="1050" t="s">
        <v>805</v>
      </c>
      <c r="E1793" s="1051">
        <v>38402</v>
      </c>
      <c r="F1793" s="926">
        <v>0.43478260869565216</v>
      </c>
      <c r="G1793" s="926">
        <f t="shared" ref="G1793" si="279">+F1793+K1793</f>
        <v>0.69565217391304324</v>
      </c>
      <c r="H1793" s="758">
        <v>26714.434782608685</v>
      </c>
      <c r="I1793" s="912">
        <f t="shared" si="275"/>
        <v>10017.913043478249</v>
      </c>
      <c r="J1793" s="913">
        <f t="shared" si="276"/>
        <v>36732.347826086931</v>
      </c>
      <c r="K1793" s="1053">
        <f>+(0.260869565217391)*100%</f>
        <v>0.26086956521739102</v>
      </c>
      <c r="M1793" s="1061">
        <v>14</v>
      </c>
      <c r="N1793" s="1061" t="s">
        <v>3829</v>
      </c>
      <c r="O1793" s="1049" t="s">
        <v>962</v>
      </c>
      <c r="P1793" s="1050" t="s">
        <v>805</v>
      </c>
      <c r="Q1793" s="1066">
        <v>38402</v>
      </c>
      <c r="R1793" s="758">
        <f t="shared" si="278"/>
        <v>26714.434782608685</v>
      </c>
      <c r="S1793" s="844">
        <f t="shared" si="278"/>
        <v>10017.913043478249</v>
      </c>
      <c r="T1793" s="883">
        <f t="shared" si="278"/>
        <v>36732.347826086931</v>
      </c>
      <c r="U1793" s="1064">
        <v>7100</v>
      </c>
      <c r="V1793" s="1064">
        <v>13400</v>
      </c>
      <c r="W1793" s="795">
        <f t="shared" si="269"/>
        <v>20500</v>
      </c>
      <c r="X1793" s="795">
        <f t="shared" si="270"/>
        <v>787241000</v>
      </c>
      <c r="Y1793" s="795">
        <f t="shared" si="271"/>
        <v>547645913.04347801</v>
      </c>
      <c r="Z1793" s="795">
        <f t="shared" si="272"/>
        <v>205367217.39130411</v>
      </c>
      <c r="AA1793" s="795">
        <f t="shared" si="273"/>
        <v>753013130.43478203</v>
      </c>
      <c r="AB1793" s="796">
        <f>IFERROR(VLOOKUP(N1793,'[40]KL TT ĐỢT 2'!$B$18:$K$2023,10,0),0)</f>
        <v>0.2608695652173913</v>
      </c>
    </row>
    <row r="1794" spans="1:28" s="1034" customFormat="1" ht="70" hidden="1" outlineLevel="1">
      <c r="A1794" s="1048"/>
      <c r="B1794" s="1048"/>
      <c r="C1794" s="923" t="s">
        <v>3830</v>
      </c>
      <c r="D1794" s="1050"/>
      <c r="E1794" s="1067"/>
      <c r="F1794" s="1052"/>
      <c r="G1794" s="1052"/>
      <c r="H1794" s="758">
        <v>0</v>
      </c>
      <c r="I1794" s="912">
        <f t="shared" si="275"/>
        <v>0</v>
      </c>
      <c r="J1794" s="913">
        <f t="shared" si="276"/>
        <v>0</v>
      </c>
      <c r="K1794" s="1053"/>
      <c r="M1794" s="1061"/>
      <c r="N1794" s="1061"/>
      <c r="O1794" s="1049"/>
      <c r="P1794" s="1050"/>
      <c r="Q1794" s="1066"/>
      <c r="R1794" s="758">
        <f t="shared" si="278"/>
        <v>0</v>
      </c>
      <c r="S1794" s="844">
        <f t="shared" si="278"/>
        <v>0</v>
      </c>
      <c r="T1794" s="883">
        <f t="shared" si="278"/>
        <v>0</v>
      </c>
      <c r="U1794" s="1064"/>
      <c r="V1794" s="1064"/>
      <c r="W1794" s="795"/>
      <c r="X1794" s="795"/>
      <c r="Y1794" s="795"/>
      <c r="Z1794" s="795"/>
      <c r="AA1794" s="795"/>
      <c r="AB1794" s="796"/>
    </row>
    <row r="1795" spans="1:28" s="1034" customFormat="1">
      <c r="A1795" s="1048">
        <v>15</v>
      </c>
      <c r="B1795" s="1048" t="s">
        <v>3831</v>
      </c>
      <c r="C1795" s="1049" t="s">
        <v>963</v>
      </c>
      <c r="D1795" s="1050" t="s">
        <v>964</v>
      </c>
      <c r="E1795" s="1051">
        <v>1</v>
      </c>
      <c r="F1795" s="922">
        <v>0</v>
      </c>
      <c r="G1795" s="922"/>
      <c r="H1795" s="758">
        <v>0</v>
      </c>
      <c r="I1795" s="912">
        <f t="shared" si="275"/>
        <v>0</v>
      </c>
      <c r="J1795" s="913">
        <f t="shared" si="276"/>
        <v>0</v>
      </c>
      <c r="K1795" s="912"/>
      <c r="M1795" s="1061">
        <v>15</v>
      </c>
      <c r="N1795" s="1061" t="s">
        <v>3831</v>
      </c>
      <c r="O1795" s="1049" t="s">
        <v>963</v>
      </c>
      <c r="P1795" s="1050" t="s">
        <v>964</v>
      </c>
      <c r="Q1795" s="1066">
        <v>1</v>
      </c>
      <c r="R1795" s="758">
        <f t="shared" si="278"/>
        <v>0</v>
      </c>
      <c r="S1795" s="844">
        <f t="shared" si="278"/>
        <v>0</v>
      </c>
      <c r="T1795" s="883">
        <f t="shared" si="278"/>
        <v>0</v>
      </c>
      <c r="U1795" s="1064">
        <v>0</v>
      </c>
      <c r="V1795" s="1064">
        <v>11100000</v>
      </c>
      <c r="W1795" s="795">
        <f t="shared" si="269"/>
        <v>11100000</v>
      </c>
      <c r="X1795" s="795">
        <f t="shared" si="270"/>
        <v>11100000</v>
      </c>
      <c r="Y1795" s="795">
        <f t="shared" si="271"/>
        <v>0</v>
      </c>
      <c r="Z1795" s="795">
        <f t="shared" si="272"/>
        <v>0</v>
      </c>
      <c r="AA1795" s="795">
        <f t="shared" si="273"/>
        <v>0</v>
      </c>
      <c r="AB1795" s="796">
        <f>IFERROR(VLOOKUP(N1795,'[40]KL TT ĐỢT 2'!$B$18:$K$2023,10,0),0)</f>
        <v>0</v>
      </c>
    </row>
    <row r="1796" spans="1:28" s="1034" customFormat="1" ht="28">
      <c r="A1796" s="1048">
        <v>16</v>
      </c>
      <c r="B1796" s="1048" t="s">
        <v>3832</v>
      </c>
      <c r="C1796" s="1049" t="s">
        <v>3806</v>
      </c>
      <c r="D1796" s="1050" t="s">
        <v>809</v>
      </c>
      <c r="E1796" s="1051">
        <v>1</v>
      </c>
      <c r="F1796" s="922">
        <v>0</v>
      </c>
      <c r="G1796" s="922"/>
      <c r="H1796" s="758">
        <v>0</v>
      </c>
      <c r="I1796" s="912">
        <f t="shared" si="275"/>
        <v>0</v>
      </c>
      <c r="J1796" s="913">
        <f t="shared" si="276"/>
        <v>0</v>
      </c>
      <c r="K1796" s="912"/>
      <c r="M1796" s="1061">
        <v>16</v>
      </c>
      <c r="N1796" s="1061" t="s">
        <v>3832</v>
      </c>
      <c r="O1796" s="1068" t="s">
        <v>3806</v>
      </c>
      <c r="P1796" s="1069" t="s">
        <v>809</v>
      </c>
      <c r="Q1796" s="1070">
        <v>1</v>
      </c>
      <c r="R1796" s="758">
        <f t="shared" si="278"/>
        <v>0</v>
      </c>
      <c r="S1796" s="844">
        <f t="shared" si="278"/>
        <v>0</v>
      </c>
      <c r="T1796" s="883">
        <f t="shared" si="278"/>
        <v>0</v>
      </c>
      <c r="U1796" s="1064">
        <v>66600000</v>
      </c>
      <c r="V1796" s="1064">
        <v>0</v>
      </c>
      <c r="W1796" s="795">
        <f t="shared" si="269"/>
        <v>66600000</v>
      </c>
      <c r="X1796" s="795">
        <f t="shared" si="270"/>
        <v>66600000</v>
      </c>
      <c r="Y1796" s="795">
        <f t="shared" si="271"/>
        <v>0</v>
      </c>
      <c r="Z1796" s="795">
        <f t="shared" si="272"/>
        <v>0</v>
      </c>
      <c r="AA1796" s="795">
        <f t="shared" si="273"/>
        <v>0</v>
      </c>
      <c r="AB1796" s="808">
        <f>IFERROR(VLOOKUP(N1796,'[40]KL TT ĐỢT 2'!$B$18:$K$2023,10,0),0)</f>
        <v>0</v>
      </c>
    </row>
    <row r="1797" spans="1:28" s="736" customFormat="1">
      <c r="A1797" s="746" t="s">
        <v>122</v>
      </c>
      <c r="B1797" s="746"/>
      <c r="C1797" s="747" t="s">
        <v>3833</v>
      </c>
      <c r="D1797" s="746"/>
      <c r="E1797" s="867"/>
      <c r="F1797" s="911"/>
      <c r="G1797" s="911"/>
      <c r="H1797" s="758">
        <v>0</v>
      </c>
      <c r="I1797" s="912">
        <f t="shared" si="275"/>
        <v>0</v>
      </c>
      <c r="J1797" s="913">
        <f t="shared" si="276"/>
        <v>0</v>
      </c>
      <c r="K1797" s="914"/>
      <c r="M1797" s="759" t="s">
        <v>122</v>
      </c>
      <c r="N1797" s="759"/>
      <c r="O1797" s="760" t="s">
        <v>3833</v>
      </c>
      <c r="P1797" s="759"/>
      <c r="Q1797" s="815"/>
      <c r="R1797" s="815"/>
      <c r="S1797" s="815"/>
      <c r="T1797" s="815"/>
      <c r="U1797" s="759"/>
      <c r="V1797" s="759"/>
      <c r="W1797" s="759"/>
      <c r="X1797" s="761">
        <f>SUBTOTAL(9,X1799:X1815)</f>
        <v>3942092910</v>
      </c>
      <c r="Y1797" s="761">
        <f>SUBTOTAL(9,Y1799:Y1815)</f>
        <v>342278695.65217376</v>
      </c>
      <c r="Z1797" s="761">
        <f>SUBTOTAL(9,Z1799:Z1815)</f>
        <v>205367217.39130411</v>
      </c>
      <c r="AA1797" s="761">
        <f>SUBTOTAL(9,AA1799:AA1815)</f>
        <v>547645913.04347789</v>
      </c>
      <c r="AB1797" s="816">
        <f>IFERROR(VLOOKUP(N1797,'[40]KL TT ĐỢT 2'!$B$18:$K$2023,10,0),0)</f>
        <v>0</v>
      </c>
    </row>
    <row r="1798" spans="1:28" s="736" customFormat="1" collapsed="1">
      <c r="A1798" s="746"/>
      <c r="B1798" s="746"/>
      <c r="C1798" s="747" t="s">
        <v>960</v>
      </c>
      <c r="D1798" s="746"/>
      <c r="E1798" s="867"/>
      <c r="F1798" s="911"/>
      <c r="G1798" s="911"/>
      <c r="H1798" s="758">
        <v>0</v>
      </c>
      <c r="I1798" s="912">
        <f t="shared" si="275"/>
        <v>0</v>
      </c>
      <c r="J1798" s="913">
        <f t="shared" si="276"/>
        <v>0</v>
      </c>
      <c r="K1798" s="914"/>
      <c r="M1798" s="1071"/>
      <c r="N1798" s="1071"/>
      <c r="O1798" s="1072" t="s">
        <v>960</v>
      </c>
      <c r="P1798" s="1071"/>
      <c r="Q1798" s="1073"/>
      <c r="R1798" s="758">
        <f t="shared" ref="R1798:T1815" si="280">+H1798</f>
        <v>0</v>
      </c>
      <c r="S1798" s="844">
        <f t="shared" si="280"/>
        <v>0</v>
      </c>
      <c r="T1798" s="883">
        <f t="shared" si="280"/>
        <v>0</v>
      </c>
      <c r="U1798" s="1071"/>
      <c r="V1798" s="1071"/>
      <c r="W1798" s="1071"/>
      <c r="X1798" s="1074"/>
      <c r="Y1798" s="1074"/>
      <c r="Z1798" s="1074"/>
      <c r="AA1798" s="1074"/>
      <c r="AB1798" s="902">
        <f>IFERROR(VLOOKUP(N1798,'[40]KL TT ĐỢT 2'!$B$18:$K$2023,10,0),0)</f>
        <v>0</v>
      </c>
    </row>
    <row r="1799" spans="1:28" s="1034" customFormat="1" hidden="1" outlineLevel="1">
      <c r="A1799" s="1048">
        <v>1</v>
      </c>
      <c r="B1799" s="1048" t="s">
        <v>3834</v>
      </c>
      <c r="C1799" s="1049" t="s">
        <v>3773</v>
      </c>
      <c r="D1799" s="1050" t="s">
        <v>3774</v>
      </c>
      <c r="E1799" s="1067">
        <v>226.4</v>
      </c>
      <c r="F1799" s="1052"/>
      <c r="G1799" s="1052"/>
      <c r="H1799" s="758">
        <v>0</v>
      </c>
      <c r="I1799" s="912">
        <f t="shared" si="275"/>
        <v>0</v>
      </c>
      <c r="J1799" s="913">
        <f t="shared" si="276"/>
        <v>0</v>
      </c>
      <c r="K1799" s="1053"/>
      <c r="M1799" s="1061">
        <v>1</v>
      </c>
      <c r="N1799" s="1061" t="s">
        <v>3834</v>
      </c>
      <c r="O1799" s="1002" t="s">
        <v>3773</v>
      </c>
      <c r="P1799" s="1062" t="s">
        <v>3774</v>
      </c>
      <c r="Q1799" s="1063">
        <v>226.4</v>
      </c>
      <c r="R1799" s="758">
        <f t="shared" si="280"/>
        <v>0</v>
      </c>
      <c r="S1799" s="844">
        <f t="shared" si="280"/>
        <v>0</v>
      </c>
      <c r="T1799" s="883">
        <f t="shared" si="280"/>
        <v>0</v>
      </c>
      <c r="U1799" s="1064">
        <v>2180800</v>
      </c>
      <c r="V1799" s="1064">
        <v>499500</v>
      </c>
      <c r="W1799" s="1065">
        <f t="shared" si="269"/>
        <v>2680300</v>
      </c>
      <c r="X1799" s="1065">
        <f t="shared" si="270"/>
        <v>606819920</v>
      </c>
      <c r="Y1799" s="1065">
        <f t="shared" si="271"/>
        <v>0</v>
      </c>
      <c r="Z1799" s="1065">
        <f t="shared" si="272"/>
        <v>0</v>
      </c>
      <c r="AA1799" s="1065">
        <f t="shared" si="273"/>
        <v>0</v>
      </c>
      <c r="AB1799" s="796">
        <f>IFERROR(VLOOKUP(N1799,'[40]KL TT ĐỢT 2'!$B$18:$K$2023,10,0),0)</f>
        <v>0</v>
      </c>
    </row>
    <row r="1800" spans="1:28" s="1034" customFormat="1" hidden="1" outlineLevel="1">
      <c r="A1800" s="1048">
        <v>2</v>
      </c>
      <c r="B1800" s="1048" t="s">
        <v>3835</v>
      </c>
      <c r="C1800" s="1049" t="s">
        <v>3776</v>
      </c>
      <c r="D1800" s="1050" t="s">
        <v>3774</v>
      </c>
      <c r="E1800" s="1067">
        <v>11.2</v>
      </c>
      <c r="F1800" s="1052"/>
      <c r="G1800" s="1052"/>
      <c r="H1800" s="758">
        <v>0</v>
      </c>
      <c r="I1800" s="912">
        <f t="shared" si="275"/>
        <v>0</v>
      </c>
      <c r="J1800" s="913">
        <f t="shared" si="276"/>
        <v>0</v>
      </c>
      <c r="K1800" s="1053"/>
      <c r="M1800" s="1061">
        <v>2</v>
      </c>
      <c r="N1800" s="1061" t="s">
        <v>3835</v>
      </c>
      <c r="O1800" s="1049" t="s">
        <v>3776</v>
      </c>
      <c r="P1800" s="1062" t="s">
        <v>3774</v>
      </c>
      <c r="Q1800" s="1063">
        <v>11.2</v>
      </c>
      <c r="R1800" s="758">
        <f t="shared" si="280"/>
        <v>0</v>
      </c>
      <c r="S1800" s="844">
        <f t="shared" si="280"/>
        <v>0</v>
      </c>
      <c r="T1800" s="883">
        <f t="shared" si="280"/>
        <v>0</v>
      </c>
      <c r="U1800" s="1064">
        <v>4122100</v>
      </c>
      <c r="V1800" s="1064">
        <v>499500</v>
      </c>
      <c r="W1800" s="795">
        <f t="shared" si="269"/>
        <v>4621600</v>
      </c>
      <c r="X1800" s="795">
        <f t="shared" si="270"/>
        <v>51761920</v>
      </c>
      <c r="Y1800" s="795">
        <f t="shared" si="271"/>
        <v>0</v>
      </c>
      <c r="Z1800" s="795">
        <f t="shared" si="272"/>
        <v>0</v>
      </c>
      <c r="AA1800" s="795">
        <f t="shared" si="273"/>
        <v>0</v>
      </c>
      <c r="AB1800" s="796">
        <f>IFERROR(VLOOKUP(N1800,'[40]KL TT ĐỢT 2'!$B$18:$K$2023,10,0),0)</f>
        <v>0</v>
      </c>
    </row>
    <row r="1801" spans="1:28" s="1034" customFormat="1" hidden="1" outlineLevel="1">
      <c r="A1801" s="1048">
        <v>3</v>
      </c>
      <c r="B1801" s="1048" t="s">
        <v>3836</v>
      </c>
      <c r="C1801" s="1049" t="s">
        <v>3778</v>
      </c>
      <c r="D1801" s="1050" t="s">
        <v>3774</v>
      </c>
      <c r="E1801" s="1067">
        <v>24.4</v>
      </c>
      <c r="F1801" s="1052"/>
      <c r="G1801" s="1052"/>
      <c r="H1801" s="758">
        <v>0</v>
      </c>
      <c r="I1801" s="912">
        <f t="shared" si="275"/>
        <v>0</v>
      </c>
      <c r="J1801" s="913">
        <f t="shared" si="276"/>
        <v>0</v>
      </c>
      <c r="K1801" s="1053"/>
      <c r="M1801" s="1061">
        <v>3</v>
      </c>
      <c r="N1801" s="1061" t="s">
        <v>3836</v>
      </c>
      <c r="O1801" s="1049" t="s">
        <v>3778</v>
      </c>
      <c r="P1801" s="1062" t="s">
        <v>3774</v>
      </c>
      <c r="Q1801" s="1063">
        <v>24.4</v>
      </c>
      <c r="R1801" s="758">
        <f t="shared" si="280"/>
        <v>0</v>
      </c>
      <c r="S1801" s="844">
        <f t="shared" si="280"/>
        <v>0</v>
      </c>
      <c r="T1801" s="883">
        <f t="shared" si="280"/>
        <v>0</v>
      </c>
      <c r="U1801" s="1064">
        <v>4544900</v>
      </c>
      <c r="V1801" s="1064">
        <v>499500</v>
      </c>
      <c r="W1801" s="795">
        <f t="shared" si="269"/>
        <v>5044400</v>
      </c>
      <c r="X1801" s="795">
        <f t="shared" si="270"/>
        <v>123083360</v>
      </c>
      <c r="Y1801" s="795">
        <f t="shared" si="271"/>
        <v>0</v>
      </c>
      <c r="Z1801" s="795">
        <f t="shared" si="272"/>
        <v>0</v>
      </c>
      <c r="AA1801" s="795">
        <f t="shared" si="273"/>
        <v>0</v>
      </c>
      <c r="AB1801" s="796">
        <f>IFERROR(VLOOKUP(N1801,'[40]KL TT ĐỢT 2'!$B$18:$K$2023,10,0),0)</f>
        <v>0</v>
      </c>
    </row>
    <row r="1802" spans="1:28" s="1034" customFormat="1" hidden="1" outlineLevel="1">
      <c r="A1802" s="1048">
        <v>4</v>
      </c>
      <c r="B1802" s="1048" t="s">
        <v>3837</v>
      </c>
      <c r="C1802" s="1049" t="s">
        <v>3817</v>
      </c>
      <c r="D1802" s="1050" t="s">
        <v>3774</v>
      </c>
      <c r="E1802" s="1067">
        <v>52.3</v>
      </c>
      <c r="F1802" s="1052"/>
      <c r="G1802" s="1052"/>
      <c r="H1802" s="758">
        <v>0</v>
      </c>
      <c r="I1802" s="912">
        <f t="shared" si="275"/>
        <v>0</v>
      </c>
      <c r="J1802" s="913">
        <f t="shared" si="276"/>
        <v>0</v>
      </c>
      <c r="K1802" s="1053"/>
      <c r="M1802" s="1061">
        <v>4</v>
      </c>
      <c r="N1802" s="1061" t="s">
        <v>3837</v>
      </c>
      <c r="O1802" s="1049" t="s">
        <v>3817</v>
      </c>
      <c r="P1802" s="1062" t="s">
        <v>3774</v>
      </c>
      <c r="Q1802" s="1063">
        <v>52.3</v>
      </c>
      <c r="R1802" s="758">
        <f t="shared" si="280"/>
        <v>0</v>
      </c>
      <c r="S1802" s="844">
        <f t="shared" si="280"/>
        <v>0</v>
      </c>
      <c r="T1802" s="883">
        <f t="shared" si="280"/>
        <v>0</v>
      </c>
      <c r="U1802" s="1064">
        <v>3799400</v>
      </c>
      <c r="V1802" s="1064">
        <v>499500</v>
      </c>
      <c r="W1802" s="795">
        <f t="shared" si="269"/>
        <v>4298900</v>
      </c>
      <c r="X1802" s="795">
        <f t="shared" si="270"/>
        <v>224832470</v>
      </c>
      <c r="Y1802" s="795">
        <f t="shared" si="271"/>
        <v>0</v>
      </c>
      <c r="Z1802" s="795">
        <f t="shared" si="272"/>
        <v>0</v>
      </c>
      <c r="AA1802" s="795">
        <f t="shared" si="273"/>
        <v>0</v>
      </c>
      <c r="AB1802" s="796">
        <f>IFERROR(VLOOKUP(N1802,'[40]KL TT ĐỢT 2'!$B$18:$K$2023,10,0),0)</f>
        <v>0</v>
      </c>
    </row>
    <row r="1803" spans="1:28" s="1034" customFormat="1" hidden="1" outlineLevel="1">
      <c r="A1803" s="1048">
        <v>5</v>
      </c>
      <c r="B1803" s="1048" t="s">
        <v>3838</v>
      </c>
      <c r="C1803" s="1049" t="s">
        <v>3780</v>
      </c>
      <c r="D1803" s="1050" t="s">
        <v>906</v>
      </c>
      <c r="E1803" s="1067">
        <v>19.600000000000001</v>
      </c>
      <c r="F1803" s="1052"/>
      <c r="G1803" s="1052"/>
      <c r="H1803" s="758">
        <v>0</v>
      </c>
      <c r="I1803" s="912">
        <f t="shared" si="275"/>
        <v>0</v>
      </c>
      <c r="J1803" s="913">
        <f t="shared" si="276"/>
        <v>0</v>
      </c>
      <c r="K1803" s="1053"/>
      <c r="M1803" s="1061">
        <v>5</v>
      </c>
      <c r="N1803" s="1061" t="s">
        <v>3838</v>
      </c>
      <c r="O1803" s="1049" t="s">
        <v>3780</v>
      </c>
      <c r="P1803" s="1050" t="s">
        <v>906</v>
      </c>
      <c r="Q1803" s="1063">
        <v>19.600000000000001</v>
      </c>
      <c r="R1803" s="758">
        <f t="shared" si="280"/>
        <v>0</v>
      </c>
      <c r="S1803" s="844">
        <f t="shared" si="280"/>
        <v>0</v>
      </c>
      <c r="T1803" s="883">
        <f t="shared" si="280"/>
        <v>0</v>
      </c>
      <c r="U1803" s="1064">
        <v>3066500</v>
      </c>
      <c r="V1803" s="1064">
        <v>444000</v>
      </c>
      <c r="W1803" s="795">
        <f t="shared" si="269"/>
        <v>3510500</v>
      </c>
      <c r="X1803" s="795">
        <f t="shared" si="270"/>
        <v>68805800</v>
      </c>
      <c r="Y1803" s="795">
        <f t="shared" si="271"/>
        <v>0</v>
      </c>
      <c r="Z1803" s="795">
        <f t="shared" si="272"/>
        <v>0</v>
      </c>
      <c r="AA1803" s="795">
        <f t="shared" si="273"/>
        <v>0</v>
      </c>
      <c r="AB1803" s="796">
        <f>IFERROR(VLOOKUP(N1803,'[40]KL TT ĐỢT 2'!$B$18:$K$2023,10,0),0)</f>
        <v>0</v>
      </c>
    </row>
    <row r="1804" spans="1:28" s="1034" customFormat="1" hidden="1" outlineLevel="1">
      <c r="A1804" s="1048">
        <v>6</v>
      </c>
      <c r="B1804" s="1048" t="s">
        <v>3839</v>
      </c>
      <c r="C1804" s="1049" t="s">
        <v>3782</v>
      </c>
      <c r="D1804" s="1050" t="s">
        <v>906</v>
      </c>
      <c r="E1804" s="1067">
        <v>19.600000000000001</v>
      </c>
      <c r="F1804" s="1052"/>
      <c r="G1804" s="1052"/>
      <c r="H1804" s="758">
        <v>0</v>
      </c>
      <c r="I1804" s="912">
        <f t="shared" si="275"/>
        <v>0</v>
      </c>
      <c r="J1804" s="913">
        <f t="shared" si="276"/>
        <v>0</v>
      </c>
      <c r="K1804" s="1053"/>
      <c r="M1804" s="1061">
        <v>6</v>
      </c>
      <c r="N1804" s="1061" t="s">
        <v>3839</v>
      </c>
      <c r="O1804" s="1049" t="s">
        <v>3782</v>
      </c>
      <c r="P1804" s="1050" t="s">
        <v>906</v>
      </c>
      <c r="Q1804" s="1063">
        <v>19.600000000000001</v>
      </c>
      <c r="R1804" s="758">
        <f t="shared" si="280"/>
        <v>0</v>
      </c>
      <c r="S1804" s="844">
        <f t="shared" si="280"/>
        <v>0</v>
      </c>
      <c r="T1804" s="883">
        <f t="shared" si="280"/>
        <v>0</v>
      </c>
      <c r="U1804" s="1064">
        <v>3488900</v>
      </c>
      <c r="V1804" s="1064">
        <v>444000</v>
      </c>
      <c r="W1804" s="795">
        <f t="shared" si="269"/>
        <v>3932900</v>
      </c>
      <c r="X1804" s="795">
        <f t="shared" si="270"/>
        <v>77084840</v>
      </c>
      <c r="Y1804" s="795">
        <f t="shared" si="271"/>
        <v>0</v>
      </c>
      <c r="Z1804" s="795">
        <f t="shared" si="272"/>
        <v>0</v>
      </c>
      <c r="AA1804" s="795">
        <f t="shared" si="273"/>
        <v>0</v>
      </c>
      <c r="AB1804" s="796">
        <f>IFERROR(VLOOKUP(N1804,'[40]KL TT ĐỢT 2'!$B$18:$K$2023,10,0),0)</f>
        <v>0</v>
      </c>
    </row>
    <row r="1805" spans="1:28" s="1034" customFormat="1" ht="28" hidden="1" outlineLevel="1">
      <c r="A1805" s="1048">
        <v>7</v>
      </c>
      <c r="B1805" s="1048" t="s">
        <v>3840</v>
      </c>
      <c r="C1805" s="1049" t="s">
        <v>3784</v>
      </c>
      <c r="D1805" s="1050" t="s">
        <v>758</v>
      </c>
      <c r="E1805" s="1067">
        <v>777</v>
      </c>
      <c r="F1805" s="1052"/>
      <c r="G1805" s="1052"/>
      <c r="H1805" s="758">
        <v>0</v>
      </c>
      <c r="I1805" s="912">
        <f t="shared" si="275"/>
        <v>0</v>
      </c>
      <c r="J1805" s="913">
        <f t="shared" si="276"/>
        <v>0</v>
      </c>
      <c r="K1805" s="1053"/>
      <c r="M1805" s="1061">
        <v>7</v>
      </c>
      <c r="N1805" s="1061" t="s">
        <v>3840</v>
      </c>
      <c r="O1805" s="1049" t="s">
        <v>3784</v>
      </c>
      <c r="P1805" s="1050" t="s">
        <v>758</v>
      </c>
      <c r="Q1805" s="1063">
        <v>777</v>
      </c>
      <c r="R1805" s="758">
        <f t="shared" si="280"/>
        <v>0</v>
      </c>
      <c r="S1805" s="844">
        <f t="shared" si="280"/>
        <v>0</v>
      </c>
      <c r="T1805" s="883">
        <f t="shared" si="280"/>
        <v>0</v>
      </c>
      <c r="U1805" s="1064">
        <v>594400</v>
      </c>
      <c r="V1805" s="1064">
        <v>111000</v>
      </c>
      <c r="W1805" s="795">
        <f t="shared" si="269"/>
        <v>705400</v>
      </c>
      <c r="X1805" s="795">
        <f t="shared" si="270"/>
        <v>548095800</v>
      </c>
      <c r="Y1805" s="795">
        <f t="shared" si="271"/>
        <v>0</v>
      </c>
      <c r="Z1805" s="795">
        <f t="shared" si="272"/>
        <v>0</v>
      </c>
      <c r="AA1805" s="795">
        <f t="shared" si="273"/>
        <v>0</v>
      </c>
      <c r="AB1805" s="796">
        <f>IFERROR(VLOOKUP(N1805,'[40]KL TT ĐỢT 2'!$B$18:$K$2023,10,0),0)</f>
        <v>0</v>
      </c>
    </row>
    <row r="1806" spans="1:28" s="1034" customFormat="1" hidden="1" outlineLevel="1">
      <c r="A1806" s="1048">
        <v>8</v>
      </c>
      <c r="B1806" s="1048" t="s">
        <v>3841</v>
      </c>
      <c r="C1806" s="1049" t="s">
        <v>3786</v>
      </c>
      <c r="D1806" s="1050" t="s">
        <v>758</v>
      </c>
      <c r="E1806" s="1067">
        <v>50</v>
      </c>
      <c r="F1806" s="1052"/>
      <c r="G1806" s="1052"/>
      <c r="H1806" s="758">
        <v>0</v>
      </c>
      <c r="I1806" s="912">
        <f t="shared" si="275"/>
        <v>0</v>
      </c>
      <c r="J1806" s="913">
        <f t="shared" si="276"/>
        <v>0</v>
      </c>
      <c r="K1806" s="1053"/>
      <c r="M1806" s="1061">
        <v>8</v>
      </c>
      <c r="N1806" s="1061" t="s">
        <v>3841</v>
      </c>
      <c r="O1806" s="1049" t="s">
        <v>3786</v>
      </c>
      <c r="P1806" s="1050" t="s">
        <v>758</v>
      </c>
      <c r="Q1806" s="1063">
        <v>50</v>
      </c>
      <c r="R1806" s="758">
        <f t="shared" si="280"/>
        <v>0</v>
      </c>
      <c r="S1806" s="844">
        <f t="shared" si="280"/>
        <v>0</v>
      </c>
      <c r="T1806" s="883">
        <f t="shared" si="280"/>
        <v>0</v>
      </c>
      <c r="U1806" s="1064">
        <v>545600</v>
      </c>
      <c r="V1806" s="1064">
        <v>111000</v>
      </c>
      <c r="W1806" s="795">
        <f t="shared" si="269"/>
        <v>656600</v>
      </c>
      <c r="X1806" s="795">
        <f t="shared" si="270"/>
        <v>32830000</v>
      </c>
      <c r="Y1806" s="795">
        <f t="shared" si="271"/>
        <v>0</v>
      </c>
      <c r="Z1806" s="795">
        <f t="shared" si="272"/>
        <v>0</v>
      </c>
      <c r="AA1806" s="795">
        <f t="shared" si="273"/>
        <v>0</v>
      </c>
      <c r="AB1806" s="796">
        <f>IFERROR(VLOOKUP(N1806,'[40]KL TT ĐỢT 2'!$B$18:$K$2023,10,0),0)</f>
        <v>0</v>
      </c>
    </row>
    <row r="1807" spans="1:28" s="1034" customFormat="1" ht="28" hidden="1" outlineLevel="1">
      <c r="A1807" s="1048">
        <v>9</v>
      </c>
      <c r="B1807" s="1048" t="s">
        <v>3842</v>
      </c>
      <c r="C1807" s="1049" t="s">
        <v>3788</v>
      </c>
      <c r="D1807" s="1050" t="s">
        <v>758</v>
      </c>
      <c r="E1807" s="1067">
        <v>54</v>
      </c>
      <c r="F1807" s="1052"/>
      <c r="G1807" s="1052"/>
      <c r="H1807" s="758">
        <v>0</v>
      </c>
      <c r="I1807" s="912">
        <f t="shared" si="275"/>
        <v>0</v>
      </c>
      <c r="J1807" s="913">
        <f t="shared" si="276"/>
        <v>0</v>
      </c>
      <c r="K1807" s="1053"/>
      <c r="M1807" s="1061">
        <v>9</v>
      </c>
      <c r="N1807" s="1061" t="s">
        <v>3842</v>
      </c>
      <c r="O1807" s="1049" t="s">
        <v>3788</v>
      </c>
      <c r="P1807" s="1050" t="s">
        <v>758</v>
      </c>
      <c r="Q1807" s="1063">
        <v>54</v>
      </c>
      <c r="R1807" s="758">
        <f t="shared" si="280"/>
        <v>0</v>
      </c>
      <c r="S1807" s="844">
        <f t="shared" si="280"/>
        <v>0</v>
      </c>
      <c r="T1807" s="883">
        <f t="shared" si="280"/>
        <v>0</v>
      </c>
      <c r="U1807" s="1064">
        <v>550500</v>
      </c>
      <c r="V1807" s="1064">
        <v>111000</v>
      </c>
      <c r="W1807" s="795">
        <f t="shared" si="269"/>
        <v>661500</v>
      </c>
      <c r="X1807" s="795">
        <f t="shared" si="270"/>
        <v>35721000</v>
      </c>
      <c r="Y1807" s="795">
        <f t="shared" si="271"/>
        <v>0</v>
      </c>
      <c r="Z1807" s="795">
        <f t="shared" si="272"/>
        <v>0</v>
      </c>
      <c r="AA1807" s="795">
        <f t="shared" si="273"/>
        <v>0</v>
      </c>
      <c r="AB1807" s="796">
        <f>IFERROR(VLOOKUP(N1807,'[40]KL TT ĐỢT 2'!$B$18:$K$2023,10,0),0)</f>
        <v>0</v>
      </c>
    </row>
    <row r="1808" spans="1:28" s="1034" customFormat="1" hidden="1" outlineLevel="1">
      <c r="A1808" s="1048">
        <v>10</v>
      </c>
      <c r="B1808" s="1048" t="s">
        <v>3843</v>
      </c>
      <c r="C1808" s="1049" t="s">
        <v>3790</v>
      </c>
      <c r="D1808" s="1050" t="s">
        <v>758</v>
      </c>
      <c r="E1808" s="1067">
        <v>48</v>
      </c>
      <c r="F1808" s="1052"/>
      <c r="G1808" s="1052"/>
      <c r="H1808" s="758">
        <v>0</v>
      </c>
      <c r="I1808" s="912">
        <f t="shared" si="275"/>
        <v>0</v>
      </c>
      <c r="J1808" s="913">
        <f t="shared" si="276"/>
        <v>0</v>
      </c>
      <c r="K1808" s="1053"/>
      <c r="M1808" s="1061">
        <v>10</v>
      </c>
      <c r="N1808" s="1061" t="s">
        <v>3843</v>
      </c>
      <c r="O1808" s="1049" t="s">
        <v>3790</v>
      </c>
      <c r="P1808" s="1050" t="s">
        <v>758</v>
      </c>
      <c r="Q1808" s="1063">
        <v>48</v>
      </c>
      <c r="R1808" s="758">
        <f t="shared" si="280"/>
        <v>0</v>
      </c>
      <c r="S1808" s="844">
        <f t="shared" si="280"/>
        <v>0</v>
      </c>
      <c r="T1808" s="883">
        <f t="shared" si="280"/>
        <v>0</v>
      </c>
      <c r="U1808" s="1064">
        <v>973400</v>
      </c>
      <c r="V1808" s="1064">
        <v>222000</v>
      </c>
      <c r="W1808" s="795">
        <f t="shared" si="269"/>
        <v>1195400</v>
      </c>
      <c r="X1808" s="795">
        <f t="shared" si="270"/>
        <v>57379200</v>
      </c>
      <c r="Y1808" s="795">
        <f t="shared" si="271"/>
        <v>0</v>
      </c>
      <c r="Z1808" s="795">
        <f t="shared" si="272"/>
        <v>0</v>
      </c>
      <c r="AA1808" s="795">
        <f t="shared" si="273"/>
        <v>0</v>
      </c>
      <c r="AB1808" s="796">
        <f>IFERROR(VLOOKUP(N1808,'[40]KL TT ĐỢT 2'!$B$18:$K$2023,10,0),0)</f>
        <v>0</v>
      </c>
    </row>
    <row r="1809" spans="1:28" s="1034" customFormat="1" ht="28" hidden="1" outlineLevel="1">
      <c r="A1809" s="1048">
        <v>11</v>
      </c>
      <c r="B1809" s="1048" t="s">
        <v>3844</v>
      </c>
      <c r="C1809" s="1049" t="s">
        <v>3792</v>
      </c>
      <c r="D1809" s="1050" t="s">
        <v>758</v>
      </c>
      <c r="E1809" s="1067">
        <v>4</v>
      </c>
      <c r="F1809" s="1052"/>
      <c r="G1809" s="1052"/>
      <c r="H1809" s="758">
        <v>0</v>
      </c>
      <c r="I1809" s="912">
        <f t="shared" si="275"/>
        <v>0</v>
      </c>
      <c r="J1809" s="913">
        <f t="shared" si="276"/>
        <v>0</v>
      </c>
      <c r="K1809" s="1053"/>
      <c r="M1809" s="1061">
        <v>11</v>
      </c>
      <c r="N1809" s="1061" t="s">
        <v>3844</v>
      </c>
      <c r="O1809" s="1049" t="s">
        <v>3792</v>
      </c>
      <c r="P1809" s="1050" t="s">
        <v>758</v>
      </c>
      <c r="Q1809" s="1063">
        <v>4</v>
      </c>
      <c r="R1809" s="758">
        <f t="shared" si="280"/>
        <v>0</v>
      </c>
      <c r="S1809" s="844">
        <f t="shared" si="280"/>
        <v>0</v>
      </c>
      <c r="T1809" s="883">
        <f t="shared" si="280"/>
        <v>0</v>
      </c>
      <c r="U1809" s="1064">
        <v>1651400</v>
      </c>
      <c r="V1809" s="1064">
        <v>333000</v>
      </c>
      <c r="W1809" s="795">
        <f t="shared" si="269"/>
        <v>1984400</v>
      </c>
      <c r="X1809" s="795">
        <f t="shared" si="270"/>
        <v>7937600</v>
      </c>
      <c r="Y1809" s="795">
        <f t="shared" si="271"/>
        <v>0</v>
      </c>
      <c r="Z1809" s="795">
        <f t="shared" si="272"/>
        <v>0</v>
      </c>
      <c r="AA1809" s="795">
        <f t="shared" si="273"/>
        <v>0</v>
      </c>
      <c r="AB1809" s="796">
        <f>IFERROR(VLOOKUP(N1809,'[40]KL TT ĐỢT 2'!$B$18:$K$2023,10,0),0)</f>
        <v>0</v>
      </c>
    </row>
    <row r="1810" spans="1:28" s="1034" customFormat="1" ht="28" hidden="1" outlineLevel="1">
      <c r="A1810" s="1048">
        <v>12</v>
      </c>
      <c r="B1810" s="1048" t="s">
        <v>3845</v>
      </c>
      <c r="C1810" s="1049" t="s">
        <v>3827</v>
      </c>
      <c r="D1810" s="1050" t="s">
        <v>805</v>
      </c>
      <c r="E1810" s="1067">
        <v>44000</v>
      </c>
      <c r="F1810" s="1052"/>
      <c r="G1810" s="1052"/>
      <c r="H1810" s="758">
        <v>0</v>
      </c>
      <c r="I1810" s="912">
        <f t="shared" si="275"/>
        <v>0</v>
      </c>
      <c r="J1810" s="913">
        <f t="shared" si="276"/>
        <v>0</v>
      </c>
      <c r="K1810" s="1053"/>
      <c r="M1810" s="1061">
        <v>12</v>
      </c>
      <c r="N1810" s="1061" t="s">
        <v>3845</v>
      </c>
      <c r="O1810" s="1049" t="s">
        <v>3827</v>
      </c>
      <c r="P1810" s="1050" t="s">
        <v>805</v>
      </c>
      <c r="Q1810" s="1066">
        <v>44000</v>
      </c>
      <c r="R1810" s="758">
        <f t="shared" si="280"/>
        <v>0</v>
      </c>
      <c r="S1810" s="844">
        <f t="shared" si="280"/>
        <v>0</v>
      </c>
      <c r="T1810" s="883">
        <f t="shared" si="280"/>
        <v>0</v>
      </c>
      <c r="U1810" s="1064">
        <v>20900</v>
      </c>
      <c r="V1810" s="1064">
        <v>5600</v>
      </c>
      <c r="W1810" s="795">
        <f t="shared" si="269"/>
        <v>26500</v>
      </c>
      <c r="X1810" s="795">
        <f t="shared" si="270"/>
        <v>1166000000</v>
      </c>
      <c r="Y1810" s="795">
        <f t="shared" si="271"/>
        <v>0</v>
      </c>
      <c r="Z1810" s="795">
        <f t="shared" si="272"/>
        <v>0</v>
      </c>
      <c r="AA1810" s="795">
        <f t="shared" si="273"/>
        <v>0</v>
      </c>
      <c r="AB1810" s="796">
        <f>IFERROR(VLOOKUP(N1810,'[40]KL TT ĐỢT 2'!$B$18:$K$2023,10,0),0)</f>
        <v>0</v>
      </c>
    </row>
    <row r="1811" spans="1:28" s="1034" customFormat="1" hidden="1" outlineLevel="1">
      <c r="A1811" s="1048">
        <v>13</v>
      </c>
      <c r="B1811" s="1048" t="s">
        <v>3846</v>
      </c>
      <c r="C1811" s="1049" t="s">
        <v>3798</v>
      </c>
      <c r="D1811" s="1050" t="s">
        <v>805</v>
      </c>
      <c r="E1811" s="1067">
        <v>3200</v>
      </c>
      <c r="F1811" s="1052"/>
      <c r="G1811" s="1052"/>
      <c r="H1811" s="758">
        <v>0</v>
      </c>
      <c r="I1811" s="912">
        <f t="shared" si="275"/>
        <v>0</v>
      </c>
      <c r="J1811" s="913">
        <f t="shared" si="276"/>
        <v>0</v>
      </c>
      <c r="K1811" s="1053"/>
      <c r="M1811" s="1061">
        <v>13</v>
      </c>
      <c r="N1811" s="1061" t="s">
        <v>3846</v>
      </c>
      <c r="O1811" s="1049" t="s">
        <v>3798</v>
      </c>
      <c r="P1811" s="1050" t="s">
        <v>805</v>
      </c>
      <c r="Q1811" s="1066">
        <v>3200</v>
      </c>
      <c r="R1811" s="758">
        <f t="shared" si="280"/>
        <v>0</v>
      </c>
      <c r="S1811" s="844">
        <f t="shared" si="280"/>
        <v>0</v>
      </c>
      <c r="T1811" s="883">
        <f t="shared" si="280"/>
        <v>0</v>
      </c>
      <c r="U1811" s="1064">
        <v>18400</v>
      </c>
      <c r="V1811" s="1064">
        <v>5600</v>
      </c>
      <c r="W1811" s="795">
        <f t="shared" si="269"/>
        <v>24000</v>
      </c>
      <c r="X1811" s="795">
        <f t="shared" si="270"/>
        <v>76800000</v>
      </c>
      <c r="Y1811" s="795">
        <f t="shared" si="271"/>
        <v>0</v>
      </c>
      <c r="Z1811" s="795">
        <f t="shared" si="272"/>
        <v>0</v>
      </c>
      <c r="AA1811" s="795">
        <f t="shared" si="273"/>
        <v>0</v>
      </c>
      <c r="AB1811" s="796">
        <f>IFERROR(VLOOKUP(N1811,'[40]KL TT ĐỢT 2'!$B$18:$K$2023,10,0),0)</f>
        <v>0</v>
      </c>
    </row>
    <row r="1812" spans="1:28" s="1034" customFormat="1" collapsed="1">
      <c r="A1812" s="1048">
        <v>14</v>
      </c>
      <c r="B1812" s="1048" t="s">
        <v>3847</v>
      </c>
      <c r="C1812" s="1049" t="s">
        <v>962</v>
      </c>
      <c r="D1812" s="1050" t="s">
        <v>805</v>
      </c>
      <c r="E1812" s="1067">
        <v>38402</v>
      </c>
      <c r="F1812" s="1052"/>
      <c r="G1812" s="926">
        <f t="shared" ref="G1812" si="281">+F1812+K1812</f>
        <v>0.26086956521739102</v>
      </c>
      <c r="H1812" s="758">
        <v>16696.521739130429</v>
      </c>
      <c r="I1812" s="912">
        <f t="shared" si="275"/>
        <v>10017.913043478249</v>
      </c>
      <c r="J1812" s="913">
        <f t="shared" si="276"/>
        <v>26714.434782608678</v>
      </c>
      <c r="K1812" s="1053">
        <v>0.26086956521739102</v>
      </c>
      <c r="M1812" s="1061">
        <v>14</v>
      </c>
      <c r="N1812" s="1061" t="s">
        <v>3847</v>
      </c>
      <c r="O1812" s="1049" t="s">
        <v>962</v>
      </c>
      <c r="P1812" s="1050" t="s">
        <v>805</v>
      </c>
      <c r="Q1812" s="1066">
        <v>38402</v>
      </c>
      <c r="R1812" s="758">
        <f t="shared" si="280"/>
        <v>16696.521739130429</v>
      </c>
      <c r="S1812" s="844">
        <f t="shared" si="280"/>
        <v>10017.913043478249</v>
      </c>
      <c r="T1812" s="883">
        <f t="shared" si="280"/>
        <v>26714.434782608678</v>
      </c>
      <c r="U1812" s="1064">
        <v>7100</v>
      </c>
      <c r="V1812" s="1064">
        <v>13400</v>
      </c>
      <c r="W1812" s="795">
        <f t="shared" si="269"/>
        <v>20500</v>
      </c>
      <c r="X1812" s="795">
        <f t="shared" si="270"/>
        <v>787241000</v>
      </c>
      <c r="Y1812" s="795">
        <f t="shared" si="271"/>
        <v>342278695.65217376</v>
      </c>
      <c r="Z1812" s="795">
        <f t="shared" si="272"/>
        <v>205367217.39130411</v>
      </c>
      <c r="AA1812" s="795">
        <f t="shared" si="273"/>
        <v>547645913.04347789</v>
      </c>
      <c r="AB1812" s="796">
        <f>IFERROR(VLOOKUP(N1812,'[40]KL TT ĐỢT 2'!$B$18:$K$2023,10,0),0)</f>
        <v>0.43478260869565216</v>
      </c>
    </row>
    <row r="1813" spans="1:28" s="1034" customFormat="1" ht="70" hidden="1" outlineLevel="1">
      <c r="A1813" s="1048"/>
      <c r="B1813" s="1048"/>
      <c r="C1813" s="889" t="s">
        <v>3848</v>
      </c>
      <c r="D1813" s="1050"/>
      <c r="E1813" s="1067"/>
      <c r="F1813" s="1052"/>
      <c r="G1813" s="1052"/>
      <c r="H1813" s="758">
        <v>0</v>
      </c>
      <c r="I1813" s="912"/>
      <c r="J1813" s="913"/>
      <c r="K1813" s="1053"/>
      <c r="M1813" s="1061"/>
      <c r="N1813" s="1061"/>
      <c r="O1813" s="1049"/>
      <c r="P1813" s="1050"/>
      <c r="Q1813" s="1066"/>
      <c r="R1813" s="758">
        <f t="shared" si="280"/>
        <v>0</v>
      </c>
      <c r="S1813" s="844">
        <f t="shared" si="280"/>
        <v>0</v>
      </c>
      <c r="T1813" s="883">
        <f t="shared" si="280"/>
        <v>0</v>
      </c>
      <c r="U1813" s="1064"/>
      <c r="V1813" s="1064"/>
      <c r="W1813" s="795"/>
      <c r="X1813" s="795"/>
      <c r="Y1813" s="795"/>
      <c r="Z1813" s="795"/>
      <c r="AA1813" s="795"/>
      <c r="AB1813" s="796"/>
    </row>
    <row r="1814" spans="1:28" s="1034" customFormat="1">
      <c r="A1814" s="1048">
        <v>15</v>
      </c>
      <c r="B1814" s="1048" t="s">
        <v>3849</v>
      </c>
      <c r="C1814" s="1049" t="s">
        <v>963</v>
      </c>
      <c r="D1814" s="1050" t="s">
        <v>964</v>
      </c>
      <c r="E1814" s="1067">
        <v>1</v>
      </c>
      <c r="F1814" s="1052"/>
      <c r="G1814" s="1052"/>
      <c r="H1814" s="758">
        <v>0</v>
      </c>
      <c r="I1814" s="912">
        <f t="shared" si="275"/>
        <v>0</v>
      </c>
      <c r="J1814" s="913">
        <f t="shared" si="276"/>
        <v>0</v>
      </c>
      <c r="K1814" s="1053"/>
      <c r="M1814" s="1061">
        <v>15</v>
      </c>
      <c r="N1814" s="1061" t="s">
        <v>3849</v>
      </c>
      <c r="O1814" s="1049" t="s">
        <v>963</v>
      </c>
      <c r="P1814" s="1050" t="s">
        <v>964</v>
      </c>
      <c r="Q1814" s="1066">
        <v>1</v>
      </c>
      <c r="R1814" s="758">
        <f t="shared" si="280"/>
        <v>0</v>
      </c>
      <c r="S1814" s="844">
        <f t="shared" si="280"/>
        <v>0</v>
      </c>
      <c r="T1814" s="883">
        <f t="shared" si="280"/>
        <v>0</v>
      </c>
      <c r="U1814" s="1064">
        <v>0</v>
      </c>
      <c r="V1814" s="1064">
        <v>11100000</v>
      </c>
      <c r="W1814" s="795">
        <f t="shared" si="269"/>
        <v>11100000</v>
      </c>
      <c r="X1814" s="795">
        <f t="shared" si="270"/>
        <v>11100000</v>
      </c>
      <c r="Y1814" s="795">
        <f t="shared" si="271"/>
        <v>0</v>
      </c>
      <c r="Z1814" s="795">
        <f t="shared" si="272"/>
        <v>0</v>
      </c>
      <c r="AA1814" s="795">
        <f t="shared" si="273"/>
        <v>0</v>
      </c>
      <c r="AB1814" s="796">
        <f>IFERROR(VLOOKUP(N1814,'[40]KL TT ĐỢT 2'!$B$18:$K$2023,10,0),0)</f>
        <v>0</v>
      </c>
    </row>
    <row r="1815" spans="1:28" s="1034" customFormat="1" ht="28">
      <c r="A1815" s="1048">
        <v>16</v>
      </c>
      <c r="B1815" s="1048" t="s">
        <v>3850</v>
      </c>
      <c r="C1815" s="1049" t="s">
        <v>3806</v>
      </c>
      <c r="D1815" s="1050" t="s">
        <v>809</v>
      </c>
      <c r="E1815" s="1067">
        <v>1</v>
      </c>
      <c r="F1815" s="1052"/>
      <c r="G1815" s="1052"/>
      <c r="H1815" s="758">
        <v>0</v>
      </c>
      <c r="I1815" s="912">
        <f t="shared" si="275"/>
        <v>0</v>
      </c>
      <c r="J1815" s="913">
        <f t="shared" si="276"/>
        <v>0</v>
      </c>
      <c r="K1815" s="1075"/>
      <c r="M1815" s="1061">
        <v>16</v>
      </c>
      <c r="N1815" s="1076" t="s">
        <v>3850</v>
      </c>
      <c r="O1815" s="1068" t="s">
        <v>3806</v>
      </c>
      <c r="P1815" s="1069" t="s">
        <v>809</v>
      </c>
      <c r="Q1815" s="1070">
        <v>1</v>
      </c>
      <c r="R1815" s="758">
        <f t="shared" si="280"/>
        <v>0</v>
      </c>
      <c r="S1815" s="844">
        <f t="shared" si="280"/>
        <v>0</v>
      </c>
      <c r="T1815" s="883">
        <f t="shared" si="280"/>
        <v>0</v>
      </c>
      <c r="U1815" s="1064">
        <v>66600000</v>
      </c>
      <c r="V1815" s="1064">
        <v>0</v>
      </c>
      <c r="W1815" s="795">
        <f t="shared" si="269"/>
        <v>66600000</v>
      </c>
      <c r="X1815" s="795">
        <f t="shared" si="270"/>
        <v>66600000</v>
      </c>
      <c r="Y1815" s="795">
        <f t="shared" si="271"/>
        <v>0</v>
      </c>
      <c r="Z1815" s="795">
        <f t="shared" si="272"/>
        <v>0</v>
      </c>
      <c r="AA1815" s="795">
        <f t="shared" si="273"/>
        <v>0</v>
      </c>
      <c r="AB1815" s="808">
        <f>IFERROR(VLOOKUP(N1815,'[40]KL TT ĐỢT 2'!$B$18:$K$2023,10,0),0)</f>
        <v>0</v>
      </c>
    </row>
    <row r="1816" spans="1:28" s="736" customFormat="1">
      <c r="A1816" s="746" t="s">
        <v>124</v>
      </c>
      <c r="B1816" s="746"/>
      <c r="C1816" s="747" t="s">
        <v>3851</v>
      </c>
      <c r="D1816" s="746"/>
      <c r="E1816" s="867"/>
      <c r="F1816" s="911"/>
      <c r="G1816" s="911"/>
      <c r="H1816" s="758">
        <v>0</v>
      </c>
      <c r="I1816" s="912">
        <f t="shared" si="275"/>
        <v>0</v>
      </c>
      <c r="J1816" s="913">
        <f t="shared" si="276"/>
        <v>0</v>
      </c>
      <c r="K1816" s="914"/>
      <c r="M1816" s="759" t="s">
        <v>124</v>
      </c>
      <c r="N1816" s="759"/>
      <c r="O1816" s="760" t="s">
        <v>3851</v>
      </c>
      <c r="P1816" s="759"/>
      <c r="Q1816" s="815"/>
      <c r="R1816" s="815"/>
      <c r="S1816" s="815"/>
      <c r="T1816" s="815"/>
      <c r="U1816" s="759"/>
      <c r="V1816" s="759"/>
      <c r="W1816" s="759"/>
      <c r="X1816" s="761">
        <f>SUBTOTAL(9,X1819:X2024)</f>
        <v>19976687410</v>
      </c>
      <c r="Y1816" s="761">
        <f>SUBTOTAL(9,Y1819:Y2024)</f>
        <v>1527875196.5746295</v>
      </c>
      <c r="Z1816" s="761">
        <f>SUBTOTAL(9,Z1819:Z2024)</f>
        <v>869542499.16499996</v>
      </c>
      <c r="AA1816" s="761">
        <f>SUBTOTAL(9,AA1819:AA2024)</f>
        <v>2397417695.7396297</v>
      </c>
      <c r="AB1816" s="816">
        <f>IFERROR(VLOOKUP(N1816,'[40]KL TT ĐỢT 2'!$B$18:$K$2023,10,0),0)</f>
        <v>0</v>
      </c>
    </row>
    <row r="1817" spans="1:28" s="1046" customFormat="1">
      <c r="A1817" s="1040"/>
      <c r="B1817" s="1040"/>
      <c r="C1817" s="1041" t="s">
        <v>960</v>
      </c>
      <c r="D1817" s="1042"/>
      <c r="E1817" s="1043"/>
      <c r="F1817" s="926"/>
      <c r="G1817" s="926"/>
      <c r="H1817" s="758">
        <v>0</v>
      </c>
      <c r="I1817" s="912">
        <f t="shared" si="275"/>
        <v>0</v>
      </c>
      <c r="J1817" s="913">
        <f t="shared" si="276"/>
        <v>0</v>
      </c>
      <c r="K1817" s="927"/>
      <c r="M1817" s="1015"/>
      <c r="N1817" s="1015"/>
      <c r="O1817" s="1016" t="s">
        <v>960</v>
      </c>
      <c r="P1817" s="1017"/>
      <c r="Q1817" s="1018"/>
      <c r="R1817" s="758">
        <f t="shared" ref="R1817:T1848" si="282">+H1817</f>
        <v>0</v>
      </c>
      <c r="S1817" s="844">
        <f t="shared" si="282"/>
        <v>0</v>
      </c>
      <c r="T1817" s="883">
        <f t="shared" si="282"/>
        <v>0</v>
      </c>
      <c r="U1817" s="1017"/>
      <c r="V1817" s="1017"/>
      <c r="W1817" s="921"/>
      <c r="X1817" s="921"/>
      <c r="Y1817" s="921"/>
      <c r="Z1817" s="921"/>
      <c r="AA1817" s="921"/>
      <c r="AB1817" s="902">
        <f>IFERROR(VLOOKUP(N1817,'[40]KL TT ĐỢT 2'!$B$18:$K$2023,10,0),0)</f>
        <v>0</v>
      </c>
    </row>
    <row r="1818" spans="1:28" s="1081" customFormat="1" collapsed="1">
      <c r="A1818" s="1077"/>
      <c r="B1818" s="1077"/>
      <c r="C1818" s="1078" t="s">
        <v>3852</v>
      </c>
      <c r="D1818" s="1079"/>
      <c r="E1818" s="1080"/>
      <c r="F1818" s="926"/>
      <c r="G1818" s="926"/>
      <c r="H1818" s="758">
        <v>0</v>
      </c>
      <c r="I1818" s="912">
        <f t="shared" si="275"/>
        <v>0</v>
      </c>
      <c r="J1818" s="913">
        <f t="shared" si="276"/>
        <v>0</v>
      </c>
      <c r="K1818" s="927"/>
      <c r="M1818" s="1082"/>
      <c r="N1818" s="1082"/>
      <c r="O1818" s="1083" t="s">
        <v>3852</v>
      </c>
      <c r="P1818" s="1084"/>
      <c r="Q1818" s="1085"/>
      <c r="R1818" s="758">
        <f t="shared" si="282"/>
        <v>0</v>
      </c>
      <c r="S1818" s="844">
        <f t="shared" si="282"/>
        <v>0</v>
      </c>
      <c r="T1818" s="883">
        <f t="shared" si="282"/>
        <v>0</v>
      </c>
      <c r="U1818" s="1086"/>
      <c r="V1818" s="1086"/>
      <c r="W1818" s="795"/>
      <c r="X1818" s="795"/>
      <c r="Y1818" s="795"/>
      <c r="Z1818" s="795"/>
      <c r="AA1818" s="795"/>
      <c r="AB1818" s="796">
        <f>IFERROR(VLOOKUP(N1818,'[40]KL TT ĐỢT 2'!$B$18:$K$2023,10,0),0)</f>
        <v>0</v>
      </c>
    </row>
    <row r="1819" spans="1:28" s="1081" customFormat="1" hidden="1" outlineLevel="1">
      <c r="A1819" s="1077">
        <v>1</v>
      </c>
      <c r="B1819" s="1077" t="s">
        <v>3853</v>
      </c>
      <c r="C1819" s="1087" t="s">
        <v>3854</v>
      </c>
      <c r="D1819" s="1079" t="s">
        <v>822</v>
      </c>
      <c r="E1819" s="1051">
        <v>111</v>
      </c>
      <c r="F1819" s="922">
        <v>0</v>
      </c>
      <c r="G1819" s="922"/>
      <c r="H1819" s="758">
        <v>0</v>
      </c>
      <c r="I1819" s="912">
        <f t="shared" si="275"/>
        <v>0</v>
      </c>
      <c r="J1819" s="913">
        <f t="shared" si="276"/>
        <v>0</v>
      </c>
      <c r="K1819" s="912"/>
      <c r="M1819" s="1082">
        <v>1</v>
      </c>
      <c r="N1819" s="1082" t="s">
        <v>3853</v>
      </c>
      <c r="O1819" s="1088" t="s">
        <v>3854</v>
      </c>
      <c r="P1819" s="1084" t="s">
        <v>822</v>
      </c>
      <c r="Q1819" s="1089">
        <v>111</v>
      </c>
      <c r="R1819" s="758">
        <f t="shared" si="282"/>
        <v>0</v>
      </c>
      <c r="S1819" s="844">
        <f t="shared" si="282"/>
        <v>0</v>
      </c>
      <c r="T1819" s="883">
        <f t="shared" si="282"/>
        <v>0</v>
      </c>
      <c r="U1819" s="1090">
        <v>186600</v>
      </c>
      <c r="V1819" s="1090">
        <v>61300</v>
      </c>
      <c r="W1819" s="795">
        <f t="shared" si="269"/>
        <v>247900</v>
      </c>
      <c r="X1819" s="795">
        <f t="shared" si="270"/>
        <v>27516900</v>
      </c>
      <c r="Y1819" s="795">
        <f t="shared" si="271"/>
        <v>0</v>
      </c>
      <c r="Z1819" s="795">
        <f t="shared" si="272"/>
        <v>0</v>
      </c>
      <c r="AA1819" s="795">
        <f t="shared" si="273"/>
        <v>0</v>
      </c>
      <c r="AB1819" s="796">
        <f>IFERROR(VLOOKUP(N1819,'[40]KL TT ĐỢT 2'!$B$18:$K$2023,10,0),0)</f>
        <v>0</v>
      </c>
    </row>
    <row r="1820" spans="1:28" s="1081" customFormat="1" hidden="1" outlineLevel="1">
      <c r="A1820" s="1077">
        <v>2</v>
      </c>
      <c r="B1820" s="1077" t="s">
        <v>3855</v>
      </c>
      <c r="C1820" s="1087" t="s">
        <v>3856</v>
      </c>
      <c r="D1820" s="1079" t="s">
        <v>822</v>
      </c>
      <c r="E1820" s="1051">
        <v>1</v>
      </c>
      <c r="F1820" s="922">
        <v>0</v>
      </c>
      <c r="G1820" s="922"/>
      <c r="H1820" s="758">
        <v>0</v>
      </c>
      <c r="I1820" s="912">
        <f t="shared" ref="I1820:I1839" si="283">+E1820*K1820</f>
        <v>0</v>
      </c>
      <c r="J1820" s="913">
        <f t="shared" ref="J1820:J1885" si="284">+H1820+I1820</f>
        <v>0</v>
      </c>
      <c r="K1820" s="912"/>
      <c r="M1820" s="1082">
        <v>2</v>
      </c>
      <c r="N1820" s="1082" t="s">
        <v>3855</v>
      </c>
      <c r="O1820" s="1088" t="s">
        <v>3856</v>
      </c>
      <c r="P1820" s="1084" t="s">
        <v>822</v>
      </c>
      <c r="Q1820" s="1089">
        <v>1</v>
      </c>
      <c r="R1820" s="758">
        <f t="shared" si="282"/>
        <v>0</v>
      </c>
      <c r="S1820" s="844">
        <f t="shared" si="282"/>
        <v>0</v>
      </c>
      <c r="T1820" s="883">
        <f t="shared" si="282"/>
        <v>0</v>
      </c>
      <c r="U1820" s="1090">
        <v>300300</v>
      </c>
      <c r="V1820" s="1090">
        <v>73600</v>
      </c>
      <c r="W1820" s="795">
        <f t="shared" ref="W1820:W1891" si="285">U1820+V1820</f>
        <v>373900</v>
      </c>
      <c r="X1820" s="795">
        <f t="shared" ref="X1820:X1891" si="286">Q1820*W1820</f>
        <v>373900</v>
      </c>
      <c r="Y1820" s="795">
        <f t="shared" ref="Y1820:Y1891" si="287">R1820*W1820</f>
        <v>0</v>
      </c>
      <c r="Z1820" s="795">
        <f t="shared" ref="Z1820:Z1891" si="288">S1820*W1820</f>
        <v>0</v>
      </c>
      <c r="AA1820" s="795">
        <f t="shared" ref="AA1820:AA1891" si="289">T1820*W1820</f>
        <v>0</v>
      </c>
      <c r="AB1820" s="796">
        <f>IFERROR(VLOOKUP(N1820,'[40]KL TT ĐỢT 2'!$B$18:$K$2023,10,0),0)</f>
        <v>0</v>
      </c>
    </row>
    <row r="1821" spans="1:28" s="1081" customFormat="1" hidden="1" outlineLevel="1">
      <c r="A1821" s="1077">
        <v>3</v>
      </c>
      <c r="B1821" s="1077" t="s">
        <v>3857</v>
      </c>
      <c r="C1821" s="1087" t="s">
        <v>3858</v>
      </c>
      <c r="D1821" s="1079" t="s">
        <v>822</v>
      </c>
      <c r="E1821" s="1051">
        <v>22</v>
      </c>
      <c r="F1821" s="922">
        <v>0</v>
      </c>
      <c r="G1821" s="922"/>
      <c r="H1821" s="758">
        <v>0</v>
      </c>
      <c r="I1821" s="912">
        <f t="shared" si="283"/>
        <v>0</v>
      </c>
      <c r="J1821" s="913">
        <f t="shared" si="284"/>
        <v>0</v>
      </c>
      <c r="K1821" s="912"/>
      <c r="M1821" s="1082">
        <v>3</v>
      </c>
      <c r="N1821" s="1082" t="s">
        <v>3857</v>
      </c>
      <c r="O1821" s="1088" t="s">
        <v>3858</v>
      </c>
      <c r="P1821" s="1084" t="s">
        <v>822</v>
      </c>
      <c r="Q1821" s="1089">
        <v>22</v>
      </c>
      <c r="R1821" s="758">
        <f t="shared" si="282"/>
        <v>0</v>
      </c>
      <c r="S1821" s="844">
        <f t="shared" si="282"/>
        <v>0</v>
      </c>
      <c r="T1821" s="883">
        <f t="shared" si="282"/>
        <v>0</v>
      </c>
      <c r="U1821" s="1090">
        <v>2825100</v>
      </c>
      <c r="V1821" s="1090">
        <v>147200</v>
      </c>
      <c r="W1821" s="795">
        <f t="shared" si="285"/>
        <v>2972300</v>
      </c>
      <c r="X1821" s="795">
        <f t="shared" si="286"/>
        <v>65390600</v>
      </c>
      <c r="Y1821" s="795">
        <f t="shared" si="287"/>
        <v>0</v>
      </c>
      <c r="Z1821" s="795">
        <f t="shared" si="288"/>
        <v>0</v>
      </c>
      <c r="AA1821" s="795">
        <f t="shared" si="289"/>
        <v>0</v>
      </c>
      <c r="AB1821" s="796">
        <f>IFERROR(VLOOKUP(N1821,'[40]KL TT ĐỢT 2'!$B$18:$K$2023,10,0),0)</f>
        <v>0</v>
      </c>
    </row>
    <row r="1822" spans="1:28" s="1081" customFormat="1" hidden="1" outlineLevel="1">
      <c r="A1822" s="1077">
        <v>4</v>
      </c>
      <c r="B1822" s="1077" t="s">
        <v>3859</v>
      </c>
      <c r="C1822" s="1087" t="s">
        <v>3860</v>
      </c>
      <c r="D1822" s="1079" t="s">
        <v>822</v>
      </c>
      <c r="E1822" s="1051">
        <v>4</v>
      </c>
      <c r="F1822" s="922">
        <v>0</v>
      </c>
      <c r="G1822" s="922"/>
      <c r="H1822" s="758">
        <v>0</v>
      </c>
      <c r="I1822" s="912">
        <f t="shared" si="283"/>
        <v>0</v>
      </c>
      <c r="J1822" s="913">
        <f t="shared" si="284"/>
        <v>0</v>
      </c>
      <c r="K1822" s="912"/>
      <c r="M1822" s="1082">
        <v>4</v>
      </c>
      <c r="N1822" s="1082" t="s">
        <v>3859</v>
      </c>
      <c r="O1822" s="1088" t="s">
        <v>3860</v>
      </c>
      <c r="P1822" s="1084" t="s">
        <v>822</v>
      </c>
      <c r="Q1822" s="1089">
        <v>4</v>
      </c>
      <c r="R1822" s="758">
        <f t="shared" si="282"/>
        <v>0</v>
      </c>
      <c r="S1822" s="844">
        <f t="shared" si="282"/>
        <v>0</v>
      </c>
      <c r="T1822" s="883">
        <f t="shared" si="282"/>
        <v>0</v>
      </c>
      <c r="U1822" s="1090">
        <v>4888800</v>
      </c>
      <c r="V1822" s="1090">
        <v>220700</v>
      </c>
      <c r="W1822" s="795">
        <f t="shared" si="285"/>
        <v>5109500</v>
      </c>
      <c r="X1822" s="795">
        <f t="shared" si="286"/>
        <v>20438000</v>
      </c>
      <c r="Y1822" s="795">
        <f t="shared" si="287"/>
        <v>0</v>
      </c>
      <c r="Z1822" s="795">
        <f t="shared" si="288"/>
        <v>0</v>
      </c>
      <c r="AA1822" s="795">
        <f t="shared" si="289"/>
        <v>0</v>
      </c>
      <c r="AB1822" s="796">
        <f>IFERROR(VLOOKUP(N1822,'[40]KL TT ĐỢT 2'!$B$18:$K$2023,10,0),0)</f>
        <v>0</v>
      </c>
    </row>
    <row r="1823" spans="1:28" s="1081" customFormat="1" hidden="1" outlineLevel="1">
      <c r="A1823" s="1077">
        <v>5</v>
      </c>
      <c r="B1823" s="1077" t="s">
        <v>3861</v>
      </c>
      <c r="C1823" s="1087" t="s">
        <v>3862</v>
      </c>
      <c r="D1823" s="1079" t="s">
        <v>822</v>
      </c>
      <c r="E1823" s="1051">
        <v>3</v>
      </c>
      <c r="F1823" s="922">
        <v>0</v>
      </c>
      <c r="G1823" s="922"/>
      <c r="H1823" s="758">
        <v>0</v>
      </c>
      <c r="I1823" s="912">
        <f t="shared" si="283"/>
        <v>0</v>
      </c>
      <c r="J1823" s="913">
        <f t="shared" si="284"/>
        <v>0</v>
      </c>
      <c r="K1823" s="912"/>
      <c r="M1823" s="1082">
        <v>5</v>
      </c>
      <c r="N1823" s="1082" t="s">
        <v>3861</v>
      </c>
      <c r="O1823" s="1088" t="s">
        <v>3862</v>
      </c>
      <c r="P1823" s="1084" t="s">
        <v>822</v>
      </c>
      <c r="Q1823" s="1089">
        <v>3</v>
      </c>
      <c r="R1823" s="758">
        <f t="shared" si="282"/>
        <v>0</v>
      </c>
      <c r="S1823" s="844">
        <f t="shared" si="282"/>
        <v>0</v>
      </c>
      <c r="T1823" s="883">
        <f t="shared" si="282"/>
        <v>0</v>
      </c>
      <c r="U1823" s="1090">
        <v>7673800</v>
      </c>
      <c r="V1823" s="1090">
        <v>306500</v>
      </c>
      <c r="W1823" s="795">
        <f t="shared" si="285"/>
        <v>7980300</v>
      </c>
      <c r="X1823" s="795">
        <f t="shared" si="286"/>
        <v>23940900</v>
      </c>
      <c r="Y1823" s="795">
        <f t="shared" si="287"/>
        <v>0</v>
      </c>
      <c r="Z1823" s="795">
        <f t="shared" si="288"/>
        <v>0</v>
      </c>
      <c r="AA1823" s="795">
        <f t="shared" si="289"/>
        <v>0</v>
      </c>
      <c r="AB1823" s="796">
        <f>IFERROR(VLOOKUP(N1823,'[40]KL TT ĐỢT 2'!$B$18:$K$2023,10,0),0)</f>
        <v>0</v>
      </c>
    </row>
    <row r="1824" spans="1:28" s="1081" customFormat="1" hidden="1" outlineLevel="1">
      <c r="A1824" s="1077">
        <v>6</v>
      </c>
      <c r="B1824" s="1077" t="s">
        <v>3863</v>
      </c>
      <c r="C1824" s="1087" t="s">
        <v>3864</v>
      </c>
      <c r="D1824" s="1079" t="s">
        <v>822</v>
      </c>
      <c r="E1824" s="1051">
        <v>3</v>
      </c>
      <c r="F1824" s="922">
        <v>0</v>
      </c>
      <c r="G1824" s="922"/>
      <c r="H1824" s="758">
        <v>0</v>
      </c>
      <c r="I1824" s="912">
        <f t="shared" si="283"/>
        <v>0</v>
      </c>
      <c r="J1824" s="913">
        <f t="shared" si="284"/>
        <v>0</v>
      </c>
      <c r="K1824" s="912"/>
      <c r="M1824" s="1082">
        <v>6</v>
      </c>
      <c r="N1824" s="1082" t="s">
        <v>3863</v>
      </c>
      <c r="O1824" s="1088" t="s">
        <v>3864</v>
      </c>
      <c r="P1824" s="1084" t="s">
        <v>822</v>
      </c>
      <c r="Q1824" s="1089">
        <v>3</v>
      </c>
      <c r="R1824" s="758">
        <f t="shared" si="282"/>
        <v>0</v>
      </c>
      <c r="S1824" s="844">
        <f t="shared" si="282"/>
        <v>0</v>
      </c>
      <c r="T1824" s="883">
        <f t="shared" si="282"/>
        <v>0</v>
      </c>
      <c r="U1824" s="1090">
        <v>130600</v>
      </c>
      <c r="V1824" s="1090">
        <v>61300</v>
      </c>
      <c r="W1824" s="795">
        <f t="shared" si="285"/>
        <v>191900</v>
      </c>
      <c r="X1824" s="795">
        <f t="shared" si="286"/>
        <v>575700</v>
      </c>
      <c r="Y1824" s="795">
        <f t="shared" si="287"/>
        <v>0</v>
      </c>
      <c r="Z1824" s="795">
        <f t="shared" si="288"/>
        <v>0</v>
      </c>
      <c r="AA1824" s="795">
        <f t="shared" si="289"/>
        <v>0</v>
      </c>
      <c r="AB1824" s="796">
        <f>IFERROR(VLOOKUP(N1824,'[40]KL TT ĐỢT 2'!$B$18:$K$2023,10,0),0)</f>
        <v>0</v>
      </c>
    </row>
    <row r="1825" spans="1:28" s="1081" customFormat="1" hidden="1" outlineLevel="1">
      <c r="A1825" s="1077">
        <v>7</v>
      </c>
      <c r="B1825" s="1077" t="s">
        <v>3865</v>
      </c>
      <c r="C1825" s="1087" t="s">
        <v>3866</v>
      </c>
      <c r="D1825" s="1079" t="s">
        <v>822</v>
      </c>
      <c r="E1825" s="1051">
        <v>1</v>
      </c>
      <c r="F1825" s="922">
        <v>0</v>
      </c>
      <c r="G1825" s="922"/>
      <c r="H1825" s="758">
        <v>0</v>
      </c>
      <c r="I1825" s="912">
        <f t="shared" si="283"/>
        <v>0</v>
      </c>
      <c r="J1825" s="913">
        <f t="shared" si="284"/>
        <v>0</v>
      </c>
      <c r="K1825" s="912"/>
      <c r="M1825" s="1082">
        <v>7</v>
      </c>
      <c r="N1825" s="1082" t="s">
        <v>3865</v>
      </c>
      <c r="O1825" s="1088" t="s">
        <v>3866</v>
      </c>
      <c r="P1825" s="1084" t="s">
        <v>822</v>
      </c>
      <c r="Q1825" s="1089">
        <v>1</v>
      </c>
      <c r="R1825" s="758">
        <f t="shared" si="282"/>
        <v>0</v>
      </c>
      <c r="S1825" s="844">
        <f t="shared" si="282"/>
        <v>0</v>
      </c>
      <c r="T1825" s="883">
        <f t="shared" si="282"/>
        <v>0</v>
      </c>
      <c r="U1825" s="1090">
        <v>1501400</v>
      </c>
      <c r="V1825" s="1090">
        <v>98100</v>
      </c>
      <c r="W1825" s="795">
        <f t="shared" si="285"/>
        <v>1599500</v>
      </c>
      <c r="X1825" s="795">
        <f t="shared" si="286"/>
        <v>1599500</v>
      </c>
      <c r="Y1825" s="795">
        <f t="shared" si="287"/>
        <v>0</v>
      </c>
      <c r="Z1825" s="795">
        <f t="shared" si="288"/>
        <v>0</v>
      </c>
      <c r="AA1825" s="795">
        <f t="shared" si="289"/>
        <v>0</v>
      </c>
      <c r="AB1825" s="796">
        <f>IFERROR(VLOOKUP(N1825,'[40]KL TT ĐỢT 2'!$B$18:$K$2023,10,0),0)</f>
        <v>0</v>
      </c>
    </row>
    <row r="1826" spans="1:28" s="1081" customFormat="1" hidden="1" outlineLevel="1">
      <c r="A1826" s="1077">
        <v>8</v>
      </c>
      <c r="B1826" s="1077" t="s">
        <v>3867</v>
      </c>
      <c r="C1826" s="1087" t="s">
        <v>3868</v>
      </c>
      <c r="D1826" s="1079" t="s">
        <v>822</v>
      </c>
      <c r="E1826" s="1051">
        <v>6</v>
      </c>
      <c r="F1826" s="922">
        <v>0</v>
      </c>
      <c r="G1826" s="922"/>
      <c r="H1826" s="758">
        <v>0</v>
      </c>
      <c r="I1826" s="912">
        <f t="shared" si="283"/>
        <v>0</v>
      </c>
      <c r="J1826" s="913">
        <f t="shared" si="284"/>
        <v>0</v>
      </c>
      <c r="K1826" s="912"/>
      <c r="M1826" s="1082">
        <v>8</v>
      </c>
      <c r="N1826" s="1082" t="s">
        <v>3867</v>
      </c>
      <c r="O1826" s="1088" t="s">
        <v>3868</v>
      </c>
      <c r="P1826" s="1084" t="s">
        <v>822</v>
      </c>
      <c r="Q1826" s="1089">
        <v>6</v>
      </c>
      <c r="R1826" s="758">
        <f t="shared" si="282"/>
        <v>0</v>
      </c>
      <c r="S1826" s="844">
        <f t="shared" si="282"/>
        <v>0</v>
      </c>
      <c r="T1826" s="883">
        <f t="shared" si="282"/>
        <v>0</v>
      </c>
      <c r="U1826" s="1090">
        <v>2618100</v>
      </c>
      <c r="V1826" s="1090">
        <v>147200</v>
      </c>
      <c r="W1826" s="795">
        <f t="shared" si="285"/>
        <v>2765300</v>
      </c>
      <c r="X1826" s="795">
        <f t="shared" si="286"/>
        <v>16591800</v>
      </c>
      <c r="Y1826" s="795">
        <f t="shared" si="287"/>
        <v>0</v>
      </c>
      <c r="Z1826" s="795">
        <f t="shared" si="288"/>
        <v>0</v>
      </c>
      <c r="AA1826" s="795">
        <f t="shared" si="289"/>
        <v>0</v>
      </c>
      <c r="AB1826" s="796">
        <f>IFERROR(VLOOKUP(N1826,'[40]KL TT ĐỢT 2'!$B$18:$K$2023,10,0),0)</f>
        <v>0</v>
      </c>
    </row>
    <row r="1827" spans="1:28" s="1081" customFormat="1" hidden="1" outlineLevel="1">
      <c r="A1827" s="1077">
        <v>9</v>
      </c>
      <c r="B1827" s="1077" t="s">
        <v>3869</v>
      </c>
      <c r="C1827" s="1087" t="s">
        <v>3870</v>
      </c>
      <c r="D1827" s="1079" t="s">
        <v>822</v>
      </c>
      <c r="E1827" s="1051">
        <v>2</v>
      </c>
      <c r="F1827" s="922">
        <v>0</v>
      </c>
      <c r="G1827" s="922"/>
      <c r="H1827" s="758">
        <v>0</v>
      </c>
      <c r="I1827" s="912">
        <f t="shared" si="283"/>
        <v>0</v>
      </c>
      <c r="J1827" s="913">
        <f t="shared" si="284"/>
        <v>0</v>
      </c>
      <c r="K1827" s="912"/>
      <c r="M1827" s="1082">
        <v>9</v>
      </c>
      <c r="N1827" s="1082" t="s">
        <v>3869</v>
      </c>
      <c r="O1827" s="1088" t="s">
        <v>3870</v>
      </c>
      <c r="P1827" s="1084" t="s">
        <v>822</v>
      </c>
      <c r="Q1827" s="1089">
        <v>2</v>
      </c>
      <c r="R1827" s="758">
        <f t="shared" si="282"/>
        <v>0</v>
      </c>
      <c r="S1827" s="844">
        <f t="shared" si="282"/>
        <v>0</v>
      </c>
      <c r="T1827" s="883">
        <f t="shared" si="282"/>
        <v>0</v>
      </c>
      <c r="U1827" s="1090">
        <v>9396400</v>
      </c>
      <c r="V1827" s="1090">
        <v>306500</v>
      </c>
      <c r="W1827" s="795">
        <f t="shared" si="285"/>
        <v>9702900</v>
      </c>
      <c r="X1827" s="795">
        <f t="shared" si="286"/>
        <v>19405800</v>
      </c>
      <c r="Y1827" s="795">
        <f t="shared" si="287"/>
        <v>0</v>
      </c>
      <c r="Z1827" s="795">
        <f t="shared" si="288"/>
        <v>0</v>
      </c>
      <c r="AA1827" s="795">
        <f t="shared" si="289"/>
        <v>0</v>
      </c>
      <c r="AB1827" s="796">
        <f>IFERROR(VLOOKUP(N1827,'[40]KL TT ĐỢT 2'!$B$18:$K$2023,10,0),0)</f>
        <v>0</v>
      </c>
    </row>
    <row r="1828" spans="1:28" s="1081" customFormat="1" ht="28" hidden="1" outlineLevel="1">
      <c r="A1828" s="1077">
        <v>10</v>
      </c>
      <c r="B1828" s="1077" t="s">
        <v>3871</v>
      </c>
      <c r="C1828" s="1087" t="s">
        <v>3872</v>
      </c>
      <c r="D1828" s="1079" t="s">
        <v>822</v>
      </c>
      <c r="E1828" s="1051">
        <v>8</v>
      </c>
      <c r="F1828" s="922">
        <v>0</v>
      </c>
      <c r="G1828" s="922"/>
      <c r="H1828" s="758">
        <v>0</v>
      </c>
      <c r="I1828" s="912">
        <f t="shared" si="283"/>
        <v>0</v>
      </c>
      <c r="J1828" s="913">
        <f t="shared" si="284"/>
        <v>0</v>
      </c>
      <c r="K1828" s="912"/>
      <c r="M1828" s="1082">
        <v>10</v>
      </c>
      <c r="N1828" s="1082" t="s">
        <v>3871</v>
      </c>
      <c r="O1828" s="1088" t="s">
        <v>3872</v>
      </c>
      <c r="P1828" s="1084" t="s">
        <v>822</v>
      </c>
      <c r="Q1828" s="1089">
        <v>8</v>
      </c>
      <c r="R1828" s="758">
        <f t="shared" si="282"/>
        <v>0</v>
      </c>
      <c r="S1828" s="844">
        <f t="shared" si="282"/>
        <v>0</v>
      </c>
      <c r="T1828" s="883">
        <f t="shared" si="282"/>
        <v>0</v>
      </c>
      <c r="U1828" s="1090">
        <v>8988600</v>
      </c>
      <c r="V1828" s="1090">
        <v>245200</v>
      </c>
      <c r="W1828" s="795">
        <f t="shared" si="285"/>
        <v>9233800</v>
      </c>
      <c r="X1828" s="795">
        <f t="shared" si="286"/>
        <v>73870400</v>
      </c>
      <c r="Y1828" s="795">
        <f t="shared" si="287"/>
        <v>0</v>
      </c>
      <c r="Z1828" s="795">
        <f t="shared" si="288"/>
        <v>0</v>
      </c>
      <c r="AA1828" s="795">
        <f t="shared" si="289"/>
        <v>0</v>
      </c>
      <c r="AB1828" s="796">
        <f>IFERROR(VLOOKUP(N1828,'[40]KL TT ĐỢT 2'!$B$18:$K$2023,10,0),0)</f>
        <v>0</v>
      </c>
    </row>
    <row r="1829" spans="1:28" s="1081" customFormat="1" ht="28" hidden="1" outlineLevel="1">
      <c r="A1829" s="1077">
        <v>11</v>
      </c>
      <c r="B1829" s="1077" t="s">
        <v>3873</v>
      </c>
      <c r="C1829" s="1087" t="s">
        <v>3874</v>
      </c>
      <c r="D1829" s="1079" t="s">
        <v>822</v>
      </c>
      <c r="E1829" s="1051">
        <v>6</v>
      </c>
      <c r="F1829" s="922">
        <v>0</v>
      </c>
      <c r="G1829" s="922"/>
      <c r="H1829" s="758">
        <v>0</v>
      </c>
      <c r="I1829" s="912">
        <f t="shared" si="283"/>
        <v>0</v>
      </c>
      <c r="J1829" s="913">
        <f t="shared" si="284"/>
        <v>0</v>
      </c>
      <c r="K1829" s="912"/>
      <c r="M1829" s="1082">
        <v>11</v>
      </c>
      <c r="N1829" s="1082" t="s">
        <v>3873</v>
      </c>
      <c r="O1829" s="1088" t="s">
        <v>3874</v>
      </c>
      <c r="P1829" s="1084" t="s">
        <v>822</v>
      </c>
      <c r="Q1829" s="1089">
        <v>6</v>
      </c>
      <c r="R1829" s="758">
        <f t="shared" si="282"/>
        <v>0</v>
      </c>
      <c r="S1829" s="844">
        <f t="shared" si="282"/>
        <v>0</v>
      </c>
      <c r="T1829" s="883">
        <f t="shared" si="282"/>
        <v>0</v>
      </c>
      <c r="U1829" s="1090">
        <v>11208700</v>
      </c>
      <c r="V1829" s="1090">
        <v>306500</v>
      </c>
      <c r="W1829" s="795">
        <f t="shared" si="285"/>
        <v>11515200</v>
      </c>
      <c r="X1829" s="795">
        <f t="shared" si="286"/>
        <v>69091200</v>
      </c>
      <c r="Y1829" s="795">
        <f t="shared" si="287"/>
        <v>0</v>
      </c>
      <c r="Z1829" s="795">
        <f t="shared" si="288"/>
        <v>0</v>
      </c>
      <c r="AA1829" s="795">
        <f t="shared" si="289"/>
        <v>0</v>
      </c>
      <c r="AB1829" s="796">
        <f>IFERROR(VLOOKUP(N1829,'[40]KL TT ĐỢT 2'!$B$18:$K$2023,10,0),0)</f>
        <v>0</v>
      </c>
    </row>
    <row r="1830" spans="1:28" s="1081" customFormat="1" hidden="1" outlineLevel="1">
      <c r="A1830" s="1077">
        <v>12</v>
      </c>
      <c r="B1830" s="1077" t="s">
        <v>3875</v>
      </c>
      <c r="C1830" s="1087" t="s">
        <v>3876</v>
      </c>
      <c r="D1830" s="1079" t="s">
        <v>822</v>
      </c>
      <c r="E1830" s="1051">
        <v>1</v>
      </c>
      <c r="F1830" s="922">
        <v>0</v>
      </c>
      <c r="G1830" s="922"/>
      <c r="H1830" s="758">
        <v>0</v>
      </c>
      <c r="I1830" s="912">
        <f t="shared" si="283"/>
        <v>0</v>
      </c>
      <c r="J1830" s="913">
        <f t="shared" si="284"/>
        <v>0</v>
      </c>
      <c r="K1830" s="912"/>
      <c r="M1830" s="1082">
        <v>12</v>
      </c>
      <c r="N1830" s="1082" t="s">
        <v>3875</v>
      </c>
      <c r="O1830" s="1088" t="s">
        <v>3876</v>
      </c>
      <c r="P1830" s="1084" t="s">
        <v>822</v>
      </c>
      <c r="Q1830" s="1089">
        <v>1</v>
      </c>
      <c r="R1830" s="758">
        <f t="shared" si="282"/>
        <v>0</v>
      </c>
      <c r="S1830" s="844">
        <f t="shared" si="282"/>
        <v>0</v>
      </c>
      <c r="T1830" s="883">
        <f t="shared" si="282"/>
        <v>0</v>
      </c>
      <c r="U1830" s="1090">
        <v>35490600</v>
      </c>
      <c r="V1830" s="1090">
        <v>306500</v>
      </c>
      <c r="W1830" s="795">
        <f t="shared" si="285"/>
        <v>35797100</v>
      </c>
      <c r="X1830" s="795">
        <f t="shared" si="286"/>
        <v>35797100</v>
      </c>
      <c r="Y1830" s="795">
        <f t="shared" si="287"/>
        <v>0</v>
      </c>
      <c r="Z1830" s="795">
        <f t="shared" si="288"/>
        <v>0</v>
      </c>
      <c r="AA1830" s="795">
        <f t="shared" si="289"/>
        <v>0</v>
      </c>
      <c r="AB1830" s="796">
        <f>IFERROR(VLOOKUP(N1830,'[40]KL TT ĐỢT 2'!$B$18:$K$2023,10,0),0)</f>
        <v>0</v>
      </c>
    </row>
    <row r="1831" spans="1:28" s="1081" customFormat="1" hidden="1" outlineLevel="1">
      <c r="A1831" s="1077">
        <v>13</v>
      </c>
      <c r="B1831" s="1077" t="s">
        <v>3877</v>
      </c>
      <c r="C1831" s="1087" t="s">
        <v>3878</v>
      </c>
      <c r="D1831" s="1079" t="s">
        <v>822</v>
      </c>
      <c r="E1831" s="1051">
        <v>0</v>
      </c>
      <c r="F1831" s="922">
        <v>0</v>
      </c>
      <c r="G1831" s="922"/>
      <c r="H1831" s="758">
        <v>0</v>
      </c>
      <c r="I1831" s="912">
        <f t="shared" si="283"/>
        <v>0</v>
      </c>
      <c r="J1831" s="913">
        <f t="shared" si="284"/>
        <v>0</v>
      </c>
      <c r="K1831" s="912"/>
      <c r="M1831" s="1082">
        <v>13</v>
      </c>
      <c r="N1831" s="1082" t="s">
        <v>3877</v>
      </c>
      <c r="O1831" s="1088" t="s">
        <v>3878</v>
      </c>
      <c r="P1831" s="1084" t="s">
        <v>822</v>
      </c>
      <c r="Q1831" s="1089">
        <v>0</v>
      </c>
      <c r="R1831" s="758">
        <f t="shared" si="282"/>
        <v>0</v>
      </c>
      <c r="S1831" s="844">
        <f t="shared" si="282"/>
        <v>0</v>
      </c>
      <c r="T1831" s="883">
        <f t="shared" si="282"/>
        <v>0</v>
      </c>
      <c r="U1831" s="1090">
        <v>3418500</v>
      </c>
      <c r="V1831" s="1090">
        <v>122600</v>
      </c>
      <c r="W1831" s="795">
        <f t="shared" si="285"/>
        <v>3541100</v>
      </c>
      <c r="X1831" s="795">
        <f t="shared" si="286"/>
        <v>0</v>
      </c>
      <c r="Y1831" s="795">
        <f t="shared" si="287"/>
        <v>0</v>
      </c>
      <c r="Z1831" s="795">
        <f t="shared" si="288"/>
        <v>0</v>
      </c>
      <c r="AA1831" s="795">
        <f t="shared" si="289"/>
        <v>0</v>
      </c>
      <c r="AB1831" s="796">
        <f>IFERROR(VLOOKUP(N1831,'[40]KL TT ĐỢT 2'!$B$18:$K$2023,10,0),0)</f>
        <v>0</v>
      </c>
    </row>
    <row r="1832" spans="1:28" s="1081" customFormat="1" hidden="1" outlineLevel="1">
      <c r="A1832" s="1077">
        <v>14</v>
      </c>
      <c r="B1832" s="1077" t="s">
        <v>3879</v>
      </c>
      <c r="C1832" s="1087" t="s">
        <v>3880</v>
      </c>
      <c r="D1832" s="1079" t="s">
        <v>822</v>
      </c>
      <c r="E1832" s="1051">
        <v>2</v>
      </c>
      <c r="F1832" s="922">
        <v>0</v>
      </c>
      <c r="G1832" s="922"/>
      <c r="H1832" s="758">
        <v>0</v>
      </c>
      <c r="I1832" s="912">
        <f t="shared" si="283"/>
        <v>0</v>
      </c>
      <c r="J1832" s="913">
        <f t="shared" si="284"/>
        <v>0</v>
      </c>
      <c r="K1832" s="912"/>
      <c r="M1832" s="1082">
        <v>14</v>
      </c>
      <c r="N1832" s="1082" t="s">
        <v>3879</v>
      </c>
      <c r="O1832" s="1088" t="s">
        <v>3880</v>
      </c>
      <c r="P1832" s="1084" t="s">
        <v>822</v>
      </c>
      <c r="Q1832" s="1089">
        <v>2</v>
      </c>
      <c r="R1832" s="758">
        <f t="shared" si="282"/>
        <v>0</v>
      </c>
      <c r="S1832" s="844">
        <f t="shared" si="282"/>
        <v>0</v>
      </c>
      <c r="T1832" s="883">
        <f t="shared" si="282"/>
        <v>0</v>
      </c>
      <c r="U1832" s="1090">
        <v>695600</v>
      </c>
      <c r="V1832" s="1090">
        <v>98100</v>
      </c>
      <c r="W1832" s="795">
        <f t="shared" si="285"/>
        <v>793700</v>
      </c>
      <c r="X1832" s="795">
        <f t="shared" si="286"/>
        <v>1587400</v>
      </c>
      <c r="Y1832" s="795">
        <f t="shared" si="287"/>
        <v>0</v>
      </c>
      <c r="Z1832" s="795">
        <f t="shared" si="288"/>
        <v>0</v>
      </c>
      <c r="AA1832" s="795">
        <f t="shared" si="289"/>
        <v>0</v>
      </c>
      <c r="AB1832" s="796">
        <f>IFERROR(VLOOKUP(N1832,'[40]KL TT ĐỢT 2'!$B$18:$K$2023,10,0),0)</f>
        <v>0</v>
      </c>
    </row>
    <row r="1833" spans="1:28" s="1081" customFormat="1" hidden="1" outlineLevel="1">
      <c r="A1833" s="1077">
        <v>15</v>
      </c>
      <c r="B1833" s="1077" t="s">
        <v>3881</v>
      </c>
      <c r="C1833" s="1087" t="s">
        <v>3882</v>
      </c>
      <c r="D1833" s="1079" t="s">
        <v>822</v>
      </c>
      <c r="E1833" s="1051">
        <v>2</v>
      </c>
      <c r="F1833" s="922">
        <v>0</v>
      </c>
      <c r="G1833" s="922"/>
      <c r="H1833" s="758">
        <v>0</v>
      </c>
      <c r="I1833" s="912">
        <f t="shared" si="283"/>
        <v>0</v>
      </c>
      <c r="J1833" s="913">
        <f t="shared" si="284"/>
        <v>0</v>
      </c>
      <c r="K1833" s="912"/>
      <c r="M1833" s="1082">
        <v>15</v>
      </c>
      <c r="N1833" s="1082" t="s">
        <v>3881</v>
      </c>
      <c r="O1833" s="1088" t="s">
        <v>3882</v>
      </c>
      <c r="P1833" s="1084" t="s">
        <v>822</v>
      </c>
      <c r="Q1833" s="1089">
        <v>2</v>
      </c>
      <c r="R1833" s="758">
        <f t="shared" si="282"/>
        <v>0</v>
      </c>
      <c r="S1833" s="844">
        <f t="shared" si="282"/>
        <v>0</v>
      </c>
      <c r="T1833" s="883">
        <f t="shared" si="282"/>
        <v>0</v>
      </c>
      <c r="U1833" s="1090">
        <v>2827700</v>
      </c>
      <c r="V1833" s="1090">
        <v>306500</v>
      </c>
      <c r="W1833" s="795">
        <f t="shared" si="285"/>
        <v>3134200</v>
      </c>
      <c r="X1833" s="795">
        <f t="shared" si="286"/>
        <v>6268400</v>
      </c>
      <c r="Y1833" s="795">
        <f t="shared" si="287"/>
        <v>0</v>
      </c>
      <c r="Z1833" s="795">
        <f t="shared" si="288"/>
        <v>0</v>
      </c>
      <c r="AA1833" s="795">
        <f t="shared" si="289"/>
        <v>0</v>
      </c>
      <c r="AB1833" s="796">
        <f>IFERROR(VLOOKUP(N1833,'[40]KL TT ĐỢT 2'!$B$18:$K$2023,10,0),0)</f>
        <v>0</v>
      </c>
    </row>
    <row r="1834" spans="1:28" s="1081" customFormat="1" hidden="1" outlineLevel="1">
      <c r="A1834" s="1077">
        <v>16</v>
      </c>
      <c r="B1834" s="1077" t="s">
        <v>3883</v>
      </c>
      <c r="C1834" s="1087" t="s">
        <v>3884</v>
      </c>
      <c r="D1834" s="1079" t="s">
        <v>822</v>
      </c>
      <c r="E1834" s="1051">
        <v>2</v>
      </c>
      <c r="F1834" s="922">
        <v>0</v>
      </c>
      <c r="G1834" s="922"/>
      <c r="H1834" s="758">
        <v>0</v>
      </c>
      <c r="I1834" s="912">
        <f t="shared" si="283"/>
        <v>0</v>
      </c>
      <c r="J1834" s="913">
        <f t="shared" si="284"/>
        <v>0</v>
      </c>
      <c r="K1834" s="912"/>
      <c r="M1834" s="1082">
        <v>16</v>
      </c>
      <c r="N1834" s="1082" t="s">
        <v>3883</v>
      </c>
      <c r="O1834" s="1088" t="s">
        <v>3884</v>
      </c>
      <c r="P1834" s="1084" t="s">
        <v>822</v>
      </c>
      <c r="Q1834" s="1089">
        <v>2</v>
      </c>
      <c r="R1834" s="758">
        <f t="shared" si="282"/>
        <v>0</v>
      </c>
      <c r="S1834" s="844">
        <f t="shared" si="282"/>
        <v>0</v>
      </c>
      <c r="T1834" s="883">
        <f t="shared" si="282"/>
        <v>0</v>
      </c>
      <c r="U1834" s="1090">
        <v>4284700</v>
      </c>
      <c r="V1834" s="1090">
        <v>367800</v>
      </c>
      <c r="W1834" s="795">
        <f t="shared" si="285"/>
        <v>4652500</v>
      </c>
      <c r="X1834" s="795">
        <f t="shared" si="286"/>
        <v>9305000</v>
      </c>
      <c r="Y1834" s="795">
        <f t="shared" si="287"/>
        <v>0</v>
      </c>
      <c r="Z1834" s="795">
        <f t="shared" si="288"/>
        <v>0</v>
      </c>
      <c r="AA1834" s="795">
        <f t="shared" si="289"/>
        <v>0</v>
      </c>
      <c r="AB1834" s="796">
        <f>IFERROR(VLOOKUP(N1834,'[40]KL TT ĐỢT 2'!$B$18:$K$2023,10,0),0)</f>
        <v>0</v>
      </c>
    </row>
    <row r="1835" spans="1:28" s="1081" customFormat="1" hidden="1" outlineLevel="1">
      <c r="A1835" s="1077">
        <v>17</v>
      </c>
      <c r="B1835" s="1077" t="s">
        <v>3885</v>
      </c>
      <c r="C1835" s="1087" t="s">
        <v>3886</v>
      </c>
      <c r="D1835" s="1079" t="s">
        <v>822</v>
      </c>
      <c r="E1835" s="1051">
        <v>1</v>
      </c>
      <c r="F1835" s="922">
        <v>0</v>
      </c>
      <c r="G1835" s="922"/>
      <c r="H1835" s="758">
        <v>0</v>
      </c>
      <c r="I1835" s="912">
        <f t="shared" si="283"/>
        <v>0</v>
      </c>
      <c r="J1835" s="913">
        <f t="shared" si="284"/>
        <v>0</v>
      </c>
      <c r="K1835" s="912"/>
      <c r="M1835" s="1082">
        <v>17</v>
      </c>
      <c r="N1835" s="1082" t="s">
        <v>3885</v>
      </c>
      <c r="O1835" s="1088" t="s">
        <v>3886</v>
      </c>
      <c r="P1835" s="1084" t="s">
        <v>822</v>
      </c>
      <c r="Q1835" s="1089">
        <v>1</v>
      </c>
      <c r="R1835" s="758">
        <f t="shared" si="282"/>
        <v>0</v>
      </c>
      <c r="S1835" s="844">
        <f t="shared" si="282"/>
        <v>0</v>
      </c>
      <c r="T1835" s="883">
        <f t="shared" si="282"/>
        <v>0</v>
      </c>
      <c r="U1835" s="1090">
        <v>1461400</v>
      </c>
      <c r="V1835" s="1090">
        <v>98100</v>
      </c>
      <c r="W1835" s="795">
        <f t="shared" si="285"/>
        <v>1559500</v>
      </c>
      <c r="X1835" s="795">
        <f t="shared" si="286"/>
        <v>1559500</v>
      </c>
      <c r="Y1835" s="795">
        <f t="shared" si="287"/>
        <v>0</v>
      </c>
      <c r="Z1835" s="795">
        <f t="shared" si="288"/>
        <v>0</v>
      </c>
      <c r="AA1835" s="795">
        <f t="shared" si="289"/>
        <v>0</v>
      </c>
      <c r="AB1835" s="796">
        <f>IFERROR(VLOOKUP(N1835,'[40]KL TT ĐỢT 2'!$B$18:$K$2023,10,0),0)</f>
        <v>0</v>
      </c>
    </row>
    <row r="1836" spans="1:28" s="1081" customFormat="1" hidden="1" outlineLevel="1">
      <c r="A1836" s="1077">
        <v>18</v>
      </c>
      <c r="B1836" s="1077" t="s">
        <v>3887</v>
      </c>
      <c r="C1836" s="1087" t="s">
        <v>3888</v>
      </c>
      <c r="D1836" s="1079" t="s">
        <v>822</v>
      </c>
      <c r="E1836" s="1051">
        <v>2</v>
      </c>
      <c r="F1836" s="922">
        <v>0</v>
      </c>
      <c r="G1836" s="922"/>
      <c r="H1836" s="758">
        <v>0</v>
      </c>
      <c r="I1836" s="912">
        <f t="shared" si="283"/>
        <v>0</v>
      </c>
      <c r="J1836" s="913">
        <f t="shared" si="284"/>
        <v>0</v>
      </c>
      <c r="K1836" s="912"/>
      <c r="M1836" s="1082">
        <v>18</v>
      </c>
      <c r="N1836" s="1082" t="s">
        <v>3887</v>
      </c>
      <c r="O1836" s="1088" t="s">
        <v>3888</v>
      </c>
      <c r="P1836" s="1084" t="s">
        <v>822</v>
      </c>
      <c r="Q1836" s="1089">
        <v>2</v>
      </c>
      <c r="R1836" s="758">
        <f t="shared" si="282"/>
        <v>0</v>
      </c>
      <c r="S1836" s="844">
        <f t="shared" si="282"/>
        <v>0</v>
      </c>
      <c r="T1836" s="883">
        <f t="shared" si="282"/>
        <v>0</v>
      </c>
      <c r="U1836" s="1090">
        <v>10658800</v>
      </c>
      <c r="V1836" s="1090">
        <v>367800</v>
      </c>
      <c r="W1836" s="795">
        <f t="shared" si="285"/>
        <v>11026600</v>
      </c>
      <c r="X1836" s="795">
        <f t="shared" si="286"/>
        <v>22053200</v>
      </c>
      <c r="Y1836" s="795">
        <f t="shared" si="287"/>
        <v>0</v>
      </c>
      <c r="Z1836" s="795">
        <f t="shared" si="288"/>
        <v>0</v>
      </c>
      <c r="AA1836" s="795">
        <f t="shared" si="289"/>
        <v>0</v>
      </c>
      <c r="AB1836" s="796">
        <f>IFERROR(VLOOKUP(N1836,'[40]KL TT ĐỢT 2'!$B$18:$K$2023,10,0),0)</f>
        <v>0</v>
      </c>
    </row>
    <row r="1837" spans="1:28" s="1081" customFormat="1" hidden="1" outlineLevel="1">
      <c r="A1837" s="1077">
        <v>19</v>
      </c>
      <c r="B1837" s="1077" t="s">
        <v>3889</v>
      </c>
      <c r="C1837" s="1087" t="s">
        <v>3890</v>
      </c>
      <c r="D1837" s="1079" t="s">
        <v>822</v>
      </c>
      <c r="E1837" s="1051">
        <v>1</v>
      </c>
      <c r="F1837" s="922">
        <v>0</v>
      </c>
      <c r="G1837" s="922"/>
      <c r="H1837" s="758">
        <v>0</v>
      </c>
      <c r="I1837" s="912">
        <f t="shared" si="283"/>
        <v>0</v>
      </c>
      <c r="J1837" s="913">
        <f t="shared" si="284"/>
        <v>0</v>
      </c>
      <c r="K1837" s="912"/>
      <c r="M1837" s="1082">
        <v>19</v>
      </c>
      <c r="N1837" s="1082" t="s">
        <v>3889</v>
      </c>
      <c r="O1837" s="1088" t="s">
        <v>3890</v>
      </c>
      <c r="P1837" s="1084" t="s">
        <v>822</v>
      </c>
      <c r="Q1837" s="1089">
        <v>1</v>
      </c>
      <c r="R1837" s="758">
        <f t="shared" si="282"/>
        <v>0</v>
      </c>
      <c r="S1837" s="844">
        <f t="shared" si="282"/>
        <v>0</v>
      </c>
      <c r="T1837" s="883">
        <f t="shared" si="282"/>
        <v>0</v>
      </c>
      <c r="U1837" s="1090">
        <v>2213900</v>
      </c>
      <c r="V1837" s="1090">
        <v>98100</v>
      </c>
      <c r="W1837" s="795">
        <f t="shared" si="285"/>
        <v>2312000</v>
      </c>
      <c r="X1837" s="795">
        <f t="shared" si="286"/>
        <v>2312000</v>
      </c>
      <c r="Y1837" s="795">
        <f t="shared" si="287"/>
        <v>0</v>
      </c>
      <c r="Z1837" s="795">
        <f t="shared" si="288"/>
        <v>0</v>
      </c>
      <c r="AA1837" s="795">
        <f t="shared" si="289"/>
        <v>0</v>
      </c>
      <c r="AB1837" s="796">
        <f>IFERROR(VLOOKUP(N1837,'[40]KL TT ĐỢT 2'!$B$18:$K$2023,10,0),0)</f>
        <v>0</v>
      </c>
    </row>
    <row r="1838" spans="1:28" s="1081" customFormat="1" hidden="1" outlineLevel="1">
      <c r="A1838" s="1077">
        <v>20</v>
      </c>
      <c r="B1838" s="1077" t="s">
        <v>3891</v>
      </c>
      <c r="C1838" s="1087" t="s">
        <v>3892</v>
      </c>
      <c r="D1838" s="1079" t="s">
        <v>822</v>
      </c>
      <c r="E1838" s="1051">
        <v>2</v>
      </c>
      <c r="F1838" s="922">
        <v>0</v>
      </c>
      <c r="G1838" s="922"/>
      <c r="H1838" s="758">
        <v>0</v>
      </c>
      <c r="I1838" s="912">
        <f t="shared" si="283"/>
        <v>0</v>
      </c>
      <c r="J1838" s="913">
        <f t="shared" si="284"/>
        <v>0</v>
      </c>
      <c r="K1838" s="912"/>
      <c r="M1838" s="1082">
        <v>20</v>
      </c>
      <c r="N1838" s="1082" t="s">
        <v>3891</v>
      </c>
      <c r="O1838" s="1088" t="s">
        <v>3892</v>
      </c>
      <c r="P1838" s="1084" t="s">
        <v>822</v>
      </c>
      <c r="Q1838" s="1089">
        <v>2</v>
      </c>
      <c r="R1838" s="758">
        <f t="shared" si="282"/>
        <v>0</v>
      </c>
      <c r="S1838" s="844">
        <f t="shared" si="282"/>
        <v>0</v>
      </c>
      <c r="T1838" s="883">
        <f t="shared" si="282"/>
        <v>0</v>
      </c>
      <c r="U1838" s="1090">
        <v>9828100</v>
      </c>
      <c r="V1838" s="1090">
        <v>367800</v>
      </c>
      <c r="W1838" s="795">
        <f t="shared" si="285"/>
        <v>10195900</v>
      </c>
      <c r="X1838" s="795">
        <f t="shared" si="286"/>
        <v>20391800</v>
      </c>
      <c r="Y1838" s="795">
        <f t="shared" si="287"/>
        <v>0</v>
      </c>
      <c r="Z1838" s="795">
        <f t="shared" si="288"/>
        <v>0</v>
      </c>
      <c r="AA1838" s="795">
        <f t="shared" si="289"/>
        <v>0</v>
      </c>
      <c r="AB1838" s="796">
        <f>IFERROR(VLOOKUP(N1838,'[40]KL TT ĐỢT 2'!$B$18:$K$2023,10,0),0)</f>
        <v>0</v>
      </c>
    </row>
    <row r="1839" spans="1:28" s="1081" customFormat="1" hidden="1" outlineLevel="1">
      <c r="A1839" s="1077">
        <v>21</v>
      </c>
      <c r="B1839" s="1077" t="s">
        <v>3893</v>
      </c>
      <c r="C1839" s="1087" t="s">
        <v>3894</v>
      </c>
      <c r="D1839" s="1079" t="s">
        <v>3895</v>
      </c>
      <c r="E1839" s="1051">
        <v>28</v>
      </c>
      <c r="F1839" s="922">
        <v>0</v>
      </c>
      <c r="G1839" s="922"/>
      <c r="H1839" s="758">
        <v>0</v>
      </c>
      <c r="I1839" s="912">
        <f t="shared" si="283"/>
        <v>0</v>
      </c>
      <c r="J1839" s="913">
        <f t="shared" si="284"/>
        <v>0</v>
      </c>
      <c r="K1839" s="912"/>
      <c r="M1839" s="1082">
        <v>21</v>
      </c>
      <c r="N1839" s="1082" t="s">
        <v>3893</v>
      </c>
      <c r="O1839" s="1088" t="s">
        <v>3894</v>
      </c>
      <c r="P1839" s="1084" t="s">
        <v>3895</v>
      </c>
      <c r="Q1839" s="1089">
        <v>28</v>
      </c>
      <c r="R1839" s="758">
        <f t="shared" si="282"/>
        <v>0</v>
      </c>
      <c r="S1839" s="844">
        <f t="shared" si="282"/>
        <v>0</v>
      </c>
      <c r="T1839" s="883">
        <f t="shared" si="282"/>
        <v>0</v>
      </c>
      <c r="U1839" s="1090">
        <v>286900</v>
      </c>
      <c r="V1839" s="1090">
        <v>73600</v>
      </c>
      <c r="W1839" s="795">
        <f t="shared" si="285"/>
        <v>360500</v>
      </c>
      <c r="X1839" s="795">
        <f t="shared" si="286"/>
        <v>10094000</v>
      </c>
      <c r="Y1839" s="795">
        <f t="shared" si="287"/>
        <v>0</v>
      </c>
      <c r="Z1839" s="795">
        <f t="shared" si="288"/>
        <v>0</v>
      </c>
      <c r="AA1839" s="795">
        <f t="shared" si="289"/>
        <v>0</v>
      </c>
      <c r="AB1839" s="796">
        <f>IFERROR(VLOOKUP(N1839,'[40]KL TT ĐỢT 2'!$B$18:$K$2023,10,0),0)</f>
        <v>0</v>
      </c>
    </row>
    <row r="1840" spans="1:28" s="1081" customFormat="1" collapsed="1">
      <c r="A1840" s="1077">
        <v>22</v>
      </c>
      <c r="B1840" s="1077" t="s">
        <v>3896</v>
      </c>
      <c r="C1840" s="1087" t="s">
        <v>3897</v>
      </c>
      <c r="D1840" s="1079" t="s">
        <v>3895</v>
      </c>
      <c r="E1840" s="1051">
        <v>104</v>
      </c>
      <c r="F1840" s="922">
        <v>0</v>
      </c>
      <c r="G1840" s="926">
        <f t="shared" ref="G1840:G1842" si="290">+F1840+K1840</f>
        <v>0.115</v>
      </c>
      <c r="H1840" s="758">
        <v>10</v>
      </c>
      <c r="I1840" s="912">
        <f>ROUND(E1840*K1840,0)</f>
        <v>12</v>
      </c>
      <c r="J1840" s="913">
        <f t="shared" si="284"/>
        <v>22</v>
      </c>
      <c r="K1840" s="1091">
        <v>0.115</v>
      </c>
      <c r="M1840" s="1082">
        <v>22</v>
      </c>
      <c r="N1840" s="1082" t="s">
        <v>3896</v>
      </c>
      <c r="O1840" s="1088" t="s">
        <v>3897</v>
      </c>
      <c r="P1840" s="1084" t="s">
        <v>3895</v>
      </c>
      <c r="Q1840" s="1089">
        <v>104</v>
      </c>
      <c r="R1840" s="758">
        <f t="shared" si="282"/>
        <v>10</v>
      </c>
      <c r="S1840" s="844">
        <f t="shared" si="282"/>
        <v>12</v>
      </c>
      <c r="T1840" s="883">
        <f t="shared" si="282"/>
        <v>22</v>
      </c>
      <c r="U1840" s="1090">
        <v>397300</v>
      </c>
      <c r="V1840" s="1090">
        <v>98100</v>
      </c>
      <c r="W1840" s="795">
        <f t="shared" si="285"/>
        <v>495400</v>
      </c>
      <c r="X1840" s="795">
        <f t="shared" si="286"/>
        <v>51521600</v>
      </c>
      <c r="Y1840" s="795">
        <f t="shared" si="287"/>
        <v>4954000</v>
      </c>
      <c r="Z1840" s="795">
        <f t="shared" si="288"/>
        <v>5944800</v>
      </c>
      <c r="AA1840" s="795">
        <f t="shared" si="289"/>
        <v>10898800</v>
      </c>
      <c r="AB1840" s="796">
        <f>IFERROR(VLOOKUP(N1840,'[40]KL TT ĐỢT 2'!$B$18:$K$2023,10,0),0)</f>
        <v>9.6153846153846159E-2</v>
      </c>
    </row>
    <row r="1841" spans="1:28" s="1081" customFormat="1" ht="84" hidden="1" outlineLevel="1">
      <c r="A1841" s="1077"/>
      <c r="B1841" s="1077"/>
      <c r="C1841" s="923" t="s">
        <v>3898</v>
      </c>
      <c r="D1841" s="1079"/>
      <c r="E1841" s="1051"/>
      <c r="F1841" s="922"/>
      <c r="G1841" s="922"/>
      <c r="H1841" s="758">
        <v>0</v>
      </c>
      <c r="I1841" s="912">
        <f t="shared" ref="I1841:I1866" si="291">ROUND(E1841*K1841,0)</f>
        <v>0</v>
      </c>
      <c r="J1841" s="913"/>
      <c r="K1841" s="1091"/>
      <c r="M1841" s="1082"/>
      <c r="N1841" s="1082"/>
      <c r="O1841" s="1088"/>
      <c r="P1841" s="1084"/>
      <c r="Q1841" s="1089"/>
      <c r="R1841" s="758">
        <f t="shared" si="282"/>
        <v>0</v>
      </c>
      <c r="S1841" s="844">
        <f t="shared" si="282"/>
        <v>0</v>
      </c>
      <c r="T1841" s="883">
        <f t="shared" si="282"/>
        <v>0</v>
      </c>
      <c r="U1841" s="1090"/>
      <c r="V1841" s="1090"/>
      <c r="W1841" s="795"/>
      <c r="X1841" s="795"/>
      <c r="Y1841" s="795"/>
      <c r="Z1841" s="795"/>
      <c r="AA1841" s="795"/>
      <c r="AB1841" s="796"/>
    </row>
    <row r="1842" spans="1:28" s="1081" customFormat="1" collapsed="1">
      <c r="A1842" s="1077">
        <v>23</v>
      </c>
      <c r="B1842" s="1077" t="s">
        <v>3899</v>
      </c>
      <c r="C1842" s="1087" t="s">
        <v>3900</v>
      </c>
      <c r="D1842" s="1079" t="s">
        <v>3895</v>
      </c>
      <c r="E1842" s="1051">
        <v>206</v>
      </c>
      <c r="F1842" s="882">
        <v>3.8834951456310676E-2</v>
      </c>
      <c r="G1842" s="926">
        <f t="shared" si="290"/>
        <v>3.8834951456310676E-2</v>
      </c>
      <c r="H1842" s="758">
        <v>10</v>
      </c>
      <c r="I1842" s="912">
        <f t="shared" si="291"/>
        <v>0</v>
      </c>
      <c r="J1842" s="913">
        <f t="shared" si="284"/>
        <v>10</v>
      </c>
      <c r="K1842" s="927"/>
      <c r="M1842" s="1082">
        <v>23</v>
      </c>
      <c r="N1842" s="1082" t="s">
        <v>3899</v>
      </c>
      <c r="O1842" s="1088" t="s">
        <v>3900</v>
      </c>
      <c r="P1842" s="1084" t="s">
        <v>3895</v>
      </c>
      <c r="Q1842" s="1089">
        <v>206</v>
      </c>
      <c r="R1842" s="758">
        <f t="shared" si="282"/>
        <v>10</v>
      </c>
      <c r="S1842" s="844">
        <f t="shared" si="282"/>
        <v>0</v>
      </c>
      <c r="T1842" s="883">
        <f t="shared" si="282"/>
        <v>10</v>
      </c>
      <c r="U1842" s="1090">
        <v>441400</v>
      </c>
      <c r="V1842" s="1090">
        <v>122600</v>
      </c>
      <c r="W1842" s="795">
        <f t="shared" si="285"/>
        <v>564000</v>
      </c>
      <c r="X1842" s="795">
        <f t="shared" si="286"/>
        <v>116184000</v>
      </c>
      <c r="Y1842" s="795">
        <f t="shared" si="287"/>
        <v>5640000</v>
      </c>
      <c r="Z1842" s="795">
        <f t="shared" si="288"/>
        <v>0</v>
      </c>
      <c r="AA1842" s="795">
        <f t="shared" si="289"/>
        <v>5640000</v>
      </c>
      <c r="AB1842" s="796">
        <f>IFERROR(VLOOKUP(N1842,'[40]KL TT ĐỢT 2'!$B$18:$K$2023,10,0),0)</f>
        <v>9.7087378640776691E-3</v>
      </c>
    </row>
    <row r="1843" spans="1:28" s="1081" customFormat="1" hidden="1" outlineLevel="1">
      <c r="A1843" s="1077">
        <v>24</v>
      </c>
      <c r="B1843" s="1077" t="s">
        <v>3901</v>
      </c>
      <c r="C1843" s="1087" t="s">
        <v>3902</v>
      </c>
      <c r="D1843" s="1079" t="s">
        <v>3895</v>
      </c>
      <c r="E1843" s="1051">
        <v>22</v>
      </c>
      <c r="F1843" s="922">
        <v>0</v>
      </c>
      <c r="G1843" s="922"/>
      <c r="H1843" s="758">
        <v>0</v>
      </c>
      <c r="I1843" s="912">
        <f t="shared" si="291"/>
        <v>0</v>
      </c>
      <c r="J1843" s="913">
        <f t="shared" si="284"/>
        <v>0</v>
      </c>
      <c r="K1843" s="912"/>
      <c r="M1843" s="1082">
        <v>24</v>
      </c>
      <c r="N1843" s="1082" t="s">
        <v>3901</v>
      </c>
      <c r="O1843" s="1088" t="s">
        <v>3902</v>
      </c>
      <c r="P1843" s="1084" t="s">
        <v>3895</v>
      </c>
      <c r="Q1843" s="1089">
        <v>22</v>
      </c>
      <c r="R1843" s="758">
        <f t="shared" si="282"/>
        <v>0</v>
      </c>
      <c r="S1843" s="844">
        <f t="shared" si="282"/>
        <v>0</v>
      </c>
      <c r="T1843" s="883">
        <f t="shared" si="282"/>
        <v>0</v>
      </c>
      <c r="U1843" s="1090">
        <v>711100</v>
      </c>
      <c r="V1843" s="1090">
        <v>122600</v>
      </c>
      <c r="W1843" s="795">
        <f t="shared" si="285"/>
        <v>833700</v>
      </c>
      <c r="X1843" s="795">
        <f t="shared" si="286"/>
        <v>18341400</v>
      </c>
      <c r="Y1843" s="795">
        <f t="shared" si="287"/>
        <v>0</v>
      </c>
      <c r="Z1843" s="795">
        <f t="shared" si="288"/>
        <v>0</v>
      </c>
      <c r="AA1843" s="795">
        <f t="shared" si="289"/>
        <v>0</v>
      </c>
      <c r="AB1843" s="796">
        <f>IFERROR(VLOOKUP(N1843,'[40]KL TT ĐỢT 2'!$B$18:$K$2023,10,0),0)</f>
        <v>0</v>
      </c>
    </row>
    <row r="1844" spans="1:28" s="1081" customFormat="1" hidden="1" outlineLevel="1">
      <c r="A1844" s="1077">
        <v>25</v>
      </c>
      <c r="B1844" s="1077" t="s">
        <v>3903</v>
      </c>
      <c r="C1844" s="1087" t="s">
        <v>3904</v>
      </c>
      <c r="D1844" s="1079" t="s">
        <v>3895</v>
      </c>
      <c r="E1844" s="1051">
        <v>8</v>
      </c>
      <c r="F1844" s="922">
        <v>0</v>
      </c>
      <c r="G1844" s="922"/>
      <c r="H1844" s="758">
        <v>0</v>
      </c>
      <c r="I1844" s="912">
        <f t="shared" si="291"/>
        <v>0</v>
      </c>
      <c r="J1844" s="913">
        <f t="shared" si="284"/>
        <v>0</v>
      </c>
      <c r="K1844" s="912"/>
      <c r="M1844" s="1082">
        <v>25</v>
      </c>
      <c r="N1844" s="1082" t="s">
        <v>3903</v>
      </c>
      <c r="O1844" s="1088" t="s">
        <v>3904</v>
      </c>
      <c r="P1844" s="1084" t="s">
        <v>3895</v>
      </c>
      <c r="Q1844" s="1089">
        <v>8</v>
      </c>
      <c r="R1844" s="758">
        <f t="shared" si="282"/>
        <v>0</v>
      </c>
      <c r="S1844" s="844">
        <f t="shared" si="282"/>
        <v>0</v>
      </c>
      <c r="T1844" s="883">
        <f t="shared" si="282"/>
        <v>0</v>
      </c>
      <c r="U1844" s="1090">
        <v>1042100</v>
      </c>
      <c r="V1844" s="1090">
        <v>147200</v>
      </c>
      <c r="W1844" s="795">
        <f t="shared" si="285"/>
        <v>1189300</v>
      </c>
      <c r="X1844" s="795">
        <f t="shared" si="286"/>
        <v>9514400</v>
      </c>
      <c r="Y1844" s="795">
        <f t="shared" si="287"/>
        <v>0</v>
      </c>
      <c r="Z1844" s="795">
        <f t="shared" si="288"/>
        <v>0</v>
      </c>
      <c r="AA1844" s="795">
        <f t="shared" si="289"/>
        <v>0</v>
      </c>
      <c r="AB1844" s="796">
        <f>IFERROR(VLOOKUP(N1844,'[40]KL TT ĐỢT 2'!$B$18:$K$2023,10,0),0)</f>
        <v>0</v>
      </c>
    </row>
    <row r="1845" spans="1:28" s="1081" customFormat="1" hidden="1" outlineLevel="1">
      <c r="A1845" s="1077">
        <v>26</v>
      </c>
      <c r="B1845" s="1077" t="s">
        <v>3905</v>
      </c>
      <c r="C1845" s="1087" t="s">
        <v>3906</v>
      </c>
      <c r="D1845" s="1079" t="s">
        <v>3895</v>
      </c>
      <c r="E1845" s="1051">
        <v>8</v>
      </c>
      <c r="F1845" s="922">
        <v>0</v>
      </c>
      <c r="G1845" s="922"/>
      <c r="H1845" s="758">
        <v>0</v>
      </c>
      <c r="I1845" s="912">
        <f t="shared" si="291"/>
        <v>0</v>
      </c>
      <c r="J1845" s="913">
        <f t="shared" si="284"/>
        <v>0</v>
      </c>
      <c r="K1845" s="912"/>
      <c r="M1845" s="1082">
        <v>26</v>
      </c>
      <c r="N1845" s="1082" t="s">
        <v>3905</v>
      </c>
      <c r="O1845" s="1088" t="s">
        <v>3906</v>
      </c>
      <c r="P1845" s="1084" t="s">
        <v>3895</v>
      </c>
      <c r="Q1845" s="1089">
        <v>8</v>
      </c>
      <c r="R1845" s="758">
        <f t="shared" si="282"/>
        <v>0</v>
      </c>
      <c r="S1845" s="844">
        <f t="shared" si="282"/>
        <v>0</v>
      </c>
      <c r="T1845" s="883">
        <f t="shared" si="282"/>
        <v>0</v>
      </c>
      <c r="U1845" s="1090">
        <v>1496900</v>
      </c>
      <c r="V1845" s="1090">
        <v>171700</v>
      </c>
      <c r="W1845" s="795">
        <f t="shared" si="285"/>
        <v>1668600</v>
      </c>
      <c r="X1845" s="795">
        <f t="shared" si="286"/>
        <v>13348800</v>
      </c>
      <c r="Y1845" s="795">
        <f t="shared" si="287"/>
        <v>0</v>
      </c>
      <c r="Z1845" s="795">
        <f t="shared" si="288"/>
        <v>0</v>
      </c>
      <c r="AA1845" s="795">
        <f t="shared" si="289"/>
        <v>0</v>
      </c>
      <c r="AB1845" s="796">
        <f>IFERROR(VLOOKUP(N1845,'[40]KL TT ĐỢT 2'!$B$18:$K$2023,10,0),0)</f>
        <v>0</v>
      </c>
    </row>
    <row r="1846" spans="1:28" s="1081" customFormat="1" hidden="1" outlineLevel="1">
      <c r="A1846" s="1077">
        <v>27</v>
      </c>
      <c r="B1846" s="1077" t="s">
        <v>3907</v>
      </c>
      <c r="C1846" s="1087" t="s">
        <v>3908</v>
      </c>
      <c r="D1846" s="1079" t="s">
        <v>3895</v>
      </c>
      <c r="E1846" s="1051">
        <v>1</v>
      </c>
      <c r="F1846" s="922">
        <v>0</v>
      </c>
      <c r="G1846" s="922"/>
      <c r="H1846" s="758">
        <v>0</v>
      </c>
      <c r="I1846" s="912">
        <f t="shared" si="291"/>
        <v>0</v>
      </c>
      <c r="J1846" s="913">
        <f t="shared" si="284"/>
        <v>0</v>
      </c>
      <c r="K1846" s="912"/>
      <c r="M1846" s="1082">
        <v>27</v>
      </c>
      <c r="N1846" s="1082" t="s">
        <v>3907</v>
      </c>
      <c r="O1846" s="1088" t="s">
        <v>3908</v>
      </c>
      <c r="P1846" s="1084" t="s">
        <v>3895</v>
      </c>
      <c r="Q1846" s="1089">
        <v>1</v>
      </c>
      <c r="R1846" s="758">
        <f t="shared" si="282"/>
        <v>0</v>
      </c>
      <c r="S1846" s="844">
        <f t="shared" si="282"/>
        <v>0</v>
      </c>
      <c r="T1846" s="883">
        <f t="shared" si="282"/>
        <v>0</v>
      </c>
      <c r="U1846" s="1090">
        <v>1796100</v>
      </c>
      <c r="V1846" s="1090">
        <v>220700</v>
      </c>
      <c r="W1846" s="795">
        <f t="shared" si="285"/>
        <v>2016800</v>
      </c>
      <c r="X1846" s="795">
        <f t="shared" si="286"/>
        <v>2016800</v>
      </c>
      <c r="Y1846" s="795">
        <f t="shared" si="287"/>
        <v>0</v>
      </c>
      <c r="Z1846" s="795">
        <f t="shared" si="288"/>
        <v>0</v>
      </c>
      <c r="AA1846" s="795">
        <f t="shared" si="289"/>
        <v>0</v>
      </c>
      <c r="AB1846" s="796">
        <f>IFERROR(VLOOKUP(N1846,'[40]KL TT ĐỢT 2'!$B$18:$K$2023,10,0),0)</f>
        <v>0</v>
      </c>
    </row>
    <row r="1847" spans="1:28" s="1081" customFormat="1" hidden="1" outlineLevel="1">
      <c r="A1847" s="1077">
        <v>28</v>
      </c>
      <c r="B1847" s="1077" t="s">
        <v>3909</v>
      </c>
      <c r="C1847" s="1087" t="s">
        <v>3910</v>
      </c>
      <c r="D1847" s="1079" t="s">
        <v>3895</v>
      </c>
      <c r="E1847" s="1051">
        <v>1</v>
      </c>
      <c r="F1847" s="922">
        <v>0</v>
      </c>
      <c r="G1847" s="922"/>
      <c r="H1847" s="758">
        <v>0</v>
      </c>
      <c r="I1847" s="912">
        <f t="shared" si="291"/>
        <v>0</v>
      </c>
      <c r="J1847" s="913">
        <f t="shared" si="284"/>
        <v>0</v>
      </c>
      <c r="K1847" s="912"/>
      <c r="M1847" s="1082">
        <v>28</v>
      </c>
      <c r="N1847" s="1082" t="s">
        <v>3909</v>
      </c>
      <c r="O1847" s="1088" t="s">
        <v>3910</v>
      </c>
      <c r="P1847" s="1084" t="s">
        <v>3895</v>
      </c>
      <c r="Q1847" s="1089">
        <v>1</v>
      </c>
      <c r="R1847" s="758">
        <f t="shared" si="282"/>
        <v>0</v>
      </c>
      <c r="S1847" s="844">
        <f t="shared" si="282"/>
        <v>0</v>
      </c>
      <c r="T1847" s="883">
        <f t="shared" si="282"/>
        <v>0</v>
      </c>
      <c r="U1847" s="1090">
        <v>2063300</v>
      </c>
      <c r="V1847" s="1090">
        <v>245200</v>
      </c>
      <c r="W1847" s="795">
        <f t="shared" si="285"/>
        <v>2308500</v>
      </c>
      <c r="X1847" s="795">
        <f t="shared" si="286"/>
        <v>2308500</v>
      </c>
      <c r="Y1847" s="795">
        <f t="shared" si="287"/>
        <v>0</v>
      </c>
      <c r="Z1847" s="795">
        <f t="shared" si="288"/>
        <v>0</v>
      </c>
      <c r="AA1847" s="795">
        <f t="shared" si="289"/>
        <v>0</v>
      </c>
      <c r="AB1847" s="796">
        <f>IFERROR(VLOOKUP(N1847,'[40]KL TT ĐỢT 2'!$B$18:$K$2023,10,0),0)</f>
        <v>0</v>
      </c>
    </row>
    <row r="1848" spans="1:28" s="1081" customFormat="1" hidden="1" outlineLevel="1">
      <c r="A1848" s="1077">
        <v>29</v>
      </c>
      <c r="B1848" s="1077" t="s">
        <v>3911</v>
      </c>
      <c r="C1848" s="1087" t="s">
        <v>3912</v>
      </c>
      <c r="D1848" s="1079" t="s">
        <v>822</v>
      </c>
      <c r="E1848" s="1051">
        <v>3</v>
      </c>
      <c r="F1848" s="922">
        <v>0</v>
      </c>
      <c r="G1848" s="922"/>
      <c r="H1848" s="758">
        <v>0</v>
      </c>
      <c r="I1848" s="912">
        <f t="shared" si="291"/>
        <v>0</v>
      </c>
      <c r="J1848" s="913">
        <f t="shared" si="284"/>
        <v>0</v>
      </c>
      <c r="K1848" s="912"/>
      <c r="M1848" s="1082">
        <v>29</v>
      </c>
      <c r="N1848" s="1082" t="s">
        <v>3911</v>
      </c>
      <c r="O1848" s="1088" t="s">
        <v>3912</v>
      </c>
      <c r="P1848" s="1084" t="s">
        <v>822</v>
      </c>
      <c r="Q1848" s="1089">
        <v>3</v>
      </c>
      <c r="R1848" s="758">
        <f t="shared" si="282"/>
        <v>0</v>
      </c>
      <c r="S1848" s="844">
        <f t="shared" si="282"/>
        <v>0</v>
      </c>
      <c r="T1848" s="883">
        <f t="shared" si="282"/>
        <v>0</v>
      </c>
      <c r="U1848" s="1090">
        <v>2503500</v>
      </c>
      <c r="V1848" s="1090">
        <v>122600</v>
      </c>
      <c r="W1848" s="795">
        <f t="shared" si="285"/>
        <v>2626100</v>
      </c>
      <c r="X1848" s="795">
        <f t="shared" si="286"/>
        <v>7878300</v>
      </c>
      <c r="Y1848" s="795">
        <f t="shared" si="287"/>
        <v>0</v>
      </c>
      <c r="Z1848" s="795">
        <f t="shared" si="288"/>
        <v>0</v>
      </c>
      <c r="AA1848" s="795">
        <f t="shared" si="289"/>
        <v>0</v>
      </c>
      <c r="AB1848" s="796">
        <f>IFERROR(VLOOKUP(N1848,'[40]KL TT ĐỢT 2'!$B$18:$K$2023,10,0),0)</f>
        <v>0</v>
      </c>
    </row>
    <row r="1849" spans="1:28" s="1081" customFormat="1" ht="28" hidden="1" outlineLevel="1">
      <c r="A1849" s="1077">
        <v>30</v>
      </c>
      <c r="B1849" s="1077" t="s">
        <v>3913</v>
      </c>
      <c r="C1849" s="1087" t="s">
        <v>3914</v>
      </c>
      <c r="D1849" s="1079" t="s">
        <v>822</v>
      </c>
      <c r="E1849" s="1051">
        <v>8</v>
      </c>
      <c r="F1849" s="922">
        <v>0</v>
      </c>
      <c r="G1849" s="922"/>
      <c r="H1849" s="758">
        <v>0</v>
      </c>
      <c r="I1849" s="912">
        <f t="shared" si="291"/>
        <v>0</v>
      </c>
      <c r="J1849" s="913">
        <f t="shared" si="284"/>
        <v>0</v>
      </c>
      <c r="K1849" s="912"/>
      <c r="M1849" s="1082">
        <v>30</v>
      </c>
      <c r="N1849" s="1082" t="s">
        <v>3913</v>
      </c>
      <c r="O1849" s="1088" t="s">
        <v>3914</v>
      </c>
      <c r="P1849" s="1084" t="s">
        <v>822</v>
      </c>
      <c r="Q1849" s="1089">
        <v>8</v>
      </c>
      <c r="R1849" s="758">
        <f t="shared" ref="R1849:T1880" si="292">+H1849</f>
        <v>0</v>
      </c>
      <c r="S1849" s="844">
        <f t="shared" si="292"/>
        <v>0</v>
      </c>
      <c r="T1849" s="883">
        <f t="shared" si="292"/>
        <v>0</v>
      </c>
      <c r="U1849" s="1090">
        <v>11342800</v>
      </c>
      <c r="V1849" s="1090">
        <v>245200</v>
      </c>
      <c r="W1849" s="795">
        <f t="shared" si="285"/>
        <v>11588000</v>
      </c>
      <c r="X1849" s="795">
        <f t="shared" si="286"/>
        <v>92704000</v>
      </c>
      <c r="Y1849" s="795">
        <f t="shared" si="287"/>
        <v>0</v>
      </c>
      <c r="Z1849" s="795">
        <f t="shared" si="288"/>
        <v>0</v>
      </c>
      <c r="AA1849" s="795">
        <f t="shared" si="289"/>
        <v>0</v>
      </c>
      <c r="AB1849" s="796">
        <f>IFERROR(VLOOKUP(N1849,'[40]KL TT ĐỢT 2'!$B$18:$K$2023,10,0),0)</f>
        <v>0</v>
      </c>
    </row>
    <row r="1850" spans="1:28" s="1081" customFormat="1" ht="28" hidden="1" outlineLevel="1">
      <c r="A1850" s="1077">
        <v>31</v>
      </c>
      <c r="B1850" s="1077" t="s">
        <v>3915</v>
      </c>
      <c r="C1850" s="1087" t="s">
        <v>3916</v>
      </c>
      <c r="D1850" s="1079" t="s">
        <v>822</v>
      </c>
      <c r="E1850" s="1051">
        <v>4</v>
      </c>
      <c r="F1850" s="922">
        <v>0</v>
      </c>
      <c r="G1850" s="922"/>
      <c r="H1850" s="758">
        <v>0</v>
      </c>
      <c r="I1850" s="912">
        <f t="shared" si="291"/>
        <v>0</v>
      </c>
      <c r="J1850" s="913">
        <f t="shared" si="284"/>
        <v>0</v>
      </c>
      <c r="K1850" s="912"/>
      <c r="M1850" s="1082">
        <v>31</v>
      </c>
      <c r="N1850" s="1082" t="s">
        <v>3915</v>
      </c>
      <c r="O1850" s="1088" t="s">
        <v>3916</v>
      </c>
      <c r="P1850" s="1084" t="s">
        <v>822</v>
      </c>
      <c r="Q1850" s="1089">
        <v>4</v>
      </c>
      <c r="R1850" s="758">
        <f t="shared" si="292"/>
        <v>0</v>
      </c>
      <c r="S1850" s="844">
        <f t="shared" si="292"/>
        <v>0</v>
      </c>
      <c r="T1850" s="883">
        <f t="shared" si="292"/>
        <v>0</v>
      </c>
      <c r="U1850" s="1090">
        <v>19024600</v>
      </c>
      <c r="V1850" s="1090">
        <v>306500</v>
      </c>
      <c r="W1850" s="795">
        <f t="shared" si="285"/>
        <v>19331100</v>
      </c>
      <c r="X1850" s="795">
        <f t="shared" si="286"/>
        <v>77324400</v>
      </c>
      <c r="Y1850" s="795">
        <f t="shared" si="287"/>
        <v>0</v>
      </c>
      <c r="Z1850" s="795">
        <f t="shared" si="288"/>
        <v>0</v>
      </c>
      <c r="AA1850" s="795">
        <f t="shared" si="289"/>
        <v>0</v>
      </c>
      <c r="AB1850" s="796">
        <f>IFERROR(VLOOKUP(N1850,'[40]KL TT ĐỢT 2'!$B$18:$K$2023,10,0),0)</f>
        <v>0</v>
      </c>
    </row>
    <row r="1851" spans="1:28" s="1081" customFormat="1" ht="28" hidden="1" outlineLevel="1">
      <c r="A1851" s="1077">
        <v>32</v>
      </c>
      <c r="B1851" s="1077" t="s">
        <v>3917</v>
      </c>
      <c r="C1851" s="1087" t="s">
        <v>3918</v>
      </c>
      <c r="D1851" s="1079" t="s">
        <v>822</v>
      </c>
      <c r="E1851" s="1051">
        <v>2</v>
      </c>
      <c r="F1851" s="922">
        <v>0</v>
      </c>
      <c r="G1851" s="922"/>
      <c r="H1851" s="758">
        <v>0</v>
      </c>
      <c r="I1851" s="912">
        <f t="shared" si="291"/>
        <v>0</v>
      </c>
      <c r="J1851" s="913">
        <f t="shared" si="284"/>
        <v>0</v>
      </c>
      <c r="K1851" s="912"/>
      <c r="M1851" s="1082">
        <v>32</v>
      </c>
      <c r="N1851" s="1082" t="s">
        <v>3917</v>
      </c>
      <c r="O1851" s="1088" t="s">
        <v>3918</v>
      </c>
      <c r="P1851" s="1084" t="s">
        <v>822</v>
      </c>
      <c r="Q1851" s="1089">
        <v>2</v>
      </c>
      <c r="R1851" s="758">
        <f t="shared" si="292"/>
        <v>0</v>
      </c>
      <c r="S1851" s="844">
        <f t="shared" si="292"/>
        <v>0</v>
      </c>
      <c r="T1851" s="883">
        <f t="shared" si="292"/>
        <v>0</v>
      </c>
      <c r="U1851" s="1090">
        <v>3351000</v>
      </c>
      <c r="V1851" s="1090">
        <v>183900</v>
      </c>
      <c r="W1851" s="795">
        <f t="shared" si="285"/>
        <v>3534900</v>
      </c>
      <c r="X1851" s="795">
        <f t="shared" si="286"/>
        <v>7069800</v>
      </c>
      <c r="Y1851" s="795">
        <f t="shared" si="287"/>
        <v>0</v>
      </c>
      <c r="Z1851" s="795">
        <f t="shared" si="288"/>
        <v>0</v>
      </c>
      <c r="AA1851" s="795">
        <f t="shared" si="289"/>
        <v>0</v>
      </c>
      <c r="AB1851" s="796">
        <f>IFERROR(VLOOKUP(N1851,'[40]KL TT ĐỢT 2'!$B$18:$K$2023,10,0),0)</f>
        <v>0</v>
      </c>
    </row>
    <row r="1852" spans="1:28" s="1081" customFormat="1" ht="28" collapsed="1">
      <c r="A1852" s="1077">
        <v>33</v>
      </c>
      <c r="B1852" s="1077" t="s">
        <v>3919</v>
      </c>
      <c r="C1852" s="1087" t="s">
        <v>3920</v>
      </c>
      <c r="D1852" s="1079" t="s">
        <v>822</v>
      </c>
      <c r="E1852" s="1051">
        <v>68</v>
      </c>
      <c r="F1852" s="922">
        <v>0</v>
      </c>
      <c r="G1852" s="926">
        <f t="shared" ref="G1852:G1854" si="293">+F1852+K1852</f>
        <v>0.17647058823529413</v>
      </c>
      <c r="H1852" s="758">
        <v>10</v>
      </c>
      <c r="I1852" s="912">
        <v>12</v>
      </c>
      <c r="J1852" s="913">
        <f t="shared" si="284"/>
        <v>22</v>
      </c>
      <c r="K1852" s="1092">
        <f>+(12/E1852)*100%</f>
        <v>0.17647058823529413</v>
      </c>
      <c r="M1852" s="1082">
        <v>33</v>
      </c>
      <c r="N1852" s="1082" t="s">
        <v>3919</v>
      </c>
      <c r="O1852" s="1088" t="s">
        <v>3920</v>
      </c>
      <c r="P1852" s="1084" t="s">
        <v>822</v>
      </c>
      <c r="Q1852" s="1089">
        <v>68</v>
      </c>
      <c r="R1852" s="758">
        <f t="shared" si="292"/>
        <v>10</v>
      </c>
      <c r="S1852" s="844">
        <f t="shared" si="292"/>
        <v>12</v>
      </c>
      <c r="T1852" s="883">
        <f t="shared" si="292"/>
        <v>22</v>
      </c>
      <c r="U1852" s="1090">
        <v>4122100</v>
      </c>
      <c r="V1852" s="1090">
        <v>183900</v>
      </c>
      <c r="W1852" s="795">
        <f t="shared" si="285"/>
        <v>4306000</v>
      </c>
      <c r="X1852" s="795">
        <f t="shared" si="286"/>
        <v>292808000</v>
      </c>
      <c r="Y1852" s="795">
        <f t="shared" si="287"/>
        <v>43060000</v>
      </c>
      <c r="Z1852" s="795">
        <f t="shared" si="288"/>
        <v>51672000</v>
      </c>
      <c r="AA1852" s="795">
        <f t="shared" si="289"/>
        <v>94732000</v>
      </c>
      <c r="AB1852" s="796">
        <f>IFERROR(VLOOKUP(N1852,'[40]KL TT ĐỢT 2'!$B$18:$K$2023,10,0),0)</f>
        <v>0.14705882352941177</v>
      </c>
    </row>
    <row r="1853" spans="1:28" s="1081" customFormat="1" ht="84" hidden="1" outlineLevel="1" collapsed="1">
      <c r="A1853" s="1077"/>
      <c r="B1853" s="1077"/>
      <c r="C1853" s="923" t="s">
        <v>3921</v>
      </c>
      <c r="D1853" s="1079"/>
      <c r="E1853" s="1051"/>
      <c r="F1853" s="922"/>
      <c r="G1853" s="922"/>
      <c r="H1853" s="758">
        <v>0</v>
      </c>
      <c r="I1853" s="912"/>
      <c r="J1853" s="913"/>
      <c r="K1853" s="912"/>
      <c r="M1853" s="1082"/>
      <c r="N1853" s="1082"/>
      <c r="O1853" s="1088"/>
      <c r="P1853" s="1084"/>
      <c r="Q1853" s="1089"/>
      <c r="R1853" s="758">
        <f t="shared" si="292"/>
        <v>0</v>
      </c>
      <c r="S1853" s="844">
        <f t="shared" si="292"/>
        <v>0</v>
      </c>
      <c r="T1853" s="883">
        <f t="shared" si="292"/>
        <v>0</v>
      </c>
      <c r="U1853" s="1090"/>
      <c r="V1853" s="1090"/>
      <c r="W1853" s="795"/>
      <c r="X1853" s="795"/>
      <c r="Y1853" s="795"/>
      <c r="Z1853" s="795"/>
      <c r="AA1853" s="795"/>
      <c r="AB1853" s="796"/>
    </row>
    <row r="1854" spans="1:28" s="1081" customFormat="1" ht="28" hidden="1" outlineLevel="1">
      <c r="A1854" s="1077">
        <v>34</v>
      </c>
      <c r="B1854" s="1077" t="s">
        <v>3922</v>
      </c>
      <c r="C1854" s="1087" t="s">
        <v>3923</v>
      </c>
      <c r="D1854" s="1079" t="s">
        <v>822</v>
      </c>
      <c r="E1854" s="1051">
        <v>59</v>
      </c>
      <c r="F1854" s="882">
        <v>0.13559322033898305</v>
      </c>
      <c r="G1854" s="926">
        <f t="shared" si="293"/>
        <v>0.13559322033898305</v>
      </c>
      <c r="H1854" s="758">
        <v>10</v>
      </c>
      <c r="I1854" s="912">
        <f t="shared" si="291"/>
        <v>0</v>
      </c>
      <c r="J1854" s="913">
        <f t="shared" si="284"/>
        <v>10</v>
      </c>
      <c r="K1854" s="927"/>
      <c r="M1854" s="1082">
        <v>34</v>
      </c>
      <c r="N1854" s="1082" t="s">
        <v>3922</v>
      </c>
      <c r="O1854" s="1088" t="s">
        <v>3923</v>
      </c>
      <c r="P1854" s="1084" t="s">
        <v>822</v>
      </c>
      <c r="Q1854" s="1089">
        <v>59</v>
      </c>
      <c r="R1854" s="758">
        <f t="shared" si="292"/>
        <v>10</v>
      </c>
      <c r="S1854" s="844">
        <f t="shared" si="292"/>
        <v>0</v>
      </c>
      <c r="T1854" s="883">
        <f t="shared" si="292"/>
        <v>10</v>
      </c>
      <c r="U1854" s="1090">
        <v>4957200</v>
      </c>
      <c r="V1854" s="1090">
        <v>245200</v>
      </c>
      <c r="W1854" s="795">
        <f t="shared" si="285"/>
        <v>5202400</v>
      </c>
      <c r="X1854" s="795">
        <f t="shared" si="286"/>
        <v>306941600</v>
      </c>
      <c r="Y1854" s="795">
        <f t="shared" si="287"/>
        <v>52024000</v>
      </c>
      <c r="Z1854" s="795">
        <f t="shared" si="288"/>
        <v>0</v>
      </c>
      <c r="AA1854" s="795">
        <f t="shared" si="289"/>
        <v>52024000</v>
      </c>
      <c r="AB1854" s="796">
        <f>IFERROR(VLOOKUP(N1854,'[40]KL TT ĐỢT 2'!$B$18:$K$2023,10,0),0)</f>
        <v>3.3898305084745763E-2</v>
      </c>
    </row>
    <row r="1855" spans="1:28" s="1081" customFormat="1" hidden="1" outlineLevel="1" collapsed="1">
      <c r="A1855" s="1077"/>
      <c r="B1855" s="1077"/>
      <c r="C1855" s="923"/>
      <c r="D1855" s="1079"/>
      <c r="E1855" s="1080"/>
      <c r="F1855" s="926"/>
      <c r="G1855" s="926"/>
      <c r="H1855" s="758">
        <v>0</v>
      </c>
      <c r="I1855" s="912"/>
      <c r="J1855" s="913"/>
      <c r="K1855" s="927"/>
      <c r="M1855" s="1082"/>
      <c r="N1855" s="1082"/>
      <c r="O1855" s="1088"/>
      <c r="P1855" s="1084"/>
      <c r="Q1855" s="1089"/>
      <c r="R1855" s="758">
        <f t="shared" si="292"/>
        <v>0</v>
      </c>
      <c r="S1855" s="844">
        <f t="shared" si="292"/>
        <v>0</v>
      </c>
      <c r="T1855" s="883">
        <f t="shared" si="292"/>
        <v>0</v>
      </c>
      <c r="U1855" s="1090"/>
      <c r="V1855" s="1090"/>
      <c r="W1855" s="795"/>
      <c r="X1855" s="795"/>
      <c r="Y1855" s="795"/>
      <c r="Z1855" s="795"/>
      <c r="AA1855" s="795"/>
      <c r="AB1855" s="796"/>
    </row>
    <row r="1856" spans="1:28" s="1081" customFormat="1" ht="28" hidden="1" outlineLevel="1">
      <c r="A1856" s="1077">
        <v>35</v>
      </c>
      <c r="B1856" s="1077" t="s">
        <v>3924</v>
      </c>
      <c r="C1856" s="1087" t="s">
        <v>3925</v>
      </c>
      <c r="D1856" s="1079" t="s">
        <v>822</v>
      </c>
      <c r="E1856" s="1051">
        <v>8</v>
      </c>
      <c r="F1856" s="922">
        <v>0</v>
      </c>
      <c r="G1856" s="922"/>
      <c r="H1856" s="758">
        <v>0</v>
      </c>
      <c r="I1856" s="912">
        <f t="shared" si="291"/>
        <v>0</v>
      </c>
      <c r="J1856" s="913">
        <f t="shared" si="284"/>
        <v>0</v>
      </c>
      <c r="K1856" s="912"/>
      <c r="M1856" s="1082">
        <v>35</v>
      </c>
      <c r="N1856" s="1082" t="s">
        <v>3924</v>
      </c>
      <c r="O1856" s="1088" t="s">
        <v>3925</v>
      </c>
      <c r="P1856" s="1084" t="s">
        <v>822</v>
      </c>
      <c r="Q1856" s="1089">
        <v>8</v>
      </c>
      <c r="R1856" s="758">
        <f t="shared" si="292"/>
        <v>0</v>
      </c>
      <c r="S1856" s="844">
        <f t="shared" si="292"/>
        <v>0</v>
      </c>
      <c r="T1856" s="883">
        <f t="shared" si="292"/>
        <v>0</v>
      </c>
      <c r="U1856" s="1090">
        <v>8241500</v>
      </c>
      <c r="V1856" s="1090">
        <v>306500</v>
      </c>
      <c r="W1856" s="795">
        <f t="shared" si="285"/>
        <v>8548000</v>
      </c>
      <c r="X1856" s="795">
        <f t="shared" si="286"/>
        <v>68384000</v>
      </c>
      <c r="Y1856" s="795">
        <f t="shared" si="287"/>
        <v>0</v>
      </c>
      <c r="Z1856" s="795">
        <f t="shared" si="288"/>
        <v>0</v>
      </c>
      <c r="AA1856" s="795">
        <f t="shared" si="289"/>
        <v>0</v>
      </c>
      <c r="AB1856" s="796">
        <f>IFERROR(VLOOKUP(N1856,'[40]KL TT ĐỢT 2'!$B$18:$K$2023,10,0),0)</f>
        <v>0</v>
      </c>
    </row>
    <row r="1857" spans="1:28" s="1081" customFormat="1" ht="28" hidden="1" outlineLevel="1">
      <c r="A1857" s="1077">
        <v>36</v>
      </c>
      <c r="B1857" s="1077" t="s">
        <v>3926</v>
      </c>
      <c r="C1857" s="1087" t="s">
        <v>3927</v>
      </c>
      <c r="D1857" s="1079" t="s">
        <v>822</v>
      </c>
      <c r="E1857" s="1051">
        <v>2</v>
      </c>
      <c r="F1857" s="922">
        <v>0</v>
      </c>
      <c r="G1857" s="922"/>
      <c r="H1857" s="758">
        <v>0</v>
      </c>
      <c r="I1857" s="912">
        <f t="shared" si="291"/>
        <v>0</v>
      </c>
      <c r="J1857" s="913">
        <f t="shared" si="284"/>
        <v>0</v>
      </c>
      <c r="K1857" s="912"/>
      <c r="M1857" s="1082">
        <v>36</v>
      </c>
      <c r="N1857" s="1082" t="s">
        <v>3926</v>
      </c>
      <c r="O1857" s="1088" t="s">
        <v>3927</v>
      </c>
      <c r="P1857" s="1084" t="s">
        <v>822</v>
      </c>
      <c r="Q1857" s="1089">
        <v>2</v>
      </c>
      <c r="R1857" s="758">
        <f t="shared" si="292"/>
        <v>0</v>
      </c>
      <c r="S1857" s="844">
        <f t="shared" si="292"/>
        <v>0</v>
      </c>
      <c r="T1857" s="883">
        <f t="shared" si="292"/>
        <v>0</v>
      </c>
      <c r="U1857" s="1090">
        <v>11197700</v>
      </c>
      <c r="V1857" s="1090">
        <v>367800</v>
      </c>
      <c r="W1857" s="795">
        <f t="shared" si="285"/>
        <v>11565500</v>
      </c>
      <c r="X1857" s="795">
        <f t="shared" si="286"/>
        <v>23131000</v>
      </c>
      <c r="Y1857" s="795">
        <f t="shared" si="287"/>
        <v>0</v>
      </c>
      <c r="Z1857" s="795">
        <f t="shared" si="288"/>
        <v>0</v>
      </c>
      <c r="AA1857" s="795">
        <f t="shared" si="289"/>
        <v>0</v>
      </c>
      <c r="AB1857" s="796">
        <f>IFERROR(VLOOKUP(N1857,'[40]KL TT ĐỢT 2'!$B$18:$K$2023,10,0),0)</f>
        <v>0</v>
      </c>
    </row>
    <row r="1858" spans="1:28" s="1081" customFormat="1" ht="28" hidden="1" outlineLevel="1">
      <c r="A1858" s="1077">
        <v>37</v>
      </c>
      <c r="B1858" s="1077" t="s">
        <v>3928</v>
      </c>
      <c r="C1858" s="1087" t="s">
        <v>3929</v>
      </c>
      <c r="D1858" s="1079" t="s">
        <v>822</v>
      </c>
      <c r="E1858" s="1051">
        <v>2</v>
      </c>
      <c r="F1858" s="922">
        <v>0</v>
      </c>
      <c r="G1858" s="922"/>
      <c r="H1858" s="758">
        <v>0</v>
      </c>
      <c r="I1858" s="912">
        <f t="shared" si="291"/>
        <v>0</v>
      </c>
      <c r="J1858" s="913">
        <f t="shared" si="284"/>
        <v>0</v>
      </c>
      <c r="K1858" s="912"/>
      <c r="M1858" s="1082">
        <v>37</v>
      </c>
      <c r="N1858" s="1082" t="s">
        <v>3928</v>
      </c>
      <c r="O1858" s="1088" t="s">
        <v>3929</v>
      </c>
      <c r="P1858" s="1084" t="s">
        <v>822</v>
      </c>
      <c r="Q1858" s="1089">
        <v>2</v>
      </c>
      <c r="R1858" s="758">
        <f t="shared" si="292"/>
        <v>0</v>
      </c>
      <c r="S1858" s="844">
        <f t="shared" si="292"/>
        <v>0</v>
      </c>
      <c r="T1858" s="883">
        <f t="shared" si="292"/>
        <v>0</v>
      </c>
      <c r="U1858" s="1090">
        <v>15744700</v>
      </c>
      <c r="V1858" s="1090">
        <v>429100</v>
      </c>
      <c r="W1858" s="795">
        <f t="shared" si="285"/>
        <v>16173800</v>
      </c>
      <c r="X1858" s="795">
        <f t="shared" si="286"/>
        <v>32347600</v>
      </c>
      <c r="Y1858" s="795">
        <f t="shared" si="287"/>
        <v>0</v>
      </c>
      <c r="Z1858" s="795">
        <f t="shared" si="288"/>
        <v>0</v>
      </c>
      <c r="AA1858" s="795">
        <f t="shared" si="289"/>
        <v>0</v>
      </c>
      <c r="AB1858" s="796">
        <f>IFERROR(VLOOKUP(N1858,'[40]KL TT ĐỢT 2'!$B$18:$K$2023,10,0),0)</f>
        <v>0</v>
      </c>
    </row>
    <row r="1859" spans="1:28" s="1081" customFormat="1" hidden="1" outlineLevel="1">
      <c r="A1859" s="1077">
        <v>38</v>
      </c>
      <c r="B1859" s="1077" t="s">
        <v>3930</v>
      </c>
      <c r="C1859" s="1087" t="s">
        <v>3931</v>
      </c>
      <c r="D1859" s="1079" t="s">
        <v>822</v>
      </c>
      <c r="E1859" s="1051">
        <v>32</v>
      </c>
      <c r="F1859" s="922">
        <v>0</v>
      </c>
      <c r="G1859" s="922"/>
      <c r="H1859" s="758">
        <v>0</v>
      </c>
      <c r="I1859" s="912">
        <f t="shared" si="291"/>
        <v>0</v>
      </c>
      <c r="J1859" s="913">
        <f t="shared" si="284"/>
        <v>0</v>
      </c>
      <c r="K1859" s="912"/>
      <c r="M1859" s="1082">
        <v>38</v>
      </c>
      <c r="N1859" s="1082" t="s">
        <v>3930</v>
      </c>
      <c r="O1859" s="1088" t="s">
        <v>3931</v>
      </c>
      <c r="P1859" s="1084" t="s">
        <v>822</v>
      </c>
      <c r="Q1859" s="1089">
        <v>32</v>
      </c>
      <c r="R1859" s="758">
        <f t="shared" si="292"/>
        <v>0</v>
      </c>
      <c r="S1859" s="844">
        <f t="shared" si="292"/>
        <v>0</v>
      </c>
      <c r="T1859" s="883">
        <f t="shared" si="292"/>
        <v>0</v>
      </c>
      <c r="U1859" s="1090">
        <v>923100</v>
      </c>
      <c r="V1859" s="1090">
        <v>49100</v>
      </c>
      <c r="W1859" s="795">
        <f t="shared" si="285"/>
        <v>972200</v>
      </c>
      <c r="X1859" s="795">
        <f t="shared" si="286"/>
        <v>31110400</v>
      </c>
      <c r="Y1859" s="795">
        <f t="shared" si="287"/>
        <v>0</v>
      </c>
      <c r="Z1859" s="795">
        <f t="shared" si="288"/>
        <v>0</v>
      </c>
      <c r="AA1859" s="795">
        <f t="shared" si="289"/>
        <v>0</v>
      </c>
      <c r="AB1859" s="796">
        <f>IFERROR(VLOOKUP(N1859,'[40]KL TT ĐỢT 2'!$B$18:$K$2023,10,0),0)</f>
        <v>0</v>
      </c>
    </row>
    <row r="1860" spans="1:28" s="1081" customFormat="1" hidden="1" outlineLevel="1">
      <c r="A1860" s="1077">
        <v>39</v>
      </c>
      <c r="B1860" s="1077" t="s">
        <v>3932</v>
      </c>
      <c r="C1860" s="1087" t="s">
        <v>3933</v>
      </c>
      <c r="D1860" s="1079" t="s">
        <v>822</v>
      </c>
      <c r="E1860" s="1051">
        <v>61</v>
      </c>
      <c r="F1860" s="922">
        <v>0</v>
      </c>
      <c r="G1860" s="922"/>
      <c r="H1860" s="758">
        <v>0</v>
      </c>
      <c r="I1860" s="912">
        <f t="shared" si="291"/>
        <v>0</v>
      </c>
      <c r="J1860" s="913">
        <f t="shared" si="284"/>
        <v>0</v>
      </c>
      <c r="K1860" s="912"/>
      <c r="M1860" s="1082">
        <v>39</v>
      </c>
      <c r="N1860" s="1082" t="s">
        <v>3932</v>
      </c>
      <c r="O1860" s="1088" t="s">
        <v>3933</v>
      </c>
      <c r="P1860" s="1084" t="s">
        <v>822</v>
      </c>
      <c r="Q1860" s="1089">
        <v>61</v>
      </c>
      <c r="R1860" s="758">
        <f t="shared" si="292"/>
        <v>0</v>
      </c>
      <c r="S1860" s="844">
        <f t="shared" si="292"/>
        <v>0</v>
      </c>
      <c r="T1860" s="883">
        <f t="shared" si="292"/>
        <v>0</v>
      </c>
      <c r="U1860" s="1090">
        <v>1006900</v>
      </c>
      <c r="V1860" s="1090">
        <v>73600</v>
      </c>
      <c r="W1860" s="795">
        <f t="shared" si="285"/>
        <v>1080500</v>
      </c>
      <c r="X1860" s="795">
        <f t="shared" si="286"/>
        <v>65910500</v>
      </c>
      <c r="Y1860" s="795">
        <f t="shared" si="287"/>
        <v>0</v>
      </c>
      <c r="Z1860" s="795">
        <f t="shared" si="288"/>
        <v>0</v>
      </c>
      <c r="AA1860" s="795">
        <f t="shared" si="289"/>
        <v>0</v>
      </c>
      <c r="AB1860" s="796">
        <f>IFERROR(VLOOKUP(N1860,'[40]KL TT ĐỢT 2'!$B$18:$K$2023,10,0),0)</f>
        <v>0</v>
      </c>
    </row>
    <row r="1861" spans="1:28" s="1081" customFormat="1" hidden="1" outlineLevel="1">
      <c r="A1861" s="1077">
        <v>40</v>
      </c>
      <c r="B1861" s="1077" t="s">
        <v>3934</v>
      </c>
      <c r="C1861" s="1087" t="s">
        <v>3935</v>
      </c>
      <c r="D1861" s="1079" t="s">
        <v>822</v>
      </c>
      <c r="E1861" s="1051">
        <v>1</v>
      </c>
      <c r="F1861" s="922">
        <v>0</v>
      </c>
      <c r="G1861" s="922"/>
      <c r="H1861" s="758">
        <v>0</v>
      </c>
      <c r="I1861" s="912">
        <f t="shared" si="291"/>
        <v>0</v>
      </c>
      <c r="J1861" s="913">
        <f t="shared" si="284"/>
        <v>0</v>
      </c>
      <c r="K1861" s="912"/>
      <c r="M1861" s="1082">
        <v>40</v>
      </c>
      <c r="N1861" s="1082" t="s">
        <v>3934</v>
      </c>
      <c r="O1861" s="1088" t="s">
        <v>3935</v>
      </c>
      <c r="P1861" s="1084" t="s">
        <v>822</v>
      </c>
      <c r="Q1861" s="1089">
        <v>1</v>
      </c>
      <c r="R1861" s="758">
        <f t="shared" si="292"/>
        <v>0</v>
      </c>
      <c r="S1861" s="844">
        <f t="shared" si="292"/>
        <v>0</v>
      </c>
      <c r="T1861" s="883">
        <f t="shared" si="292"/>
        <v>0</v>
      </c>
      <c r="U1861" s="1090">
        <v>613000</v>
      </c>
      <c r="V1861" s="1090">
        <v>245200</v>
      </c>
      <c r="W1861" s="795">
        <f t="shared" si="285"/>
        <v>858200</v>
      </c>
      <c r="X1861" s="795">
        <f t="shared" si="286"/>
        <v>858200</v>
      </c>
      <c r="Y1861" s="795">
        <f t="shared" si="287"/>
        <v>0</v>
      </c>
      <c r="Z1861" s="795">
        <f t="shared" si="288"/>
        <v>0</v>
      </c>
      <c r="AA1861" s="795">
        <f t="shared" si="289"/>
        <v>0</v>
      </c>
      <c r="AB1861" s="796">
        <f>IFERROR(VLOOKUP(N1861,'[40]KL TT ĐỢT 2'!$B$18:$K$2023,10,0),0)</f>
        <v>0</v>
      </c>
    </row>
    <row r="1862" spans="1:28" s="1081" customFormat="1" hidden="1" outlineLevel="1">
      <c r="A1862" s="1077">
        <v>41</v>
      </c>
      <c r="B1862" s="1077" t="s">
        <v>3936</v>
      </c>
      <c r="C1862" s="1087" t="s">
        <v>3937</v>
      </c>
      <c r="D1862" s="1079" t="s">
        <v>822</v>
      </c>
      <c r="E1862" s="1051">
        <v>1</v>
      </c>
      <c r="F1862" s="922">
        <v>0</v>
      </c>
      <c r="G1862" s="922"/>
      <c r="H1862" s="758">
        <v>0</v>
      </c>
      <c r="I1862" s="912">
        <f t="shared" si="291"/>
        <v>0</v>
      </c>
      <c r="J1862" s="913">
        <f t="shared" si="284"/>
        <v>0</v>
      </c>
      <c r="K1862" s="912"/>
      <c r="M1862" s="1082">
        <v>41</v>
      </c>
      <c r="N1862" s="1082" t="s">
        <v>3936</v>
      </c>
      <c r="O1862" s="1088" t="s">
        <v>3937</v>
      </c>
      <c r="P1862" s="1084" t="s">
        <v>822</v>
      </c>
      <c r="Q1862" s="1089">
        <v>1</v>
      </c>
      <c r="R1862" s="758">
        <f t="shared" si="292"/>
        <v>0</v>
      </c>
      <c r="S1862" s="844">
        <f t="shared" si="292"/>
        <v>0</v>
      </c>
      <c r="T1862" s="883">
        <f t="shared" si="292"/>
        <v>0</v>
      </c>
      <c r="U1862" s="1090">
        <v>15058500</v>
      </c>
      <c r="V1862" s="1090">
        <v>147200</v>
      </c>
      <c r="W1862" s="795">
        <f t="shared" si="285"/>
        <v>15205700</v>
      </c>
      <c r="X1862" s="795">
        <f t="shared" si="286"/>
        <v>15205700</v>
      </c>
      <c r="Y1862" s="795">
        <f t="shared" si="287"/>
        <v>0</v>
      </c>
      <c r="Z1862" s="795">
        <f t="shared" si="288"/>
        <v>0</v>
      </c>
      <c r="AA1862" s="795">
        <f t="shared" si="289"/>
        <v>0</v>
      </c>
      <c r="AB1862" s="796">
        <f>IFERROR(VLOOKUP(N1862,'[40]KL TT ĐỢT 2'!$B$18:$K$2023,10,0),0)</f>
        <v>0</v>
      </c>
    </row>
    <row r="1863" spans="1:28" s="1081" customFormat="1" hidden="1" outlineLevel="1">
      <c r="A1863" s="1077">
        <v>42</v>
      </c>
      <c r="B1863" s="1077" t="s">
        <v>3938</v>
      </c>
      <c r="C1863" s="1087" t="s">
        <v>3939</v>
      </c>
      <c r="D1863" s="1079" t="s">
        <v>822</v>
      </c>
      <c r="E1863" s="1051">
        <v>0</v>
      </c>
      <c r="F1863" s="922">
        <v>0</v>
      </c>
      <c r="G1863" s="922"/>
      <c r="H1863" s="758">
        <v>0</v>
      </c>
      <c r="I1863" s="912">
        <f t="shared" si="291"/>
        <v>0</v>
      </c>
      <c r="J1863" s="913">
        <f t="shared" si="284"/>
        <v>0</v>
      </c>
      <c r="K1863" s="912"/>
      <c r="M1863" s="1082">
        <v>42</v>
      </c>
      <c r="N1863" s="1082" t="s">
        <v>3938</v>
      </c>
      <c r="O1863" s="1088" t="s">
        <v>3939</v>
      </c>
      <c r="P1863" s="1084" t="s">
        <v>822</v>
      </c>
      <c r="Q1863" s="1089">
        <v>0</v>
      </c>
      <c r="R1863" s="758">
        <f t="shared" si="292"/>
        <v>0</v>
      </c>
      <c r="S1863" s="844">
        <f t="shared" si="292"/>
        <v>0</v>
      </c>
      <c r="T1863" s="883">
        <f t="shared" si="292"/>
        <v>0</v>
      </c>
      <c r="U1863" s="1090" t="s">
        <v>3940</v>
      </c>
      <c r="V1863" s="1090" t="s">
        <v>3940</v>
      </c>
      <c r="W1863" s="795">
        <v>0</v>
      </c>
      <c r="X1863" s="795">
        <f t="shared" si="286"/>
        <v>0</v>
      </c>
      <c r="Y1863" s="795">
        <f t="shared" si="287"/>
        <v>0</v>
      </c>
      <c r="Z1863" s="795">
        <f t="shared" si="288"/>
        <v>0</v>
      </c>
      <c r="AA1863" s="795">
        <f t="shared" si="289"/>
        <v>0</v>
      </c>
      <c r="AB1863" s="796">
        <f>IFERROR(VLOOKUP(N1863,'[40]KL TT ĐỢT 2'!$B$18:$K$2023,10,0),0)</f>
        <v>0</v>
      </c>
    </row>
    <row r="1864" spans="1:28" s="1081" customFormat="1" hidden="1" outlineLevel="1">
      <c r="A1864" s="1077">
        <v>43</v>
      </c>
      <c r="B1864" s="1077" t="s">
        <v>3941</v>
      </c>
      <c r="C1864" s="1087" t="s">
        <v>3942</v>
      </c>
      <c r="D1864" s="1079" t="s">
        <v>822</v>
      </c>
      <c r="E1864" s="1051">
        <v>0</v>
      </c>
      <c r="F1864" s="922">
        <v>0</v>
      </c>
      <c r="G1864" s="922"/>
      <c r="H1864" s="758">
        <v>0</v>
      </c>
      <c r="I1864" s="912">
        <f t="shared" si="291"/>
        <v>0</v>
      </c>
      <c r="J1864" s="913">
        <f t="shared" si="284"/>
        <v>0</v>
      </c>
      <c r="K1864" s="912"/>
      <c r="M1864" s="1082">
        <v>43</v>
      </c>
      <c r="N1864" s="1082" t="s">
        <v>3941</v>
      </c>
      <c r="O1864" s="1088" t="s">
        <v>3942</v>
      </c>
      <c r="P1864" s="1084" t="s">
        <v>822</v>
      </c>
      <c r="Q1864" s="1089">
        <v>0</v>
      </c>
      <c r="R1864" s="758">
        <f t="shared" si="292"/>
        <v>0</v>
      </c>
      <c r="S1864" s="844">
        <f t="shared" si="292"/>
        <v>0</v>
      </c>
      <c r="T1864" s="883">
        <f t="shared" si="292"/>
        <v>0</v>
      </c>
      <c r="U1864" s="1090" t="s">
        <v>3940</v>
      </c>
      <c r="V1864" s="1090" t="s">
        <v>3940</v>
      </c>
      <c r="W1864" s="795">
        <v>0</v>
      </c>
      <c r="X1864" s="795">
        <f t="shared" si="286"/>
        <v>0</v>
      </c>
      <c r="Y1864" s="795">
        <f t="shared" si="287"/>
        <v>0</v>
      </c>
      <c r="Z1864" s="795">
        <f t="shared" si="288"/>
        <v>0</v>
      </c>
      <c r="AA1864" s="795">
        <f t="shared" si="289"/>
        <v>0</v>
      </c>
      <c r="AB1864" s="796">
        <f>IFERROR(VLOOKUP(N1864,'[40]KL TT ĐỢT 2'!$B$18:$K$2023,10,0),0)</f>
        <v>0</v>
      </c>
    </row>
    <row r="1865" spans="1:28" s="1081" customFormat="1" ht="28" hidden="1" outlineLevel="1">
      <c r="A1865" s="1077">
        <v>44</v>
      </c>
      <c r="B1865" s="1077" t="s">
        <v>3943</v>
      </c>
      <c r="C1865" s="1087" t="s">
        <v>3944</v>
      </c>
      <c r="D1865" s="1079" t="s">
        <v>822</v>
      </c>
      <c r="E1865" s="1051">
        <v>1</v>
      </c>
      <c r="F1865" s="922">
        <v>0</v>
      </c>
      <c r="G1865" s="922"/>
      <c r="H1865" s="758">
        <v>0</v>
      </c>
      <c r="I1865" s="912">
        <f t="shared" si="291"/>
        <v>0</v>
      </c>
      <c r="J1865" s="913">
        <f t="shared" si="284"/>
        <v>0</v>
      </c>
      <c r="K1865" s="912"/>
      <c r="M1865" s="1082">
        <v>44</v>
      </c>
      <c r="N1865" s="1082" t="s">
        <v>3943</v>
      </c>
      <c r="O1865" s="1088" t="s">
        <v>3944</v>
      </c>
      <c r="P1865" s="1084" t="s">
        <v>822</v>
      </c>
      <c r="Q1865" s="1089">
        <v>1</v>
      </c>
      <c r="R1865" s="758">
        <f t="shared" si="292"/>
        <v>0</v>
      </c>
      <c r="S1865" s="844">
        <f t="shared" si="292"/>
        <v>0</v>
      </c>
      <c r="T1865" s="883">
        <f t="shared" si="292"/>
        <v>0</v>
      </c>
      <c r="U1865" s="1090">
        <v>5386000</v>
      </c>
      <c r="V1865" s="1090">
        <v>122600</v>
      </c>
      <c r="W1865" s="795">
        <f t="shared" si="285"/>
        <v>5508600</v>
      </c>
      <c r="X1865" s="795">
        <f t="shared" si="286"/>
        <v>5508600</v>
      </c>
      <c r="Y1865" s="795">
        <f t="shared" si="287"/>
        <v>0</v>
      </c>
      <c r="Z1865" s="795">
        <f t="shared" si="288"/>
        <v>0</v>
      </c>
      <c r="AA1865" s="795">
        <f t="shared" si="289"/>
        <v>0</v>
      </c>
      <c r="AB1865" s="796">
        <f>IFERROR(VLOOKUP(N1865,'[40]KL TT ĐỢT 2'!$B$18:$K$2023,10,0),0)</f>
        <v>0</v>
      </c>
    </row>
    <row r="1866" spans="1:28" s="1081" customFormat="1" hidden="1" outlineLevel="1">
      <c r="A1866" s="1077">
        <v>45</v>
      </c>
      <c r="B1866" s="1077" t="s">
        <v>3945</v>
      </c>
      <c r="C1866" s="1087" t="s">
        <v>3946</v>
      </c>
      <c r="D1866" s="1079" t="s">
        <v>822</v>
      </c>
      <c r="E1866" s="1051">
        <v>1</v>
      </c>
      <c r="F1866" s="922">
        <v>0</v>
      </c>
      <c r="G1866" s="922"/>
      <c r="H1866" s="758">
        <v>0</v>
      </c>
      <c r="I1866" s="912">
        <f t="shared" si="291"/>
        <v>0</v>
      </c>
      <c r="J1866" s="913">
        <f t="shared" si="284"/>
        <v>0</v>
      </c>
      <c r="K1866" s="912"/>
      <c r="M1866" s="1082">
        <v>45</v>
      </c>
      <c r="N1866" s="1082" t="s">
        <v>3945</v>
      </c>
      <c r="O1866" s="1088" t="s">
        <v>3946</v>
      </c>
      <c r="P1866" s="1084" t="s">
        <v>822</v>
      </c>
      <c r="Q1866" s="1089">
        <v>1</v>
      </c>
      <c r="R1866" s="758">
        <f t="shared" si="292"/>
        <v>0</v>
      </c>
      <c r="S1866" s="844">
        <f t="shared" si="292"/>
        <v>0</v>
      </c>
      <c r="T1866" s="883">
        <f t="shared" si="292"/>
        <v>0</v>
      </c>
      <c r="U1866" s="1090">
        <v>17955400</v>
      </c>
      <c r="V1866" s="1090">
        <v>306500</v>
      </c>
      <c r="W1866" s="795">
        <f t="shared" si="285"/>
        <v>18261900</v>
      </c>
      <c r="X1866" s="795">
        <f t="shared" si="286"/>
        <v>18261900</v>
      </c>
      <c r="Y1866" s="795">
        <f t="shared" si="287"/>
        <v>0</v>
      </c>
      <c r="Z1866" s="795">
        <f t="shared" si="288"/>
        <v>0</v>
      </c>
      <c r="AA1866" s="795">
        <f t="shared" si="289"/>
        <v>0</v>
      </c>
      <c r="AB1866" s="796">
        <f>IFERROR(VLOOKUP(N1866,'[40]KL TT ĐỢT 2'!$B$18:$K$2023,10,0),0)</f>
        <v>0</v>
      </c>
    </row>
    <row r="1867" spans="1:28" s="1081" customFormat="1" ht="42" hidden="1" outlineLevel="1">
      <c r="A1867" s="1077">
        <v>46</v>
      </c>
      <c r="B1867" s="1077" t="s">
        <v>3947</v>
      </c>
      <c r="C1867" s="1087" t="s">
        <v>3948</v>
      </c>
      <c r="D1867" s="1079" t="s">
        <v>822</v>
      </c>
      <c r="E1867" s="1051">
        <v>8</v>
      </c>
      <c r="F1867" s="922">
        <v>0</v>
      </c>
      <c r="G1867" s="922"/>
      <c r="H1867" s="758">
        <v>0</v>
      </c>
      <c r="I1867" s="912">
        <f t="shared" ref="I1867:I1924" si="294">+E1867*K1867</f>
        <v>0</v>
      </c>
      <c r="J1867" s="913">
        <f t="shared" si="284"/>
        <v>0</v>
      </c>
      <c r="K1867" s="912"/>
      <c r="M1867" s="1082">
        <v>46</v>
      </c>
      <c r="N1867" s="1082" t="s">
        <v>3947</v>
      </c>
      <c r="O1867" s="1088" t="s">
        <v>3948</v>
      </c>
      <c r="P1867" s="1084" t="s">
        <v>822</v>
      </c>
      <c r="Q1867" s="1089">
        <v>8</v>
      </c>
      <c r="R1867" s="758">
        <f t="shared" si="292"/>
        <v>0</v>
      </c>
      <c r="S1867" s="844">
        <f t="shared" si="292"/>
        <v>0</v>
      </c>
      <c r="T1867" s="883">
        <f t="shared" si="292"/>
        <v>0</v>
      </c>
      <c r="U1867" s="1090">
        <v>7300600</v>
      </c>
      <c r="V1867" s="1090">
        <v>613000</v>
      </c>
      <c r="W1867" s="795">
        <f t="shared" si="285"/>
        <v>7913600</v>
      </c>
      <c r="X1867" s="795">
        <f t="shared" si="286"/>
        <v>63308800</v>
      </c>
      <c r="Y1867" s="795">
        <f t="shared" si="287"/>
        <v>0</v>
      </c>
      <c r="Z1867" s="795">
        <f t="shared" si="288"/>
        <v>0</v>
      </c>
      <c r="AA1867" s="795">
        <f t="shared" si="289"/>
        <v>0</v>
      </c>
      <c r="AB1867" s="796">
        <f>IFERROR(VLOOKUP(N1867,'[40]KL TT ĐỢT 2'!$B$18:$K$2023,10,0),0)</f>
        <v>0</v>
      </c>
    </row>
    <row r="1868" spans="1:28" s="1081" customFormat="1" ht="28" hidden="1" outlineLevel="1">
      <c r="A1868" s="1077">
        <v>47</v>
      </c>
      <c r="B1868" s="1077" t="s">
        <v>3949</v>
      </c>
      <c r="C1868" s="1087" t="s">
        <v>3950</v>
      </c>
      <c r="D1868" s="1079" t="s">
        <v>822</v>
      </c>
      <c r="E1868" s="1051">
        <v>6</v>
      </c>
      <c r="F1868" s="922">
        <v>0</v>
      </c>
      <c r="G1868" s="922"/>
      <c r="H1868" s="758">
        <v>0</v>
      </c>
      <c r="I1868" s="912">
        <f t="shared" si="294"/>
        <v>0</v>
      </c>
      <c r="J1868" s="913">
        <f t="shared" si="284"/>
        <v>0</v>
      </c>
      <c r="K1868" s="912"/>
      <c r="M1868" s="1082">
        <v>47</v>
      </c>
      <c r="N1868" s="1082" t="s">
        <v>3949</v>
      </c>
      <c r="O1868" s="1088" t="s">
        <v>3950</v>
      </c>
      <c r="P1868" s="1084" t="s">
        <v>822</v>
      </c>
      <c r="Q1868" s="1089">
        <v>6</v>
      </c>
      <c r="R1868" s="758">
        <f t="shared" si="292"/>
        <v>0</v>
      </c>
      <c r="S1868" s="844">
        <f t="shared" si="292"/>
        <v>0</v>
      </c>
      <c r="T1868" s="883">
        <f t="shared" si="292"/>
        <v>0</v>
      </c>
      <c r="U1868" s="1090">
        <v>5265500</v>
      </c>
      <c r="V1868" s="1090">
        <v>613000</v>
      </c>
      <c r="W1868" s="795">
        <f t="shared" si="285"/>
        <v>5878500</v>
      </c>
      <c r="X1868" s="795">
        <f t="shared" si="286"/>
        <v>35271000</v>
      </c>
      <c r="Y1868" s="795">
        <f t="shared" si="287"/>
        <v>0</v>
      </c>
      <c r="Z1868" s="795">
        <f t="shared" si="288"/>
        <v>0</v>
      </c>
      <c r="AA1868" s="795">
        <f t="shared" si="289"/>
        <v>0</v>
      </c>
      <c r="AB1868" s="796">
        <f>IFERROR(VLOOKUP(N1868,'[40]KL TT ĐỢT 2'!$B$18:$K$2023,10,0),0)</f>
        <v>0</v>
      </c>
    </row>
    <row r="1869" spans="1:28" s="1081" customFormat="1" hidden="1" outlineLevel="1">
      <c r="A1869" s="1077">
        <v>48</v>
      </c>
      <c r="B1869" s="1077" t="s">
        <v>3951</v>
      </c>
      <c r="C1869" s="1087" t="s">
        <v>3952</v>
      </c>
      <c r="D1869" s="1079" t="s">
        <v>822</v>
      </c>
      <c r="E1869" s="1051">
        <v>101</v>
      </c>
      <c r="F1869" s="922">
        <v>0</v>
      </c>
      <c r="G1869" s="922"/>
      <c r="H1869" s="758">
        <v>0</v>
      </c>
      <c r="I1869" s="912">
        <f t="shared" si="294"/>
        <v>0</v>
      </c>
      <c r="J1869" s="913">
        <f t="shared" si="284"/>
        <v>0</v>
      </c>
      <c r="K1869" s="912"/>
      <c r="M1869" s="1082">
        <v>48</v>
      </c>
      <c r="N1869" s="1082" t="s">
        <v>3951</v>
      </c>
      <c r="O1869" s="1088" t="s">
        <v>3952</v>
      </c>
      <c r="P1869" s="1084" t="s">
        <v>822</v>
      </c>
      <c r="Q1869" s="1089">
        <v>101</v>
      </c>
      <c r="R1869" s="758">
        <f t="shared" si="292"/>
        <v>0</v>
      </c>
      <c r="S1869" s="844">
        <f t="shared" si="292"/>
        <v>0</v>
      </c>
      <c r="T1869" s="883">
        <f t="shared" si="292"/>
        <v>0</v>
      </c>
      <c r="U1869" s="1090">
        <v>1928400</v>
      </c>
      <c r="V1869" s="1090">
        <v>122600</v>
      </c>
      <c r="W1869" s="795">
        <f t="shared" si="285"/>
        <v>2051000</v>
      </c>
      <c r="X1869" s="795">
        <f t="shared" si="286"/>
        <v>207151000</v>
      </c>
      <c r="Y1869" s="795">
        <f t="shared" si="287"/>
        <v>0</v>
      </c>
      <c r="Z1869" s="795">
        <f t="shared" si="288"/>
        <v>0</v>
      </c>
      <c r="AA1869" s="795">
        <f t="shared" si="289"/>
        <v>0</v>
      </c>
      <c r="AB1869" s="796">
        <f>IFERROR(VLOOKUP(N1869,'[40]KL TT ĐỢT 2'!$B$18:$K$2023,10,0),0)</f>
        <v>0</v>
      </c>
    </row>
    <row r="1870" spans="1:28" s="1081" customFormat="1" hidden="1" outlineLevel="1">
      <c r="A1870" s="1077">
        <v>49</v>
      </c>
      <c r="B1870" s="1077" t="s">
        <v>3953</v>
      </c>
      <c r="C1870" s="1087" t="s">
        <v>3954</v>
      </c>
      <c r="D1870" s="1079" t="s">
        <v>822</v>
      </c>
      <c r="E1870" s="1051">
        <v>101</v>
      </c>
      <c r="F1870" s="922">
        <v>0</v>
      </c>
      <c r="G1870" s="922"/>
      <c r="H1870" s="758">
        <v>0</v>
      </c>
      <c r="I1870" s="912">
        <f t="shared" si="294"/>
        <v>0</v>
      </c>
      <c r="J1870" s="913">
        <f t="shared" si="284"/>
        <v>0</v>
      </c>
      <c r="K1870" s="912"/>
      <c r="M1870" s="1082">
        <v>49</v>
      </c>
      <c r="N1870" s="1082" t="s">
        <v>3953</v>
      </c>
      <c r="O1870" s="1088" t="s">
        <v>3954</v>
      </c>
      <c r="P1870" s="1084" t="s">
        <v>822</v>
      </c>
      <c r="Q1870" s="1089">
        <v>101</v>
      </c>
      <c r="R1870" s="758">
        <f t="shared" si="292"/>
        <v>0</v>
      </c>
      <c r="S1870" s="844">
        <f t="shared" si="292"/>
        <v>0</v>
      </c>
      <c r="T1870" s="883">
        <f t="shared" si="292"/>
        <v>0</v>
      </c>
      <c r="U1870" s="1090">
        <v>1602400</v>
      </c>
      <c r="V1870" s="1090">
        <v>61300</v>
      </c>
      <c r="W1870" s="795">
        <f t="shared" si="285"/>
        <v>1663700</v>
      </c>
      <c r="X1870" s="795">
        <f t="shared" si="286"/>
        <v>168033700</v>
      </c>
      <c r="Y1870" s="795">
        <f t="shared" si="287"/>
        <v>0</v>
      </c>
      <c r="Z1870" s="795">
        <f t="shared" si="288"/>
        <v>0</v>
      </c>
      <c r="AA1870" s="795">
        <f t="shared" si="289"/>
        <v>0</v>
      </c>
      <c r="AB1870" s="796">
        <f>IFERROR(VLOOKUP(N1870,'[40]KL TT ĐỢT 2'!$B$18:$K$2023,10,0),0)</f>
        <v>0</v>
      </c>
    </row>
    <row r="1871" spans="1:28" s="1081" customFormat="1" hidden="1" outlineLevel="1">
      <c r="A1871" s="1077">
        <v>50</v>
      </c>
      <c r="B1871" s="1077" t="s">
        <v>3955</v>
      </c>
      <c r="C1871" s="1087" t="s">
        <v>3956</v>
      </c>
      <c r="D1871" s="1079" t="s">
        <v>822</v>
      </c>
      <c r="E1871" s="1051">
        <v>2554</v>
      </c>
      <c r="F1871" s="922">
        <v>0</v>
      </c>
      <c r="G1871" s="922"/>
      <c r="H1871" s="758">
        <v>0</v>
      </c>
      <c r="I1871" s="912">
        <f t="shared" si="294"/>
        <v>0</v>
      </c>
      <c r="J1871" s="913">
        <f t="shared" si="284"/>
        <v>0</v>
      </c>
      <c r="K1871" s="912"/>
      <c r="M1871" s="1082">
        <v>50</v>
      </c>
      <c r="N1871" s="1082" t="s">
        <v>3955</v>
      </c>
      <c r="O1871" s="1088" t="s">
        <v>3956</v>
      </c>
      <c r="P1871" s="1084" t="s">
        <v>822</v>
      </c>
      <c r="Q1871" s="1089">
        <v>2554</v>
      </c>
      <c r="R1871" s="758">
        <f t="shared" si="292"/>
        <v>0</v>
      </c>
      <c r="S1871" s="844">
        <f t="shared" si="292"/>
        <v>0</v>
      </c>
      <c r="T1871" s="883">
        <f t="shared" si="292"/>
        <v>0</v>
      </c>
      <c r="U1871" s="1090">
        <v>152500</v>
      </c>
      <c r="V1871" s="1090">
        <v>55200</v>
      </c>
      <c r="W1871" s="795">
        <f t="shared" si="285"/>
        <v>207700</v>
      </c>
      <c r="X1871" s="795">
        <f t="shared" si="286"/>
        <v>530465800</v>
      </c>
      <c r="Y1871" s="795">
        <f t="shared" si="287"/>
        <v>0</v>
      </c>
      <c r="Z1871" s="795">
        <f t="shared" si="288"/>
        <v>0</v>
      </c>
      <c r="AA1871" s="795">
        <f t="shared" si="289"/>
        <v>0</v>
      </c>
      <c r="AB1871" s="796">
        <f>IFERROR(VLOOKUP(N1871,'[40]KL TT ĐỢT 2'!$B$18:$K$2023,10,0),0)</f>
        <v>0</v>
      </c>
    </row>
    <row r="1872" spans="1:28" s="1081" customFormat="1" hidden="1" outlineLevel="1">
      <c r="A1872" s="1077">
        <v>51</v>
      </c>
      <c r="B1872" s="1077" t="s">
        <v>3957</v>
      </c>
      <c r="C1872" s="1087" t="s">
        <v>3958</v>
      </c>
      <c r="D1872" s="1079" t="s">
        <v>822</v>
      </c>
      <c r="E1872" s="1051">
        <v>1757</v>
      </c>
      <c r="F1872" s="922">
        <v>0</v>
      </c>
      <c r="G1872" s="922"/>
      <c r="H1872" s="758">
        <v>0</v>
      </c>
      <c r="I1872" s="912">
        <f t="shared" si="294"/>
        <v>0</v>
      </c>
      <c r="J1872" s="913">
        <f t="shared" si="284"/>
        <v>0</v>
      </c>
      <c r="K1872" s="912"/>
      <c r="M1872" s="1082">
        <v>51</v>
      </c>
      <c r="N1872" s="1082" t="s">
        <v>3957</v>
      </c>
      <c r="O1872" s="1088" t="s">
        <v>3958</v>
      </c>
      <c r="P1872" s="1084" t="s">
        <v>822</v>
      </c>
      <c r="Q1872" s="1089">
        <v>1757</v>
      </c>
      <c r="R1872" s="758">
        <f t="shared" si="292"/>
        <v>0</v>
      </c>
      <c r="S1872" s="844">
        <f t="shared" si="292"/>
        <v>0</v>
      </c>
      <c r="T1872" s="883">
        <f t="shared" si="292"/>
        <v>0</v>
      </c>
      <c r="U1872" s="1090">
        <v>89000</v>
      </c>
      <c r="V1872" s="1090">
        <v>55200</v>
      </c>
      <c r="W1872" s="795">
        <f t="shared" si="285"/>
        <v>144200</v>
      </c>
      <c r="X1872" s="795">
        <f t="shared" si="286"/>
        <v>253359400</v>
      </c>
      <c r="Y1872" s="795">
        <f t="shared" si="287"/>
        <v>0</v>
      </c>
      <c r="Z1872" s="795">
        <f t="shared" si="288"/>
        <v>0</v>
      </c>
      <c r="AA1872" s="795">
        <f t="shared" si="289"/>
        <v>0</v>
      </c>
      <c r="AB1872" s="796">
        <f>IFERROR(VLOOKUP(N1872,'[40]KL TT ĐỢT 2'!$B$18:$K$2023,10,0),0)</f>
        <v>0</v>
      </c>
    </row>
    <row r="1873" spans="1:28" s="1081" customFormat="1" hidden="1" outlineLevel="1">
      <c r="A1873" s="1077">
        <v>52</v>
      </c>
      <c r="B1873" s="1077" t="s">
        <v>3959</v>
      </c>
      <c r="C1873" s="1087" t="s">
        <v>3960</v>
      </c>
      <c r="D1873" s="1079" t="s">
        <v>822</v>
      </c>
      <c r="E1873" s="1051">
        <v>2642</v>
      </c>
      <c r="F1873" s="922">
        <v>0</v>
      </c>
      <c r="G1873" s="922"/>
      <c r="H1873" s="758">
        <v>0</v>
      </c>
      <c r="I1873" s="912">
        <f t="shared" si="294"/>
        <v>0</v>
      </c>
      <c r="J1873" s="913">
        <f t="shared" si="284"/>
        <v>0</v>
      </c>
      <c r="K1873" s="912"/>
      <c r="M1873" s="1082">
        <v>52</v>
      </c>
      <c r="N1873" s="1082" t="s">
        <v>3959</v>
      </c>
      <c r="O1873" s="1088" t="s">
        <v>3960</v>
      </c>
      <c r="P1873" s="1084" t="s">
        <v>822</v>
      </c>
      <c r="Q1873" s="1089">
        <v>2642</v>
      </c>
      <c r="R1873" s="758">
        <f t="shared" si="292"/>
        <v>0</v>
      </c>
      <c r="S1873" s="844">
        <f t="shared" si="292"/>
        <v>0</v>
      </c>
      <c r="T1873" s="883">
        <f t="shared" si="292"/>
        <v>0</v>
      </c>
      <c r="U1873" s="1090">
        <v>110400</v>
      </c>
      <c r="V1873" s="1090">
        <v>55200</v>
      </c>
      <c r="W1873" s="795">
        <f t="shared" si="285"/>
        <v>165600</v>
      </c>
      <c r="X1873" s="795">
        <f t="shared" si="286"/>
        <v>437515200</v>
      </c>
      <c r="Y1873" s="795">
        <f t="shared" si="287"/>
        <v>0</v>
      </c>
      <c r="Z1873" s="795">
        <f t="shared" si="288"/>
        <v>0</v>
      </c>
      <c r="AA1873" s="795">
        <f t="shared" si="289"/>
        <v>0</v>
      </c>
      <c r="AB1873" s="796">
        <f>IFERROR(VLOOKUP(N1873,'[40]KL TT ĐỢT 2'!$B$18:$K$2023,10,0),0)</f>
        <v>0</v>
      </c>
    </row>
    <row r="1874" spans="1:28" s="1081" customFormat="1" hidden="1" outlineLevel="1">
      <c r="A1874" s="1077">
        <v>53</v>
      </c>
      <c r="B1874" s="1077" t="s">
        <v>3961</v>
      </c>
      <c r="C1874" s="1087" t="s">
        <v>3962</v>
      </c>
      <c r="D1874" s="1079" t="s">
        <v>822</v>
      </c>
      <c r="E1874" s="1051">
        <v>1456</v>
      </c>
      <c r="F1874" s="922">
        <v>0</v>
      </c>
      <c r="G1874" s="922"/>
      <c r="H1874" s="758">
        <v>0</v>
      </c>
      <c r="I1874" s="912">
        <f t="shared" si="294"/>
        <v>0</v>
      </c>
      <c r="J1874" s="913">
        <f t="shared" si="284"/>
        <v>0</v>
      </c>
      <c r="K1874" s="912"/>
      <c r="M1874" s="1082">
        <v>53</v>
      </c>
      <c r="N1874" s="1082" t="s">
        <v>3961</v>
      </c>
      <c r="O1874" s="1088" t="s">
        <v>3962</v>
      </c>
      <c r="P1874" s="1084" t="s">
        <v>822</v>
      </c>
      <c r="Q1874" s="1089">
        <v>1456</v>
      </c>
      <c r="R1874" s="758">
        <f t="shared" si="292"/>
        <v>0</v>
      </c>
      <c r="S1874" s="844">
        <f t="shared" si="292"/>
        <v>0</v>
      </c>
      <c r="T1874" s="883">
        <f t="shared" si="292"/>
        <v>0</v>
      </c>
      <c r="U1874" s="1090">
        <v>95100</v>
      </c>
      <c r="V1874" s="1090">
        <v>55200</v>
      </c>
      <c r="W1874" s="795">
        <f t="shared" si="285"/>
        <v>150300</v>
      </c>
      <c r="X1874" s="795">
        <f t="shared" si="286"/>
        <v>218836800</v>
      </c>
      <c r="Y1874" s="795">
        <f t="shared" si="287"/>
        <v>0</v>
      </c>
      <c r="Z1874" s="795">
        <f t="shared" si="288"/>
        <v>0</v>
      </c>
      <c r="AA1874" s="795">
        <f t="shared" si="289"/>
        <v>0</v>
      </c>
      <c r="AB1874" s="796">
        <f>IFERROR(VLOOKUP(N1874,'[40]KL TT ĐỢT 2'!$B$18:$K$2023,10,0),0)</f>
        <v>0</v>
      </c>
    </row>
    <row r="1875" spans="1:28" s="1081" customFormat="1" ht="28" hidden="1" outlineLevel="1">
      <c r="A1875" s="1077">
        <v>54</v>
      </c>
      <c r="B1875" s="1077" t="s">
        <v>3963</v>
      </c>
      <c r="C1875" s="1087" t="s">
        <v>3964</v>
      </c>
      <c r="D1875" s="1079" t="s">
        <v>822</v>
      </c>
      <c r="E1875" s="1051">
        <v>106</v>
      </c>
      <c r="F1875" s="922">
        <v>0</v>
      </c>
      <c r="G1875" s="922"/>
      <c r="H1875" s="758">
        <v>0</v>
      </c>
      <c r="I1875" s="912">
        <f t="shared" si="294"/>
        <v>0</v>
      </c>
      <c r="J1875" s="913">
        <f t="shared" si="284"/>
        <v>0</v>
      </c>
      <c r="K1875" s="912"/>
      <c r="M1875" s="1082">
        <v>54</v>
      </c>
      <c r="N1875" s="1082" t="s">
        <v>3963</v>
      </c>
      <c r="O1875" s="1088" t="s">
        <v>3964</v>
      </c>
      <c r="P1875" s="1084" t="s">
        <v>822</v>
      </c>
      <c r="Q1875" s="1089">
        <v>106</v>
      </c>
      <c r="R1875" s="758">
        <f t="shared" si="292"/>
        <v>0</v>
      </c>
      <c r="S1875" s="844">
        <f t="shared" si="292"/>
        <v>0</v>
      </c>
      <c r="T1875" s="883">
        <f t="shared" si="292"/>
        <v>0</v>
      </c>
      <c r="U1875" s="1090">
        <v>113500</v>
      </c>
      <c r="V1875" s="1090">
        <v>61300</v>
      </c>
      <c r="W1875" s="795">
        <f t="shared" si="285"/>
        <v>174800</v>
      </c>
      <c r="X1875" s="795">
        <f t="shared" si="286"/>
        <v>18528800</v>
      </c>
      <c r="Y1875" s="795">
        <f t="shared" si="287"/>
        <v>0</v>
      </c>
      <c r="Z1875" s="795">
        <f t="shared" si="288"/>
        <v>0</v>
      </c>
      <c r="AA1875" s="795">
        <f t="shared" si="289"/>
        <v>0</v>
      </c>
      <c r="AB1875" s="796">
        <f>IFERROR(VLOOKUP(N1875,'[40]KL TT ĐỢT 2'!$B$18:$K$2023,10,0),0)</f>
        <v>0</v>
      </c>
    </row>
    <row r="1876" spans="1:28" s="1081" customFormat="1" hidden="1" outlineLevel="1">
      <c r="A1876" s="1077">
        <v>55</v>
      </c>
      <c r="B1876" s="1077" t="s">
        <v>3965</v>
      </c>
      <c r="C1876" s="1087" t="s">
        <v>3966</v>
      </c>
      <c r="D1876" s="1079" t="s">
        <v>822</v>
      </c>
      <c r="E1876" s="1051">
        <v>292</v>
      </c>
      <c r="F1876" s="922">
        <v>0</v>
      </c>
      <c r="G1876" s="922"/>
      <c r="H1876" s="758">
        <v>0</v>
      </c>
      <c r="I1876" s="912">
        <f t="shared" si="294"/>
        <v>0</v>
      </c>
      <c r="J1876" s="913">
        <f t="shared" si="284"/>
        <v>0</v>
      </c>
      <c r="K1876" s="912"/>
      <c r="M1876" s="1082">
        <v>55</v>
      </c>
      <c r="N1876" s="1082" t="s">
        <v>3965</v>
      </c>
      <c r="O1876" s="1088" t="s">
        <v>3966</v>
      </c>
      <c r="P1876" s="1084" t="s">
        <v>822</v>
      </c>
      <c r="Q1876" s="1089">
        <v>292</v>
      </c>
      <c r="R1876" s="758">
        <f t="shared" si="292"/>
        <v>0</v>
      </c>
      <c r="S1876" s="844">
        <f t="shared" si="292"/>
        <v>0</v>
      </c>
      <c r="T1876" s="883">
        <f t="shared" si="292"/>
        <v>0</v>
      </c>
      <c r="U1876" s="1090">
        <v>559500</v>
      </c>
      <c r="V1876" s="1090">
        <v>12300</v>
      </c>
      <c r="W1876" s="795">
        <f t="shared" si="285"/>
        <v>571800</v>
      </c>
      <c r="X1876" s="795">
        <f t="shared" si="286"/>
        <v>166965600</v>
      </c>
      <c r="Y1876" s="795">
        <f t="shared" si="287"/>
        <v>0</v>
      </c>
      <c r="Z1876" s="795">
        <f t="shared" si="288"/>
        <v>0</v>
      </c>
      <c r="AA1876" s="795">
        <f t="shared" si="289"/>
        <v>0</v>
      </c>
      <c r="AB1876" s="796">
        <f>IFERROR(VLOOKUP(N1876,'[40]KL TT ĐỢT 2'!$B$18:$K$2023,10,0),0)</f>
        <v>0</v>
      </c>
    </row>
    <row r="1877" spans="1:28" s="1081" customFormat="1" hidden="1" outlineLevel="1">
      <c r="A1877" s="1077">
        <v>56</v>
      </c>
      <c r="B1877" s="1077" t="s">
        <v>3967</v>
      </c>
      <c r="C1877" s="1087" t="s">
        <v>3968</v>
      </c>
      <c r="D1877" s="1079" t="s">
        <v>822</v>
      </c>
      <c r="E1877" s="1051">
        <v>292</v>
      </c>
      <c r="F1877" s="922">
        <v>0</v>
      </c>
      <c r="G1877" s="922"/>
      <c r="H1877" s="758">
        <v>0</v>
      </c>
      <c r="I1877" s="912">
        <f t="shared" si="294"/>
        <v>0</v>
      </c>
      <c r="J1877" s="913">
        <f t="shared" si="284"/>
        <v>0</v>
      </c>
      <c r="K1877" s="912"/>
      <c r="M1877" s="1082">
        <v>56</v>
      </c>
      <c r="N1877" s="1082" t="s">
        <v>3967</v>
      </c>
      <c r="O1877" s="1088" t="s">
        <v>3968</v>
      </c>
      <c r="P1877" s="1084" t="s">
        <v>822</v>
      </c>
      <c r="Q1877" s="1089">
        <v>292</v>
      </c>
      <c r="R1877" s="758">
        <f t="shared" si="292"/>
        <v>0</v>
      </c>
      <c r="S1877" s="844">
        <f t="shared" si="292"/>
        <v>0</v>
      </c>
      <c r="T1877" s="883">
        <f t="shared" si="292"/>
        <v>0</v>
      </c>
      <c r="U1877" s="1090">
        <v>982600</v>
      </c>
      <c r="V1877" s="1090">
        <v>12300</v>
      </c>
      <c r="W1877" s="795">
        <f t="shared" si="285"/>
        <v>994900</v>
      </c>
      <c r="X1877" s="795">
        <f t="shared" si="286"/>
        <v>290510800</v>
      </c>
      <c r="Y1877" s="795">
        <f t="shared" si="287"/>
        <v>0</v>
      </c>
      <c r="Z1877" s="795">
        <f t="shared" si="288"/>
        <v>0</v>
      </c>
      <c r="AA1877" s="795">
        <f t="shared" si="289"/>
        <v>0</v>
      </c>
      <c r="AB1877" s="796">
        <f>IFERROR(VLOOKUP(N1877,'[40]KL TT ĐỢT 2'!$B$18:$K$2023,10,0),0)</f>
        <v>0</v>
      </c>
    </row>
    <row r="1878" spans="1:28" s="1081" customFormat="1" ht="56" hidden="1" outlineLevel="1">
      <c r="A1878" s="1077">
        <v>57</v>
      </c>
      <c r="B1878" s="1077" t="s">
        <v>3969</v>
      </c>
      <c r="C1878" s="1087" t="s">
        <v>3970</v>
      </c>
      <c r="D1878" s="1079" t="s">
        <v>758</v>
      </c>
      <c r="E1878" s="1051">
        <v>42</v>
      </c>
      <c r="F1878" s="922">
        <v>0</v>
      </c>
      <c r="G1878" s="922"/>
      <c r="H1878" s="758">
        <v>0</v>
      </c>
      <c r="I1878" s="912">
        <f t="shared" si="294"/>
        <v>0</v>
      </c>
      <c r="J1878" s="913">
        <f t="shared" si="284"/>
        <v>0</v>
      </c>
      <c r="K1878" s="912"/>
      <c r="M1878" s="1082">
        <v>57</v>
      </c>
      <c r="N1878" s="1082" t="s">
        <v>3969</v>
      </c>
      <c r="O1878" s="1088" t="s">
        <v>3970</v>
      </c>
      <c r="P1878" s="1084" t="s">
        <v>758</v>
      </c>
      <c r="Q1878" s="1089">
        <v>42</v>
      </c>
      <c r="R1878" s="758">
        <f t="shared" si="292"/>
        <v>0</v>
      </c>
      <c r="S1878" s="844">
        <f t="shared" si="292"/>
        <v>0</v>
      </c>
      <c r="T1878" s="883">
        <f t="shared" si="292"/>
        <v>0</v>
      </c>
      <c r="U1878" s="1090">
        <v>8684700</v>
      </c>
      <c r="V1878" s="1090">
        <v>613000</v>
      </c>
      <c r="W1878" s="795">
        <f t="shared" si="285"/>
        <v>9297700</v>
      </c>
      <c r="X1878" s="795">
        <f t="shared" si="286"/>
        <v>390503400</v>
      </c>
      <c r="Y1878" s="795">
        <f t="shared" si="287"/>
        <v>0</v>
      </c>
      <c r="Z1878" s="795">
        <f t="shared" si="288"/>
        <v>0</v>
      </c>
      <c r="AA1878" s="795">
        <f t="shared" si="289"/>
        <v>0</v>
      </c>
      <c r="AB1878" s="796">
        <f>IFERROR(VLOOKUP(N1878,'[40]KL TT ĐỢT 2'!$B$18:$K$2023,10,0),0)</f>
        <v>0</v>
      </c>
    </row>
    <row r="1879" spans="1:28" s="1081" customFormat="1" hidden="1" outlineLevel="1">
      <c r="A1879" s="1077">
        <v>58</v>
      </c>
      <c r="B1879" s="1077" t="s">
        <v>3971</v>
      </c>
      <c r="C1879" s="1087" t="s">
        <v>3972</v>
      </c>
      <c r="D1879" s="1079" t="s">
        <v>822</v>
      </c>
      <c r="E1879" s="1051">
        <v>108</v>
      </c>
      <c r="F1879" s="922">
        <v>0</v>
      </c>
      <c r="G1879" s="922"/>
      <c r="H1879" s="758">
        <v>0</v>
      </c>
      <c r="I1879" s="912">
        <f t="shared" si="294"/>
        <v>0</v>
      </c>
      <c r="J1879" s="913">
        <f t="shared" si="284"/>
        <v>0</v>
      </c>
      <c r="K1879" s="912"/>
      <c r="M1879" s="1082">
        <v>58</v>
      </c>
      <c r="N1879" s="1082" t="s">
        <v>3971</v>
      </c>
      <c r="O1879" s="1088" t="s">
        <v>3972</v>
      </c>
      <c r="P1879" s="1084" t="s">
        <v>822</v>
      </c>
      <c r="Q1879" s="1089">
        <v>108</v>
      </c>
      <c r="R1879" s="758">
        <f t="shared" si="292"/>
        <v>0</v>
      </c>
      <c r="S1879" s="844">
        <f t="shared" si="292"/>
        <v>0</v>
      </c>
      <c r="T1879" s="883">
        <f t="shared" si="292"/>
        <v>0</v>
      </c>
      <c r="U1879" s="1090">
        <v>306500</v>
      </c>
      <c r="V1879" s="1090">
        <v>98100</v>
      </c>
      <c r="W1879" s="795">
        <f t="shared" si="285"/>
        <v>404600</v>
      </c>
      <c r="X1879" s="795">
        <f t="shared" si="286"/>
        <v>43696800</v>
      </c>
      <c r="Y1879" s="795">
        <f t="shared" si="287"/>
        <v>0</v>
      </c>
      <c r="Z1879" s="795">
        <f t="shared" si="288"/>
        <v>0</v>
      </c>
      <c r="AA1879" s="795">
        <f t="shared" si="289"/>
        <v>0</v>
      </c>
      <c r="AB1879" s="796">
        <f>IFERROR(VLOOKUP(N1879,'[40]KL TT ĐỢT 2'!$B$18:$K$2023,10,0),0)</f>
        <v>0</v>
      </c>
    </row>
    <row r="1880" spans="1:28" s="1081" customFormat="1" hidden="1" outlineLevel="1">
      <c r="A1880" s="1077">
        <v>59</v>
      </c>
      <c r="B1880" s="1077" t="s">
        <v>3973</v>
      </c>
      <c r="C1880" s="1087" t="s">
        <v>3974</v>
      </c>
      <c r="D1880" s="1079" t="s">
        <v>822</v>
      </c>
      <c r="E1880" s="1051">
        <v>250</v>
      </c>
      <c r="F1880" s="922">
        <v>0</v>
      </c>
      <c r="G1880" s="922"/>
      <c r="H1880" s="758">
        <v>0</v>
      </c>
      <c r="I1880" s="912">
        <f t="shared" si="294"/>
        <v>0</v>
      </c>
      <c r="J1880" s="913">
        <f t="shared" si="284"/>
        <v>0</v>
      </c>
      <c r="K1880" s="912"/>
      <c r="M1880" s="1082">
        <v>59</v>
      </c>
      <c r="N1880" s="1082" t="s">
        <v>3973</v>
      </c>
      <c r="O1880" s="1088" t="s">
        <v>3974</v>
      </c>
      <c r="P1880" s="1084" t="s">
        <v>822</v>
      </c>
      <c r="Q1880" s="1089">
        <v>250</v>
      </c>
      <c r="R1880" s="758">
        <f t="shared" si="292"/>
        <v>0</v>
      </c>
      <c r="S1880" s="844">
        <f t="shared" si="292"/>
        <v>0</v>
      </c>
      <c r="T1880" s="883">
        <f t="shared" si="292"/>
        <v>0</v>
      </c>
      <c r="U1880" s="1090">
        <v>79700</v>
      </c>
      <c r="V1880" s="1090">
        <v>24600</v>
      </c>
      <c r="W1880" s="795">
        <f t="shared" si="285"/>
        <v>104300</v>
      </c>
      <c r="X1880" s="795">
        <f t="shared" si="286"/>
        <v>26075000</v>
      </c>
      <c r="Y1880" s="795">
        <f t="shared" si="287"/>
        <v>0</v>
      </c>
      <c r="Z1880" s="795">
        <f t="shared" si="288"/>
        <v>0</v>
      </c>
      <c r="AA1880" s="795">
        <f t="shared" si="289"/>
        <v>0</v>
      </c>
      <c r="AB1880" s="796">
        <f>IFERROR(VLOOKUP(N1880,'[40]KL TT ĐỢT 2'!$B$18:$K$2023,10,0),0)</f>
        <v>0</v>
      </c>
    </row>
    <row r="1881" spans="1:28" s="1081" customFormat="1" ht="28" collapsed="1">
      <c r="A1881" s="1077">
        <v>60</v>
      </c>
      <c r="B1881" s="1077" t="s">
        <v>3975</v>
      </c>
      <c r="C1881" s="1087" t="s">
        <v>3976</v>
      </c>
      <c r="D1881" s="1079" t="s">
        <v>3977</v>
      </c>
      <c r="E1881" s="1051">
        <v>112.1</v>
      </c>
      <c r="F1881" s="882">
        <v>2.7118644067796613E-2</v>
      </c>
      <c r="G1881" s="882"/>
      <c r="H1881" s="758">
        <v>7.6024699999999994</v>
      </c>
      <c r="I1881" s="912">
        <f t="shared" si="294"/>
        <v>4.5624699999999994</v>
      </c>
      <c r="J1881" s="913">
        <f t="shared" si="284"/>
        <v>12.164939999999998</v>
      </c>
      <c r="K1881" s="927">
        <v>4.07E-2</v>
      </c>
      <c r="M1881" s="1082">
        <v>60</v>
      </c>
      <c r="N1881" s="1082" t="s">
        <v>3975</v>
      </c>
      <c r="O1881" s="1088" t="s">
        <v>3976</v>
      </c>
      <c r="P1881" s="1084" t="s">
        <v>3977</v>
      </c>
      <c r="Q1881" s="1089">
        <v>112.1</v>
      </c>
      <c r="R1881" s="758">
        <f t="shared" ref="R1881:T1912" si="295">+H1881</f>
        <v>7.6024699999999994</v>
      </c>
      <c r="S1881" s="844">
        <f t="shared" si="295"/>
        <v>4.5624699999999994</v>
      </c>
      <c r="T1881" s="883">
        <f t="shared" si="295"/>
        <v>12.164939999999998</v>
      </c>
      <c r="U1881" s="1090">
        <v>7065700</v>
      </c>
      <c r="V1881" s="1090">
        <v>4385800</v>
      </c>
      <c r="W1881" s="795">
        <f t="shared" si="285"/>
        <v>11451500</v>
      </c>
      <c r="X1881" s="795">
        <f t="shared" si="286"/>
        <v>1283713150</v>
      </c>
      <c r="Y1881" s="795">
        <f t="shared" si="287"/>
        <v>87059685.204999998</v>
      </c>
      <c r="Z1881" s="795">
        <f t="shared" si="288"/>
        <v>52247125.204999991</v>
      </c>
      <c r="AA1881" s="795">
        <f t="shared" si="289"/>
        <v>139306810.40999997</v>
      </c>
      <c r="AB1881" s="796">
        <f>IFERROR(VLOOKUP(N1881,'[40]KL TT ĐỢT 2'!$B$18:$K$2023,10,0),0)</f>
        <v>4.07E-2</v>
      </c>
    </row>
    <row r="1882" spans="1:28" s="1081" customFormat="1" ht="84" hidden="1" outlineLevel="1">
      <c r="A1882" s="1077"/>
      <c r="B1882" s="1077"/>
      <c r="C1882" s="923" t="s">
        <v>3978</v>
      </c>
      <c r="D1882" s="1079"/>
      <c r="E1882" s="1080"/>
      <c r="F1882" s="926"/>
      <c r="G1882" s="926"/>
      <c r="H1882" s="758">
        <v>0</v>
      </c>
      <c r="I1882" s="912"/>
      <c r="J1882" s="913"/>
      <c r="K1882" s="927"/>
      <c r="M1882" s="1082"/>
      <c r="N1882" s="1082"/>
      <c r="O1882" s="1088"/>
      <c r="P1882" s="1084"/>
      <c r="Q1882" s="1089"/>
      <c r="R1882" s="758">
        <f t="shared" si="295"/>
        <v>0</v>
      </c>
      <c r="S1882" s="844">
        <f t="shared" si="295"/>
        <v>0</v>
      </c>
      <c r="T1882" s="883">
        <f t="shared" si="295"/>
        <v>0</v>
      </c>
      <c r="U1882" s="1090"/>
      <c r="V1882" s="1090"/>
      <c r="W1882" s="795"/>
      <c r="X1882" s="795"/>
      <c r="Y1882" s="795"/>
      <c r="Z1882" s="795"/>
      <c r="AA1882" s="795"/>
      <c r="AB1882" s="796"/>
    </row>
    <row r="1883" spans="1:28" s="1081" customFormat="1" ht="28" collapsed="1">
      <c r="A1883" s="1077">
        <v>61</v>
      </c>
      <c r="B1883" s="1077" t="s">
        <v>3979</v>
      </c>
      <c r="C1883" s="1087" t="s">
        <v>3980</v>
      </c>
      <c r="D1883" s="1079" t="s">
        <v>3977</v>
      </c>
      <c r="E1883" s="1051">
        <v>40.44</v>
      </c>
      <c r="F1883" s="882">
        <v>1.4045499505440158E-2</v>
      </c>
      <c r="G1883" s="882"/>
      <c r="H1883" s="758">
        <v>1.4179999999999999</v>
      </c>
      <c r="I1883" s="912">
        <f>ROUND(E1883*K1883,2)</f>
        <v>0.85</v>
      </c>
      <c r="J1883" s="913">
        <f t="shared" si="284"/>
        <v>2.2679999999999998</v>
      </c>
      <c r="K1883" s="927">
        <v>2.1100000000000001E-2</v>
      </c>
      <c r="M1883" s="1082">
        <v>61</v>
      </c>
      <c r="N1883" s="1082" t="s">
        <v>3979</v>
      </c>
      <c r="O1883" s="1088" t="s">
        <v>3980</v>
      </c>
      <c r="P1883" s="1084" t="s">
        <v>3977</v>
      </c>
      <c r="Q1883" s="1089">
        <v>40.44</v>
      </c>
      <c r="R1883" s="758">
        <f t="shared" si="295"/>
        <v>1.4179999999999999</v>
      </c>
      <c r="S1883" s="844">
        <f t="shared" si="295"/>
        <v>0.85</v>
      </c>
      <c r="T1883" s="883">
        <f t="shared" si="295"/>
        <v>2.2679999999999998</v>
      </c>
      <c r="U1883" s="1090">
        <v>9093400</v>
      </c>
      <c r="V1883" s="1090">
        <v>5417700</v>
      </c>
      <c r="W1883" s="795">
        <f t="shared" si="285"/>
        <v>14511100</v>
      </c>
      <c r="X1883" s="795">
        <f t="shared" si="286"/>
        <v>586828884</v>
      </c>
      <c r="Y1883" s="795">
        <f t="shared" si="287"/>
        <v>20576739.800000001</v>
      </c>
      <c r="Z1883" s="795">
        <f t="shared" si="288"/>
        <v>12334435</v>
      </c>
      <c r="AA1883" s="795">
        <f t="shared" si="289"/>
        <v>32911174.799999997</v>
      </c>
      <c r="AB1883" s="796">
        <f>IFERROR(VLOOKUP(N1883,'[40]KL TT ĐỢT 2'!$B$18:$K$2023,10,0),0)</f>
        <v>2.1100000000000001E-2</v>
      </c>
    </row>
    <row r="1884" spans="1:28" s="1081" customFormat="1" ht="84" hidden="1" outlineLevel="1">
      <c r="A1884" s="1077"/>
      <c r="B1884" s="1077"/>
      <c r="C1884" s="923" t="s">
        <v>3981</v>
      </c>
      <c r="D1884" s="1079"/>
      <c r="E1884" s="1080"/>
      <c r="F1884" s="926"/>
      <c r="G1884" s="926"/>
      <c r="H1884" s="758">
        <v>0</v>
      </c>
      <c r="I1884" s="912"/>
      <c r="J1884" s="913"/>
      <c r="K1884" s="927"/>
      <c r="M1884" s="1082"/>
      <c r="N1884" s="1082"/>
      <c r="O1884" s="1088"/>
      <c r="P1884" s="1084"/>
      <c r="Q1884" s="1089"/>
      <c r="R1884" s="758">
        <f t="shared" si="295"/>
        <v>0</v>
      </c>
      <c r="S1884" s="844">
        <f t="shared" si="295"/>
        <v>0</v>
      </c>
      <c r="T1884" s="883">
        <f t="shared" si="295"/>
        <v>0</v>
      </c>
      <c r="U1884" s="1090"/>
      <c r="V1884" s="1090"/>
      <c r="W1884" s="795"/>
      <c r="X1884" s="795"/>
      <c r="Y1884" s="795"/>
      <c r="Z1884" s="795"/>
      <c r="AA1884" s="795"/>
      <c r="AB1884" s="796"/>
    </row>
    <row r="1885" spans="1:28" s="1081" customFormat="1" ht="28" collapsed="1">
      <c r="A1885" s="1077">
        <v>62</v>
      </c>
      <c r="B1885" s="1077" t="s">
        <v>3982</v>
      </c>
      <c r="C1885" s="1087" t="s">
        <v>3983</v>
      </c>
      <c r="D1885" s="1079" t="s">
        <v>3977</v>
      </c>
      <c r="E1885" s="1051">
        <v>12.78</v>
      </c>
      <c r="F1885" s="882">
        <v>4.8826291079812206E-2</v>
      </c>
      <c r="G1885" s="882"/>
      <c r="H1885" s="758">
        <v>1.5640000000000001</v>
      </c>
      <c r="I1885" s="912">
        <f t="shared" ref="I1885:I1906" si="296">ROUND(E1885*K1885,2)</f>
        <v>0.94</v>
      </c>
      <c r="J1885" s="913">
        <f t="shared" si="284"/>
        <v>2.504</v>
      </c>
      <c r="K1885" s="927">
        <v>7.3200000000000001E-2</v>
      </c>
      <c r="M1885" s="1082">
        <v>62</v>
      </c>
      <c r="N1885" s="1082" t="s">
        <v>3982</v>
      </c>
      <c r="O1885" s="1088" t="s">
        <v>3983</v>
      </c>
      <c r="P1885" s="1084" t="s">
        <v>3977</v>
      </c>
      <c r="Q1885" s="1089">
        <v>12.78</v>
      </c>
      <c r="R1885" s="758">
        <f t="shared" si="295"/>
        <v>1.5640000000000001</v>
      </c>
      <c r="S1885" s="844">
        <f t="shared" si="295"/>
        <v>0.94</v>
      </c>
      <c r="T1885" s="883">
        <f t="shared" si="295"/>
        <v>2.504</v>
      </c>
      <c r="U1885" s="1090">
        <v>10466500</v>
      </c>
      <c r="V1885" s="1090">
        <v>6707600</v>
      </c>
      <c r="W1885" s="795">
        <f t="shared" si="285"/>
        <v>17174100</v>
      </c>
      <c r="X1885" s="795">
        <f t="shared" si="286"/>
        <v>219484998</v>
      </c>
      <c r="Y1885" s="795">
        <f t="shared" si="287"/>
        <v>26860292.400000002</v>
      </c>
      <c r="Z1885" s="795">
        <f t="shared" si="288"/>
        <v>16143654</v>
      </c>
      <c r="AA1885" s="795">
        <f t="shared" si="289"/>
        <v>43003946.399999999</v>
      </c>
      <c r="AB1885" s="796">
        <f>IFERROR(VLOOKUP(N1885,'[40]KL TT ĐỢT 2'!$B$18:$K$2023,10,0),0)</f>
        <v>7.3200000000000001E-2</v>
      </c>
    </row>
    <row r="1886" spans="1:28" s="1081" customFormat="1" ht="84" hidden="1" outlineLevel="1">
      <c r="A1886" s="1077"/>
      <c r="B1886" s="1077"/>
      <c r="C1886" s="923" t="s">
        <v>3984</v>
      </c>
      <c r="D1886" s="1079"/>
      <c r="E1886" s="1080"/>
      <c r="F1886" s="926"/>
      <c r="G1886" s="926"/>
      <c r="H1886" s="758">
        <v>0</v>
      </c>
      <c r="I1886" s="912">
        <f t="shared" si="296"/>
        <v>0</v>
      </c>
      <c r="J1886" s="913">
        <f t="shared" ref="J1886:J1887" si="297">+H1886+I1886</f>
        <v>0</v>
      </c>
      <c r="K1886" s="927"/>
      <c r="M1886" s="1082"/>
      <c r="N1886" s="1082"/>
      <c r="O1886" s="1088"/>
      <c r="P1886" s="1084"/>
      <c r="Q1886" s="1089"/>
      <c r="R1886" s="758">
        <f t="shared" si="295"/>
        <v>0</v>
      </c>
      <c r="S1886" s="844">
        <f t="shared" si="295"/>
        <v>0</v>
      </c>
      <c r="T1886" s="883">
        <f t="shared" si="295"/>
        <v>0</v>
      </c>
      <c r="U1886" s="1090"/>
      <c r="V1886" s="1090"/>
      <c r="W1886" s="795"/>
      <c r="X1886" s="795"/>
      <c r="Y1886" s="795"/>
      <c r="Z1886" s="795"/>
      <c r="AA1886" s="795"/>
      <c r="AB1886" s="796"/>
    </row>
    <row r="1887" spans="1:28" s="1081" customFormat="1" ht="28" collapsed="1">
      <c r="A1887" s="1077">
        <v>63</v>
      </c>
      <c r="B1887" s="1077" t="s">
        <v>3985</v>
      </c>
      <c r="C1887" s="1087" t="s">
        <v>3986</v>
      </c>
      <c r="D1887" s="1079" t="s">
        <v>3977</v>
      </c>
      <c r="E1887" s="1051">
        <v>19.55</v>
      </c>
      <c r="F1887" s="882">
        <v>7.6112531969309477E-2</v>
      </c>
      <c r="G1887" s="882"/>
      <c r="H1887" s="758">
        <v>3.718</v>
      </c>
      <c r="I1887" s="912">
        <f t="shared" si="296"/>
        <v>2.23</v>
      </c>
      <c r="J1887" s="913">
        <f t="shared" si="297"/>
        <v>5.9480000000000004</v>
      </c>
      <c r="K1887" s="927">
        <v>0.1142</v>
      </c>
      <c r="M1887" s="1082">
        <v>63</v>
      </c>
      <c r="N1887" s="1082" t="s">
        <v>3985</v>
      </c>
      <c r="O1887" s="1088" t="s">
        <v>3986</v>
      </c>
      <c r="P1887" s="1084" t="s">
        <v>3977</v>
      </c>
      <c r="Q1887" s="1089">
        <v>19.55</v>
      </c>
      <c r="R1887" s="758">
        <f t="shared" si="295"/>
        <v>3.718</v>
      </c>
      <c r="S1887" s="844">
        <f t="shared" si="295"/>
        <v>2.23</v>
      </c>
      <c r="T1887" s="883">
        <f t="shared" si="295"/>
        <v>5.9480000000000004</v>
      </c>
      <c r="U1887" s="1090">
        <v>14765700</v>
      </c>
      <c r="V1887" s="1090">
        <v>8255500</v>
      </c>
      <c r="W1887" s="795">
        <f t="shared" si="285"/>
        <v>23021200</v>
      </c>
      <c r="X1887" s="795">
        <f t="shared" si="286"/>
        <v>450064460</v>
      </c>
      <c r="Y1887" s="795">
        <f t="shared" si="287"/>
        <v>85592821.599999994</v>
      </c>
      <c r="Z1887" s="795">
        <f t="shared" si="288"/>
        <v>51337276</v>
      </c>
      <c r="AA1887" s="795">
        <f t="shared" si="289"/>
        <v>136930097.60000002</v>
      </c>
      <c r="AB1887" s="796">
        <f>IFERROR(VLOOKUP(N1887,'[40]KL TT ĐỢT 2'!$B$18:$K$2023,10,0),0)</f>
        <v>0.1142</v>
      </c>
    </row>
    <row r="1888" spans="1:28" s="1081" customFormat="1" ht="84" hidden="1" outlineLevel="1">
      <c r="A1888" s="1077"/>
      <c r="B1888" s="1077"/>
      <c r="C1888" s="923" t="s">
        <v>3987</v>
      </c>
      <c r="D1888" s="1079"/>
      <c r="E1888" s="1080"/>
      <c r="F1888" s="926"/>
      <c r="G1888" s="926"/>
      <c r="H1888" s="758">
        <v>0</v>
      </c>
      <c r="I1888" s="912">
        <f t="shared" si="296"/>
        <v>0</v>
      </c>
      <c r="J1888" s="913">
        <f>+H1888+I1888</f>
        <v>0</v>
      </c>
      <c r="K1888" s="927"/>
      <c r="M1888" s="1082"/>
      <c r="N1888" s="1082"/>
      <c r="O1888" s="1088"/>
      <c r="P1888" s="1084"/>
      <c r="Q1888" s="1089"/>
      <c r="R1888" s="758">
        <f t="shared" si="295"/>
        <v>0</v>
      </c>
      <c r="S1888" s="844">
        <f t="shared" si="295"/>
        <v>0</v>
      </c>
      <c r="T1888" s="883">
        <f t="shared" si="295"/>
        <v>0</v>
      </c>
      <c r="U1888" s="1090"/>
      <c r="V1888" s="1090"/>
      <c r="W1888" s="795"/>
      <c r="X1888" s="795"/>
      <c r="Y1888" s="795"/>
      <c r="Z1888" s="795"/>
      <c r="AA1888" s="795"/>
      <c r="AB1888" s="796"/>
    </row>
    <row r="1889" spans="1:28" s="1081" customFormat="1" ht="28" collapsed="1">
      <c r="A1889" s="1077">
        <v>64</v>
      </c>
      <c r="B1889" s="1077" t="s">
        <v>3988</v>
      </c>
      <c r="C1889" s="1087" t="s">
        <v>3989</v>
      </c>
      <c r="D1889" s="1079" t="s">
        <v>3977</v>
      </c>
      <c r="E1889" s="1051">
        <v>27.56</v>
      </c>
      <c r="F1889" s="882">
        <v>6.5892597968069663E-2</v>
      </c>
      <c r="G1889" s="882"/>
      <c r="H1889" s="758">
        <v>4.5359999999999996</v>
      </c>
      <c r="I1889" s="912">
        <f t="shared" si="296"/>
        <v>2.72</v>
      </c>
      <c r="J1889" s="913">
        <f t="shared" ref="J1889" si="298">+H1889+I1889</f>
        <v>7.2560000000000002</v>
      </c>
      <c r="K1889" s="927">
        <v>9.8799999999999999E-2</v>
      </c>
      <c r="M1889" s="1082">
        <v>64</v>
      </c>
      <c r="N1889" s="1082" t="s">
        <v>3988</v>
      </c>
      <c r="O1889" s="1088" t="s">
        <v>3989</v>
      </c>
      <c r="P1889" s="1084" t="s">
        <v>3977</v>
      </c>
      <c r="Q1889" s="1089">
        <v>27.56</v>
      </c>
      <c r="R1889" s="758">
        <f t="shared" si="295"/>
        <v>4.5359999999999996</v>
      </c>
      <c r="S1889" s="844">
        <f t="shared" si="295"/>
        <v>2.72</v>
      </c>
      <c r="T1889" s="883">
        <f t="shared" si="295"/>
        <v>7.2560000000000002</v>
      </c>
      <c r="U1889" s="1090">
        <v>18881500</v>
      </c>
      <c r="V1889" s="1090">
        <v>10319400</v>
      </c>
      <c r="W1889" s="795">
        <f t="shared" si="285"/>
        <v>29200900</v>
      </c>
      <c r="X1889" s="795">
        <f t="shared" si="286"/>
        <v>804776804</v>
      </c>
      <c r="Y1889" s="795">
        <f t="shared" si="287"/>
        <v>132455282.39999999</v>
      </c>
      <c r="Z1889" s="795">
        <f t="shared" si="288"/>
        <v>79426448</v>
      </c>
      <c r="AA1889" s="795">
        <f t="shared" si="289"/>
        <v>211881730.40000001</v>
      </c>
      <c r="AB1889" s="796">
        <f>IFERROR(VLOOKUP(N1889,'[40]KL TT ĐỢT 2'!$B$18:$K$2023,10,0),0)</f>
        <v>9.8799999999999999E-2</v>
      </c>
    </row>
    <row r="1890" spans="1:28" s="1081" customFormat="1" ht="84" hidden="1" outlineLevel="1">
      <c r="A1890" s="1077"/>
      <c r="B1890" s="1077"/>
      <c r="C1890" s="923" t="s">
        <v>3990</v>
      </c>
      <c r="D1890" s="1079"/>
      <c r="E1890" s="1080"/>
      <c r="F1890" s="926"/>
      <c r="G1890" s="926"/>
      <c r="H1890" s="758">
        <v>0</v>
      </c>
      <c r="I1890" s="912"/>
      <c r="J1890" s="913"/>
      <c r="K1890" s="927"/>
      <c r="M1890" s="1082"/>
      <c r="N1890" s="1082"/>
      <c r="O1890" s="1088"/>
      <c r="P1890" s="1084"/>
      <c r="Q1890" s="1089"/>
      <c r="R1890" s="758">
        <f t="shared" si="295"/>
        <v>0</v>
      </c>
      <c r="S1890" s="844">
        <f t="shared" si="295"/>
        <v>0</v>
      </c>
      <c r="T1890" s="883">
        <f t="shared" si="295"/>
        <v>0</v>
      </c>
      <c r="U1890" s="1090"/>
      <c r="V1890" s="1090"/>
      <c r="W1890" s="795"/>
      <c r="X1890" s="795"/>
      <c r="Y1890" s="795"/>
      <c r="Z1890" s="795"/>
      <c r="AA1890" s="795"/>
      <c r="AB1890" s="796"/>
    </row>
    <row r="1891" spans="1:28" s="1081" customFormat="1" ht="28" collapsed="1">
      <c r="A1891" s="1077">
        <v>65</v>
      </c>
      <c r="B1891" s="1077" t="s">
        <v>3991</v>
      </c>
      <c r="C1891" s="1087" t="s">
        <v>3992</v>
      </c>
      <c r="D1891" s="1079" t="s">
        <v>3977</v>
      </c>
      <c r="E1891" s="1051">
        <v>12.8</v>
      </c>
      <c r="F1891" s="922">
        <v>0</v>
      </c>
      <c r="G1891" s="922"/>
      <c r="H1891" s="758">
        <v>2.27</v>
      </c>
      <c r="I1891" s="912">
        <f t="shared" si="296"/>
        <v>2.27</v>
      </c>
      <c r="J1891" s="913">
        <f t="shared" ref="J1891:J1956" si="299">+H1891+I1891</f>
        <v>4.54</v>
      </c>
      <c r="K1891" s="1093">
        <v>0.17730000000000001</v>
      </c>
      <c r="M1891" s="1082">
        <v>65</v>
      </c>
      <c r="N1891" s="1082" t="s">
        <v>3991</v>
      </c>
      <c r="O1891" s="1088" t="s">
        <v>3992</v>
      </c>
      <c r="P1891" s="1084" t="s">
        <v>3977</v>
      </c>
      <c r="Q1891" s="1089">
        <v>12.8</v>
      </c>
      <c r="R1891" s="758">
        <f t="shared" si="295"/>
        <v>2.27</v>
      </c>
      <c r="S1891" s="844">
        <f t="shared" si="295"/>
        <v>2.27</v>
      </c>
      <c r="T1891" s="883">
        <f t="shared" si="295"/>
        <v>4.54</v>
      </c>
      <c r="U1891" s="1090">
        <v>24563000</v>
      </c>
      <c r="V1891" s="1090">
        <v>11996300</v>
      </c>
      <c r="W1891" s="795">
        <f t="shared" si="285"/>
        <v>36559300</v>
      </c>
      <c r="X1891" s="795">
        <f t="shared" si="286"/>
        <v>467959040</v>
      </c>
      <c r="Y1891" s="795">
        <f t="shared" si="287"/>
        <v>82989611</v>
      </c>
      <c r="Z1891" s="795">
        <f t="shared" si="288"/>
        <v>82989611</v>
      </c>
      <c r="AA1891" s="795">
        <f t="shared" si="289"/>
        <v>165979222</v>
      </c>
      <c r="AB1891" s="796">
        <f>IFERROR(VLOOKUP(N1891,'[40]KL TT ĐỢT 2'!$B$18:$K$2023,10,0),0)</f>
        <v>0.17730000000000001</v>
      </c>
    </row>
    <row r="1892" spans="1:28" s="1081" customFormat="1" ht="84" hidden="1" outlineLevel="1">
      <c r="A1892" s="1077"/>
      <c r="B1892" s="1077"/>
      <c r="C1892" s="923" t="s">
        <v>3993</v>
      </c>
      <c r="D1892" s="1079"/>
      <c r="E1892" s="1051"/>
      <c r="F1892" s="922"/>
      <c r="G1892" s="922"/>
      <c r="H1892" s="758">
        <v>0</v>
      </c>
      <c r="I1892" s="912"/>
      <c r="J1892" s="913"/>
      <c r="K1892" s="912"/>
      <c r="M1892" s="1082"/>
      <c r="N1892" s="1082"/>
      <c r="O1892" s="1088"/>
      <c r="P1892" s="1084"/>
      <c r="Q1892" s="1089"/>
      <c r="R1892" s="758">
        <f t="shared" si="295"/>
        <v>0</v>
      </c>
      <c r="S1892" s="844">
        <f t="shared" si="295"/>
        <v>0</v>
      </c>
      <c r="T1892" s="883">
        <f t="shared" si="295"/>
        <v>0</v>
      </c>
      <c r="U1892" s="1090"/>
      <c r="V1892" s="1090"/>
      <c r="W1892" s="795"/>
      <c r="X1892" s="795"/>
      <c r="Y1892" s="795"/>
      <c r="Z1892" s="795"/>
      <c r="AA1892" s="795"/>
      <c r="AB1892" s="796"/>
    </row>
    <row r="1893" spans="1:28" s="1081" customFormat="1" ht="28" collapsed="1">
      <c r="A1893" s="1077">
        <v>66</v>
      </c>
      <c r="B1893" s="1077" t="s">
        <v>3994</v>
      </c>
      <c r="C1893" s="1087" t="s">
        <v>3995</v>
      </c>
      <c r="D1893" s="1079" t="s">
        <v>3977</v>
      </c>
      <c r="E1893" s="1051">
        <v>39.909999999999997</v>
      </c>
      <c r="F1893" s="882">
        <v>4.5502380355800551E-2</v>
      </c>
      <c r="G1893" s="882"/>
      <c r="H1893" s="758">
        <v>2.266</v>
      </c>
      <c r="I1893" s="912">
        <f t="shared" si="296"/>
        <v>0.45</v>
      </c>
      <c r="J1893" s="913">
        <f t="shared" si="299"/>
        <v>2.7160000000000002</v>
      </c>
      <c r="K1893" s="927">
        <v>1.14E-2</v>
      </c>
      <c r="M1893" s="1082">
        <v>66</v>
      </c>
      <c r="N1893" s="1082" t="s">
        <v>3994</v>
      </c>
      <c r="O1893" s="1088" t="s">
        <v>3995</v>
      </c>
      <c r="P1893" s="1084" t="s">
        <v>3977</v>
      </c>
      <c r="Q1893" s="1089">
        <v>39.909999999999997</v>
      </c>
      <c r="R1893" s="758">
        <f t="shared" si="295"/>
        <v>2.266</v>
      </c>
      <c r="S1893" s="844">
        <f t="shared" si="295"/>
        <v>0.45</v>
      </c>
      <c r="T1893" s="883">
        <f t="shared" si="295"/>
        <v>2.7160000000000002</v>
      </c>
      <c r="U1893" s="1090">
        <v>36492500</v>
      </c>
      <c r="V1893" s="1090">
        <v>15479100</v>
      </c>
      <c r="W1893" s="795">
        <f t="shared" ref="W1893:W1983" si="300">U1893+V1893</f>
        <v>51971600</v>
      </c>
      <c r="X1893" s="795">
        <f t="shared" ref="X1893:X1983" si="301">Q1893*W1893</f>
        <v>2074186555.9999998</v>
      </c>
      <c r="Y1893" s="795">
        <f t="shared" ref="Y1893:Y1983" si="302">R1893*W1893</f>
        <v>117767645.59999999</v>
      </c>
      <c r="Z1893" s="795">
        <f t="shared" ref="Z1893:Z1983" si="303">S1893*W1893</f>
        <v>23387220</v>
      </c>
      <c r="AA1893" s="795">
        <f t="shared" ref="AA1893:AA1983" si="304">T1893*W1893</f>
        <v>141154865.60000002</v>
      </c>
      <c r="AB1893" s="796">
        <f>IFERROR(VLOOKUP(N1893,'[40]KL TT ĐỢT 2'!$B$18:$K$2023,10,0),0)</f>
        <v>1.14E-2</v>
      </c>
    </row>
    <row r="1894" spans="1:28" s="1081" customFormat="1" ht="84" hidden="1" outlineLevel="1">
      <c r="A1894" s="1077"/>
      <c r="B1894" s="1077"/>
      <c r="C1894" s="923" t="s">
        <v>3996</v>
      </c>
      <c r="D1894" s="1079"/>
      <c r="E1894" s="1080"/>
      <c r="F1894" s="926"/>
      <c r="G1894" s="926"/>
      <c r="H1894" s="758">
        <v>0</v>
      </c>
      <c r="I1894" s="912">
        <f t="shared" si="296"/>
        <v>0</v>
      </c>
      <c r="J1894" s="913">
        <f t="shared" si="299"/>
        <v>0</v>
      </c>
      <c r="K1894" s="927"/>
      <c r="L1894" s="1094">
        <f>4*45.4/100</f>
        <v>1.8159999999999998</v>
      </c>
      <c r="M1894" s="1082"/>
      <c r="N1894" s="1082"/>
      <c r="O1894" s="1088"/>
      <c r="P1894" s="1084"/>
      <c r="Q1894" s="1089"/>
      <c r="R1894" s="758">
        <f t="shared" si="295"/>
        <v>0</v>
      </c>
      <c r="S1894" s="844">
        <f t="shared" si="295"/>
        <v>0</v>
      </c>
      <c r="T1894" s="883">
        <f t="shared" si="295"/>
        <v>0</v>
      </c>
      <c r="U1894" s="1090"/>
      <c r="V1894" s="1090"/>
      <c r="W1894" s="795"/>
      <c r="X1894" s="795"/>
      <c r="Y1894" s="795"/>
      <c r="Z1894" s="795"/>
      <c r="AA1894" s="795"/>
      <c r="AB1894" s="796"/>
    </row>
    <row r="1895" spans="1:28" s="1081" customFormat="1" ht="28" collapsed="1">
      <c r="A1895" s="1077">
        <v>67</v>
      </c>
      <c r="B1895" s="1077" t="s">
        <v>3997</v>
      </c>
      <c r="C1895" s="1087" t="s">
        <v>3998</v>
      </c>
      <c r="D1895" s="1079" t="s">
        <v>3977</v>
      </c>
      <c r="E1895" s="1051">
        <v>9.65</v>
      </c>
      <c r="F1895" s="882">
        <v>2.5699481865284972E-2</v>
      </c>
      <c r="G1895" s="882"/>
      <c r="H1895" s="758">
        <v>0.61799999999999999</v>
      </c>
      <c r="I1895" s="912">
        <f t="shared" si="296"/>
        <v>0.37</v>
      </c>
      <c r="J1895" s="913">
        <f t="shared" si="299"/>
        <v>0.98799999999999999</v>
      </c>
      <c r="K1895" s="927">
        <v>3.85E-2</v>
      </c>
      <c r="M1895" s="1082">
        <v>67</v>
      </c>
      <c r="N1895" s="1082" t="s">
        <v>3997</v>
      </c>
      <c r="O1895" s="1088" t="s">
        <v>3998</v>
      </c>
      <c r="P1895" s="1084" t="s">
        <v>3977</v>
      </c>
      <c r="Q1895" s="1089">
        <v>9.65</v>
      </c>
      <c r="R1895" s="758">
        <f t="shared" si="295"/>
        <v>0.61799999999999999</v>
      </c>
      <c r="S1895" s="844">
        <f t="shared" si="295"/>
        <v>0.37</v>
      </c>
      <c r="T1895" s="883">
        <f t="shared" si="295"/>
        <v>0.98799999999999999</v>
      </c>
      <c r="U1895" s="1090">
        <v>57559400</v>
      </c>
      <c r="V1895" s="1090">
        <v>22573700</v>
      </c>
      <c r="W1895" s="795">
        <f t="shared" si="300"/>
        <v>80133100</v>
      </c>
      <c r="X1895" s="795">
        <f t="shared" si="301"/>
        <v>773284415</v>
      </c>
      <c r="Y1895" s="795">
        <f t="shared" si="302"/>
        <v>49522255.799999997</v>
      </c>
      <c r="Z1895" s="795">
        <f t="shared" si="303"/>
        <v>29649247</v>
      </c>
      <c r="AA1895" s="795">
        <f t="shared" si="304"/>
        <v>79171502.799999997</v>
      </c>
      <c r="AB1895" s="796">
        <f>IFERROR(VLOOKUP(N1895,'[40]KL TT ĐỢT 2'!$B$18:$K$2023,10,0),0)</f>
        <v>3.85E-2</v>
      </c>
    </row>
    <row r="1896" spans="1:28" s="1081" customFormat="1" ht="84" hidden="1" outlineLevel="1">
      <c r="A1896" s="1077"/>
      <c r="B1896" s="1077"/>
      <c r="C1896" s="923" t="s">
        <v>3999</v>
      </c>
      <c r="D1896" s="1079"/>
      <c r="E1896" s="1080"/>
      <c r="F1896" s="926"/>
      <c r="G1896" s="926"/>
      <c r="H1896" s="758">
        <v>0</v>
      </c>
      <c r="I1896" s="912"/>
      <c r="J1896" s="913"/>
      <c r="K1896" s="927"/>
      <c r="M1896" s="1082"/>
      <c r="N1896" s="1082"/>
      <c r="O1896" s="1088"/>
      <c r="P1896" s="1084"/>
      <c r="Q1896" s="1089"/>
      <c r="R1896" s="758">
        <f t="shared" si="295"/>
        <v>0</v>
      </c>
      <c r="S1896" s="844">
        <f t="shared" si="295"/>
        <v>0</v>
      </c>
      <c r="T1896" s="883">
        <f t="shared" si="295"/>
        <v>0</v>
      </c>
      <c r="U1896" s="1090"/>
      <c r="V1896" s="1090"/>
      <c r="W1896" s="795"/>
      <c r="X1896" s="795"/>
      <c r="Y1896" s="795"/>
      <c r="Z1896" s="795"/>
      <c r="AA1896" s="795"/>
      <c r="AB1896" s="796"/>
    </row>
    <row r="1897" spans="1:28" s="1081" customFormat="1" ht="28">
      <c r="A1897" s="1077">
        <v>68</v>
      </c>
      <c r="B1897" s="1077" t="s">
        <v>4000</v>
      </c>
      <c r="C1897" s="1087" t="s">
        <v>4001</v>
      </c>
      <c r="D1897" s="1079" t="s">
        <v>3977</v>
      </c>
      <c r="E1897" s="1051">
        <v>0.28999999999999998</v>
      </c>
      <c r="F1897" s="922">
        <v>0</v>
      </c>
      <c r="G1897" s="922"/>
      <c r="H1897" s="758">
        <v>0</v>
      </c>
      <c r="I1897" s="912">
        <f t="shared" si="296"/>
        <v>0</v>
      </c>
      <c r="J1897" s="913">
        <f t="shared" si="299"/>
        <v>0</v>
      </c>
      <c r="K1897" s="912"/>
      <c r="M1897" s="1082">
        <v>68</v>
      </c>
      <c r="N1897" s="1082" t="s">
        <v>4000</v>
      </c>
      <c r="O1897" s="1088" t="s">
        <v>4001</v>
      </c>
      <c r="P1897" s="1084" t="s">
        <v>3977</v>
      </c>
      <c r="Q1897" s="1089">
        <v>0.28999999999999998</v>
      </c>
      <c r="R1897" s="758">
        <f t="shared" si="295"/>
        <v>0</v>
      </c>
      <c r="S1897" s="844">
        <f t="shared" si="295"/>
        <v>0</v>
      </c>
      <c r="T1897" s="883">
        <f t="shared" si="295"/>
        <v>0</v>
      </c>
      <c r="U1897" s="1090">
        <v>75461900</v>
      </c>
      <c r="V1897" s="1090">
        <v>29668200</v>
      </c>
      <c r="W1897" s="795">
        <f t="shared" si="300"/>
        <v>105130100</v>
      </c>
      <c r="X1897" s="795">
        <f t="shared" si="301"/>
        <v>30487728.999999996</v>
      </c>
      <c r="Y1897" s="795">
        <f t="shared" si="302"/>
        <v>0</v>
      </c>
      <c r="Z1897" s="795">
        <f t="shared" si="303"/>
        <v>0</v>
      </c>
      <c r="AA1897" s="795">
        <f t="shared" si="304"/>
        <v>0</v>
      </c>
      <c r="AB1897" s="796">
        <f>IFERROR(VLOOKUP(N1897,'[40]KL TT ĐỢT 2'!$B$18:$K$2023,10,0),0)</f>
        <v>0</v>
      </c>
    </row>
    <row r="1898" spans="1:28" s="1081" customFormat="1" ht="28">
      <c r="A1898" s="1077">
        <v>69</v>
      </c>
      <c r="B1898" s="1077" t="s">
        <v>4002</v>
      </c>
      <c r="C1898" s="1087" t="s">
        <v>4003</v>
      </c>
      <c r="D1898" s="1079" t="s">
        <v>3977</v>
      </c>
      <c r="E1898" s="1051">
        <v>0.2</v>
      </c>
      <c r="F1898" s="922">
        <v>0</v>
      </c>
      <c r="G1898" s="922"/>
      <c r="H1898" s="758">
        <v>0</v>
      </c>
      <c r="I1898" s="912">
        <f t="shared" si="296"/>
        <v>0</v>
      </c>
      <c r="J1898" s="913">
        <f t="shared" si="299"/>
        <v>0</v>
      </c>
      <c r="K1898" s="912"/>
      <c r="M1898" s="1082">
        <v>69</v>
      </c>
      <c r="N1898" s="1082" t="s">
        <v>4002</v>
      </c>
      <c r="O1898" s="1088" t="s">
        <v>4003</v>
      </c>
      <c r="P1898" s="1084" t="s">
        <v>3977</v>
      </c>
      <c r="Q1898" s="1089">
        <v>0.2</v>
      </c>
      <c r="R1898" s="758">
        <f t="shared" si="295"/>
        <v>0</v>
      </c>
      <c r="S1898" s="844">
        <f t="shared" si="295"/>
        <v>0</v>
      </c>
      <c r="T1898" s="883">
        <f t="shared" si="295"/>
        <v>0</v>
      </c>
      <c r="U1898" s="1090">
        <v>134436500</v>
      </c>
      <c r="V1898" s="1090">
        <v>38697700</v>
      </c>
      <c r="W1898" s="795">
        <f t="shared" si="300"/>
        <v>173134200</v>
      </c>
      <c r="X1898" s="795">
        <f t="shared" si="301"/>
        <v>34626840</v>
      </c>
      <c r="Y1898" s="795">
        <f t="shared" si="302"/>
        <v>0</v>
      </c>
      <c r="Z1898" s="795">
        <f t="shared" si="303"/>
        <v>0</v>
      </c>
      <c r="AA1898" s="795">
        <f t="shared" si="304"/>
        <v>0</v>
      </c>
      <c r="AB1898" s="796">
        <f>IFERROR(VLOOKUP(N1898,'[40]KL TT ĐỢT 2'!$B$18:$K$2023,10,0),0)</f>
        <v>0</v>
      </c>
    </row>
    <row r="1899" spans="1:28" s="1081" customFormat="1" ht="28">
      <c r="A1899" s="1077">
        <v>70</v>
      </c>
      <c r="B1899" s="1077" t="s">
        <v>4004</v>
      </c>
      <c r="C1899" s="1087" t="s">
        <v>4005</v>
      </c>
      <c r="D1899" s="1079" t="s">
        <v>3977</v>
      </c>
      <c r="E1899" s="1051">
        <v>7.0000000000000007E-2</v>
      </c>
      <c r="F1899" s="922">
        <v>0</v>
      </c>
      <c r="G1899" s="922"/>
      <c r="H1899" s="758">
        <v>0</v>
      </c>
      <c r="I1899" s="912">
        <f t="shared" si="296"/>
        <v>0</v>
      </c>
      <c r="J1899" s="913">
        <f t="shared" si="299"/>
        <v>0</v>
      </c>
      <c r="K1899" s="912"/>
      <c r="M1899" s="1082">
        <v>70</v>
      </c>
      <c r="N1899" s="1082" t="s">
        <v>4004</v>
      </c>
      <c r="O1899" s="1088" t="s">
        <v>4005</v>
      </c>
      <c r="P1899" s="1084" t="s">
        <v>3977</v>
      </c>
      <c r="Q1899" s="1089">
        <v>7.0000000000000007E-2</v>
      </c>
      <c r="R1899" s="758">
        <f t="shared" si="295"/>
        <v>0</v>
      </c>
      <c r="S1899" s="844">
        <f t="shared" si="295"/>
        <v>0</v>
      </c>
      <c r="T1899" s="883">
        <f t="shared" si="295"/>
        <v>0</v>
      </c>
      <c r="U1899" s="1090">
        <v>160066500</v>
      </c>
      <c r="V1899" s="1090">
        <v>45147300</v>
      </c>
      <c r="W1899" s="795">
        <f t="shared" si="300"/>
        <v>205213800</v>
      </c>
      <c r="X1899" s="795">
        <f t="shared" si="301"/>
        <v>14364966.000000002</v>
      </c>
      <c r="Y1899" s="795">
        <f t="shared" si="302"/>
        <v>0</v>
      </c>
      <c r="Z1899" s="795">
        <f t="shared" si="303"/>
        <v>0</v>
      </c>
      <c r="AA1899" s="795">
        <f t="shared" si="304"/>
        <v>0</v>
      </c>
      <c r="AB1899" s="796">
        <f>IFERROR(VLOOKUP(N1899,'[40]KL TT ĐỢT 2'!$B$18:$K$2023,10,0),0)</f>
        <v>0</v>
      </c>
    </row>
    <row r="1900" spans="1:28" s="1081" customFormat="1" ht="28" collapsed="1">
      <c r="A1900" s="1077">
        <v>71</v>
      </c>
      <c r="B1900" s="1077" t="s">
        <v>4006</v>
      </c>
      <c r="C1900" s="1087" t="s">
        <v>4007</v>
      </c>
      <c r="D1900" s="1079" t="s">
        <v>822</v>
      </c>
      <c r="E1900" s="1051">
        <v>9539</v>
      </c>
      <c r="F1900" s="882">
        <v>4.4449103679630987E-2</v>
      </c>
      <c r="G1900" s="882"/>
      <c r="H1900" s="758">
        <v>1060.25</v>
      </c>
      <c r="I1900" s="912">
        <v>636</v>
      </c>
      <c r="J1900" s="913">
        <f t="shared" si="299"/>
        <v>1696.25</v>
      </c>
      <c r="K1900" s="927">
        <v>6.6699999999999995E-2</v>
      </c>
      <c r="M1900" s="1082">
        <v>71</v>
      </c>
      <c r="N1900" s="1082" t="s">
        <v>4006</v>
      </c>
      <c r="O1900" s="1088" t="s">
        <v>4007</v>
      </c>
      <c r="P1900" s="1084" t="s">
        <v>822</v>
      </c>
      <c r="Q1900" s="1089">
        <v>9539</v>
      </c>
      <c r="R1900" s="758">
        <f t="shared" si="295"/>
        <v>1060.25</v>
      </c>
      <c r="S1900" s="844">
        <f t="shared" si="295"/>
        <v>636</v>
      </c>
      <c r="T1900" s="883">
        <f t="shared" si="295"/>
        <v>1696.25</v>
      </c>
      <c r="U1900" s="1090">
        <v>15200</v>
      </c>
      <c r="V1900" s="1090">
        <v>25800</v>
      </c>
      <c r="W1900" s="795">
        <f t="shared" si="300"/>
        <v>41000</v>
      </c>
      <c r="X1900" s="795">
        <f t="shared" si="301"/>
        <v>391099000</v>
      </c>
      <c r="Y1900" s="795">
        <f t="shared" si="302"/>
        <v>43470250</v>
      </c>
      <c r="Z1900" s="795">
        <f t="shared" si="303"/>
        <v>26076000</v>
      </c>
      <c r="AA1900" s="795">
        <f t="shared" si="304"/>
        <v>69546250</v>
      </c>
      <c r="AB1900" s="796">
        <f>IFERROR(VLOOKUP(N1900,'[40]KL TT ĐỢT 2'!$B$18:$K$2023,10,0),0)</f>
        <v>6.6699999999999995E-2</v>
      </c>
    </row>
    <row r="1901" spans="1:28" s="1081" customFormat="1" ht="84" hidden="1" outlineLevel="1">
      <c r="A1901" s="1077"/>
      <c r="B1901" s="1077"/>
      <c r="C1901" s="923" t="s">
        <v>4008</v>
      </c>
      <c r="D1901" s="1079"/>
      <c r="E1901" s="1080"/>
      <c r="F1901" s="926"/>
      <c r="G1901" s="926"/>
      <c r="H1901" s="758">
        <v>0</v>
      </c>
      <c r="I1901" s="912">
        <f t="shared" si="296"/>
        <v>0</v>
      </c>
      <c r="J1901" s="913">
        <f t="shared" si="299"/>
        <v>0</v>
      </c>
      <c r="K1901" s="927"/>
      <c r="M1901" s="1082"/>
      <c r="N1901" s="1082"/>
      <c r="O1901" s="1088"/>
      <c r="P1901" s="1084"/>
      <c r="Q1901" s="1089"/>
      <c r="R1901" s="758">
        <f t="shared" si="295"/>
        <v>0</v>
      </c>
      <c r="S1901" s="844">
        <f t="shared" si="295"/>
        <v>0</v>
      </c>
      <c r="T1901" s="883">
        <f t="shared" si="295"/>
        <v>0</v>
      </c>
      <c r="U1901" s="1090"/>
      <c r="V1901" s="1090"/>
      <c r="W1901" s="795"/>
      <c r="X1901" s="795"/>
      <c r="Y1901" s="795"/>
      <c r="Z1901" s="795"/>
      <c r="AA1901" s="795"/>
      <c r="AB1901" s="796"/>
    </row>
    <row r="1902" spans="1:28" s="1081" customFormat="1" ht="28" collapsed="1">
      <c r="A1902" s="1077">
        <v>72</v>
      </c>
      <c r="B1902" s="1077" t="s">
        <v>4009</v>
      </c>
      <c r="C1902" s="1087" t="s">
        <v>4010</v>
      </c>
      <c r="D1902" s="1079" t="s">
        <v>822</v>
      </c>
      <c r="E1902" s="1051">
        <v>273</v>
      </c>
      <c r="F1902" s="882">
        <v>5.8608058608058608E-2</v>
      </c>
      <c r="G1902" s="882"/>
      <c r="H1902" s="758">
        <v>40</v>
      </c>
      <c r="I1902" s="912">
        <v>24</v>
      </c>
      <c r="J1902" s="913">
        <f t="shared" si="299"/>
        <v>64</v>
      </c>
      <c r="K1902" s="927">
        <v>8.7900000000000006E-2</v>
      </c>
      <c r="M1902" s="1082">
        <v>72</v>
      </c>
      <c r="N1902" s="1082" t="s">
        <v>4009</v>
      </c>
      <c r="O1902" s="1088" t="s">
        <v>4010</v>
      </c>
      <c r="P1902" s="1084" t="s">
        <v>822</v>
      </c>
      <c r="Q1902" s="1089">
        <v>273</v>
      </c>
      <c r="R1902" s="758">
        <f t="shared" si="295"/>
        <v>40</v>
      </c>
      <c r="S1902" s="844">
        <f t="shared" si="295"/>
        <v>24</v>
      </c>
      <c r="T1902" s="883">
        <f t="shared" si="295"/>
        <v>64</v>
      </c>
      <c r="U1902" s="1090">
        <v>23700</v>
      </c>
      <c r="V1902" s="1090">
        <v>32300</v>
      </c>
      <c r="W1902" s="795">
        <f t="shared" si="300"/>
        <v>56000</v>
      </c>
      <c r="X1902" s="795">
        <f t="shared" si="301"/>
        <v>15288000</v>
      </c>
      <c r="Y1902" s="795">
        <f t="shared" si="302"/>
        <v>2240000</v>
      </c>
      <c r="Z1902" s="795">
        <f t="shared" si="303"/>
        <v>1344000</v>
      </c>
      <c r="AA1902" s="795">
        <f t="shared" si="304"/>
        <v>3584000</v>
      </c>
      <c r="AB1902" s="796">
        <f>IFERROR(VLOOKUP(N1902,'[40]KL TT ĐỢT 2'!$B$18:$K$2023,10,0),0)</f>
        <v>8.7900000000000006E-2</v>
      </c>
    </row>
    <row r="1903" spans="1:28" s="1081" customFormat="1" ht="84" hidden="1" outlineLevel="1">
      <c r="A1903" s="1077"/>
      <c r="B1903" s="1077"/>
      <c r="C1903" s="923" t="s">
        <v>4011</v>
      </c>
      <c r="D1903" s="1079"/>
      <c r="E1903" s="1080"/>
      <c r="F1903" s="926"/>
      <c r="G1903" s="926"/>
      <c r="H1903" s="758">
        <v>0</v>
      </c>
      <c r="I1903" s="912"/>
      <c r="J1903" s="913"/>
      <c r="K1903" s="927"/>
      <c r="M1903" s="1082"/>
      <c r="N1903" s="1082"/>
      <c r="O1903" s="1088"/>
      <c r="P1903" s="1084"/>
      <c r="Q1903" s="1089"/>
      <c r="R1903" s="758">
        <f t="shared" si="295"/>
        <v>0</v>
      </c>
      <c r="S1903" s="844">
        <f t="shared" si="295"/>
        <v>0</v>
      </c>
      <c r="T1903" s="883">
        <f t="shared" si="295"/>
        <v>0</v>
      </c>
      <c r="U1903" s="1090"/>
      <c r="V1903" s="1090"/>
      <c r="W1903" s="795"/>
      <c r="X1903" s="795"/>
      <c r="Y1903" s="795"/>
      <c r="Z1903" s="795"/>
      <c r="AA1903" s="795"/>
      <c r="AB1903" s="796"/>
    </row>
    <row r="1904" spans="1:28" s="1081" customFormat="1" ht="28" collapsed="1">
      <c r="A1904" s="1077">
        <v>73</v>
      </c>
      <c r="B1904" s="1077" t="s">
        <v>4012</v>
      </c>
      <c r="C1904" s="1087" t="s">
        <v>4013</v>
      </c>
      <c r="D1904" s="1079" t="s">
        <v>822</v>
      </c>
      <c r="E1904" s="1051">
        <v>229</v>
      </c>
      <c r="F1904" s="882">
        <v>0.41921397379912662</v>
      </c>
      <c r="G1904" s="882"/>
      <c r="H1904" s="758">
        <v>132</v>
      </c>
      <c r="I1904" s="912">
        <f t="shared" si="296"/>
        <v>36</v>
      </c>
      <c r="J1904" s="913">
        <f t="shared" si="299"/>
        <v>168</v>
      </c>
      <c r="K1904" s="927">
        <v>0.15720000000000001</v>
      </c>
      <c r="M1904" s="1082">
        <v>73</v>
      </c>
      <c r="N1904" s="1082" t="s">
        <v>4012</v>
      </c>
      <c r="O1904" s="1088" t="s">
        <v>4013</v>
      </c>
      <c r="P1904" s="1084" t="s">
        <v>822</v>
      </c>
      <c r="Q1904" s="1089">
        <v>229</v>
      </c>
      <c r="R1904" s="758">
        <f t="shared" si="295"/>
        <v>132</v>
      </c>
      <c r="S1904" s="844">
        <f t="shared" si="295"/>
        <v>36</v>
      </c>
      <c r="T1904" s="883">
        <f t="shared" si="295"/>
        <v>168</v>
      </c>
      <c r="U1904" s="1090">
        <v>30000</v>
      </c>
      <c r="V1904" s="1090">
        <v>38700</v>
      </c>
      <c r="W1904" s="795">
        <f t="shared" si="300"/>
        <v>68700</v>
      </c>
      <c r="X1904" s="795">
        <f t="shared" si="301"/>
        <v>15732300</v>
      </c>
      <c r="Y1904" s="795">
        <f t="shared" si="302"/>
        <v>9068400</v>
      </c>
      <c r="Z1904" s="795">
        <f t="shared" si="303"/>
        <v>2473200</v>
      </c>
      <c r="AA1904" s="795">
        <f t="shared" si="304"/>
        <v>11541600</v>
      </c>
      <c r="AB1904" s="796">
        <f>IFERROR(VLOOKUP(N1904,'[40]KL TT ĐỢT 2'!$B$18:$K$2023,10,0),0)</f>
        <v>0.15720000000000001</v>
      </c>
    </row>
    <row r="1905" spans="1:28" s="1081" customFormat="1" ht="84" hidden="1" outlineLevel="1">
      <c r="A1905" s="1077"/>
      <c r="B1905" s="1077"/>
      <c r="C1905" s="923" t="s">
        <v>4014</v>
      </c>
      <c r="D1905" s="1079"/>
      <c r="E1905" s="1080"/>
      <c r="F1905" s="926"/>
      <c r="G1905" s="926"/>
      <c r="H1905" s="758">
        <v>0</v>
      </c>
      <c r="I1905" s="912"/>
      <c r="J1905" s="913"/>
      <c r="K1905" s="927"/>
      <c r="M1905" s="1082"/>
      <c r="N1905" s="1082"/>
      <c r="O1905" s="1088"/>
      <c r="P1905" s="1084"/>
      <c r="Q1905" s="1089"/>
      <c r="R1905" s="758">
        <f t="shared" si="295"/>
        <v>0</v>
      </c>
      <c r="S1905" s="844">
        <f t="shared" si="295"/>
        <v>0</v>
      </c>
      <c r="T1905" s="883">
        <f t="shared" si="295"/>
        <v>0</v>
      </c>
      <c r="U1905" s="1090"/>
      <c r="V1905" s="1090"/>
      <c r="W1905" s="795"/>
      <c r="X1905" s="795"/>
      <c r="Y1905" s="795"/>
      <c r="Z1905" s="795"/>
      <c r="AA1905" s="795"/>
      <c r="AB1905" s="796"/>
    </row>
    <row r="1906" spans="1:28" s="1081" customFormat="1" ht="28" collapsed="1">
      <c r="A1906" s="1077">
        <v>74</v>
      </c>
      <c r="B1906" s="1077" t="s">
        <v>4015</v>
      </c>
      <c r="C1906" s="1087" t="s">
        <v>4016</v>
      </c>
      <c r="D1906" s="1079" t="s">
        <v>822</v>
      </c>
      <c r="E1906" s="1051">
        <v>92</v>
      </c>
      <c r="F1906" s="882">
        <v>0.17391304347826086</v>
      </c>
      <c r="G1906" s="882"/>
      <c r="H1906" s="758">
        <v>34</v>
      </c>
      <c r="I1906" s="912">
        <f t="shared" si="296"/>
        <v>18</v>
      </c>
      <c r="J1906" s="913">
        <f t="shared" si="299"/>
        <v>52</v>
      </c>
      <c r="K1906" s="927">
        <v>0.19570000000000001</v>
      </c>
      <c r="M1906" s="1082">
        <v>74</v>
      </c>
      <c r="N1906" s="1082" t="s">
        <v>4015</v>
      </c>
      <c r="O1906" s="1088" t="s">
        <v>4016</v>
      </c>
      <c r="P1906" s="1084" t="s">
        <v>822</v>
      </c>
      <c r="Q1906" s="1089">
        <v>92</v>
      </c>
      <c r="R1906" s="758">
        <f t="shared" si="295"/>
        <v>34</v>
      </c>
      <c r="S1906" s="844">
        <f t="shared" si="295"/>
        <v>18</v>
      </c>
      <c r="T1906" s="883">
        <f t="shared" si="295"/>
        <v>52</v>
      </c>
      <c r="U1906" s="1090">
        <v>47500</v>
      </c>
      <c r="V1906" s="1090">
        <v>51600</v>
      </c>
      <c r="W1906" s="795">
        <f t="shared" si="300"/>
        <v>99100</v>
      </c>
      <c r="X1906" s="795">
        <f t="shared" si="301"/>
        <v>9117200</v>
      </c>
      <c r="Y1906" s="795">
        <f t="shared" si="302"/>
        <v>3369400</v>
      </c>
      <c r="Z1906" s="795">
        <f t="shared" si="303"/>
        <v>1783800</v>
      </c>
      <c r="AA1906" s="795">
        <f t="shared" si="304"/>
        <v>5153200</v>
      </c>
      <c r="AB1906" s="796">
        <f>IFERROR(VLOOKUP(N1906,'[40]KL TT ĐỢT 2'!$B$18:$K$2023,10,0),0)</f>
        <v>0.19570000000000001</v>
      </c>
    </row>
    <row r="1907" spans="1:28" s="1081" customFormat="1" ht="84" hidden="1" outlineLevel="1">
      <c r="A1907" s="1077"/>
      <c r="B1907" s="1077"/>
      <c r="C1907" s="923" t="s">
        <v>4017</v>
      </c>
      <c r="D1907" s="1079"/>
      <c r="E1907" s="1080"/>
      <c r="F1907" s="926"/>
      <c r="G1907" s="926"/>
      <c r="H1907" s="758">
        <v>0</v>
      </c>
      <c r="I1907" s="912"/>
      <c r="J1907" s="913"/>
      <c r="K1907" s="927"/>
      <c r="M1907" s="1082"/>
      <c r="N1907" s="1082"/>
      <c r="O1907" s="1088"/>
      <c r="P1907" s="1084"/>
      <c r="Q1907" s="1089"/>
      <c r="R1907" s="758">
        <f t="shared" si="295"/>
        <v>0</v>
      </c>
      <c r="S1907" s="844">
        <f t="shared" si="295"/>
        <v>0</v>
      </c>
      <c r="T1907" s="883">
        <f t="shared" si="295"/>
        <v>0</v>
      </c>
      <c r="U1907" s="1090"/>
      <c r="V1907" s="1090"/>
      <c r="W1907" s="795"/>
      <c r="X1907" s="795"/>
      <c r="Y1907" s="795"/>
      <c r="Z1907" s="795"/>
      <c r="AA1907" s="795"/>
      <c r="AB1907" s="796"/>
    </row>
    <row r="1908" spans="1:28" s="1081" customFormat="1" ht="28" collapsed="1">
      <c r="A1908" s="1077">
        <v>75</v>
      </c>
      <c r="B1908" s="1077" t="s">
        <v>4018</v>
      </c>
      <c r="C1908" s="1087" t="s">
        <v>4019</v>
      </c>
      <c r="D1908" s="1079" t="s">
        <v>822</v>
      </c>
      <c r="E1908" s="1051">
        <v>524</v>
      </c>
      <c r="F1908" s="882">
        <v>9.9236641221374045E-2</v>
      </c>
      <c r="G1908" s="882"/>
      <c r="H1908" s="758">
        <v>130.01999999999998</v>
      </c>
      <c r="I1908" s="912">
        <v>78</v>
      </c>
      <c r="J1908" s="913">
        <f t="shared" si="299"/>
        <v>208.01999999999998</v>
      </c>
      <c r="K1908" s="927">
        <v>0.1489</v>
      </c>
      <c r="M1908" s="1082">
        <v>75</v>
      </c>
      <c r="N1908" s="1082" t="s">
        <v>4018</v>
      </c>
      <c r="O1908" s="1088" t="s">
        <v>4019</v>
      </c>
      <c r="P1908" s="1084" t="s">
        <v>822</v>
      </c>
      <c r="Q1908" s="1089">
        <v>524</v>
      </c>
      <c r="R1908" s="758">
        <f t="shared" si="295"/>
        <v>130.01999999999998</v>
      </c>
      <c r="S1908" s="844">
        <f t="shared" si="295"/>
        <v>78</v>
      </c>
      <c r="T1908" s="883">
        <f t="shared" si="295"/>
        <v>208.01999999999998</v>
      </c>
      <c r="U1908" s="1090">
        <v>74400</v>
      </c>
      <c r="V1908" s="1090">
        <v>71000</v>
      </c>
      <c r="W1908" s="795">
        <f t="shared" si="300"/>
        <v>145400</v>
      </c>
      <c r="X1908" s="795">
        <f t="shared" si="301"/>
        <v>76189600</v>
      </c>
      <c r="Y1908" s="795">
        <f t="shared" si="302"/>
        <v>18904907.999999996</v>
      </c>
      <c r="Z1908" s="795">
        <f t="shared" si="303"/>
        <v>11341200</v>
      </c>
      <c r="AA1908" s="795">
        <f t="shared" si="304"/>
        <v>30246107.999999996</v>
      </c>
      <c r="AB1908" s="796">
        <f>IFERROR(VLOOKUP(N1908,'[40]KL TT ĐỢT 2'!$B$18:$K$2023,10,0),0)</f>
        <v>0.1489</v>
      </c>
    </row>
    <row r="1909" spans="1:28" s="1081" customFormat="1" ht="84" hidden="1" outlineLevel="1">
      <c r="A1909" s="1077"/>
      <c r="B1909" s="1077"/>
      <c r="C1909" s="923" t="s">
        <v>4020</v>
      </c>
      <c r="D1909" s="1079"/>
      <c r="E1909" s="1080"/>
      <c r="F1909" s="926"/>
      <c r="G1909" s="926"/>
      <c r="H1909" s="758">
        <v>0</v>
      </c>
      <c r="I1909" s="912"/>
      <c r="J1909" s="913"/>
      <c r="K1909" s="927"/>
      <c r="M1909" s="1082"/>
      <c r="N1909" s="1082"/>
      <c r="O1909" s="1088"/>
      <c r="P1909" s="1084"/>
      <c r="Q1909" s="1089"/>
      <c r="R1909" s="758">
        <f t="shared" si="295"/>
        <v>0</v>
      </c>
      <c r="S1909" s="844">
        <f t="shared" si="295"/>
        <v>0</v>
      </c>
      <c r="T1909" s="883">
        <f t="shared" si="295"/>
        <v>0</v>
      </c>
      <c r="U1909" s="1090"/>
      <c r="V1909" s="1090"/>
      <c r="W1909" s="795"/>
      <c r="X1909" s="795"/>
      <c r="Y1909" s="795"/>
      <c r="Z1909" s="795"/>
      <c r="AA1909" s="795"/>
      <c r="AB1909" s="796"/>
    </row>
    <row r="1910" spans="1:28" s="1081" customFormat="1" ht="28">
      <c r="A1910" s="1077">
        <v>76</v>
      </c>
      <c r="B1910" s="1077" t="s">
        <v>4021</v>
      </c>
      <c r="C1910" s="1087" t="s">
        <v>4022</v>
      </c>
      <c r="D1910" s="1079" t="s">
        <v>822</v>
      </c>
      <c r="E1910" s="1051">
        <v>106</v>
      </c>
      <c r="F1910" s="922">
        <v>0</v>
      </c>
      <c r="G1910" s="922"/>
      <c r="H1910" s="758">
        <v>20</v>
      </c>
      <c r="I1910" s="912">
        <f>ROUND(E1910*K1910,0)</f>
        <v>0</v>
      </c>
      <c r="J1910" s="913">
        <f t="shared" si="299"/>
        <v>20</v>
      </c>
      <c r="K1910" s="1093"/>
      <c r="M1910" s="1082">
        <v>76</v>
      </c>
      <c r="N1910" s="1082" t="s">
        <v>4021</v>
      </c>
      <c r="O1910" s="1088" t="s">
        <v>4022</v>
      </c>
      <c r="P1910" s="1084" t="s">
        <v>822</v>
      </c>
      <c r="Q1910" s="1089">
        <v>106</v>
      </c>
      <c r="R1910" s="758">
        <f t="shared" si="295"/>
        <v>20</v>
      </c>
      <c r="S1910" s="844">
        <f t="shared" si="295"/>
        <v>0</v>
      </c>
      <c r="T1910" s="883">
        <f t="shared" si="295"/>
        <v>20</v>
      </c>
      <c r="U1910" s="1090">
        <v>113700</v>
      </c>
      <c r="V1910" s="1090">
        <v>96800</v>
      </c>
      <c r="W1910" s="795">
        <f t="shared" si="300"/>
        <v>210500</v>
      </c>
      <c r="X1910" s="795">
        <f t="shared" si="301"/>
        <v>22313000</v>
      </c>
      <c r="Y1910" s="795">
        <f t="shared" si="302"/>
        <v>4210000</v>
      </c>
      <c r="Z1910" s="795">
        <f t="shared" si="303"/>
        <v>0</v>
      </c>
      <c r="AA1910" s="795">
        <f t="shared" si="304"/>
        <v>4210000</v>
      </c>
      <c r="AB1910" s="796">
        <f>IFERROR(VLOOKUP(N1910,'[40]KL TT ĐỢT 2'!$B$18:$K$2023,10,0),0)</f>
        <v>0.18870000000000001</v>
      </c>
    </row>
    <row r="1911" spans="1:28" s="1081" customFormat="1">
      <c r="A1911" s="1077"/>
      <c r="B1911" s="1077"/>
      <c r="C1911" s="1095"/>
      <c r="D1911" s="1079"/>
      <c r="E1911" s="1051"/>
      <c r="F1911" s="922"/>
      <c r="G1911" s="922"/>
      <c r="H1911" s="758">
        <v>0</v>
      </c>
      <c r="I1911" s="912"/>
      <c r="J1911" s="913"/>
      <c r="K1911" s="912"/>
      <c r="M1911" s="1082"/>
      <c r="N1911" s="1082"/>
      <c r="O1911" s="1088"/>
      <c r="P1911" s="1084"/>
      <c r="Q1911" s="1089"/>
      <c r="R1911" s="758">
        <f t="shared" si="295"/>
        <v>0</v>
      </c>
      <c r="S1911" s="844">
        <f t="shared" si="295"/>
        <v>0</v>
      </c>
      <c r="T1911" s="883">
        <f t="shared" si="295"/>
        <v>0</v>
      </c>
      <c r="U1911" s="1090"/>
      <c r="V1911" s="1090"/>
      <c r="W1911" s="795"/>
      <c r="X1911" s="795"/>
      <c r="Y1911" s="795"/>
      <c r="Z1911" s="795"/>
      <c r="AA1911" s="795"/>
      <c r="AB1911" s="796"/>
    </row>
    <row r="1912" spans="1:28" s="1081" customFormat="1" ht="28">
      <c r="A1912" s="1077">
        <v>77</v>
      </c>
      <c r="B1912" s="1077" t="s">
        <v>4023</v>
      </c>
      <c r="C1912" s="1087" t="s">
        <v>4024</v>
      </c>
      <c r="D1912" s="1079" t="s">
        <v>822</v>
      </c>
      <c r="E1912" s="1051">
        <v>204</v>
      </c>
      <c r="F1912" s="882">
        <v>0.11764705882352941</v>
      </c>
      <c r="G1912" s="882"/>
      <c r="H1912" s="758">
        <v>30</v>
      </c>
      <c r="I1912" s="912">
        <f>ROUND(E1912*K1912,0)</f>
        <v>0</v>
      </c>
      <c r="J1912" s="913">
        <f t="shared" si="299"/>
        <v>30</v>
      </c>
      <c r="K1912" s="927"/>
      <c r="M1912" s="1082">
        <v>77</v>
      </c>
      <c r="N1912" s="1082" t="s">
        <v>4023</v>
      </c>
      <c r="O1912" s="1088" t="s">
        <v>4024</v>
      </c>
      <c r="P1912" s="1084" t="s">
        <v>822</v>
      </c>
      <c r="Q1912" s="1089">
        <v>204</v>
      </c>
      <c r="R1912" s="758">
        <f t="shared" si="295"/>
        <v>30</v>
      </c>
      <c r="S1912" s="844">
        <f t="shared" si="295"/>
        <v>0</v>
      </c>
      <c r="T1912" s="883">
        <f t="shared" si="295"/>
        <v>30</v>
      </c>
      <c r="U1912" s="1090">
        <v>198300</v>
      </c>
      <c r="V1912" s="1090">
        <v>122600</v>
      </c>
      <c r="W1912" s="795">
        <f t="shared" si="300"/>
        <v>320900</v>
      </c>
      <c r="X1912" s="795">
        <f t="shared" si="301"/>
        <v>65463600</v>
      </c>
      <c r="Y1912" s="795">
        <f t="shared" si="302"/>
        <v>9627000</v>
      </c>
      <c r="Z1912" s="795">
        <f t="shared" si="303"/>
        <v>0</v>
      </c>
      <c r="AA1912" s="795">
        <f t="shared" si="304"/>
        <v>9627000</v>
      </c>
      <c r="AB1912" s="796">
        <f>IFERROR(VLOOKUP(N1912,'[40]KL TT ĐỢT 2'!$B$18:$K$2023,10,0),0)</f>
        <v>2.9399999999999999E-2</v>
      </c>
    </row>
    <row r="1913" spans="1:28" s="1081" customFormat="1">
      <c r="A1913" s="1077"/>
      <c r="B1913" s="1077"/>
      <c r="C1913" s="923"/>
      <c r="D1913" s="1079"/>
      <c r="E1913" s="1080"/>
      <c r="F1913" s="926"/>
      <c r="G1913" s="926"/>
      <c r="H1913" s="758">
        <v>0</v>
      </c>
      <c r="I1913" s="912"/>
      <c r="J1913" s="913"/>
      <c r="K1913" s="927"/>
      <c r="M1913" s="1082"/>
      <c r="N1913" s="1082"/>
      <c r="O1913" s="1088"/>
      <c r="P1913" s="1084"/>
      <c r="Q1913" s="1089"/>
      <c r="R1913" s="758">
        <f t="shared" ref="R1913:T1944" si="305">+H1913</f>
        <v>0</v>
      </c>
      <c r="S1913" s="844">
        <f t="shared" si="305"/>
        <v>0</v>
      </c>
      <c r="T1913" s="883">
        <f t="shared" si="305"/>
        <v>0</v>
      </c>
      <c r="U1913" s="1090"/>
      <c r="V1913" s="1090"/>
      <c r="W1913" s="795"/>
      <c r="X1913" s="795"/>
      <c r="Y1913" s="795"/>
      <c r="Z1913" s="795"/>
      <c r="AA1913" s="795"/>
      <c r="AB1913" s="796"/>
    </row>
    <row r="1914" spans="1:28" s="1081" customFormat="1" ht="28">
      <c r="A1914" s="1077">
        <v>78</v>
      </c>
      <c r="B1914" s="1077" t="s">
        <v>4025</v>
      </c>
      <c r="C1914" s="1087" t="s">
        <v>4026</v>
      </c>
      <c r="D1914" s="1079" t="s">
        <v>822</v>
      </c>
      <c r="E1914" s="1051">
        <v>56</v>
      </c>
      <c r="F1914" s="922">
        <v>0</v>
      </c>
      <c r="G1914" s="922"/>
      <c r="H1914" s="758">
        <v>0</v>
      </c>
      <c r="I1914" s="912"/>
      <c r="J1914" s="913"/>
      <c r="K1914" s="912"/>
      <c r="M1914" s="1082">
        <v>78</v>
      </c>
      <c r="N1914" s="1082" t="s">
        <v>4025</v>
      </c>
      <c r="O1914" s="1088" t="s">
        <v>4026</v>
      </c>
      <c r="P1914" s="1084" t="s">
        <v>822</v>
      </c>
      <c r="Q1914" s="1089">
        <v>56</v>
      </c>
      <c r="R1914" s="758">
        <f t="shared" si="305"/>
        <v>0</v>
      </c>
      <c r="S1914" s="844">
        <f t="shared" si="305"/>
        <v>0</v>
      </c>
      <c r="T1914" s="883">
        <f t="shared" si="305"/>
        <v>0</v>
      </c>
      <c r="U1914" s="1090">
        <v>488500</v>
      </c>
      <c r="V1914" s="1090">
        <v>161300</v>
      </c>
      <c r="W1914" s="795">
        <f t="shared" si="300"/>
        <v>649800</v>
      </c>
      <c r="X1914" s="795">
        <f t="shared" si="301"/>
        <v>36388800</v>
      </c>
      <c r="Y1914" s="795">
        <f t="shared" si="302"/>
        <v>0</v>
      </c>
      <c r="Z1914" s="795">
        <f t="shared" si="303"/>
        <v>0</v>
      </c>
      <c r="AA1914" s="795">
        <f t="shared" si="304"/>
        <v>0</v>
      </c>
      <c r="AB1914" s="796">
        <f>IFERROR(VLOOKUP(N1914,'[40]KL TT ĐỢT 2'!$B$18:$K$2023,10,0),0)</f>
        <v>0</v>
      </c>
    </row>
    <row r="1915" spans="1:28" s="1081" customFormat="1" ht="28">
      <c r="A1915" s="1077">
        <v>79</v>
      </c>
      <c r="B1915" s="1077" t="s">
        <v>4027</v>
      </c>
      <c r="C1915" s="1087" t="s">
        <v>4028</v>
      </c>
      <c r="D1915" s="1079" t="s">
        <v>822</v>
      </c>
      <c r="E1915" s="1051">
        <v>6</v>
      </c>
      <c r="F1915" s="922">
        <v>0</v>
      </c>
      <c r="G1915" s="922"/>
      <c r="H1915" s="758">
        <v>0</v>
      </c>
      <c r="I1915" s="912"/>
      <c r="J1915" s="913"/>
      <c r="K1915" s="912"/>
      <c r="M1915" s="1082">
        <v>79</v>
      </c>
      <c r="N1915" s="1082" t="s">
        <v>4027</v>
      </c>
      <c r="O1915" s="1088" t="s">
        <v>4028</v>
      </c>
      <c r="P1915" s="1084" t="s">
        <v>822</v>
      </c>
      <c r="Q1915" s="1089">
        <v>6</v>
      </c>
      <c r="R1915" s="758">
        <f t="shared" si="305"/>
        <v>0</v>
      </c>
      <c r="S1915" s="844">
        <f t="shared" si="305"/>
        <v>0</v>
      </c>
      <c r="T1915" s="883">
        <f t="shared" si="305"/>
        <v>0</v>
      </c>
      <c r="U1915" s="1090">
        <v>992700</v>
      </c>
      <c r="V1915" s="1090">
        <v>193500</v>
      </c>
      <c r="W1915" s="795">
        <f t="shared" si="300"/>
        <v>1186200</v>
      </c>
      <c r="X1915" s="795">
        <f t="shared" si="301"/>
        <v>7117200</v>
      </c>
      <c r="Y1915" s="795">
        <f t="shared" si="302"/>
        <v>0</v>
      </c>
      <c r="Z1915" s="795">
        <f t="shared" si="303"/>
        <v>0</v>
      </c>
      <c r="AA1915" s="795">
        <f t="shared" si="304"/>
        <v>0</v>
      </c>
      <c r="AB1915" s="796">
        <f>IFERROR(VLOOKUP(N1915,'[40]KL TT ĐỢT 2'!$B$18:$K$2023,10,0),0)</f>
        <v>0</v>
      </c>
    </row>
    <row r="1916" spans="1:28" s="1081" customFormat="1" ht="28">
      <c r="A1916" s="1077">
        <v>80</v>
      </c>
      <c r="B1916" s="1077" t="s">
        <v>4029</v>
      </c>
      <c r="C1916" s="1087" t="s">
        <v>4030</v>
      </c>
      <c r="D1916" s="1079" t="s">
        <v>822</v>
      </c>
      <c r="E1916" s="1051">
        <v>2</v>
      </c>
      <c r="F1916" s="922">
        <v>0</v>
      </c>
      <c r="G1916" s="922"/>
      <c r="H1916" s="758">
        <v>0</v>
      </c>
      <c r="I1916" s="912"/>
      <c r="J1916" s="913"/>
      <c r="K1916" s="912"/>
      <c r="M1916" s="1082">
        <v>80</v>
      </c>
      <c r="N1916" s="1082" t="s">
        <v>4029</v>
      </c>
      <c r="O1916" s="1088" t="s">
        <v>4030</v>
      </c>
      <c r="P1916" s="1084" t="s">
        <v>822</v>
      </c>
      <c r="Q1916" s="1089">
        <v>2</v>
      </c>
      <c r="R1916" s="758">
        <f t="shared" si="305"/>
        <v>0</v>
      </c>
      <c r="S1916" s="844">
        <f t="shared" si="305"/>
        <v>0</v>
      </c>
      <c r="T1916" s="883">
        <f t="shared" si="305"/>
        <v>0</v>
      </c>
      <c r="U1916" s="1090">
        <v>1919000</v>
      </c>
      <c r="V1916" s="1090">
        <v>232200</v>
      </c>
      <c r="W1916" s="795">
        <f t="shared" si="300"/>
        <v>2151200</v>
      </c>
      <c r="X1916" s="795">
        <f t="shared" si="301"/>
        <v>4302400</v>
      </c>
      <c r="Y1916" s="795">
        <f t="shared" si="302"/>
        <v>0</v>
      </c>
      <c r="Z1916" s="795">
        <f t="shared" si="303"/>
        <v>0</v>
      </c>
      <c r="AA1916" s="795">
        <f t="shared" si="304"/>
        <v>0</v>
      </c>
      <c r="AB1916" s="796">
        <f>IFERROR(VLOOKUP(N1916,'[40]KL TT ĐỢT 2'!$B$18:$K$2023,10,0),0)</f>
        <v>0</v>
      </c>
    </row>
    <row r="1917" spans="1:28" s="1081" customFormat="1" ht="28" collapsed="1">
      <c r="A1917" s="1077">
        <v>81</v>
      </c>
      <c r="B1917" s="1077" t="s">
        <v>4031</v>
      </c>
      <c r="C1917" s="1087" t="s">
        <v>4032</v>
      </c>
      <c r="D1917" s="1079" t="s">
        <v>822</v>
      </c>
      <c r="E1917" s="1051">
        <v>772</v>
      </c>
      <c r="F1917" s="882">
        <v>0.37305699481865284</v>
      </c>
      <c r="G1917" s="882"/>
      <c r="H1917" s="758">
        <v>414</v>
      </c>
      <c r="I1917" s="912">
        <f>ROUND(E1917*K1917,0)</f>
        <v>126</v>
      </c>
      <c r="J1917" s="913">
        <f t="shared" si="299"/>
        <v>540</v>
      </c>
      <c r="K1917" s="927">
        <v>0.16320000000000001</v>
      </c>
      <c r="M1917" s="1082">
        <v>81</v>
      </c>
      <c r="N1917" s="1082" t="s">
        <v>4031</v>
      </c>
      <c r="O1917" s="1088" t="s">
        <v>4032</v>
      </c>
      <c r="P1917" s="1084" t="s">
        <v>822</v>
      </c>
      <c r="Q1917" s="1089">
        <v>772</v>
      </c>
      <c r="R1917" s="758">
        <f t="shared" si="305"/>
        <v>414</v>
      </c>
      <c r="S1917" s="844">
        <f t="shared" si="305"/>
        <v>126</v>
      </c>
      <c r="T1917" s="883">
        <f t="shared" si="305"/>
        <v>540</v>
      </c>
      <c r="U1917" s="1090">
        <v>21400</v>
      </c>
      <c r="V1917" s="1090">
        <v>25800</v>
      </c>
      <c r="W1917" s="795">
        <f t="shared" si="300"/>
        <v>47200</v>
      </c>
      <c r="X1917" s="795">
        <f t="shared" si="301"/>
        <v>36438400</v>
      </c>
      <c r="Y1917" s="795">
        <f t="shared" si="302"/>
        <v>19540800</v>
      </c>
      <c r="Z1917" s="795">
        <f t="shared" si="303"/>
        <v>5947200</v>
      </c>
      <c r="AA1917" s="795">
        <f t="shared" si="304"/>
        <v>25488000</v>
      </c>
      <c r="AB1917" s="796">
        <f>IFERROR(VLOOKUP(N1917,'[40]KL TT ĐỢT 2'!$B$18:$K$2023,10,0),0)</f>
        <v>0.16320000000000001</v>
      </c>
    </row>
    <row r="1918" spans="1:28" s="1081" customFormat="1" ht="84" hidden="1" outlineLevel="1">
      <c r="A1918" s="1077"/>
      <c r="B1918" s="1077"/>
      <c r="C1918" s="923" t="s">
        <v>4033</v>
      </c>
      <c r="D1918" s="1079"/>
      <c r="E1918" s="1080"/>
      <c r="F1918" s="926"/>
      <c r="G1918" s="926"/>
      <c r="H1918" s="758">
        <v>0</v>
      </c>
      <c r="I1918" s="912"/>
      <c r="J1918" s="913"/>
      <c r="K1918" s="927"/>
      <c r="M1918" s="1082"/>
      <c r="N1918" s="1082"/>
      <c r="O1918" s="1088"/>
      <c r="P1918" s="1084"/>
      <c r="Q1918" s="1089"/>
      <c r="R1918" s="758">
        <f t="shared" si="305"/>
        <v>0</v>
      </c>
      <c r="S1918" s="844">
        <f t="shared" si="305"/>
        <v>0</v>
      </c>
      <c r="T1918" s="883">
        <f t="shared" si="305"/>
        <v>0</v>
      </c>
      <c r="U1918" s="1090"/>
      <c r="V1918" s="1090"/>
      <c r="W1918" s="795"/>
      <c r="X1918" s="795"/>
      <c r="Y1918" s="795"/>
      <c r="Z1918" s="795"/>
      <c r="AA1918" s="795"/>
      <c r="AB1918" s="796"/>
    </row>
    <row r="1919" spans="1:28" s="1081" customFormat="1" ht="28">
      <c r="A1919" s="1077">
        <v>82</v>
      </c>
      <c r="B1919" s="1077" t="s">
        <v>4034</v>
      </c>
      <c r="C1919" s="1087" t="s">
        <v>4035</v>
      </c>
      <c r="D1919" s="1079" t="s">
        <v>822</v>
      </c>
      <c r="E1919" s="1051">
        <v>313</v>
      </c>
      <c r="F1919" s="922">
        <v>0</v>
      </c>
      <c r="G1919" s="922"/>
      <c r="H1919" s="758">
        <v>0</v>
      </c>
      <c r="I1919" s="912">
        <f t="shared" ref="I1919:I1922" si="306">ROUND(E1919*K1919,0)</f>
        <v>0</v>
      </c>
      <c r="J1919" s="913">
        <f t="shared" si="299"/>
        <v>0</v>
      </c>
      <c r="K1919" s="912"/>
      <c r="M1919" s="1082">
        <v>82</v>
      </c>
      <c r="N1919" s="1082" t="s">
        <v>4034</v>
      </c>
      <c r="O1919" s="1088" t="s">
        <v>4035</v>
      </c>
      <c r="P1919" s="1084" t="s">
        <v>822</v>
      </c>
      <c r="Q1919" s="1089">
        <v>313</v>
      </c>
      <c r="R1919" s="758">
        <f t="shared" si="305"/>
        <v>0</v>
      </c>
      <c r="S1919" s="844">
        <f t="shared" si="305"/>
        <v>0</v>
      </c>
      <c r="T1919" s="883">
        <f t="shared" si="305"/>
        <v>0</v>
      </c>
      <c r="U1919" s="1090">
        <v>32900</v>
      </c>
      <c r="V1919" s="1090">
        <v>32300</v>
      </c>
      <c r="W1919" s="795">
        <f t="shared" si="300"/>
        <v>65200</v>
      </c>
      <c r="X1919" s="795">
        <f t="shared" si="301"/>
        <v>20407600</v>
      </c>
      <c r="Y1919" s="795">
        <f t="shared" si="302"/>
        <v>0</v>
      </c>
      <c r="Z1919" s="795">
        <f t="shared" si="303"/>
        <v>0</v>
      </c>
      <c r="AA1919" s="795">
        <f t="shared" si="304"/>
        <v>0</v>
      </c>
      <c r="AB1919" s="796">
        <f>IFERROR(VLOOKUP(N1919,'[40]KL TT ĐỢT 2'!$B$18:$K$2023,10,0),0)</f>
        <v>0</v>
      </c>
    </row>
    <row r="1920" spans="1:28" s="1081" customFormat="1" ht="28">
      <c r="A1920" s="1077">
        <v>83</v>
      </c>
      <c r="B1920" s="1077" t="s">
        <v>4036</v>
      </c>
      <c r="C1920" s="1087" t="s">
        <v>4037</v>
      </c>
      <c r="D1920" s="1079" t="s">
        <v>822</v>
      </c>
      <c r="E1920" s="1051">
        <v>153</v>
      </c>
      <c r="F1920" s="922">
        <v>0</v>
      </c>
      <c r="G1920" s="922"/>
      <c r="H1920" s="758">
        <v>0</v>
      </c>
      <c r="I1920" s="912">
        <f t="shared" si="306"/>
        <v>0</v>
      </c>
      <c r="J1920" s="913">
        <f t="shared" si="299"/>
        <v>0</v>
      </c>
      <c r="K1920" s="912"/>
      <c r="M1920" s="1082">
        <v>83</v>
      </c>
      <c r="N1920" s="1082" t="s">
        <v>4036</v>
      </c>
      <c r="O1920" s="1088" t="s">
        <v>4037</v>
      </c>
      <c r="P1920" s="1084" t="s">
        <v>822</v>
      </c>
      <c r="Q1920" s="1089">
        <v>153</v>
      </c>
      <c r="R1920" s="758">
        <f t="shared" si="305"/>
        <v>0</v>
      </c>
      <c r="S1920" s="844">
        <f t="shared" si="305"/>
        <v>0</v>
      </c>
      <c r="T1920" s="883">
        <f t="shared" si="305"/>
        <v>0</v>
      </c>
      <c r="U1920" s="1090">
        <v>38400</v>
      </c>
      <c r="V1920" s="1090">
        <v>38700</v>
      </c>
      <c r="W1920" s="795">
        <f t="shared" si="300"/>
        <v>77100</v>
      </c>
      <c r="X1920" s="795">
        <f t="shared" si="301"/>
        <v>11796300</v>
      </c>
      <c r="Y1920" s="795">
        <f t="shared" si="302"/>
        <v>0</v>
      </c>
      <c r="Z1920" s="795">
        <f t="shared" si="303"/>
        <v>0</v>
      </c>
      <c r="AA1920" s="795">
        <f t="shared" si="304"/>
        <v>0</v>
      </c>
      <c r="AB1920" s="796">
        <f>IFERROR(VLOOKUP(N1920,'[40]KL TT ĐỢT 2'!$B$18:$K$2023,10,0),0)</f>
        <v>0</v>
      </c>
    </row>
    <row r="1921" spans="1:28" s="1081" customFormat="1" ht="28">
      <c r="A1921" s="1077">
        <v>84</v>
      </c>
      <c r="B1921" s="1077" t="s">
        <v>4038</v>
      </c>
      <c r="C1921" s="1087" t="s">
        <v>4039</v>
      </c>
      <c r="D1921" s="1079" t="s">
        <v>822</v>
      </c>
      <c r="E1921" s="1051">
        <v>13</v>
      </c>
      <c r="F1921" s="922">
        <v>0</v>
      </c>
      <c r="G1921" s="922"/>
      <c r="H1921" s="758">
        <v>0</v>
      </c>
      <c r="I1921" s="912">
        <f t="shared" si="306"/>
        <v>0</v>
      </c>
      <c r="J1921" s="913">
        <f t="shared" si="299"/>
        <v>0</v>
      </c>
      <c r="K1921" s="912"/>
      <c r="M1921" s="1082">
        <v>84</v>
      </c>
      <c r="N1921" s="1082" t="s">
        <v>4038</v>
      </c>
      <c r="O1921" s="1088" t="s">
        <v>4039</v>
      </c>
      <c r="P1921" s="1084" t="s">
        <v>822</v>
      </c>
      <c r="Q1921" s="1089">
        <v>13</v>
      </c>
      <c r="R1921" s="758">
        <f t="shared" si="305"/>
        <v>0</v>
      </c>
      <c r="S1921" s="844">
        <f t="shared" si="305"/>
        <v>0</v>
      </c>
      <c r="T1921" s="883">
        <f t="shared" si="305"/>
        <v>0</v>
      </c>
      <c r="U1921" s="1090">
        <v>64100</v>
      </c>
      <c r="V1921" s="1090">
        <v>51600</v>
      </c>
      <c r="W1921" s="795">
        <f t="shared" si="300"/>
        <v>115700</v>
      </c>
      <c r="X1921" s="795">
        <f t="shared" si="301"/>
        <v>1504100</v>
      </c>
      <c r="Y1921" s="795">
        <f t="shared" si="302"/>
        <v>0</v>
      </c>
      <c r="Z1921" s="795">
        <f t="shared" si="303"/>
        <v>0</v>
      </c>
      <c r="AA1921" s="795">
        <f t="shared" si="304"/>
        <v>0</v>
      </c>
      <c r="AB1921" s="796">
        <f>IFERROR(VLOOKUP(N1921,'[40]KL TT ĐỢT 2'!$B$18:$K$2023,10,0),0)</f>
        <v>0</v>
      </c>
    </row>
    <row r="1922" spans="1:28" s="1081" customFormat="1" ht="28">
      <c r="A1922" s="1077">
        <v>85</v>
      </c>
      <c r="B1922" s="1077" t="s">
        <v>4040</v>
      </c>
      <c r="C1922" s="1087" t="s">
        <v>4041</v>
      </c>
      <c r="D1922" s="1079" t="s">
        <v>822</v>
      </c>
      <c r="E1922" s="1051">
        <v>18</v>
      </c>
      <c r="F1922" s="922">
        <v>0</v>
      </c>
      <c r="G1922" s="922"/>
      <c r="H1922" s="758">
        <v>0</v>
      </c>
      <c r="I1922" s="912">
        <f t="shared" si="306"/>
        <v>0</v>
      </c>
      <c r="J1922" s="913">
        <f t="shared" si="299"/>
        <v>0</v>
      </c>
      <c r="K1922" s="912"/>
      <c r="M1922" s="1082">
        <v>85</v>
      </c>
      <c r="N1922" s="1082" t="s">
        <v>4040</v>
      </c>
      <c r="O1922" s="1088" t="s">
        <v>4041</v>
      </c>
      <c r="P1922" s="1084" t="s">
        <v>822</v>
      </c>
      <c r="Q1922" s="1089">
        <v>18</v>
      </c>
      <c r="R1922" s="758">
        <f t="shared" si="305"/>
        <v>0</v>
      </c>
      <c r="S1922" s="844">
        <f t="shared" si="305"/>
        <v>0</v>
      </c>
      <c r="T1922" s="883">
        <f t="shared" si="305"/>
        <v>0</v>
      </c>
      <c r="U1922" s="1090">
        <v>64100</v>
      </c>
      <c r="V1922" s="1090">
        <v>51600</v>
      </c>
      <c r="W1922" s="795">
        <f t="shared" si="300"/>
        <v>115700</v>
      </c>
      <c r="X1922" s="795">
        <f t="shared" si="301"/>
        <v>2082600</v>
      </c>
      <c r="Y1922" s="795">
        <f t="shared" si="302"/>
        <v>0</v>
      </c>
      <c r="Z1922" s="795">
        <f t="shared" si="303"/>
        <v>0</v>
      </c>
      <c r="AA1922" s="795">
        <f t="shared" si="304"/>
        <v>0</v>
      </c>
      <c r="AB1922" s="796">
        <f>IFERROR(VLOOKUP(N1922,'[40]KL TT ĐỢT 2'!$B$18:$K$2023,10,0),0)</f>
        <v>0</v>
      </c>
    </row>
    <row r="1923" spans="1:28" s="1081" customFormat="1" ht="28">
      <c r="A1923" s="1077">
        <v>86</v>
      </c>
      <c r="B1923" s="1077" t="s">
        <v>4042</v>
      </c>
      <c r="C1923" s="1087" t="s">
        <v>4043</v>
      </c>
      <c r="D1923" s="1079" t="s">
        <v>822</v>
      </c>
      <c r="E1923" s="1051">
        <v>17</v>
      </c>
      <c r="F1923" s="922">
        <v>0</v>
      </c>
      <c r="G1923" s="922"/>
      <c r="H1923" s="758">
        <v>0</v>
      </c>
      <c r="I1923" s="912">
        <f t="shared" si="294"/>
        <v>0</v>
      </c>
      <c r="J1923" s="913">
        <f t="shared" si="299"/>
        <v>0</v>
      </c>
      <c r="K1923" s="912"/>
      <c r="M1923" s="1082">
        <v>86</v>
      </c>
      <c r="N1923" s="1082" t="s">
        <v>4042</v>
      </c>
      <c r="O1923" s="1088" t="s">
        <v>4043</v>
      </c>
      <c r="P1923" s="1084" t="s">
        <v>822</v>
      </c>
      <c r="Q1923" s="1089">
        <v>17</v>
      </c>
      <c r="R1923" s="758">
        <f t="shared" si="305"/>
        <v>0</v>
      </c>
      <c r="S1923" s="844">
        <f t="shared" si="305"/>
        <v>0</v>
      </c>
      <c r="T1923" s="883">
        <f t="shared" si="305"/>
        <v>0</v>
      </c>
      <c r="U1923" s="1090">
        <v>64100</v>
      </c>
      <c r="V1923" s="1090">
        <v>51600</v>
      </c>
      <c r="W1923" s="795">
        <f t="shared" si="300"/>
        <v>115700</v>
      </c>
      <c r="X1923" s="795">
        <f t="shared" si="301"/>
        <v>1966900</v>
      </c>
      <c r="Y1923" s="795">
        <f t="shared" si="302"/>
        <v>0</v>
      </c>
      <c r="Z1923" s="795">
        <f t="shared" si="303"/>
        <v>0</v>
      </c>
      <c r="AA1923" s="795">
        <f t="shared" si="304"/>
        <v>0</v>
      </c>
      <c r="AB1923" s="796">
        <f>IFERROR(VLOOKUP(N1923,'[40]KL TT ĐỢT 2'!$B$18:$K$2023,10,0),0)</f>
        <v>0</v>
      </c>
    </row>
    <row r="1924" spans="1:28" s="1081" customFormat="1" ht="28">
      <c r="A1924" s="1077">
        <v>87</v>
      </c>
      <c r="B1924" s="1077" t="s">
        <v>4044</v>
      </c>
      <c r="C1924" s="1087" t="s">
        <v>4045</v>
      </c>
      <c r="D1924" s="1079" t="s">
        <v>822</v>
      </c>
      <c r="E1924" s="1051">
        <v>1259</v>
      </c>
      <c r="F1924" s="882">
        <v>1.9062748212867357E-2</v>
      </c>
      <c r="G1924" s="882"/>
      <c r="H1924" s="758">
        <v>60.007400000000004</v>
      </c>
      <c r="I1924" s="912">
        <f t="shared" si="294"/>
        <v>0</v>
      </c>
      <c r="J1924" s="913">
        <f t="shared" si="299"/>
        <v>60.007400000000004</v>
      </c>
      <c r="K1924" s="927"/>
      <c r="M1924" s="1082">
        <v>87</v>
      </c>
      <c r="N1924" s="1082" t="s">
        <v>4044</v>
      </c>
      <c r="O1924" s="1088" t="s">
        <v>4045</v>
      </c>
      <c r="P1924" s="1084" t="s">
        <v>822</v>
      </c>
      <c r="Q1924" s="1089">
        <v>1259</v>
      </c>
      <c r="R1924" s="758">
        <f t="shared" si="305"/>
        <v>60.007400000000004</v>
      </c>
      <c r="S1924" s="844">
        <f t="shared" si="305"/>
        <v>0</v>
      </c>
      <c r="T1924" s="883">
        <f t="shared" si="305"/>
        <v>60.007400000000004</v>
      </c>
      <c r="U1924" s="1090">
        <v>64100</v>
      </c>
      <c r="V1924" s="1090">
        <v>51600</v>
      </c>
      <c r="W1924" s="795">
        <f t="shared" si="300"/>
        <v>115700</v>
      </c>
      <c r="X1924" s="795">
        <f t="shared" si="301"/>
        <v>145666300</v>
      </c>
      <c r="Y1924" s="795">
        <f t="shared" si="302"/>
        <v>6942856.1800000006</v>
      </c>
      <c r="Z1924" s="795">
        <f t="shared" si="303"/>
        <v>0</v>
      </c>
      <c r="AA1924" s="795">
        <f t="shared" si="304"/>
        <v>6942856.1800000006</v>
      </c>
      <c r="AB1924" s="796">
        <f>IFERROR(VLOOKUP(N1924,'[40]KL TT ĐỢT 2'!$B$18:$K$2023,10,0),0)</f>
        <v>2.86E-2</v>
      </c>
    </row>
    <row r="1925" spans="1:28" s="1081" customFormat="1">
      <c r="A1925" s="1077"/>
      <c r="B1925" s="1077"/>
      <c r="C1925" s="923"/>
      <c r="D1925" s="1079"/>
      <c r="E1925" s="1080"/>
      <c r="F1925" s="926"/>
      <c r="G1925" s="926"/>
      <c r="H1925" s="758">
        <v>0</v>
      </c>
      <c r="I1925" s="912"/>
      <c r="J1925" s="913"/>
      <c r="K1925" s="927"/>
      <c r="M1925" s="1082"/>
      <c r="N1925" s="1082"/>
      <c r="O1925" s="1088"/>
      <c r="P1925" s="1084"/>
      <c r="Q1925" s="1089"/>
      <c r="R1925" s="758">
        <f t="shared" si="305"/>
        <v>0</v>
      </c>
      <c r="S1925" s="844">
        <f t="shared" si="305"/>
        <v>0</v>
      </c>
      <c r="T1925" s="883">
        <f t="shared" si="305"/>
        <v>0</v>
      </c>
      <c r="U1925" s="1090"/>
      <c r="V1925" s="1090"/>
      <c r="W1925" s="795"/>
      <c r="X1925" s="795"/>
      <c r="Y1925" s="795"/>
      <c r="Z1925" s="795"/>
      <c r="AA1925" s="795"/>
      <c r="AB1925" s="796"/>
    </row>
    <row r="1926" spans="1:28" s="1081" customFormat="1" ht="28" collapsed="1">
      <c r="A1926" s="1077">
        <v>88</v>
      </c>
      <c r="B1926" s="1077" t="s">
        <v>4046</v>
      </c>
      <c r="C1926" s="1087" t="s">
        <v>4047</v>
      </c>
      <c r="D1926" s="1079" t="s">
        <v>822</v>
      </c>
      <c r="E1926" s="1051">
        <v>849</v>
      </c>
      <c r="F1926" s="882">
        <v>0.12249705535924617</v>
      </c>
      <c r="G1926" s="882"/>
      <c r="H1926" s="758">
        <v>260</v>
      </c>
      <c r="I1926" s="912">
        <f>ROUND(E1926*K1926,0)</f>
        <v>156</v>
      </c>
      <c r="J1926" s="913">
        <f t="shared" si="299"/>
        <v>416</v>
      </c>
      <c r="K1926" s="927">
        <v>0.1837</v>
      </c>
      <c r="M1926" s="1082">
        <v>88</v>
      </c>
      <c r="N1926" s="1082" t="s">
        <v>4046</v>
      </c>
      <c r="O1926" s="1088" t="s">
        <v>4047</v>
      </c>
      <c r="P1926" s="1084" t="s">
        <v>822</v>
      </c>
      <c r="Q1926" s="1089">
        <v>849</v>
      </c>
      <c r="R1926" s="758">
        <f t="shared" si="305"/>
        <v>260</v>
      </c>
      <c r="S1926" s="844">
        <f t="shared" si="305"/>
        <v>156</v>
      </c>
      <c r="T1926" s="883">
        <f t="shared" si="305"/>
        <v>416</v>
      </c>
      <c r="U1926" s="1090">
        <v>38400</v>
      </c>
      <c r="V1926" s="1090">
        <v>38700</v>
      </c>
      <c r="W1926" s="795">
        <f t="shared" si="300"/>
        <v>77100</v>
      </c>
      <c r="X1926" s="795">
        <f t="shared" si="301"/>
        <v>65457900</v>
      </c>
      <c r="Y1926" s="795">
        <f t="shared" si="302"/>
        <v>20046000</v>
      </c>
      <c r="Z1926" s="795">
        <f t="shared" si="303"/>
        <v>12027600</v>
      </c>
      <c r="AA1926" s="795">
        <f t="shared" si="304"/>
        <v>32073600</v>
      </c>
      <c r="AB1926" s="796">
        <f>IFERROR(VLOOKUP(N1926,'[40]KL TT ĐỢT 2'!$B$18:$K$2023,10,0),0)</f>
        <v>0.1837</v>
      </c>
    </row>
    <row r="1927" spans="1:28" s="1081" customFormat="1" ht="84" hidden="1" outlineLevel="1">
      <c r="A1927" s="1077"/>
      <c r="B1927" s="1077"/>
      <c r="C1927" s="923" t="s">
        <v>4048</v>
      </c>
      <c r="D1927" s="1079"/>
      <c r="E1927" s="1080"/>
      <c r="F1927" s="926"/>
      <c r="G1927" s="926"/>
      <c r="H1927" s="758">
        <v>0</v>
      </c>
      <c r="I1927" s="912"/>
      <c r="J1927" s="913"/>
      <c r="K1927" s="927"/>
      <c r="M1927" s="1082"/>
      <c r="N1927" s="1082"/>
      <c r="O1927" s="1088"/>
      <c r="P1927" s="1084"/>
      <c r="Q1927" s="1089"/>
      <c r="R1927" s="758">
        <f t="shared" si="305"/>
        <v>0</v>
      </c>
      <c r="S1927" s="844">
        <f t="shared" si="305"/>
        <v>0</v>
      </c>
      <c r="T1927" s="883">
        <f t="shared" si="305"/>
        <v>0</v>
      </c>
      <c r="U1927" s="1090"/>
      <c r="V1927" s="1090"/>
      <c r="W1927" s="795"/>
      <c r="X1927" s="795"/>
      <c r="Y1927" s="795"/>
      <c r="Z1927" s="795"/>
      <c r="AA1927" s="795"/>
      <c r="AB1927" s="796"/>
    </row>
    <row r="1928" spans="1:28" s="1081" customFormat="1" ht="28">
      <c r="A1928" s="1077">
        <v>89</v>
      </c>
      <c r="B1928" s="1077" t="s">
        <v>4049</v>
      </c>
      <c r="C1928" s="1087" t="s">
        <v>4050</v>
      </c>
      <c r="D1928" s="1079" t="s">
        <v>822</v>
      </c>
      <c r="E1928" s="1051">
        <v>8</v>
      </c>
      <c r="F1928" s="922">
        <v>0</v>
      </c>
      <c r="G1928" s="922"/>
      <c r="H1928" s="758">
        <v>0</v>
      </c>
      <c r="I1928" s="912">
        <f>ROUND(E1928*K1928,0)</f>
        <v>0</v>
      </c>
      <c r="J1928" s="913">
        <f t="shared" si="299"/>
        <v>0</v>
      </c>
      <c r="K1928" s="912"/>
      <c r="M1928" s="1082">
        <v>89</v>
      </c>
      <c r="N1928" s="1082" t="s">
        <v>4049</v>
      </c>
      <c r="O1928" s="1088" t="s">
        <v>4050</v>
      </c>
      <c r="P1928" s="1084" t="s">
        <v>822</v>
      </c>
      <c r="Q1928" s="1089">
        <v>8</v>
      </c>
      <c r="R1928" s="758">
        <f t="shared" si="305"/>
        <v>0</v>
      </c>
      <c r="S1928" s="844">
        <f t="shared" si="305"/>
        <v>0</v>
      </c>
      <c r="T1928" s="883">
        <f t="shared" si="305"/>
        <v>0</v>
      </c>
      <c r="U1928" s="1090">
        <v>38400</v>
      </c>
      <c r="V1928" s="1090">
        <v>38700</v>
      </c>
      <c r="W1928" s="795">
        <f t="shared" si="300"/>
        <v>77100</v>
      </c>
      <c r="X1928" s="795">
        <f t="shared" si="301"/>
        <v>616800</v>
      </c>
      <c r="Y1928" s="795">
        <f t="shared" si="302"/>
        <v>0</v>
      </c>
      <c r="Z1928" s="795">
        <f t="shared" si="303"/>
        <v>0</v>
      </c>
      <c r="AA1928" s="795">
        <f t="shared" si="304"/>
        <v>0</v>
      </c>
      <c r="AB1928" s="796">
        <f>IFERROR(VLOOKUP(N1928,'[40]KL TT ĐỢT 2'!$B$18:$K$2023,10,0),0)</f>
        <v>0</v>
      </c>
    </row>
    <row r="1929" spans="1:28" s="1081" customFormat="1" ht="28" collapsed="1">
      <c r="A1929" s="1077">
        <v>90</v>
      </c>
      <c r="B1929" s="1077" t="s">
        <v>4051</v>
      </c>
      <c r="C1929" s="1087" t="s">
        <v>4052</v>
      </c>
      <c r="D1929" s="1079" t="s">
        <v>822</v>
      </c>
      <c r="E1929" s="1051">
        <v>2008</v>
      </c>
      <c r="F1929" s="882">
        <v>2.3904382470119521E-2</v>
      </c>
      <c r="G1929" s="882"/>
      <c r="H1929" s="758">
        <v>120</v>
      </c>
      <c r="I1929" s="912">
        <f>ROUND(E1929*K1929,0)</f>
        <v>72</v>
      </c>
      <c r="J1929" s="913">
        <f t="shared" si="299"/>
        <v>192</v>
      </c>
      <c r="K1929" s="927">
        <v>3.5900000000000001E-2</v>
      </c>
      <c r="M1929" s="1082">
        <v>90</v>
      </c>
      <c r="N1929" s="1082" t="s">
        <v>4051</v>
      </c>
      <c r="O1929" s="1088" t="s">
        <v>4052</v>
      </c>
      <c r="P1929" s="1084" t="s">
        <v>822</v>
      </c>
      <c r="Q1929" s="1089">
        <v>2008</v>
      </c>
      <c r="R1929" s="758">
        <f t="shared" si="305"/>
        <v>120</v>
      </c>
      <c r="S1929" s="844">
        <f t="shared" si="305"/>
        <v>72</v>
      </c>
      <c r="T1929" s="883">
        <f t="shared" si="305"/>
        <v>192</v>
      </c>
      <c r="U1929" s="1090">
        <v>32900</v>
      </c>
      <c r="V1929" s="1090">
        <v>32300</v>
      </c>
      <c r="W1929" s="795">
        <f t="shared" si="300"/>
        <v>65200</v>
      </c>
      <c r="X1929" s="795">
        <f t="shared" si="301"/>
        <v>130921600</v>
      </c>
      <c r="Y1929" s="795">
        <f t="shared" si="302"/>
        <v>7824000</v>
      </c>
      <c r="Z1929" s="795">
        <f t="shared" si="303"/>
        <v>4694400</v>
      </c>
      <c r="AA1929" s="795">
        <f t="shared" si="304"/>
        <v>12518400</v>
      </c>
      <c r="AB1929" s="796">
        <f>IFERROR(VLOOKUP(N1929,'[40]KL TT ĐỢT 2'!$B$18:$K$2023,10,0),0)</f>
        <v>3.5900000000000001E-2</v>
      </c>
    </row>
    <row r="1930" spans="1:28" s="1081" customFormat="1" ht="84" hidden="1" outlineLevel="1">
      <c r="A1930" s="1077"/>
      <c r="B1930" s="1077"/>
      <c r="C1930" s="923" t="s">
        <v>4053</v>
      </c>
      <c r="D1930" s="1079"/>
      <c r="E1930" s="1080"/>
      <c r="F1930" s="926"/>
      <c r="G1930" s="926"/>
      <c r="H1930" s="758">
        <v>0</v>
      </c>
      <c r="I1930" s="912"/>
      <c r="J1930" s="913"/>
      <c r="K1930" s="927"/>
      <c r="M1930" s="1082"/>
      <c r="N1930" s="1082"/>
      <c r="O1930" s="1088"/>
      <c r="P1930" s="1084"/>
      <c r="Q1930" s="1089"/>
      <c r="R1930" s="758">
        <f t="shared" si="305"/>
        <v>0</v>
      </c>
      <c r="S1930" s="844">
        <f t="shared" si="305"/>
        <v>0</v>
      </c>
      <c r="T1930" s="883">
        <f t="shared" si="305"/>
        <v>0</v>
      </c>
      <c r="U1930" s="1090"/>
      <c r="V1930" s="1090"/>
      <c r="W1930" s="795"/>
      <c r="X1930" s="795"/>
      <c r="Y1930" s="795"/>
      <c r="Z1930" s="795"/>
      <c r="AA1930" s="795"/>
      <c r="AB1930" s="796"/>
    </row>
    <row r="1931" spans="1:28" s="1081" customFormat="1" ht="28">
      <c r="A1931" s="1077">
        <v>91</v>
      </c>
      <c r="B1931" s="1077" t="s">
        <v>4054</v>
      </c>
      <c r="C1931" s="1087" t="s">
        <v>4055</v>
      </c>
      <c r="D1931" s="1079" t="s">
        <v>822</v>
      </c>
      <c r="E1931" s="1051">
        <v>247</v>
      </c>
      <c r="F1931" s="922">
        <v>0</v>
      </c>
      <c r="G1931" s="922"/>
      <c r="H1931" s="758">
        <v>0</v>
      </c>
      <c r="I1931" s="912">
        <f t="shared" ref="I1931:I1983" si="307">ROUND(E1931*K1931,0)</f>
        <v>0</v>
      </c>
      <c r="J1931" s="913">
        <f t="shared" si="299"/>
        <v>0</v>
      </c>
      <c r="K1931" s="912"/>
      <c r="M1931" s="1082">
        <v>91</v>
      </c>
      <c r="N1931" s="1082" t="s">
        <v>4054</v>
      </c>
      <c r="O1931" s="1088" t="s">
        <v>4055</v>
      </c>
      <c r="P1931" s="1084" t="s">
        <v>822</v>
      </c>
      <c r="Q1931" s="1089">
        <v>247</v>
      </c>
      <c r="R1931" s="758">
        <f t="shared" si="305"/>
        <v>0</v>
      </c>
      <c r="S1931" s="844">
        <f t="shared" si="305"/>
        <v>0</v>
      </c>
      <c r="T1931" s="883">
        <f t="shared" si="305"/>
        <v>0</v>
      </c>
      <c r="U1931" s="1090">
        <v>120600</v>
      </c>
      <c r="V1931" s="1090">
        <v>71000</v>
      </c>
      <c r="W1931" s="795">
        <f t="shared" si="300"/>
        <v>191600</v>
      </c>
      <c r="X1931" s="795">
        <f t="shared" si="301"/>
        <v>47325200</v>
      </c>
      <c r="Y1931" s="795">
        <f t="shared" si="302"/>
        <v>0</v>
      </c>
      <c r="Z1931" s="795">
        <f t="shared" si="303"/>
        <v>0</v>
      </c>
      <c r="AA1931" s="795">
        <f t="shared" si="304"/>
        <v>0</v>
      </c>
      <c r="AB1931" s="796">
        <f>IFERROR(VLOOKUP(N1931,'[40]KL TT ĐỢT 2'!$B$18:$K$2023,10,0),0)</f>
        <v>0</v>
      </c>
    </row>
    <row r="1932" spans="1:28" s="1081" customFormat="1" ht="28">
      <c r="A1932" s="1077">
        <v>92</v>
      </c>
      <c r="B1932" s="1077" t="s">
        <v>4056</v>
      </c>
      <c r="C1932" s="1087" t="s">
        <v>4057</v>
      </c>
      <c r="D1932" s="1079" t="s">
        <v>822</v>
      </c>
      <c r="E1932" s="1051">
        <v>135</v>
      </c>
      <c r="F1932" s="922">
        <v>0</v>
      </c>
      <c r="G1932" s="922"/>
      <c r="H1932" s="758">
        <v>0</v>
      </c>
      <c r="I1932" s="912">
        <f t="shared" si="307"/>
        <v>0</v>
      </c>
      <c r="J1932" s="913">
        <f t="shared" si="299"/>
        <v>0</v>
      </c>
      <c r="K1932" s="912"/>
      <c r="M1932" s="1082">
        <v>92</v>
      </c>
      <c r="N1932" s="1082" t="s">
        <v>4056</v>
      </c>
      <c r="O1932" s="1088" t="s">
        <v>4057</v>
      </c>
      <c r="P1932" s="1084" t="s">
        <v>822</v>
      </c>
      <c r="Q1932" s="1089">
        <v>135</v>
      </c>
      <c r="R1932" s="758">
        <f t="shared" si="305"/>
        <v>0</v>
      </c>
      <c r="S1932" s="844">
        <f t="shared" si="305"/>
        <v>0</v>
      </c>
      <c r="T1932" s="883">
        <f t="shared" si="305"/>
        <v>0</v>
      </c>
      <c r="U1932" s="1090">
        <v>165700</v>
      </c>
      <c r="V1932" s="1090">
        <v>96800</v>
      </c>
      <c r="W1932" s="795">
        <f t="shared" si="300"/>
        <v>262500</v>
      </c>
      <c r="X1932" s="795">
        <f t="shared" si="301"/>
        <v>35437500</v>
      </c>
      <c r="Y1932" s="795">
        <f t="shared" si="302"/>
        <v>0</v>
      </c>
      <c r="Z1932" s="795">
        <f t="shared" si="303"/>
        <v>0</v>
      </c>
      <c r="AA1932" s="795">
        <f t="shared" si="304"/>
        <v>0</v>
      </c>
      <c r="AB1932" s="796">
        <f>IFERROR(VLOOKUP(N1932,'[40]KL TT ĐỢT 2'!$B$18:$K$2023,10,0),0)</f>
        <v>0</v>
      </c>
    </row>
    <row r="1933" spans="1:28" s="1081" customFormat="1" ht="28">
      <c r="A1933" s="1077">
        <v>93</v>
      </c>
      <c r="B1933" s="1077" t="s">
        <v>4058</v>
      </c>
      <c r="C1933" s="1087" t="s">
        <v>4059</v>
      </c>
      <c r="D1933" s="1079" t="s">
        <v>822</v>
      </c>
      <c r="E1933" s="1051">
        <v>63</v>
      </c>
      <c r="F1933" s="922">
        <v>0</v>
      </c>
      <c r="G1933" s="922"/>
      <c r="H1933" s="758">
        <v>0</v>
      </c>
      <c r="I1933" s="912">
        <f t="shared" si="307"/>
        <v>0</v>
      </c>
      <c r="J1933" s="913">
        <f t="shared" si="299"/>
        <v>0</v>
      </c>
      <c r="K1933" s="912"/>
      <c r="M1933" s="1082">
        <v>93</v>
      </c>
      <c r="N1933" s="1082" t="s">
        <v>4058</v>
      </c>
      <c r="O1933" s="1088" t="s">
        <v>4059</v>
      </c>
      <c r="P1933" s="1084" t="s">
        <v>822</v>
      </c>
      <c r="Q1933" s="1089">
        <v>63</v>
      </c>
      <c r="R1933" s="758">
        <f t="shared" si="305"/>
        <v>0</v>
      </c>
      <c r="S1933" s="844">
        <f t="shared" si="305"/>
        <v>0</v>
      </c>
      <c r="T1933" s="883">
        <f t="shared" si="305"/>
        <v>0</v>
      </c>
      <c r="U1933" s="1090">
        <v>254500</v>
      </c>
      <c r="V1933" s="1090">
        <v>122600</v>
      </c>
      <c r="W1933" s="795">
        <f t="shared" si="300"/>
        <v>377100</v>
      </c>
      <c r="X1933" s="795">
        <f t="shared" si="301"/>
        <v>23757300</v>
      </c>
      <c r="Y1933" s="795">
        <f t="shared" si="302"/>
        <v>0</v>
      </c>
      <c r="Z1933" s="795">
        <f t="shared" si="303"/>
        <v>0</v>
      </c>
      <c r="AA1933" s="795">
        <f t="shared" si="304"/>
        <v>0</v>
      </c>
      <c r="AB1933" s="796">
        <f>IFERROR(VLOOKUP(N1933,'[40]KL TT ĐỢT 2'!$B$18:$K$2023,10,0),0)</f>
        <v>0</v>
      </c>
    </row>
    <row r="1934" spans="1:28" s="1081" customFormat="1" ht="28">
      <c r="A1934" s="1077">
        <v>94</v>
      </c>
      <c r="B1934" s="1077" t="s">
        <v>4060</v>
      </c>
      <c r="C1934" s="1087" t="s">
        <v>4061</v>
      </c>
      <c r="D1934" s="1079" t="s">
        <v>822</v>
      </c>
      <c r="E1934" s="1051">
        <v>13</v>
      </c>
      <c r="F1934" s="922">
        <v>0</v>
      </c>
      <c r="G1934" s="922"/>
      <c r="H1934" s="758">
        <v>0</v>
      </c>
      <c r="I1934" s="912">
        <f t="shared" si="307"/>
        <v>0</v>
      </c>
      <c r="J1934" s="913">
        <f t="shared" si="299"/>
        <v>0</v>
      </c>
      <c r="K1934" s="912"/>
      <c r="M1934" s="1082">
        <v>94</v>
      </c>
      <c r="N1934" s="1082" t="s">
        <v>4060</v>
      </c>
      <c r="O1934" s="1088" t="s">
        <v>4061</v>
      </c>
      <c r="P1934" s="1084" t="s">
        <v>822</v>
      </c>
      <c r="Q1934" s="1089">
        <v>13</v>
      </c>
      <c r="R1934" s="758">
        <f t="shared" si="305"/>
        <v>0</v>
      </c>
      <c r="S1934" s="844">
        <f t="shared" si="305"/>
        <v>0</v>
      </c>
      <c r="T1934" s="883">
        <f t="shared" si="305"/>
        <v>0</v>
      </c>
      <c r="U1934" s="1090">
        <v>616300</v>
      </c>
      <c r="V1934" s="1090">
        <v>161300</v>
      </c>
      <c r="W1934" s="795">
        <f t="shared" si="300"/>
        <v>777600</v>
      </c>
      <c r="X1934" s="795">
        <f t="shared" si="301"/>
        <v>10108800</v>
      </c>
      <c r="Y1934" s="795">
        <f t="shared" si="302"/>
        <v>0</v>
      </c>
      <c r="Z1934" s="795">
        <f t="shared" si="303"/>
        <v>0</v>
      </c>
      <c r="AA1934" s="795">
        <f t="shared" si="304"/>
        <v>0</v>
      </c>
      <c r="AB1934" s="796">
        <f>IFERROR(VLOOKUP(N1934,'[40]KL TT ĐỢT 2'!$B$18:$K$2023,10,0),0)</f>
        <v>0</v>
      </c>
    </row>
    <row r="1935" spans="1:28" s="1081" customFormat="1" ht="28">
      <c r="A1935" s="1077">
        <v>95</v>
      </c>
      <c r="B1935" s="1077" t="s">
        <v>4062</v>
      </c>
      <c r="C1935" s="1087" t="s">
        <v>4063</v>
      </c>
      <c r="D1935" s="1079" t="s">
        <v>822</v>
      </c>
      <c r="E1935" s="1051">
        <v>3</v>
      </c>
      <c r="F1935" s="922">
        <v>0</v>
      </c>
      <c r="G1935" s="922"/>
      <c r="H1935" s="758">
        <v>0</v>
      </c>
      <c r="I1935" s="912">
        <f t="shared" si="307"/>
        <v>0</v>
      </c>
      <c r="J1935" s="913">
        <f t="shared" si="299"/>
        <v>0</v>
      </c>
      <c r="K1935" s="912"/>
      <c r="M1935" s="1082">
        <v>95</v>
      </c>
      <c r="N1935" s="1082" t="s">
        <v>4062</v>
      </c>
      <c r="O1935" s="1088" t="s">
        <v>4063</v>
      </c>
      <c r="P1935" s="1084" t="s">
        <v>822</v>
      </c>
      <c r="Q1935" s="1089">
        <v>3</v>
      </c>
      <c r="R1935" s="758">
        <f t="shared" si="305"/>
        <v>0</v>
      </c>
      <c r="S1935" s="844">
        <f t="shared" si="305"/>
        <v>0</v>
      </c>
      <c r="T1935" s="883">
        <f t="shared" si="305"/>
        <v>0</v>
      </c>
      <c r="U1935" s="1090">
        <v>1142300</v>
      </c>
      <c r="V1935" s="1090">
        <v>193500</v>
      </c>
      <c r="W1935" s="795">
        <f t="shared" si="300"/>
        <v>1335800</v>
      </c>
      <c r="X1935" s="795">
        <f t="shared" si="301"/>
        <v>4007400</v>
      </c>
      <c r="Y1935" s="795">
        <f t="shared" si="302"/>
        <v>0</v>
      </c>
      <c r="Z1935" s="795">
        <f t="shared" si="303"/>
        <v>0</v>
      </c>
      <c r="AA1935" s="795">
        <f t="shared" si="304"/>
        <v>0</v>
      </c>
      <c r="AB1935" s="796">
        <f>IFERROR(VLOOKUP(N1935,'[40]KL TT ĐỢT 2'!$B$18:$K$2023,10,0),0)</f>
        <v>0</v>
      </c>
    </row>
    <row r="1936" spans="1:28" s="1081" customFormat="1" ht="28">
      <c r="A1936" s="1077">
        <v>96</v>
      </c>
      <c r="B1936" s="1077" t="s">
        <v>4064</v>
      </c>
      <c r="C1936" s="1087" t="s">
        <v>4065</v>
      </c>
      <c r="D1936" s="1079" t="s">
        <v>822</v>
      </c>
      <c r="E1936" s="1051">
        <v>0</v>
      </c>
      <c r="F1936" s="922">
        <v>0</v>
      </c>
      <c r="G1936" s="922"/>
      <c r="H1936" s="758">
        <v>0</v>
      </c>
      <c r="I1936" s="912">
        <f t="shared" si="307"/>
        <v>0</v>
      </c>
      <c r="J1936" s="913">
        <f t="shared" si="299"/>
        <v>0</v>
      </c>
      <c r="K1936" s="912"/>
      <c r="M1936" s="1082">
        <v>96</v>
      </c>
      <c r="N1936" s="1082" t="s">
        <v>4064</v>
      </c>
      <c r="O1936" s="1088" t="s">
        <v>4065</v>
      </c>
      <c r="P1936" s="1084" t="s">
        <v>822</v>
      </c>
      <c r="Q1936" s="1089">
        <v>0</v>
      </c>
      <c r="R1936" s="758">
        <f t="shared" si="305"/>
        <v>0</v>
      </c>
      <c r="S1936" s="844">
        <f t="shared" si="305"/>
        <v>0</v>
      </c>
      <c r="T1936" s="883">
        <f t="shared" si="305"/>
        <v>0</v>
      </c>
      <c r="U1936" s="1090">
        <v>1991700</v>
      </c>
      <c r="V1936" s="1090">
        <v>232200</v>
      </c>
      <c r="W1936" s="795">
        <f t="shared" si="300"/>
        <v>2223900</v>
      </c>
      <c r="X1936" s="795">
        <f t="shared" si="301"/>
        <v>0</v>
      </c>
      <c r="Y1936" s="795">
        <f t="shared" si="302"/>
        <v>0</v>
      </c>
      <c r="Z1936" s="795">
        <f t="shared" si="303"/>
        <v>0</v>
      </c>
      <c r="AA1936" s="795">
        <f t="shared" si="304"/>
        <v>0</v>
      </c>
      <c r="AB1936" s="796">
        <f>IFERROR(VLOOKUP(N1936,'[40]KL TT ĐỢT 2'!$B$18:$K$2023,10,0),0)</f>
        <v>0</v>
      </c>
    </row>
    <row r="1937" spans="1:28" s="1081" customFormat="1" ht="28">
      <c r="A1937" s="1077">
        <v>97</v>
      </c>
      <c r="B1937" s="1077" t="s">
        <v>4066</v>
      </c>
      <c r="C1937" s="1087" t="s">
        <v>4067</v>
      </c>
      <c r="D1937" s="1079" t="s">
        <v>822</v>
      </c>
      <c r="E1937" s="1051">
        <v>3</v>
      </c>
      <c r="F1937" s="922">
        <v>0</v>
      </c>
      <c r="G1937" s="922"/>
      <c r="H1937" s="758">
        <v>0</v>
      </c>
      <c r="I1937" s="912">
        <f t="shared" si="307"/>
        <v>0</v>
      </c>
      <c r="J1937" s="913">
        <f t="shared" si="299"/>
        <v>0</v>
      </c>
      <c r="K1937" s="912"/>
      <c r="M1937" s="1082">
        <v>97</v>
      </c>
      <c r="N1937" s="1082" t="s">
        <v>4066</v>
      </c>
      <c r="O1937" s="1088" t="s">
        <v>4067</v>
      </c>
      <c r="P1937" s="1084" t="s">
        <v>822</v>
      </c>
      <c r="Q1937" s="1089">
        <v>3</v>
      </c>
      <c r="R1937" s="758">
        <f t="shared" si="305"/>
        <v>0</v>
      </c>
      <c r="S1937" s="844">
        <f t="shared" si="305"/>
        <v>0</v>
      </c>
      <c r="T1937" s="883">
        <f t="shared" si="305"/>
        <v>0</v>
      </c>
      <c r="U1937" s="1090">
        <v>1991700</v>
      </c>
      <c r="V1937" s="1090">
        <v>232200</v>
      </c>
      <c r="W1937" s="795">
        <f t="shared" si="300"/>
        <v>2223900</v>
      </c>
      <c r="X1937" s="795">
        <f t="shared" si="301"/>
        <v>6671700</v>
      </c>
      <c r="Y1937" s="795">
        <f t="shared" si="302"/>
        <v>0</v>
      </c>
      <c r="Z1937" s="795">
        <f t="shared" si="303"/>
        <v>0</v>
      </c>
      <c r="AA1937" s="795">
        <f t="shared" si="304"/>
        <v>0</v>
      </c>
      <c r="AB1937" s="796">
        <f>IFERROR(VLOOKUP(N1937,'[40]KL TT ĐỢT 2'!$B$18:$K$2023,10,0),0)</f>
        <v>0</v>
      </c>
    </row>
    <row r="1938" spans="1:28" s="1081" customFormat="1" ht="28">
      <c r="A1938" s="1077">
        <v>98</v>
      </c>
      <c r="B1938" s="1077" t="s">
        <v>4068</v>
      </c>
      <c r="C1938" s="1087" t="s">
        <v>4069</v>
      </c>
      <c r="D1938" s="1079" t="s">
        <v>822</v>
      </c>
      <c r="E1938" s="1051">
        <v>18</v>
      </c>
      <c r="F1938" s="922">
        <v>0</v>
      </c>
      <c r="G1938" s="922"/>
      <c r="H1938" s="758">
        <v>0</v>
      </c>
      <c r="I1938" s="912">
        <f t="shared" si="307"/>
        <v>0</v>
      </c>
      <c r="J1938" s="913">
        <f t="shared" si="299"/>
        <v>0</v>
      </c>
      <c r="K1938" s="912"/>
      <c r="M1938" s="1082">
        <v>98</v>
      </c>
      <c r="N1938" s="1082" t="s">
        <v>4068</v>
      </c>
      <c r="O1938" s="1088" t="s">
        <v>4069</v>
      </c>
      <c r="P1938" s="1084" t="s">
        <v>822</v>
      </c>
      <c r="Q1938" s="1089">
        <v>18</v>
      </c>
      <c r="R1938" s="758">
        <f t="shared" si="305"/>
        <v>0</v>
      </c>
      <c r="S1938" s="844">
        <f t="shared" si="305"/>
        <v>0</v>
      </c>
      <c r="T1938" s="883">
        <f t="shared" si="305"/>
        <v>0</v>
      </c>
      <c r="U1938" s="1090">
        <v>1991700</v>
      </c>
      <c r="V1938" s="1090">
        <v>232200</v>
      </c>
      <c r="W1938" s="795">
        <f t="shared" si="300"/>
        <v>2223900</v>
      </c>
      <c r="X1938" s="795">
        <f t="shared" si="301"/>
        <v>40030200</v>
      </c>
      <c r="Y1938" s="795">
        <f t="shared" si="302"/>
        <v>0</v>
      </c>
      <c r="Z1938" s="795">
        <f t="shared" si="303"/>
        <v>0</v>
      </c>
      <c r="AA1938" s="795">
        <f t="shared" si="304"/>
        <v>0</v>
      </c>
      <c r="AB1938" s="796">
        <f>IFERROR(VLOOKUP(N1938,'[40]KL TT ĐỢT 2'!$B$18:$K$2023,10,0),0)</f>
        <v>0</v>
      </c>
    </row>
    <row r="1939" spans="1:28" s="1081" customFormat="1" ht="28">
      <c r="A1939" s="1077">
        <v>99</v>
      </c>
      <c r="B1939" s="1077" t="s">
        <v>4070</v>
      </c>
      <c r="C1939" s="1087" t="s">
        <v>4071</v>
      </c>
      <c r="D1939" s="1079" t="s">
        <v>822</v>
      </c>
      <c r="E1939" s="1051">
        <v>6</v>
      </c>
      <c r="F1939" s="922">
        <v>0</v>
      </c>
      <c r="G1939" s="922"/>
      <c r="H1939" s="758">
        <v>0</v>
      </c>
      <c r="I1939" s="912">
        <f t="shared" si="307"/>
        <v>0</v>
      </c>
      <c r="J1939" s="913">
        <f t="shared" si="299"/>
        <v>0</v>
      </c>
      <c r="K1939" s="912"/>
      <c r="M1939" s="1082">
        <v>99</v>
      </c>
      <c r="N1939" s="1082" t="s">
        <v>4070</v>
      </c>
      <c r="O1939" s="1088" t="s">
        <v>4071</v>
      </c>
      <c r="P1939" s="1084" t="s">
        <v>822</v>
      </c>
      <c r="Q1939" s="1089">
        <v>6</v>
      </c>
      <c r="R1939" s="758">
        <f t="shared" si="305"/>
        <v>0</v>
      </c>
      <c r="S1939" s="844">
        <f t="shared" si="305"/>
        <v>0</v>
      </c>
      <c r="T1939" s="883">
        <f t="shared" si="305"/>
        <v>0</v>
      </c>
      <c r="U1939" s="1090">
        <v>1991700</v>
      </c>
      <c r="V1939" s="1090">
        <v>232200</v>
      </c>
      <c r="W1939" s="795">
        <f t="shared" si="300"/>
        <v>2223900</v>
      </c>
      <c r="X1939" s="795">
        <f t="shared" si="301"/>
        <v>13343400</v>
      </c>
      <c r="Y1939" s="795">
        <f t="shared" si="302"/>
        <v>0</v>
      </c>
      <c r="Z1939" s="795">
        <f t="shared" si="303"/>
        <v>0</v>
      </c>
      <c r="AA1939" s="795">
        <f t="shared" si="304"/>
        <v>0</v>
      </c>
      <c r="AB1939" s="796">
        <f>IFERROR(VLOOKUP(N1939,'[40]KL TT ĐỢT 2'!$B$18:$K$2023,10,0),0)</f>
        <v>0</v>
      </c>
    </row>
    <row r="1940" spans="1:28" s="1081" customFormat="1" ht="28">
      <c r="A1940" s="1077">
        <v>100</v>
      </c>
      <c r="B1940" s="1077" t="s">
        <v>4072</v>
      </c>
      <c r="C1940" s="1087" t="s">
        <v>4073</v>
      </c>
      <c r="D1940" s="1079" t="s">
        <v>822</v>
      </c>
      <c r="E1940" s="1051">
        <v>1</v>
      </c>
      <c r="F1940" s="922">
        <v>0</v>
      </c>
      <c r="G1940" s="922"/>
      <c r="H1940" s="758">
        <v>0</v>
      </c>
      <c r="I1940" s="912">
        <f t="shared" si="307"/>
        <v>0</v>
      </c>
      <c r="J1940" s="913">
        <f t="shared" si="299"/>
        <v>0</v>
      </c>
      <c r="K1940" s="912"/>
      <c r="M1940" s="1082">
        <v>100</v>
      </c>
      <c r="N1940" s="1082" t="s">
        <v>4072</v>
      </c>
      <c r="O1940" s="1088" t="s">
        <v>4073</v>
      </c>
      <c r="P1940" s="1084" t="s">
        <v>822</v>
      </c>
      <c r="Q1940" s="1089">
        <v>1</v>
      </c>
      <c r="R1940" s="758">
        <f t="shared" si="305"/>
        <v>0</v>
      </c>
      <c r="S1940" s="844">
        <f t="shared" si="305"/>
        <v>0</v>
      </c>
      <c r="T1940" s="883">
        <f t="shared" si="305"/>
        <v>0</v>
      </c>
      <c r="U1940" s="1090">
        <v>1991700</v>
      </c>
      <c r="V1940" s="1090">
        <v>232200</v>
      </c>
      <c r="W1940" s="795">
        <f t="shared" si="300"/>
        <v>2223900</v>
      </c>
      <c r="X1940" s="795">
        <f t="shared" si="301"/>
        <v>2223900</v>
      </c>
      <c r="Y1940" s="795">
        <f t="shared" si="302"/>
        <v>0</v>
      </c>
      <c r="Z1940" s="795">
        <f t="shared" si="303"/>
        <v>0</v>
      </c>
      <c r="AA1940" s="795">
        <f t="shared" si="304"/>
        <v>0</v>
      </c>
      <c r="AB1940" s="796">
        <f>IFERROR(VLOOKUP(N1940,'[40]KL TT ĐỢT 2'!$B$18:$K$2023,10,0),0)</f>
        <v>0</v>
      </c>
    </row>
    <row r="1941" spans="1:28" s="1081" customFormat="1" ht="28">
      <c r="A1941" s="1077">
        <v>101</v>
      </c>
      <c r="B1941" s="1077" t="s">
        <v>4074</v>
      </c>
      <c r="C1941" s="1087" t="s">
        <v>4075</v>
      </c>
      <c r="D1941" s="1079" t="s">
        <v>822</v>
      </c>
      <c r="E1941" s="1051">
        <v>4</v>
      </c>
      <c r="F1941" s="922">
        <v>0</v>
      </c>
      <c r="G1941" s="922"/>
      <c r="H1941" s="758">
        <v>0</v>
      </c>
      <c r="I1941" s="912">
        <f t="shared" si="307"/>
        <v>0</v>
      </c>
      <c r="J1941" s="913">
        <f t="shared" si="299"/>
        <v>0</v>
      </c>
      <c r="K1941" s="912"/>
      <c r="M1941" s="1082">
        <v>101</v>
      </c>
      <c r="N1941" s="1082" t="s">
        <v>4074</v>
      </c>
      <c r="O1941" s="1088" t="s">
        <v>4075</v>
      </c>
      <c r="P1941" s="1084" t="s">
        <v>822</v>
      </c>
      <c r="Q1941" s="1089">
        <v>4</v>
      </c>
      <c r="R1941" s="758">
        <f t="shared" si="305"/>
        <v>0</v>
      </c>
      <c r="S1941" s="844">
        <f t="shared" si="305"/>
        <v>0</v>
      </c>
      <c r="T1941" s="883">
        <f t="shared" si="305"/>
        <v>0</v>
      </c>
      <c r="U1941" s="1090">
        <v>2450200</v>
      </c>
      <c r="V1941" s="1090">
        <v>258000</v>
      </c>
      <c r="W1941" s="795">
        <f t="shared" si="300"/>
        <v>2708200</v>
      </c>
      <c r="X1941" s="795">
        <f t="shared" si="301"/>
        <v>10832800</v>
      </c>
      <c r="Y1941" s="795">
        <f t="shared" si="302"/>
        <v>0</v>
      </c>
      <c r="Z1941" s="795">
        <f t="shared" si="303"/>
        <v>0</v>
      </c>
      <c r="AA1941" s="795">
        <f t="shared" si="304"/>
        <v>0</v>
      </c>
      <c r="AB1941" s="796">
        <f>IFERROR(VLOOKUP(N1941,'[40]KL TT ĐỢT 2'!$B$18:$K$2023,10,0),0)</f>
        <v>0</v>
      </c>
    </row>
    <row r="1942" spans="1:28" s="1081" customFormat="1" ht="28">
      <c r="A1942" s="1077">
        <v>102</v>
      </c>
      <c r="B1942" s="1077" t="s">
        <v>4076</v>
      </c>
      <c r="C1942" s="1087" t="s">
        <v>4077</v>
      </c>
      <c r="D1942" s="1079" t="s">
        <v>822</v>
      </c>
      <c r="E1942" s="1051">
        <v>1</v>
      </c>
      <c r="F1942" s="922">
        <v>0</v>
      </c>
      <c r="G1942" s="922"/>
      <c r="H1942" s="758">
        <v>0</v>
      </c>
      <c r="I1942" s="912">
        <f t="shared" si="307"/>
        <v>0</v>
      </c>
      <c r="J1942" s="913">
        <f t="shared" si="299"/>
        <v>0</v>
      </c>
      <c r="K1942" s="912"/>
      <c r="M1942" s="1082">
        <v>102</v>
      </c>
      <c r="N1942" s="1082" t="s">
        <v>4076</v>
      </c>
      <c r="O1942" s="1088" t="s">
        <v>4077</v>
      </c>
      <c r="P1942" s="1084" t="s">
        <v>822</v>
      </c>
      <c r="Q1942" s="1089">
        <v>1</v>
      </c>
      <c r="R1942" s="758">
        <f t="shared" si="305"/>
        <v>0</v>
      </c>
      <c r="S1942" s="844">
        <f t="shared" si="305"/>
        <v>0</v>
      </c>
      <c r="T1942" s="883">
        <f t="shared" si="305"/>
        <v>0</v>
      </c>
      <c r="U1942" s="1090">
        <v>616300</v>
      </c>
      <c r="V1942" s="1090">
        <v>193500</v>
      </c>
      <c r="W1942" s="795">
        <f t="shared" si="300"/>
        <v>809800</v>
      </c>
      <c r="X1942" s="795">
        <f t="shared" si="301"/>
        <v>809800</v>
      </c>
      <c r="Y1942" s="795">
        <f t="shared" si="302"/>
        <v>0</v>
      </c>
      <c r="Z1942" s="795">
        <f t="shared" si="303"/>
        <v>0</v>
      </c>
      <c r="AA1942" s="795">
        <f t="shared" si="304"/>
        <v>0</v>
      </c>
      <c r="AB1942" s="796">
        <f>IFERROR(VLOOKUP(N1942,'[40]KL TT ĐỢT 2'!$B$18:$K$2023,10,0),0)</f>
        <v>0</v>
      </c>
    </row>
    <row r="1943" spans="1:28" s="1096" customFormat="1" ht="28">
      <c r="A1943" s="1077">
        <v>103</v>
      </c>
      <c r="B1943" s="1077" t="s">
        <v>4078</v>
      </c>
      <c r="C1943" s="1087" t="s">
        <v>4079</v>
      </c>
      <c r="D1943" s="1079" t="s">
        <v>822</v>
      </c>
      <c r="E1943" s="1051">
        <v>9</v>
      </c>
      <c r="F1943" s="922">
        <v>0</v>
      </c>
      <c r="G1943" s="922"/>
      <c r="H1943" s="758">
        <v>0</v>
      </c>
      <c r="I1943" s="912">
        <f t="shared" si="307"/>
        <v>0</v>
      </c>
      <c r="J1943" s="913">
        <f t="shared" si="299"/>
        <v>0</v>
      </c>
      <c r="K1943" s="912"/>
      <c r="M1943" s="1082">
        <v>103</v>
      </c>
      <c r="N1943" s="1082" t="s">
        <v>4078</v>
      </c>
      <c r="O1943" s="1088" t="s">
        <v>4079</v>
      </c>
      <c r="P1943" s="1084" t="s">
        <v>822</v>
      </c>
      <c r="Q1943" s="1089">
        <v>9</v>
      </c>
      <c r="R1943" s="758">
        <f t="shared" si="305"/>
        <v>0</v>
      </c>
      <c r="S1943" s="844">
        <f t="shared" si="305"/>
        <v>0</v>
      </c>
      <c r="T1943" s="883">
        <f t="shared" si="305"/>
        <v>0</v>
      </c>
      <c r="U1943" s="1090">
        <v>616300</v>
      </c>
      <c r="V1943" s="1090">
        <v>161300</v>
      </c>
      <c r="W1943" s="795">
        <f t="shared" si="300"/>
        <v>777600</v>
      </c>
      <c r="X1943" s="795">
        <f t="shared" si="301"/>
        <v>6998400</v>
      </c>
      <c r="Y1943" s="795">
        <f t="shared" si="302"/>
        <v>0</v>
      </c>
      <c r="Z1943" s="795">
        <f t="shared" si="303"/>
        <v>0</v>
      </c>
      <c r="AA1943" s="795">
        <f t="shared" si="304"/>
        <v>0</v>
      </c>
      <c r="AB1943" s="796">
        <f>IFERROR(VLOOKUP(N1943,'[40]KL TT ĐỢT 2'!$B$18:$K$2023,10,0),0)</f>
        <v>0</v>
      </c>
    </row>
    <row r="1944" spans="1:28" s="1081" customFormat="1" ht="28">
      <c r="A1944" s="1077">
        <v>104</v>
      </c>
      <c r="B1944" s="1077" t="s">
        <v>4080</v>
      </c>
      <c r="C1944" s="1087" t="s">
        <v>4081</v>
      </c>
      <c r="D1944" s="1079" t="s">
        <v>822</v>
      </c>
      <c r="E1944" s="1051">
        <v>42</v>
      </c>
      <c r="F1944" s="922">
        <v>0</v>
      </c>
      <c r="G1944" s="922"/>
      <c r="H1944" s="758">
        <v>0</v>
      </c>
      <c r="I1944" s="912">
        <f t="shared" si="307"/>
        <v>0</v>
      </c>
      <c r="J1944" s="913">
        <f t="shared" si="299"/>
        <v>0</v>
      </c>
      <c r="K1944" s="912"/>
      <c r="M1944" s="1082">
        <v>104</v>
      </c>
      <c r="N1944" s="1082" t="s">
        <v>4080</v>
      </c>
      <c r="O1944" s="1088" t="s">
        <v>4081</v>
      </c>
      <c r="P1944" s="1084" t="s">
        <v>822</v>
      </c>
      <c r="Q1944" s="1089">
        <v>42</v>
      </c>
      <c r="R1944" s="758">
        <f t="shared" si="305"/>
        <v>0</v>
      </c>
      <c r="S1944" s="844">
        <f t="shared" si="305"/>
        <v>0</v>
      </c>
      <c r="T1944" s="883">
        <f t="shared" si="305"/>
        <v>0</v>
      </c>
      <c r="U1944" s="1090">
        <v>616300</v>
      </c>
      <c r="V1944" s="1090">
        <v>161300</v>
      </c>
      <c r="W1944" s="795">
        <f t="shared" si="300"/>
        <v>777600</v>
      </c>
      <c r="X1944" s="795">
        <f t="shared" si="301"/>
        <v>32659200</v>
      </c>
      <c r="Y1944" s="795">
        <f t="shared" si="302"/>
        <v>0</v>
      </c>
      <c r="Z1944" s="795">
        <f t="shared" si="303"/>
        <v>0</v>
      </c>
      <c r="AA1944" s="795">
        <f t="shared" si="304"/>
        <v>0</v>
      </c>
      <c r="AB1944" s="796">
        <f>IFERROR(VLOOKUP(N1944,'[40]KL TT ĐỢT 2'!$B$18:$K$2023,10,0),0)</f>
        <v>0</v>
      </c>
    </row>
    <row r="1945" spans="1:28" s="1081" customFormat="1" ht="28">
      <c r="A1945" s="1077">
        <v>105</v>
      </c>
      <c r="B1945" s="1077" t="s">
        <v>4082</v>
      </c>
      <c r="C1945" s="1087" t="s">
        <v>4083</v>
      </c>
      <c r="D1945" s="1079" t="s">
        <v>822</v>
      </c>
      <c r="E1945" s="1051">
        <v>0</v>
      </c>
      <c r="F1945" s="922">
        <v>0</v>
      </c>
      <c r="G1945" s="922"/>
      <c r="H1945" s="758">
        <v>0</v>
      </c>
      <c r="I1945" s="912">
        <f t="shared" si="307"/>
        <v>0</v>
      </c>
      <c r="J1945" s="913">
        <f t="shared" si="299"/>
        <v>0</v>
      </c>
      <c r="K1945" s="912"/>
      <c r="M1945" s="1082">
        <v>105</v>
      </c>
      <c r="N1945" s="1082" t="s">
        <v>4082</v>
      </c>
      <c r="O1945" s="1088" t="s">
        <v>4083</v>
      </c>
      <c r="P1945" s="1084" t="s">
        <v>822</v>
      </c>
      <c r="Q1945" s="1089">
        <v>0</v>
      </c>
      <c r="R1945" s="758">
        <f t="shared" ref="R1945:T1976" si="308">+H1945</f>
        <v>0</v>
      </c>
      <c r="S1945" s="844">
        <f t="shared" si="308"/>
        <v>0</v>
      </c>
      <c r="T1945" s="883">
        <f t="shared" si="308"/>
        <v>0</v>
      </c>
      <c r="U1945" s="1090">
        <v>616300</v>
      </c>
      <c r="V1945" s="1090">
        <v>161300</v>
      </c>
      <c r="W1945" s="795">
        <f t="shared" si="300"/>
        <v>777600</v>
      </c>
      <c r="X1945" s="795">
        <f t="shared" si="301"/>
        <v>0</v>
      </c>
      <c r="Y1945" s="795">
        <f t="shared" si="302"/>
        <v>0</v>
      </c>
      <c r="Z1945" s="795">
        <f t="shared" si="303"/>
        <v>0</v>
      </c>
      <c r="AA1945" s="795">
        <f t="shared" si="304"/>
        <v>0</v>
      </c>
      <c r="AB1945" s="796">
        <f>IFERROR(VLOOKUP(N1945,'[40]KL TT ĐỢT 2'!$B$18:$K$2023,10,0),0)</f>
        <v>0</v>
      </c>
    </row>
    <row r="1946" spans="1:28" s="1081" customFormat="1" ht="28">
      <c r="A1946" s="1077">
        <v>106</v>
      </c>
      <c r="B1946" s="1077" t="s">
        <v>4084</v>
      </c>
      <c r="C1946" s="1087" t="s">
        <v>4085</v>
      </c>
      <c r="D1946" s="1079" t="s">
        <v>822</v>
      </c>
      <c r="E1946" s="1051">
        <v>0</v>
      </c>
      <c r="F1946" s="922">
        <v>0</v>
      </c>
      <c r="G1946" s="922"/>
      <c r="H1946" s="758">
        <v>0</v>
      </c>
      <c r="I1946" s="912">
        <f t="shared" si="307"/>
        <v>0</v>
      </c>
      <c r="J1946" s="913">
        <f t="shared" si="299"/>
        <v>0</v>
      </c>
      <c r="K1946" s="912"/>
      <c r="M1946" s="1082">
        <v>106</v>
      </c>
      <c r="N1946" s="1082" t="s">
        <v>4084</v>
      </c>
      <c r="O1946" s="1088" t="s">
        <v>4085</v>
      </c>
      <c r="P1946" s="1084" t="s">
        <v>822</v>
      </c>
      <c r="Q1946" s="1089">
        <v>0</v>
      </c>
      <c r="R1946" s="758">
        <f t="shared" si="308"/>
        <v>0</v>
      </c>
      <c r="S1946" s="844">
        <f t="shared" si="308"/>
        <v>0</v>
      </c>
      <c r="T1946" s="883">
        <f t="shared" si="308"/>
        <v>0</v>
      </c>
      <c r="U1946" s="1090">
        <v>616300</v>
      </c>
      <c r="V1946" s="1090">
        <v>122600</v>
      </c>
      <c r="W1946" s="795">
        <f t="shared" si="300"/>
        <v>738900</v>
      </c>
      <c r="X1946" s="795">
        <f t="shared" si="301"/>
        <v>0</v>
      </c>
      <c r="Y1946" s="795">
        <f t="shared" si="302"/>
        <v>0</v>
      </c>
      <c r="Z1946" s="795">
        <f t="shared" si="303"/>
        <v>0</v>
      </c>
      <c r="AA1946" s="795">
        <f t="shared" si="304"/>
        <v>0</v>
      </c>
      <c r="AB1946" s="796">
        <f>IFERROR(VLOOKUP(N1946,'[40]KL TT ĐỢT 2'!$B$18:$K$2023,10,0),0)</f>
        <v>0</v>
      </c>
    </row>
    <row r="1947" spans="1:28" s="1096" customFormat="1" ht="28">
      <c r="A1947" s="1077">
        <v>107</v>
      </c>
      <c r="B1947" s="1077" t="s">
        <v>4086</v>
      </c>
      <c r="C1947" s="1087" t="s">
        <v>4087</v>
      </c>
      <c r="D1947" s="1079" t="s">
        <v>822</v>
      </c>
      <c r="E1947" s="1051">
        <v>12</v>
      </c>
      <c r="F1947" s="922">
        <v>0</v>
      </c>
      <c r="G1947" s="922"/>
      <c r="H1947" s="758">
        <v>0</v>
      </c>
      <c r="I1947" s="912">
        <f t="shared" si="307"/>
        <v>0</v>
      </c>
      <c r="J1947" s="913">
        <f t="shared" si="299"/>
        <v>0</v>
      </c>
      <c r="K1947" s="912"/>
      <c r="M1947" s="1082">
        <v>107</v>
      </c>
      <c r="N1947" s="1082" t="s">
        <v>4086</v>
      </c>
      <c r="O1947" s="1088" t="s">
        <v>4087</v>
      </c>
      <c r="P1947" s="1084" t="s">
        <v>822</v>
      </c>
      <c r="Q1947" s="1089">
        <v>12</v>
      </c>
      <c r="R1947" s="758">
        <f t="shared" si="308"/>
        <v>0</v>
      </c>
      <c r="S1947" s="844">
        <f t="shared" si="308"/>
        <v>0</v>
      </c>
      <c r="T1947" s="883">
        <f t="shared" si="308"/>
        <v>0</v>
      </c>
      <c r="U1947" s="1090">
        <v>254500</v>
      </c>
      <c r="V1947" s="1090">
        <v>122600</v>
      </c>
      <c r="W1947" s="795">
        <f t="shared" si="300"/>
        <v>377100</v>
      </c>
      <c r="X1947" s="795">
        <f t="shared" si="301"/>
        <v>4525200</v>
      </c>
      <c r="Y1947" s="795">
        <f t="shared" si="302"/>
        <v>0</v>
      </c>
      <c r="Z1947" s="795">
        <f t="shared" si="303"/>
        <v>0</v>
      </c>
      <c r="AA1947" s="795">
        <f t="shared" si="304"/>
        <v>0</v>
      </c>
      <c r="AB1947" s="796">
        <f>IFERROR(VLOOKUP(N1947,'[40]KL TT ĐỢT 2'!$B$18:$K$2023,10,0),0)</f>
        <v>0</v>
      </c>
    </row>
    <row r="1948" spans="1:28" s="1096" customFormat="1" ht="28" collapsed="1">
      <c r="A1948" s="1077">
        <v>108</v>
      </c>
      <c r="B1948" s="1077" t="s">
        <v>4088</v>
      </c>
      <c r="C1948" s="1087" t="s">
        <v>4089</v>
      </c>
      <c r="D1948" s="1079" t="s">
        <v>822</v>
      </c>
      <c r="E1948" s="1051">
        <v>33</v>
      </c>
      <c r="F1948" s="882">
        <v>0.24242424242424243</v>
      </c>
      <c r="G1948" s="882"/>
      <c r="H1948" s="758">
        <v>20</v>
      </c>
      <c r="I1948" s="912">
        <f t="shared" si="307"/>
        <v>12</v>
      </c>
      <c r="J1948" s="913">
        <f t="shared" si="299"/>
        <v>32</v>
      </c>
      <c r="K1948" s="927">
        <v>0.36359999999999998</v>
      </c>
      <c r="M1948" s="1082">
        <v>108</v>
      </c>
      <c r="N1948" s="1082" t="s">
        <v>4088</v>
      </c>
      <c r="O1948" s="1088" t="s">
        <v>4089</v>
      </c>
      <c r="P1948" s="1084" t="s">
        <v>822</v>
      </c>
      <c r="Q1948" s="1089">
        <v>33</v>
      </c>
      <c r="R1948" s="758">
        <f t="shared" si="308"/>
        <v>20</v>
      </c>
      <c r="S1948" s="844">
        <f t="shared" si="308"/>
        <v>12</v>
      </c>
      <c r="T1948" s="883">
        <f t="shared" si="308"/>
        <v>32</v>
      </c>
      <c r="U1948" s="1090">
        <v>254500</v>
      </c>
      <c r="V1948" s="1090">
        <v>122600</v>
      </c>
      <c r="W1948" s="795">
        <f t="shared" si="300"/>
        <v>377100</v>
      </c>
      <c r="X1948" s="795">
        <f t="shared" si="301"/>
        <v>12444300</v>
      </c>
      <c r="Y1948" s="795">
        <f t="shared" si="302"/>
        <v>7542000</v>
      </c>
      <c r="Z1948" s="795">
        <f t="shared" si="303"/>
        <v>4525200</v>
      </c>
      <c r="AA1948" s="795">
        <f t="shared" si="304"/>
        <v>12067200</v>
      </c>
      <c r="AB1948" s="796">
        <f>IFERROR(VLOOKUP(N1948,'[40]KL TT ĐỢT 2'!$B$18:$K$2023,10,0),0)</f>
        <v>0.36359999999999998</v>
      </c>
    </row>
    <row r="1949" spans="1:28" s="1081" customFormat="1" ht="84" hidden="1" outlineLevel="1">
      <c r="A1949" s="1077"/>
      <c r="B1949" s="1077"/>
      <c r="C1949" s="923" t="s">
        <v>4090</v>
      </c>
      <c r="D1949" s="1079"/>
      <c r="E1949" s="1080"/>
      <c r="F1949" s="926"/>
      <c r="G1949" s="926"/>
      <c r="H1949" s="758">
        <v>0</v>
      </c>
      <c r="I1949" s="912"/>
      <c r="J1949" s="913"/>
      <c r="K1949" s="927"/>
      <c r="M1949" s="1082"/>
      <c r="N1949" s="1082"/>
      <c r="O1949" s="1088"/>
      <c r="P1949" s="1084"/>
      <c r="Q1949" s="1089"/>
      <c r="R1949" s="758">
        <f t="shared" si="308"/>
        <v>0</v>
      </c>
      <c r="S1949" s="844">
        <f t="shared" si="308"/>
        <v>0</v>
      </c>
      <c r="T1949" s="883">
        <f t="shared" si="308"/>
        <v>0</v>
      </c>
      <c r="U1949" s="1090"/>
      <c r="V1949" s="1090"/>
      <c r="W1949" s="795"/>
      <c r="X1949" s="795"/>
      <c r="Y1949" s="795"/>
      <c r="Z1949" s="795"/>
      <c r="AA1949" s="795"/>
      <c r="AB1949" s="796"/>
    </row>
    <row r="1950" spans="1:28" s="1096" customFormat="1" ht="28" collapsed="1">
      <c r="A1950" s="1077">
        <v>109</v>
      </c>
      <c r="B1950" s="1077" t="s">
        <v>4091</v>
      </c>
      <c r="C1950" s="1087" t="s">
        <v>4092</v>
      </c>
      <c r="D1950" s="1079" t="s">
        <v>822</v>
      </c>
      <c r="E1950" s="1051">
        <v>108</v>
      </c>
      <c r="F1950" s="882">
        <v>7.407407407407407E-2</v>
      </c>
      <c r="G1950" s="882"/>
      <c r="H1950" s="758">
        <v>20</v>
      </c>
      <c r="I1950" s="912">
        <f t="shared" si="307"/>
        <v>12</v>
      </c>
      <c r="J1950" s="913">
        <f t="shared" si="299"/>
        <v>32</v>
      </c>
      <c r="K1950" s="927">
        <v>0.1111</v>
      </c>
      <c r="M1950" s="1082">
        <v>109</v>
      </c>
      <c r="N1950" s="1082" t="s">
        <v>4091</v>
      </c>
      <c r="O1950" s="1088" t="s">
        <v>4092</v>
      </c>
      <c r="P1950" s="1084" t="s">
        <v>822</v>
      </c>
      <c r="Q1950" s="1089">
        <v>108</v>
      </c>
      <c r="R1950" s="758">
        <f t="shared" si="308"/>
        <v>20</v>
      </c>
      <c r="S1950" s="844">
        <f t="shared" si="308"/>
        <v>12</v>
      </c>
      <c r="T1950" s="883">
        <f t="shared" si="308"/>
        <v>32</v>
      </c>
      <c r="U1950" s="1090">
        <v>254500</v>
      </c>
      <c r="V1950" s="1090">
        <v>122600</v>
      </c>
      <c r="W1950" s="795">
        <f t="shared" si="300"/>
        <v>377100</v>
      </c>
      <c r="X1950" s="795">
        <f t="shared" si="301"/>
        <v>40726800</v>
      </c>
      <c r="Y1950" s="795">
        <f t="shared" si="302"/>
        <v>7542000</v>
      </c>
      <c r="Z1950" s="795">
        <f t="shared" si="303"/>
        <v>4525200</v>
      </c>
      <c r="AA1950" s="795">
        <f t="shared" si="304"/>
        <v>12067200</v>
      </c>
      <c r="AB1950" s="796">
        <f>IFERROR(VLOOKUP(N1950,'[40]KL TT ĐỢT 2'!$B$18:$K$2023,10,0),0)</f>
        <v>0.1111</v>
      </c>
    </row>
    <row r="1951" spans="1:28" s="1081" customFormat="1" ht="84" hidden="1" outlineLevel="1">
      <c r="A1951" s="1077"/>
      <c r="B1951" s="1077"/>
      <c r="C1951" s="923" t="s">
        <v>4093</v>
      </c>
      <c r="D1951" s="1079"/>
      <c r="E1951" s="1080"/>
      <c r="F1951" s="926"/>
      <c r="G1951" s="926"/>
      <c r="H1951" s="758">
        <v>0</v>
      </c>
      <c r="I1951" s="912"/>
      <c r="J1951" s="913"/>
      <c r="K1951" s="927"/>
      <c r="M1951" s="1082"/>
      <c r="N1951" s="1082"/>
      <c r="O1951" s="1088"/>
      <c r="P1951" s="1084"/>
      <c r="Q1951" s="1089"/>
      <c r="R1951" s="758">
        <f t="shared" si="308"/>
        <v>0</v>
      </c>
      <c r="S1951" s="844">
        <f t="shared" si="308"/>
        <v>0</v>
      </c>
      <c r="T1951" s="883">
        <f t="shared" si="308"/>
        <v>0</v>
      </c>
      <c r="U1951" s="1090"/>
      <c r="V1951" s="1090"/>
      <c r="W1951" s="795"/>
      <c r="X1951" s="795"/>
      <c r="Y1951" s="795"/>
      <c r="Z1951" s="795"/>
      <c r="AA1951" s="795"/>
      <c r="AB1951" s="796"/>
    </row>
    <row r="1952" spans="1:28" s="1096" customFormat="1" ht="28">
      <c r="A1952" s="1077">
        <v>110</v>
      </c>
      <c r="B1952" s="1077" t="s">
        <v>4094</v>
      </c>
      <c r="C1952" s="1087" t="s">
        <v>4095</v>
      </c>
      <c r="D1952" s="1079" t="s">
        <v>822</v>
      </c>
      <c r="E1952" s="1051">
        <v>421</v>
      </c>
      <c r="F1952" s="882">
        <v>3.800475059382423E-2</v>
      </c>
      <c r="G1952" s="882"/>
      <c r="H1952" s="758">
        <v>28</v>
      </c>
      <c r="I1952" s="912">
        <f t="shared" si="307"/>
        <v>12</v>
      </c>
      <c r="J1952" s="913">
        <f t="shared" si="299"/>
        <v>40</v>
      </c>
      <c r="K1952" s="927">
        <v>2.8500000000000001E-2</v>
      </c>
      <c r="M1952" s="1082">
        <v>110</v>
      </c>
      <c r="N1952" s="1082" t="s">
        <v>4094</v>
      </c>
      <c r="O1952" s="1088" t="s">
        <v>4095</v>
      </c>
      <c r="P1952" s="1084" t="s">
        <v>822</v>
      </c>
      <c r="Q1952" s="1089">
        <v>421</v>
      </c>
      <c r="R1952" s="758">
        <f t="shared" si="308"/>
        <v>28</v>
      </c>
      <c r="S1952" s="844">
        <f t="shared" si="308"/>
        <v>12</v>
      </c>
      <c r="T1952" s="883">
        <f t="shared" si="308"/>
        <v>40</v>
      </c>
      <c r="U1952" s="1090">
        <v>254500</v>
      </c>
      <c r="V1952" s="1090">
        <v>122600</v>
      </c>
      <c r="W1952" s="795">
        <f t="shared" si="300"/>
        <v>377100</v>
      </c>
      <c r="X1952" s="795">
        <f t="shared" si="301"/>
        <v>158759100</v>
      </c>
      <c r="Y1952" s="795">
        <f t="shared" si="302"/>
        <v>10558800</v>
      </c>
      <c r="Z1952" s="795">
        <f t="shared" si="303"/>
        <v>4525200</v>
      </c>
      <c r="AA1952" s="795">
        <f t="shared" si="304"/>
        <v>15084000</v>
      </c>
      <c r="AB1952" s="796">
        <f>IFERROR(VLOOKUP(N1952,'[40]KL TT ĐỢT 2'!$B$18:$K$2023,10,0),0)</f>
        <v>2.8500000000000001E-2</v>
      </c>
    </row>
    <row r="1953" spans="1:28" s="1081" customFormat="1">
      <c r="A1953" s="1077"/>
      <c r="B1953" s="1077"/>
      <c r="C1953" s="923"/>
      <c r="D1953" s="1079"/>
      <c r="E1953" s="1080"/>
      <c r="F1953" s="926"/>
      <c r="G1953" s="926"/>
      <c r="H1953" s="758">
        <v>0</v>
      </c>
      <c r="I1953" s="912">
        <f t="shared" si="307"/>
        <v>0</v>
      </c>
      <c r="J1953" s="913">
        <f t="shared" si="299"/>
        <v>0</v>
      </c>
      <c r="K1953" s="927"/>
      <c r="M1953" s="1082"/>
      <c r="N1953" s="1082"/>
      <c r="O1953" s="1088"/>
      <c r="P1953" s="1084"/>
      <c r="Q1953" s="1089"/>
      <c r="R1953" s="758">
        <f t="shared" si="308"/>
        <v>0</v>
      </c>
      <c r="S1953" s="844">
        <f t="shared" si="308"/>
        <v>0</v>
      </c>
      <c r="T1953" s="883">
        <f t="shared" si="308"/>
        <v>0</v>
      </c>
      <c r="U1953" s="1090"/>
      <c r="V1953" s="1090"/>
      <c r="W1953" s="795"/>
      <c r="X1953" s="795"/>
      <c r="Y1953" s="795"/>
      <c r="Z1953" s="795"/>
      <c r="AA1953" s="795"/>
      <c r="AB1953" s="796"/>
    </row>
    <row r="1954" spans="1:28" s="1096" customFormat="1" ht="28" collapsed="1">
      <c r="A1954" s="1077">
        <v>111</v>
      </c>
      <c r="B1954" s="1077" t="s">
        <v>4096</v>
      </c>
      <c r="C1954" s="1087" t="s">
        <v>4097</v>
      </c>
      <c r="D1954" s="1079" t="s">
        <v>822</v>
      </c>
      <c r="E1954" s="1051">
        <v>134</v>
      </c>
      <c r="F1954" s="882">
        <v>5.9701492537313432E-2</v>
      </c>
      <c r="G1954" s="882"/>
      <c r="H1954" s="758">
        <v>20</v>
      </c>
      <c r="I1954" s="912">
        <f t="shared" si="307"/>
        <v>12</v>
      </c>
      <c r="J1954" s="913">
        <f t="shared" si="299"/>
        <v>32</v>
      </c>
      <c r="K1954" s="927">
        <v>8.9599999999999999E-2</v>
      </c>
      <c r="M1954" s="1082">
        <v>111</v>
      </c>
      <c r="N1954" s="1082" t="s">
        <v>4096</v>
      </c>
      <c r="O1954" s="1088" t="s">
        <v>4097</v>
      </c>
      <c r="P1954" s="1084" t="s">
        <v>822</v>
      </c>
      <c r="Q1954" s="1089">
        <v>134</v>
      </c>
      <c r="R1954" s="758">
        <f t="shared" si="308"/>
        <v>20</v>
      </c>
      <c r="S1954" s="844">
        <f t="shared" si="308"/>
        <v>12</v>
      </c>
      <c r="T1954" s="883">
        <f t="shared" si="308"/>
        <v>32</v>
      </c>
      <c r="U1954" s="1090">
        <v>254500</v>
      </c>
      <c r="V1954" s="1090">
        <v>122600</v>
      </c>
      <c r="W1954" s="795">
        <f t="shared" si="300"/>
        <v>377100</v>
      </c>
      <c r="X1954" s="795">
        <f t="shared" si="301"/>
        <v>50531400</v>
      </c>
      <c r="Y1954" s="795">
        <f t="shared" si="302"/>
        <v>7542000</v>
      </c>
      <c r="Z1954" s="795">
        <f t="shared" si="303"/>
        <v>4525200</v>
      </c>
      <c r="AA1954" s="795">
        <f t="shared" si="304"/>
        <v>12067200</v>
      </c>
      <c r="AB1954" s="796">
        <f>IFERROR(VLOOKUP(N1954,'[40]KL TT ĐỢT 2'!$B$18:$K$2023,10,0),0)</f>
        <v>8.9599999999999999E-2</v>
      </c>
    </row>
    <row r="1955" spans="1:28" s="1081" customFormat="1" ht="84" hidden="1" outlineLevel="1">
      <c r="A1955" s="1077"/>
      <c r="B1955" s="1077"/>
      <c r="C1955" s="923" t="s">
        <v>4098</v>
      </c>
      <c r="D1955" s="1079"/>
      <c r="E1955" s="1080"/>
      <c r="F1955" s="926"/>
      <c r="G1955" s="926"/>
      <c r="H1955" s="758">
        <v>0</v>
      </c>
      <c r="I1955" s="912"/>
      <c r="J1955" s="913"/>
      <c r="K1955" s="927"/>
      <c r="M1955" s="1082"/>
      <c r="N1955" s="1082"/>
      <c r="O1955" s="1088"/>
      <c r="P1955" s="1084"/>
      <c r="Q1955" s="1089"/>
      <c r="R1955" s="758">
        <f t="shared" si="308"/>
        <v>0</v>
      </c>
      <c r="S1955" s="844">
        <f t="shared" si="308"/>
        <v>0</v>
      </c>
      <c r="T1955" s="883">
        <f t="shared" si="308"/>
        <v>0</v>
      </c>
      <c r="U1955" s="1090"/>
      <c r="V1955" s="1090"/>
      <c r="W1955" s="795"/>
      <c r="X1955" s="795"/>
      <c r="Y1955" s="795"/>
      <c r="Z1955" s="795"/>
      <c r="AA1955" s="795"/>
      <c r="AB1955" s="796"/>
    </row>
    <row r="1956" spans="1:28" s="1096" customFormat="1" ht="28" collapsed="1">
      <c r="A1956" s="1077">
        <v>112</v>
      </c>
      <c r="B1956" s="1077" t="s">
        <v>4099</v>
      </c>
      <c r="C1956" s="1087" t="s">
        <v>4100</v>
      </c>
      <c r="D1956" s="1079" t="s">
        <v>822</v>
      </c>
      <c r="E1956" s="1051">
        <v>110</v>
      </c>
      <c r="F1956" s="882">
        <v>7.2727272727272724E-2</v>
      </c>
      <c r="G1956" s="882"/>
      <c r="H1956" s="758">
        <v>20</v>
      </c>
      <c r="I1956" s="912">
        <f t="shared" si="307"/>
        <v>12</v>
      </c>
      <c r="J1956" s="913">
        <f t="shared" si="299"/>
        <v>32</v>
      </c>
      <c r="K1956" s="927">
        <v>0.1091</v>
      </c>
      <c r="M1956" s="1082">
        <v>112</v>
      </c>
      <c r="N1956" s="1082" t="s">
        <v>4099</v>
      </c>
      <c r="O1956" s="1088" t="s">
        <v>4100</v>
      </c>
      <c r="P1956" s="1084" t="s">
        <v>822</v>
      </c>
      <c r="Q1956" s="1089">
        <v>110</v>
      </c>
      <c r="R1956" s="758">
        <f t="shared" si="308"/>
        <v>20</v>
      </c>
      <c r="S1956" s="844">
        <f t="shared" si="308"/>
        <v>12</v>
      </c>
      <c r="T1956" s="883">
        <f t="shared" si="308"/>
        <v>32</v>
      </c>
      <c r="U1956" s="1090">
        <v>165700</v>
      </c>
      <c r="V1956" s="1090">
        <v>96800</v>
      </c>
      <c r="W1956" s="795">
        <f t="shared" si="300"/>
        <v>262500</v>
      </c>
      <c r="X1956" s="795">
        <f t="shared" si="301"/>
        <v>28875000</v>
      </c>
      <c r="Y1956" s="795">
        <f t="shared" si="302"/>
        <v>5250000</v>
      </c>
      <c r="Z1956" s="795">
        <f t="shared" si="303"/>
        <v>3150000</v>
      </c>
      <c r="AA1956" s="795">
        <f t="shared" si="304"/>
        <v>8400000</v>
      </c>
      <c r="AB1956" s="796">
        <f>IFERROR(VLOOKUP(N1956,'[40]KL TT ĐỢT 2'!$B$18:$K$2023,10,0),0)</f>
        <v>0.1091</v>
      </c>
    </row>
    <row r="1957" spans="1:28" s="1081" customFormat="1" ht="84" hidden="1" outlineLevel="1">
      <c r="A1957" s="1077"/>
      <c r="B1957" s="1077"/>
      <c r="C1957" s="923" t="s">
        <v>4101</v>
      </c>
      <c r="D1957" s="1079"/>
      <c r="E1957" s="1080"/>
      <c r="F1957" s="926"/>
      <c r="G1957" s="926"/>
      <c r="H1957" s="758">
        <v>0</v>
      </c>
      <c r="I1957" s="912">
        <f t="shared" si="307"/>
        <v>0</v>
      </c>
      <c r="J1957" s="913">
        <f t="shared" ref="J1957:J2020" si="309">+H1957+I1957</f>
        <v>0</v>
      </c>
      <c r="K1957" s="927"/>
      <c r="M1957" s="1082"/>
      <c r="N1957" s="1082"/>
      <c r="O1957" s="1088"/>
      <c r="P1957" s="1084"/>
      <c r="Q1957" s="1089"/>
      <c r="R1957" s="758">
        <f t="shared" si="308"/>
        <v>0</v>
      </c>
      <c r="S1957" s="844">
        <f t="shared" si="308"/>
        <v>0</v>
      </c>
      <c r="T1957" s="883">
        <f t="shared" si="308"/>
        <v>0</v>
      </c>
      <c r="U1957" s="1090"/>
      <c r="V1957" s="1090"/>
      <c r="W1957" s="795"/>
      <c r="X1957" s="795"/>
      <c r="Y1957" s="795"/>
      <c r="Z1957" s="795"/>
      <c r="AA1957" s="795"/>
      <c r="AB1957" s="796"/>
    </row>
    <row r="1958" spans="1:28" s="1081" customFormat="1" ht="28">
      <c r="A1958" s="1077">
        <v>113</v>
      </c>
      <c r="B1958" s="1077" t="s">
        <v>4102</v>
      </c>
      <c r="C1958" s="1087" t="s">
        <v>4103</v>
      </c>
      <c r="D1958" s="1079" t="s">
        <v>822</v>
      </c>
      <c r="E1958" s="1051">
        <v>14</v>
      </c>
      <c r="F1958" s="922">
        <v>0</v>
      </c>
      <c r="G1958" s="922"/>
      <c r="H1958" s="758">
        <v>0</v>
      </c>
      <c r="I1958" s="912">
        <f t="shared" si="307"/>
        <v>0</v>
      </c>
      <c r="J1958" s="913">
        <f t="shared" si="309"/>
        <v>0</v>
      </c>
      <c r="K1958" s="912"/>
      <c r="M1958" s="1082">
        <v>113</v>
      </c>
      <c r="N1958" s="1082" t="s">
        <v>4102</v>
      </c>
      <c r="O1958" s="1088" t="s">
        <v>4103</v>
      </c>
      <c r="P1958" s="1084" t="s">
        <v>822</v>
      </c>
      <c r="Q1958" s="1089">
        <v>14</v>
      </c>
      <c r="R1958" s="758">
        <f t="shared" si="308"/>
        <v>0</v>
      </c>
      <c r="S1958" s="844">
        <f t="shared" si="308"/>
        <v>0</v>
      </c>
      <c r="T1958" s="883">
        <f t="shared" si="308"/>
        <v>0</v>
      </c>
      <c r="U1958" s="1090">
        <v>165700</v>
      </c>
      <c r="V1958" s="1090">
        <v>96800</v>
      </c>
      <c r="W1958" s="795">
        <f t="shared" si="300"/>
        <v>262500</v>
      </c>
      <c r="X1958" s="795">
        <f t="shared" si="301"/>
        <v>3675000</v>
      </c>
      <c r="Y1958" s="795">
        <f t="shared" si="302"/>
        <v>0</v>
      </c>
      <c r="Z1958" s="795">
        <f t="shared" si="303"/>
        <v>0</v>
      </c>
      <c r="AA1958" s="795">
        <f t="shared" si="304"/>
        <v>0</v>
      </c>
      <c r="AB1958" s="796">
        <f>IFERROR(VLOOKUP(N1958,'[40]KL TT ĐỢT 2'!$B$18:$K$2023,10,0),0)</f>
        <v>0</v>
      </c>
    </row>
    <row r="1959" spans="1:28" s="1081" customFormat="1" ht="28">
      <c r="A1959" s="1077">
        <v>114</v>
      </c>
      <c r="B1959" s="1077" t="s">
        <v>4104</v>
      </c>
      <c r="C1959" s="1087" t="s">
        <v>4105</v>
      </c>
      <c r="D1959" s="1079" t="s">
        <v>822</v>
      </c>
      <c r="E1959" s="1051">
        <v>16</v>
      </c>
      <c r="F1959" s="922">
        <v>0</v>
      </c>
      <c r="G1959" s="922"/>
      <c r="H1959" s="758">
        <v>0</v>
      </c>
      <c r="I1959" s="912">
        <f t="shared" si="307"/>
        <v>0</v>
      </c>
      <c r="J1959" s="913">
        <f t="shared" si="309"/>
        <v>0</v>
      </c>
      <c r="K1959" s="912"/>
      <c r="M1959" s="1082">
        <v>114</v>
      </c>
      <c r="N1959" s="1082" t="s">
        <v>4104</v>
      </c>
      <c r="O1959" s="1088" t="s">
        <v>4105</v>
      </c>
      <c r="P1959" s="1084" t="s">
        <v>822</v>
      </c>
      <c r="Q1959" s="1089">
        <v>16</v>
      </c>
      <c r="R1959" s="758">
        <f t="shared" si="308"/>
        <v>0</v>
      </c>
      <c r="S1959" s="844">
        <f t="shared" si="308"/>
        <v>0</v>
      </c>
      <c r="T1959" s="883">
        <f t="shared" si="308"/>
        <v>0</v>
      </c>
      <c r="U1959" s="1090">
        <v>165700</v>
      </c>
      <c r="V1959" s="1090">
        <v>96800</v>
      </c>
      <c r="W1959" s="795">
        <f t="shared" si="300"/>
        <v>262500</v>
      </c>
      <c r="X1959" s="795">
        <f t="shared" si="301"/>
        <v>4200000</v>
      </c>
      <c r="Y1959" s="795">
        <f t="shared" si="302"/>
        <v>0</v>
      </c>
      <c r="Z1959" s="795">
        <f t="shared" si="303"/>
        <v>0</v>
      </c>
      <c r="AA1959" s="795">
        <f t="shared" si="304"/>
        <v>0</v>
      </c>
      <c r="AB1959" s="796">
        <f>IFERROR(VLOOKUP(N1959,'[40]KL TT ĐỢT 2'!$B$18:$K$2023,10,0),0)</f>
        <v>0</v>
      </c>
    </row>
    <row r="1960" spans="1:28" s="1096" customFormat="1" ht="28" collapsed="1">
      <c r="A1960" s="1077">
        <v>115</v>
      </c>
      <c r="B1960" s="1077" t="s">
        <v>4106</v>
      </c>
      <c r="C1960" s="1087" t="s">
        <v>4107</v>
      </c>
      <c r="D1960" s="1079" t="s">
        <v>822</v>
      </c>
      <c r="E1960" s="1051">
        <v>212</v>
      </c>
      <c r="F1960" s="882">
        <v>7.5471698113207544E-2</v>
      </c>
      <c r="G1960" s="882"/>
      <c r="H1960" s="758">
        <v>40</v>
      </c>
      <c r="I1960" s="912">
        <f t="shared" si="307"/>
        <v>24</v>
      </c>
      <c r="J1960" s="913">
        <f>+H1960+I1960</f>
        <v>64</v>
      </c>
      <c r="K1960" s="927">
        <v>0.11323</v>
      </c>
      <c r="M1960" s="1082">
        <v>115</v>
      </c>
      <c r="N1960" s="1082" t="s">
        <v>4106</v>
      </c>
      <c r="O1960" s="1088" t="s">
        <v>4107</v>
      </c>
      <c r="P1960" s="1084" t="s">
        <v>822</v>
      </c>
      <c r="Q1960" s="1089">
        <v>212</v>
      </c>
      <c r="R1960" s="758">
        <f t="shared" si="308"/>
        <v>40</v>
      </c>
      <c r="S1960" s="844">
        <f t="shared" si="308"/>
        <v>24</v>
      </c>
      <c r="T1960" s="883">
        <f t="shared" si="308"/>
        <v>64</v>
      </c>
      <c r="U1960" s="1090">
        <v>165700</v>
      </c>
      <c r="V1960" s="1090">
        <v>96800</v>
      </c>
      <c r="W1960" s="795">
        <f t="shared" si="300"/>
        <v>262500</v>
      </c>
      <c r="X1960" s="795">
        <f t="shared" si="301"/>
        <v>55650000</v>
      </c>
      <c r="Y1960" s="795">
        <f t="shared" si="302"/>
        <v>10500000</v>
      </c>
      <c r="Z1960" s="795">
        <f t="shared" si="303"/>
        <v>6300000</v>
      </c>
      <c r="AA1960" s="795">
        <f t="shared" si="304"/>
        <v>16800000</v>
      </c>
      <c r="AB1960" s="796">
        <f>IFERROR(VLOOKUP(N1960,'[40]KL TT ĐỢT 2'!$B$18:$K$2023,10,0),0)</f>
        <v>0.11323</v>
      </c>
    </row>
    <row r="1961" spans="1:28" s="1081" customFormat="1" ht="84" hidden="1" outlineLevel="1">
      <c r="A1961" s="1077"/>
      <c r="B1961" s="1077"/>
      <c r="C1961" s="923" t="s">
        <v>4108</v>
      </c>
      <c r="D1961" s="1079"/>
      <c r="E1961" s="1080"/>
      <c r="F1961" s="926"/>
      <c r="G1961" s="926"/>
      <c r="H1961" s="758">
        <v>0</v>
      </c>
      <c r="I1961" s="912"/>
      <c r="J1961" s="913"/>
      <c r="K1961" s="927"/>
      <c r="M1961" s="1082"/>
      <c r="N1961" s="1082"/>
      <c r="O1961" s="1088"/>
      <c r="P1961" s="1084"/>
      <c r="Q1961" s="1089"/>
      <c r="R1961" s="758">
        <f t="shared" si="308"/>
        <v>0</v>
      </c>
      <c r="S1961" s="844">
        <f t="shared" si="308"/>
        <v>0</v>
      </c>
      <c r="T1961" s="883">
        <f t="shared" si="308"/>
        <v>0</v>
      </c>
      <c r="U1961" s="1090"/>
      <c r="V1961" s="1090"/>
      <c r="W1961" s="795"/>
      <c r="X1961" s="795"/>
      <c r="Y1961" s="795"/>
      <c r="Z1961" s="795"/>
      <c r="AA1961" s="795"/>
      <c r="AB1961" s="796"/>
    </row>
    <row r="1962" spans="1:28" s="1081" customFormat="1" ht="28">
      <c r="A1962" s="1077">
        <v>116</v>
      </c>
      <c r="B1962" s="1077" t="s">
        <v>4109</v>
      </c>
      <c r="C1962" s="1087" t="s">
        <v>4110</v>
      </c>
      <c r="D1962" s="1079" t="s">
        <v>822</v>
      </c>
      <c r="E1962" s="1051">
        <v>66</v>
      </c>
      <c r="F1962" s="922">
        <v>0</v>
      </c>
      <c r="G1962" s="922"/>
      <c r="H1962" s="758">
        <v>0</v>
      </c>
      <c r="I1962" s="912">
        <f t="shared" si="307"/>
        <v>0</v>
      </c>
      <c r="J1962" s="913">
        <f t="shared" si="309"/>
        <v>0</v>
      </c>
      <c r="K1962" s="912"/>
      <c r="M1962" s="1082">
        <v>116</v>
      </c>
      <c r="N1962" s="1082" t="s">
        <v>4109</v>
      </c>
      <c r="O1962" s="1088" t="s">
        <v>4110</v>
      </c>
      <c r="P1962" s="1084" t="s">
        <v>822</v>
      </c>
      <c r="Q1962" s="1089">
        <v>66</v>
      </c>
      <c r="R1962" s="758">
        <f t="shared" si="308"/>
        <v>0</v>
      </c>
      <c r="S1962" s="844">
        <f t="shared" si="308"/>
        <v>0</v>
      </c>
      <c r="T1962" s="883">
        <f t="shared" si="308"/>
        <v>0</v>
      </c>
      <c r="U1962" s="1090">
        <v>165700</v>
      </c>
      <c r="V1962" s="1090">
        <v>96800</v>
      </c>
      <c r="W1962" s="795">
        <f t="shared" si="300"/>
        <v>262500</v>
      </c>
      <c r="X1962" s="795">
        <f t="shared" si="301"/>
        <v>17325000</v>
      </c>
      <c r="Y1962" s="795">
        <f t="shared" si="302"/>
        <v>0</v>
      </c>
      <c r="Z1962" s="795">
        <f t="shared" si="303"/>
        <v>0</v>
      </c>
      <c r="AA1962" s="795">
        <f t="shared" si="304"/>
        <v>0</v>
      </c>
      <c r="AB1962" s="796">
        <f>IFERROR(VLOOKUP(N1962,'[40]KL TT ĐỢT 2'!$B$18:$K$2023,10,0),0)</f>
        <v>0</v>
      </c>
    </row>
    <row r="1963" spans="1:28" s="1081" customFormat="1" ht="28">
      <c r="A1963" s="1077">
        <v>117</v>
      </c>
      <c r="B1963" s="1077" t="s">
        <v>4111</v>
      </c>
      <c r="C1963" s="1087" t="s">
        <v>4112</v>
      </c>
      <c r="D1963" s="1079" t="s">
        <v>822</v>
      </c>
      <c r="E1963" s="1051">
        <v>0</v>
      </c>
      <c r="F1963" s="922">
        <v>0</v>
      </c>
      <c r="G1963" s="922"/>
      <c r="H1963" s="758">
        <v>0</v>
      </c>
      <c r="I1963" s="912">
        <f t="shared" si="307"/>
        <v>0</v>
      </c>
      <c r="J1963" s="913">
        <f t="shared" si="309"/>
        <v>0</v>
      </c>
      <c r="K1963" s="912"/>
      <c r="M1963" s="1082">
        <v>117</v>
      </c>
      <c r="N1963" s="1082" t="s">
        <v>4111</v>
      </c>
      <c r="O1963" s="1088" t="s">
        <v>4112</v>
      </c>
      <c r="P1963" s="1084" t="s">
        <v>822</v>
      </c>
      <c r="Q1963" s="1089">
        <v>0</v>
      </c>
      <c r="R1963" s="758">
        <f t="shared" si="308"/>
        <v>0</v>
      </c>
      <c r="S1963" s="844">
        <f t="shared" si="308"/>
        <v>0</v>
      </c>
      <c r="T1963" s="883">
        <f t="shared" si="308"/>
        <v>0</v>
      </c>
      <c r="U1963" s="1090">
        <v>120600</v>
      </c>
      <c r="V1963" s="1090">
        <v>71000</v>
      </c>
      <c r="W1963" s="795">
        <f t="shared" si="300"/>
        <v>191600</v>
      </c>
      <c r="X1963" s="795">
        <f t="shared" si="301"/>
        <v>0</v>
      </c>
      <c r="Y1963" s="795">
        <f t="shared" si="302"/>
        <v>0</v>
      </c>
      <c r="Z1963" s="795">
        <f t="shared" si="303"/>
        <v>0</v>
      </c>
      <c r="AA1963" s="795">
        <f t="shared" si="304"/>
        <v>0</v>
      </c>
      <c r="AB1963" s="796">
        <f>IFERROR(VLOOKUP(N1963,'[40]KL TT ĐỢT 2'!$B$18:$K$2023,10,0),0)</f>
        <v>0</v>
      </c>
    </row>
    <row r="1964" spans="1:28" s="1081" customFormat="1" ht="28" collapsed="1">
      <c r="A1964" s="1077">
        <v>118</v>
      </c>
      <c r="B1964" s="1077" t="s">
        <v>4113</v>
      </c>
      <c r="C1964" s="1087" t="s">
        <v>4114</v>
      </c>
      <c r="D1964" s="1079" t="s">
        <v>822</v>
      </c>
      <c r="E1964" s="1051">
        <v>114</v>
      </c>
      <c r="F1964" s="882">
        <v>0.35087719298245612</v>
      </c>
      <c r="G1964" s="882"/>
      <c r="H1964" s="758">
        <v>64</v>
      </c>
      <c r="I1964" s="912">
        <f t="shared" si="307"/>
        <v>24</v>
      </c>
      <c r="J1964" s="913">
        <f t="shared" si="309"/>
        <v>88</v>
      </c>
      <c r="K1964" s="927">
        <v>0.21049999999999999</v>
      </c>
      <c r="M1964" s="1077">
        <v>118</v>
      </c>
      <c r="N1964" s="1077" t="s">
        <v>4113</v>
      </c>
      <c r="O1964" s="1087" t="s">
        <v>4114</v>
      </c>
      <c r="P1964" s="1079" t="s">
        <v>822</v>
      </c>
      <c r="Q1964" s="1066">
        <v>114</v>
      </c>
      <c r="R1964" s="758">
        <f t="shared" si="308"/>
        <v>64</v>
      </c>
      <c r="S1964" s="844">
        <f t="shared" si="308"/>
        <v>24</v>
      </c>
      <c r="T1964" s="883">
        <f t="shared" si="308"/>
        <v>88</v>
      </c>
      <c r="U1964" s="1097">
        <v>120600</v>
      </c>
      <c r="V1964" s="1097">
        <v>71000</v>
      </c>
      <c r="W1964" s="845">
        <f t="shared" si="300"/>
        <v>191600</v>
      </c>
      <c r="X1964" s="845">
        <f t="shared" si="301"/>
        <v>21842400</v>
      </c>
      <c r="Y1964" s="845">
        <f>R1964*W1964</f>
        <v>12262400</v>
      </c>
      <c r="Z1964" s="845">
        <f>S1964*W1964</f>
        <v>4598400</v>
      </c>
      <c r="AA1964" s="845">
        <f>T1964*W1964</f>
        <v>16860800</v>
      </c>
      <c r="AB1964" s="796">
        <f>IFERROR(VLOOKUP(N1964,'[40]KL TT ĐỢT 2'!$B$18:$K$2023,10,0),0)</f>
        <v>0.21049999999999999</v>
      </c>
    </row>
    <row r="1965" spans="1:28" s="1081" customFormat="1" ht="84" hidden="1" outlineLevel="1">
      <c r="A1965" s="1077"/>
      <c r="B1965" s="1077"/>
      <c r="C1965" s="923" t="s">
        <v>4115</v>
      </c>
      <c r="D1965" s="1079"/>
      <c r="E1965" s="1080"/>
      <c r="F1965" s="926"/>
      <c r="G1965" s="926"/>
      <c r="H1965" s="758">
        <v>0</v>
      </c>
      <c r="I1965" s="912"/>
      <c r="J1965" s="913"/>
      <c r="K1965" s="927" t="s">
        <v>4116</v>
      </c>
      <c r="M1965" s="1077"/>
      <c r="N1965" s="1077"/>
      <c r="O1965" s="1087"/>
      <c r="P1965" s="1079"/>
      <c r="Q1965" s="1066"/>
      <c r="R1965" s="758">
        <f t="shared" si="308"/>
        <v>0</v>
      </c>
      <c r="S1965" s="844">
        <f t="shared" si="308"/>
        <v>0</v>
      </c>
      <c r="T1965" s="883">
        <f t="shared" si="308"/>
        <v>0</v>
      </c>
      <c r="U1965" s="1097"/>
      <c r="V1965" s="1097"/>
      <c r="W1965" s="845"/>
      <c r="X1965" s="845"/>
      <c r="Y1965" s="845"/>
      <c r="Z1965" s="845"/>
      <c r="AA1965" s="845"/>
      <c r="AB1965" s="796"/>
    </row>
    <row r="1966" spans="1:28" s="1081" customFormat="1" ht="28">
      <c r="A1966" s="1077">
        <v>119</v>
      </c>
      <c r="B1966" s="1077" t="s">
        <v>4117</v>
      </c>
      <c r="C1966" s="1087" t="s">
        <v>4118</v>
      </c>
      <c r="D1966" s="1079" t="s">
        <v>822</v>
      </c>
      <c r="E1966" s="1051">
        <v>18</v>
      </c>
      <c r="F1966" s="922">
        <v>0</v>
      </c>
      <c r="G1966" s="922"/>
      <c r="H1966" s="758">
        <v>0</v>
      </c>
      <c r="I1966" s="912">
        <f t="shared" si="307"/>
        <v>0</v>
      </c>
      <c r="J1966" s="913">
        <f t="shared" si="309"/>
        <v>0</v>
      </c>
      <c r="K1966" s="912"/>
      <c r="M1966" s="1082">
        <v>119</v>
      </c>
      <c r="N1966" s="1082" t="s">
        <v>4117</v>
      </c>
      <c r="O1966" s="1088" t="s">
        <v>4118</v>
      </c>
      <c r="P1966" s="1084" t="s">
        <v>822</v>
      </c>
      <c r="Q1966" s="1089">
        <v>18</v>
      </c>
      <c r="R1966" s="758">
        <f t="shared" si="308"/>
        <v>0</v>
      </c>
      <c r="S1966" s="844">
        <f t="shared" si="308"/>
        <v>0</v>
      </c>
      <c r="T1966" s="883">
        <f t="shared" si="308"/>
        <v>0</v>
      </c>
      <c r="U1966" s="1090">
        <v>120600</v>
      </c>
      <c r="V1966" s="1090">
        <v>71000</v>
      </c>
      <c r="W1966" s="795">
        <f t="shared" si="300"/>
        <v>191600</v>
      </c>
      <c r="X1966" s="795">
        <f t="shared" si="301"/>
        <v>3448800</v>
      </c>
      <c r="Y1966" s="795">
        <f t="shared" si="302"/>
        <v>0</v>
      </c>
      <c r="Z1966" s="795">
        <f t="shared" si="303"/>
        <v>0</v>
      </c>
      <c r="AA1966" s="795">
        <f t="shared" si="304"/>
        <v>0</v>
      </c>
      <c r="AB1966" s="796">
        <f>IFERROR(VLOOKUP(N1966,'[40]KL TT ĐỢT 2'!$B$18:$K$2023,10,0),0)</f>
        <v>0</v>
      </c>
    </row>
    <row r="1967" spans="1:28" s="1096" customFormat="1" ht="28" collapsed="1">
      <c r="A1967" s="1077">
        <v>120</v>
      </c>
      <c r="B1967" s="1077" t="s">
        <v>4119</v>
      </c>
      <c r="C1967" s="1087" t="s">
        <v>4120</v>
      </c>
      <c r="D1967" s="1079" t="s">
        <v>822</v>
      </c>
      <c r="E1967" s="1051">
        <v>1586</v>
      </c>
      <c r="F1967" s="882">
        <v>7.5662042875157626E-2</v>
      </c>
      <c r="G1967" s="882"/>
      <c r="H1967" s="758">
        <v>300</v>
      </c>
      <c r="I1967" s="912">
        <f t="shared" si="307"/>
        <v>180</v>
      </c>
      <c r="J1967" s="913">
        <f t="shared" si="309"/>
        <v>480</v>
      </c>
      <c r="K1967" s="927">
        <v>0.1135</v>
      </c>
      <c r="M1967" s="1082">
        <v>120</v>
      </c>
      <c r="N1967" s="1082" t="s">
        <v>4119</v>
      </c>
      <c r="O1967" s="1088" t="s">
        <v>4120</v>
      </c>
      <c r="P1967" s="1084" t="s">
        <v>822</v>
      </c>
      <c r="Q1967" s="1089">
        <v>1586</v>
      </c>
      <c r="R1967" s="758">
        <f t="shared" si="308"/>
        <v>300</v>
      </c>
      <c r="S1967" s="844">
        <f t="shared" si="308"/>
        <v>180</v>
      </c>
      <c r="T1967" s="883">
        <f t="shared" si="308"/>
        <v>480</v>
      </c>
      <c r="U1967" s="1090">
        <v>120600</v>
      </c>
      <c r="V1967" s="1090">
        <v>71000</v>
      </c>
      <c r="W1967" s="795">
        <f t="shared" si="300"/>
        <v>191600</v>
      </c>
      <c r="X1967" s="795">
        <f t="shared" si="301"/>
        <v>303877600</v>
      </c>
      <c r="Y1967" s="795">
        <f t="shared" si="302"/>
        <v>57480000</v>
      </c>
      <c r="Z1967" s="795">
        <f t="shared" si="303"/>
        <v>34488000</v>
      </c>
      <c r="AA1967" s="795">
        <f t="shared" si="304"/>
        <v>91968000</v>
      </c>
      <c r="AB1967" s="796">
        <f>IFERROR(VLOOKUP(N1967,'[40]KL TT ĐỢT 2'!$B$18:$K$2023,10,0),0)</f>
        <v>0.1135</v>
      </c>
    </row>
    <row r="1968" spans="1:28" s="1081" customFormat="1" ht="84" hidden="1" outlineLevel="1">
      <c r="A1968" s="1077"/>
      <c r="B1968" s="1077"/>
      <c r="C1968" s="923" t="s">
        <v>4121</v>
      </c>
      <c r="D1968" s="1079"/>
      <c r="E1968" s="1080"/>
      <c r="F1968" s="926"/>
      <c r="G1968" s="926"/>
      <c r="H1968" s="758">
        <v>0</v>
      </c>
      <c r="I1968" s="912"/>
      <c r="J1968" s="913"/>
      <c r="K1968" s="927"/>
      <c r="M1968" s="1082"/>
      <c r="N1968" s="1082"/>
      <c r="O1968" s="1088"/>
      <c r="P1968" s="1084"/>
      <c r="Q1968" s="1089"/>
      <c r="R1968" s="758">
        <f t="shared" si="308"/>
        <v>0</v>
      </c>
      <c r="S1968" s="844">
        <f t="shared" si="308"/>
        <v>0</v>
      </c>
      <c r="T1968" s="883">
        <f t="shared" si="308"/>
        <v>0</v>
      </c>
      <c r="U1968" s="1090"/>
      <c r="V1968" s="1090"/>
      <c r="W1968" s="795"/>
      <c r="X1968" s="795"/>
      <c r="Y1968" s="795"/>
      <c r="Z1968" s="795"/>
      <c r="AA1968" s="795"/>
      <c r="AB1968" s="796"/>
    </row>
    <row r="1969" spans="1:28" s="1081" customFormat="1" ht="28" collapsed="1">
      <c r="A1969" s="1077">
        <v>121</v>
      </c>
      <c r="B1969" s="1077" t="s">
        <v>4122</v>
      </c>
      <c r="C1969" s="1087" t="s">
        <v>4123</v>
      </c>
      <c r="D1969" s="1079" t="s">
        <v>822</v>
      </c>
      <c r="E1969" s="1051">
        <v>192</v>
      </c>
      <c r="F1969" s="882">
        <v>8.3333333333333329E-2</v>
      </c>
      <c r="G1969" s="882"/>
      <c r="H1969" s="758">
        <v>40</v>
      </c>
      <c r="I1969" s="912">
        <f t="shared" si="307"/>
        <v>24</v>
      </c>
      <c r="J1969" s="913">
        <f t="shared" si="309"/>
        <v>64</v>
      </c>
      <c r="K1969" s="927">
        <v>0.125</v>
      </c>
      <c r="M1969" s="1082">
        <v>121</v>
      </c>
      <c r="N1969" s="1082" t="s">
        <v>4122</v>
      </c>
      <c r="O1969" s="1088" t="s">
        <v>4123</v>
      </c>
      <c r="P1969" s="1084" t="s">
        <v>822</v>
      </c>
      <c r="Q1969" s="1089">
        <v>192</v>
      </c>
      <c r="R1969" s="758">
        <f t="shared" si="308"/>
        <v>40</v>
      </c>
      <c r="S1969" s="844">
        <f t="shared" si="308"/>
        <v>24</v>
      </c>
      <c r="T1969" s="883">
        <f t="shared" si="308"/>
        <v>64</v>
      </c>
      <c r="U1969" s="1090">
        <v>37500</v>
      </c>
      <c r="V1969" s="1090">
        <v>51600</v>
      </c>
      <c r="W1969" s="795">
        <f t="shared" si="300"/>
        <v>89100</v>
      </c>
      <c r="X1969" s="795">
        <f t="shared" si="301"/>
        <v>17107200</v>
      </c>
      <c r="Y1969" s="795">
        <f t="shared" si="302"/>
        <v>3564000</v>
      </c>
      <c r="Z1969" s="795">
        <f t="shared" si="303"/>
        <v>2138400</v>
      </c>
      <c r="AA1969" s="795">
        <f t="shared" si="304"/>
        <v>5702400</v>
      </c>
      <c r="AB1969" s="796">
        <f>IFERROR(VLOOKUP(N1969,'[40]KL TT ĐỢT 2'!$B$18:$K$2023,10,0),0)</f>
        <v>0.125</v>
      </c>
    </row>
    <row r="1970" spans="1:28" s="1081" customFormat="1" ht="84" hidden="1" outlineLevel="1">
      <c r="A1970" s="1077"/>
      <c r="B1970" s="1077"/>
      <c r="C1970" s="923" t="s">
        <v>4124</v>
      </c>
      <c r="D1970" s="1079"/>
      <c r="E1970" s="1080"/>
      <c r="F1970" s="926"/>
      <c r="G1970" s="926"/>
      <c r="H1970" s="758">
        <v>0</v>
      </c>
      <c r="I1970" s="912"/>
      <c r="J1970" s="913"/>
      <c r="K1970" s="927"/>
      <c r="M1970" s="1082"/>
      <c r="N1970" s="1082"/>
      <c r="O1970" s="1088"/>
      <c r="P1970" s="1084"/>
      <c r="Q1970" s="1089"/>
      <c r="R1970" s="758">
        <f t="shared" si="308"/>
        <v>0</v>
      </c>
      <c r="S1970" s="844">
        <f t="shared" si="308"/>
        <v>0</v>
      </c>
      <c r="T1970" s="883">
        <f t="shared" si="308"/>
        <v>0</v>
      </c>
      <c r="U1970" s="1090"/>
      <c r="V1970" s="1090"/>
      <c r="W1970" s="795"/>
      <c r="X1970" s="795"/>
      <c r="Y1970" s="795"/>
      <c r="Z1970" s="795"/>
      <c r="AA1970" s="795"/>
      <c r="AB1970" s="796"/>
    </row>
    <row r="1971" spans="1:28" s="1081" customFormat="1" ht="28">
      <c r="A1971" s="1077">
        <v>122</v>
      </c>
      <c r="B1971" s="1077" t="s">
        <v>4125</v>
      </c>
      <c r="C1971" s="1087" t="s">
        <v>4126</v>
      </c>
      <c r="D1971" s="1079" t="s">
        <v>822</v>
      </c>
      <c r="E1971" s="1051">
        <v>18</v>
      </c>
      <c r="F1971" s="922">
        <v>0</v>
      </c>
      <c r="G1971" s="922"/>
      <c r="H1971" s="758">
        <v>0</v>
      </c>
      <c r="I1971" s="912">
        <f t="shared" si="307"/>
        <v>0</v>
      </c>
      <c r="J1971" s="913">
        <f t="shared" si="309"/>
        <v>0</v>
      </c>
      <c r="K1971" s="912"/>
      <c r="M1971" s="1082">
        <v>122</v>
      </c>
      <c r="N1971" s="1082" t="s">
        <v>4125</v>
      </c>
      <c r="O1971" s="1088" t="s">
        <v>4126</v>
      </c>
      <c r="P1971" s="1084" t="s">
        <v>822</v>
      </c>
      <c r="Q1971" s="1089">
        <v>18</v>
      </c>
      <c r="R1971" s="758">
        <f t="shared" si="308"/>
        <v>0</v>
      </c>
      <c r="S1971" s="844">
        <f t="shared" si="308"/>
        <v>0</v>
      </c>
      <c r="T1971" s="883">
        <f t="shared" si="308"/>
        <v>0</v>
      </c>
      <c r="U1971" s="1090">
        <v>37500</v>
      </c>
      <c r="V1971" s="1090">
        <v>51600</v>
      </c>
      <c r="W1971" s="795">
        <f t="shared" si="300"/>
        <v>89100</v>
      </c>
      <c r="X1971" s="795">
        <f t="shared" si="301"/>
        <v>1603800</v>
      </c>
      <c r="Y1971" s="795">
        <f t="shared" si="302"/>
        <v>0</v>
      </c>
      <c r="Z1971" s="795">
        <f t="shared" si="303"/>
        <v>0</v>
      </c>
      <c r="AA1971" s="795">
        <f t="shared" si="304"/>
        <v>0</v>
      </c>
      <c r="AB1971" s="796">
        <f>IFERROR(VLOOKUP(N1971,'[40]KL TT ĐỢT 2'!$B$18:$K$2023,10,0),0)</f>
        <v>0</v>
      </c>
    </row>
    <row r="1972" spans="1:28" s="1081" customFormat="1" ht="28">
      <c r="A1972" s="1077">
        <v>123</v>
      </c>
      <c r="B1972" s="1077" t="s">
        <v>4127</v>
      </c>
      <c r="C1972" s="1087" t="s">
        <v>4128</v>
      </c>
      <c r="D1972" s="1079" t="s">
        <v>822</v>
      </c>
      <c r="E1972" s="1051">
        <v>12</v>
      </c>
      <c r="F1972" s="922">
        <v>0</v>
      </c>
      <c r="G1972" s="922"/>
      <c r="H1972" s="758">
        <v>0</v>
      </c>
      <c r="I1972" s="912">
        <f t="shared" si="307"/>
        <v>0</v>
      </c>
      <c r="J1972" s="913">
        <f t="shared" si="309"/>
        <v>0</v>
      </c>
      <c r="K1972" s="912"/>
      <c r="M1972" s="1082">
        <v>123</v>
      </c>
      <c r="N1972" s="1082" t="s">
        <v>4127</v>
      </c>
      <c r="O1972" s="1088" t="s">
        <v>4128</v>
      </c>
      <c r="P1972" s="1084" t="s">
        <v>822</v>
      </c>
      <c r="Q1972" s="1089">
        <v>12</v>
      </c>
      <c r="R1972" s="758">
        <f t="shared" si="308"/>
        <v>0</v>
      </c>
      <c r="S1972" s="844">
        <f t="shared" si="308"/>
        <v>0</v>
      </c>
      <c r="T1972" s="883">
        <f t="shared" si="308"/>
        <v>0</v>
      </c>
      <c r="U1972" s="1090">
        <v>37500</v>
      </c>
      <c r="V1972" s="1090">
        <v>51600</v>
      </c>
      <c r="W1972" s="795">
        <f t="shared" si="300"/>
        <v>89100</v>
      </c>
      <c r="X1972" s="795">
        <f t="shared" si="301"/>
        <v>1069200</v>
      </c>
      <c r="Y1972" s="795">
        <f t="shared" si="302"/>
        <v>0</v>
      </c>
      <c r="Z1972" s="795">
        <f t="shared" si="303"/>
        <v>0</v>
      </c>
      <c r="AA1972" s="795">
        <f t="shared" si="304"/>
        <v>0</v>
      </c>
      <c r="AB1972" s="796">
        <f>IFERROR(VLOOKUP(N1972,'[40]KL TT ĐỢT 2'!$B$18:$K$2023,10,0),0)</f>
        <v>0</v>
      </c>
    </row>
    <row r="1973" spans="1:28" s="1081" customFormat="1" ht="28" collapsed="1">
      <c r="A1973" s="1077">
        <v>124</v>
      </c>
      <c r="B1973" s="1077" t="s">
        <v>4129</v>
      </c>
      <c r="C1973" s="1087" t="s">
        <v>4130</v>
      </c>
      <c r="D1973" s="1079" t="s">
        <v>822</v>
      </c>
      <c r="E1973" s="1051">
        <v>487</v>
      </c>
      <c r="F1973" s="882">
        <v>3.2854209445585217E-2</v>
      </c>
      <c r="G1973" s="882"/>
      <c r="H1973" s="758">
        <v>40</v>
      </c>
      <c r="I1973" s="912">
        <f t="shared" si="307"/>
        <v>24</v>
      </c>
      <c r="J1973" s="913">
        <f t="shared" si="309"/>
        <v>64</v>
      </c>
      <c r="K1973" s="927">
        <v>4.9299999999999997E-2</v>
      </c>
      <c r="M1973" s="1082">
        <v>124</v>
      </c>
      <c r="N1973" s="1082" t="s">
        <v>4129</v>
      </c>
      <c r="O1973" s="1088" t="s">
        <v>4130</v>
      </c>
      <c r="P1973" s="1084" t="s">
        <v>822</v>
      </c>
      <c r="Q1973" s="1089">
        <v>487</v>
      </c>
      <c r="R1973" s="758">
        <f t="shared" si="308"/>
        <v>40</v>
      </c>
      <c r="S1973" s="844">
        <f t="shared" si="308"/>
        <v>24</v>
      </c>
      <c r="T1973" s="883">
        <f t="shared" si="308"/>
        <v>64</v>
      </c>
      <c r="U1973" s="1090">
        <v>22800</v>
      </c>
      <c r="V1973" s="1090">
        <v>38700</v>
      </c>
      <c r="W1973" s="795">
        <f t="shared" si="300"/>
        <v>61500</v>
      </c>
      <c r="X1973" s="795">
        <f t="shared" si="301"/>
        <v>29950500</v>
      </c>
      <c r="Y1973" s="795">
        <f t="shared" si="302"/>
        <v>2460000</v>
      </c>
      <c r="Z1973" s="795">
        <f t="shared" si="303"/>
        <v>1476000</v>
      </c>
      <c r="AA1973" s="795">
        <f t="shared" si="304"/>
        <v>3936000</v>
      </c>
      <c r="AB1973" s="796">
        <f>IFERROR(VLOOKUP(N1973,'[40]KL TT ĐỢT 2'!$B$18:$K$2023,10,0),0)</f>
        <v>4.9299999999999997E-2</v>
      </c>
    </row>
    <row r="1974" spans="1:28" s="1081" customFormat="1" ht="84" hidden="1" outlineLevel="1">
      <c r="A1974" s="1077"/>
      <c r="B1974" s="1077"/>
      <c r="C1974" s="923" t="s">
        <v>4131</v>
      </c>
      <c r="D1974" s="1079"/>
      <c r="E1974" s="1080"/>
      <c r="F1974" s="926"/>
      <c r="G1974" s="926"/>
      <c r="H1974" s="758">
        <v>0</v>
      </c>
      <c r="I1974" s="912">
        <f t="shared" si="307"/>
        <v>0</v>
      </c>
      <c r="J1974" s="913">
        <f t="shared" si="309"/>
        <v>0</v>
      </c>
      <c r="K1974" s="927"/>
      <c r="M1974" s="1082"/>
      <c r="N1974" s="1082"/>
      <c r="O1974" s="1088"/>
      <c r="P1974" s="1084"/>
      <c r="Q1974" s="1089"/>
      <c r="R1974" s="758">
        <f t="shared" si="308"/>
        <v>0</v>
      </c>
      <c r="S1974" s="844">
        <f t="shared" si="308"/>
        <v>0</v>
      </c>
      <c r="T1974" s="883">
        <f t="shared" si="308"/>
        <v>0</v>
      </c>
      <c r="U1974" s="1090"/>
      <c r="V1974" s="1090"/>
      <c r="W1974" s="795"/>
      <c r="X1974" s="795"/>
      <c r="Y1974" s="795"/>
      <c r="Z1974" s="795"/>
      <c r="AA1974" s="795"/>
      <c r="AB1974" s="796"/>
    </row>
    <row r="1975" spans="1:28" s="1081" customFormat="1" ht="28" collapsed="1">
      <c r="A1975" s="1077">
        <v>125</v>
      </c>
      <c r="B1975" s="1077" t="s">
        <v>4132</v>
      </c>
      <c r="C1975" s="1087" t="s">
        <v>4133</v>
      </c>
      <c r="D1975" s="1079" t="s">
        <v>822</v>
      </c>
      <c r="E1975" s="1051">
        <v>129</v>
      </c>
      <c r="F1975" s="882">
        <v>0.18604651162790697</v>
      </c>
      <c r="G1975" s="882"/>
      <c r="H1975" s="758">
        <v>60</v>
      </c>
      <c r="I1975" s="912">
        <f t="shared" si="307"/>
        <v>36</v>
      </c>
      <c r="J1975" s="913">
        <f t="shared" si="309"/>
        <v>96</v>
      </c>
      <c r="K1975" s="927">
        <v>0.27910000000000001</v>
      </c>
      <c r="M1975" s="1082">
        <v>125</v>
      </c>
      <c r="N1975" s="1082" t="s">
        <v>4132</v>
      </c>
      <c r="O1975" s="1088" t="s">
        <v>4133</v>
      </c>
      <c r="P1975" s="1084" t="s">
        <v>822</v>
      </c>
      <c r="Q1975" s="1089">
        <v>129</v>
      </c>
      <c r="R1975" s="758">
        <f t="shared" si="308"/>
        <v>60</v>
      </c>
      <c r="S1975" s="844">
        <f t="shared" si="308"/>
        <v>36</v>
      </c>
      <c r="T1975" s="883">
        <f t="shared" si="308"/>
        <v>96</v>
      </c>
      <c r="U1975" s="1090">
        <v>22800</v>
      </c>
      <c r="V1975" s="1090">
        <v>38700</v>
      </c>
      <c r="W1975" s="795">
        <f t="shared" si="300"/>
        <v>61500</v>
      </c>
      <c r="X1975" s="795">
        <f t="shared" si="301"/>
        <v>7933500</v>
      </c>
      <c r="Y1975" s="795">
        <f t="shared" si="302"/>
        <v>3690000</v>
      </c>
      <c r="Z1975" s="795">
        <f t="shared" si="303"/>
        <v>2214000</v>
      </c>
      <c r="AA1975" s="795">
        <f t="shared" si="304"/>
        <v>5904000</v>
      </c>
      <c r="AB1975" s="796">
        <f>IFERROR(VLOOKUP(N1975,'[40]KL TT ĐỢT 2'!$B$18:$K$2023,10,0),0)</f>
        <v>0.27910000000000001</v>
      </c>
    </row>
    <row r="1976" spans="1:28" s="1081" customFormat="1" ht="84" hidden="1" outlineLevel="1">
      <c r="A1976" s="1077"/>
      <c r="B1976" s="1077"/>
      <c r="C1976" s="923" t="s">
        <v>4134</v>
      </c>
      <c r="D1976" s="1079"/>
      <c r="E1976" s="1080"/>
      <c r="F1976" s="926"/>
      <c r="G1976" s="926"/>
      <c r="H1976" s="758">
        <v>0</v>
      </c>
      <c r="I1976" s="912"/>
      <c r="J1976" s="913"/>
      <c r="K1976" s="927"/>
      <c r="M1976" s="1082"/>
      <c r="N1976" s="1082"/>
      <c r="O1976" s="1088"/>
      <c r="P1976" s="1084"/>
      <c r="Q1976" s="1089"/>
      <c r="R1976" s="758">
        <f t="shared" si="308"/>
        <v>0</v>
      </c>
      <c r="S1976" s="844">
        <f t="shared" si="308"/>
        <v>0</v>
      </c>
      <c r="T1976" s="883">
        <f t="shared" si="308"/>
        <v>0</v>
      </c>
      <c r="U1976" s="1090"/>
      <c r="V1976" s="1090"/>
      <c r="W1976" s="795"/>
      <c r="X1976" s="795"/>
      <c r="Y1976" s="795"/>
      <c r="Z1976" s="795"/>
      <c r="AA1976" s="795"/>
      <c r="AB1976" s="796"/>
    </row>
    <row r="1977" spans="1:28" s="1081" customFormat="1" ht="28" collapsed="1">
      <c r="A1977" s="1077">
        <v>126</v>
      </c>
      <c r="B1977" s="1077" t="s">
        <v>4135</v>
      </c>
      <c r="C1977" s="1087" t="s">
        <v>4136</v>
      </c>
      <c r="D1977" s="1079" t="s">
        <v>822</v>
      </c>
      <c r="E1977" s="1051">
        <v>1513</v>
      </c>
      <c r="F1977" s="882">
        <v>2.1150033046926635E-2</v>
      </c>
      <c r="G1977" s="882"/>
      <c r="H1977" s="758">
        <v>80</v>
      </c>
      <c r="I1977" s="912">
        <f t="shared" si="307"/>
        <v>48</v>
      </c>
      <c r="J1977" s="913">
        <f t="shared" si="309"/>
        <v>128</v>
      </c>
      <c r="K1977" s="927">
        <v>3.1699999999999999E-2</v>
      </c>
      <c r="M1977" s="1082">
        <v>126</v>
      </c>
      <c r="N1977" s="1082" t="s">
        <v>4135</v>
      </c>
      <c r="O1977" s="1088" t="s">
        <v>4136</v>
      </c>
      <c r="P1977" s="1084" t="s">
        <v>822</v>
      </c>
      <c r="Q1977" s="1089">
        <v>1513</v>
      </c>
      <c r="R1977" s="758">
        <f t="shared" ref="R1977:T1991" si="310">+H1977</f>
        <v>80</v>
      </c>
      <c r="S1977" s="844">
        <f t="shared" si="310"/>
        <v>48</v>
      </c>
      <c r="T1977" s="883">
        <f t="shared" si="310"/>
        <v>128</v>
      </c>
      <c r="U1977" s="1090">
        <v>18000</v>
      </c>
      <c r="V1977" s="1090">
        <v>32300</v>
      </c>
      <c r="W1977" s="795">
        <f t="shared" si="300"/>
        <v>50300</v>
      </c>
      <c r="X1977" s="795">
        <f t="shared" si="301"/>
        <v>76103900</v>
      </c>
      <c r="Y1977" s="795">
        <f t="shared" si="302"/>
        <v>4024000</v>
      </c>
      <c r="Z1977" s="795">
        <f t="shared" si="303"/>
        <v>2414400</v>
      </c>
      <c r="AA1977" s="795">
        <f t="shared" si="304"/>
        <v>6438400</v>
      </c>
      <c r="AB1977" s="796">
        <f>IFERROR(VLOOKUP(N1977,'[40]KL TT ĐỢT 2'!$B$18:$K$2023,10,0),0)</f>
        <v>3.1699999999999999E-2</v>
      </c>
    </row>
    <row r="1978" spans="1:28" s="1081" customFormat="1" ht="84" hidden="1" outlineLevel="1">
      <c r="A1978" s="1077"/>
      <c r="B1978" s="1077"/>
      <c r="C1978" s="923" t="s">
        <v>4137</v>
      </c>
      <c r="D1978" s="1079"/>
      <c r="E1978" s="1080"/>
      <c r="F1978" s="926"/>
      <c r="G1978" s="926"/>
      <c r="H1978" s="758">
        <v>0</v>
      </c>
      <c r="I1978" s="912"/>
      <c r="J1978" s="913"/>
      <c r="K1978" s="927"/>
      <c r="M1978" s="1082"/>
      <c r="N1978" s="1082"/>
      <c r="O1978" s="1088"/>
      <c r="P1978" s="1084"/>
      <c r="Q1978" s="1089"/>
      <c r="R1978" s="758">
        <f t="shared" si="310"/>
        <v>0</v>
      </c>
      <c r="S1978" s="844">
        <f t="shared" si="310"/>
        <v>0</v>
      </c>
      <c r="T1978" s="883">
        <f t="shared" si="310"/>
        <v>0</v>
      </c>
      <c r="U1978" s="1090"/>
      <c r="V1978" s="1090"/>
      <c r="W1978" s="795"/>
      <c r="X1978" s="795"/>
      <c r="Y1978" s="795"/>
      <c r="Z1978" s="795"/>
      <c r="AA1978" s="795"/>
      <c r="AB1978" s="796"/>
    </row>
    <row r="1979" spans="1:28" s="1081" customFormat="1" ht="28" collapsed="1">
      <c r="A1979" s="1077">
        <v>127</v>
      </c>
      <c r="B1979" s="1077" t="s">
        <v>4138</v>
      </c>
      <c r="C1979" s="1087" t="s">
        <v>4139</v>
      </c>
      <c r="D1979" s="1079" t="s">
        <v>822</v>
      </c>
      <c r="E1979" s="1051">
        <v>8515</v>
      </c>
      <c r="F1979" s="882">
        <v>4.509688784497945E-2</v>
      </c>
      <c r="G1979" s="882"/>
      <c r="H1979" s="758">
        <v>960</v>
      </c>
      <c r="I1979" s="912">
        <f t="shared" si="307"/>
        <v>576</v>
      </c>
      <c r="J1979" s="913">
        <f t="shared" si="309"/>
        <v>1536</v>
      </c>
      <c r="K1979" s="927">
        <v>6.7599999999999993E-2</v>
      </c>
      <c r="M1979" s="1082">
        <v>127</v>
      </c>
      <c r="N1979" s="1082" t="s">
        <v>4138</v>
      </c>
      <c r="O1979" s="1088" t="s">
        <v>4139</v>
      </c>
      <c r="P1979" s="1084" t="s">
        <v>822</v>
      </c>
      <c r="Q1979" s="1089">
        <v>8515</v>
      </c>
      <c r="R1979" s="758">
        <f t="shared" si="310"/>
        <v>960</v>
      </c>
      <c r="S1979" s="844">
        <f t="shared" si="310"/>
        <v>576</v>
      </c>
      <c r="T1979" s="883">
        <f t="shared" si="310"/>
        <v>1536</v>
      </c>
      <c r="U1979" s="1090">
        <v>12100</v>
      </c>
      <c r="V1979" s="1090">
        <v>25800</v>
      </c>
      <c r="W1979" s="795">
        <f t="shared" si="300"/>
        <v>37900</v>
      </c>
      <c r="X1979" s="795">
        <f t="shared" si="301"/>
        <v>322718500</v>
      </c>
      <c r="Y1979" s="795">
        <f t="shared" si="302"/>
        <v>36384000</v>
      </c>
      <c r="Z1979" s="795">
        <f t="shared" si="303"/>
        <v>21830400</v>
      </c>
      <c r="AA1979" s="795">
        <f t="shared" si="304"/>
        <v>58214400</v>
      </c>
      <c r="AB1979" s="796">
        <f>IFERROR(VLOOKUP(N1979,'[40]KL TT ĐỢT 2'!$B$18:$K$2023,10,0),0)</f>
        <v>6.7599999999999993E-2</v>
      </c>
    </row>
    <row r="1980" spans="1:28" s="1081" customFormat="1" ht="84" hidden="1" outlineLevel="1">
      <c r="A1980" s="1077"/>
      <c r="B1980" s="1077"/>
      <c r="C1980" s="923" t="s">
        <v>4140</v>
      </c>
      <c r="D1980" s="1079"/>
      <c r="E1980" s="1080"/>
      <c r="F1980" s="926"/>
      <c r="G1980" s="926"/>
      <c r="H1980" s="758">
        <v>0</v>
      </c>
      <c r="I1980" s="912"/>
      <c r="J1980" s="913"/>
      <c r="K1980" s="927"/>
      <c r="M1980" s="1082"/>
      <c r="N1980" s="1082"/>
      <c r="O1980" s="1088"/>
      <c r="P1980" s="1084"/>
      <c r="Q1980" s="1089"/>
      <c r="R1980" s="758">
        <f t="shared" si="310"/>
        <v>0</v>
      </c>
      <c r="S1980" s="844">
        <f t="shared" si="310"/>
        <v>0</v>
      </c>
      <c r="T1980" s="883">
        <f t="shared" si="310"/>
        <v>0</v>
      </c>
      <c r="U1980" s="1090"/>
      <c r="V1980" s="1090"/>
      <c r="W1980" s="795"/>
      <c r="X1980" s="795"/>
      <c r="Y1980" s="795"/>
      <c r="Z1980" s="795"/>
      <c r="AA1980" s="795"/>
      <c r="AB1980" s="796"/>
    </row>
    <row r="1981" spans="1:28" s="1096" customFormat="1" ht="28" collapsed="1">
      <c r="A1981" s="1077">
        <v>128</v>
      </c>
      <c r="B1981" s="1077" t="s">
        <v>4141</v>
      </c>
      <c r="C1981" s="1087" t="s">
        <v>4142</v>
      </c>
      <c r="D1981" s="1079" t="s">
        <v>822</v>
      </c>
      <c r="E1981" s="1051">
        <v>260</v>
      </c>
      <c r="F1981" s="882">
        <v>7.6923076923076927E-2</v>
      </c>
      <c r="G1981" s="882"/>
      <c r="H1981" s="758">
        <v>50</v>
      </c>
      <c r="I1981" s="912">
        <f t="shared" si="307"/>
        <v>30</v>
      </c>
      <c r="J1981" s="913">
        <f t="shared" si="309"/>
        <v>80</v>
      </c>
      <c r="K1981" s="927">
        <v>0.1154</v>
      </c>
      <c r="M1981" s="1082">
        <v>128</v>
      </c>
      <c r="N1981" s="1082" t="s">
        <v>4141</v>
      </c>
      <c r="O1981" s="1088" t="s">
        <v>4142</v>
      </c>
      <c r="P1981" s="1084" t="s">
        <v>822</v>
      </c>
      <c r="Q1981" s="1089">
        <v>260</v>
      </c>
      <c r="R1981" s="758">
        <f t="shared" si="310"/>
        <v>50</v>
      </c>
      <c r="S1981" s="844">
        <f t="shared" si="310"/>
        <v>30</v>
      </c>
      <c r="T1981" s="883">
        <f t="shared" si="310"/>
        <v>80</v>
      </c>
      <c r="U1981" s="1090">
        <v>54000</v>
      </c>
      <c r="V1981" s="1090">
        <v>96800</v>
      </c>
      <c r="W1981" s="795">
        <f t="shared" si="300"/>
        <v>150800</v>
      </c>
      <c r="X1981" s="795">
        <f t="shared" si="301"/>
        <v>39208000</v>
      </c>
      <c r="Y1981" s="795">
        <f t="shared" si="302"/>
        <v>7540000</v>
      </c>
      <c r="Z1981" s="795">
        <f t="shared" si="303"/>
        <v>4524000</v>
      </c>
      <c r="AA1981" s="795">
        <f t="shared" si="304"/>
        <v>12064000</v>
      </c>
      <c r="AB1981" s="796">
        <f>IFERROR(VLOOKUP(N1981,'[40]KL TT ĐỢT 2'!$B$18:$K$2023,10,0),0)</f>
        <v>0.1154</v>
      </c>
    </row>
    <row r="1982" spans="1:28" s="1081" customFormat="1" ht="84" hidden="1" outlineLevel="1">
      <c r="A1982" s="1077"/>
      <c r="B1982" s="1077"/>
      <c r="C1982" s="923" t="s">
        <v>4143</v>
      </c>
      <c r="D1982" s="1079"/>
      <c r="E1982" s="1080"/>
      <c r="F1982" s="926"/>
      <c r="G1982" s="926"/>
      <c r="H1982" s="758">
        <v>0</v>
      </c>
      <c r="I1982" s="912"/>
      <c r="J1982" s="913"/>
      <c r="K1982" s="927"/>
      <c r="M1982" s="1082"/>
      <c r="N1982" s="1082"/>
      <c r="O1982" s="1088"/>
      <c r="P1982" s="1084"/>
      <c r="Q1982" s="1089"/>
      <c r="R1982" s="758">
        <f t="shared" si="310"/>
        <v>0</v>
      </c>
      <c r="S1982" s="844">
        <f t="shared" si="310"/>
        <v>0</v>
      </c>
      <c r="T1982" s="883">
        <f t="shared" si="310"/>
        <v>0</v>
      </c>
      <c r="U1982" s="1090"/>
      <c r="V1982" s="1090"/>
      <c r="W1982" s="795"/>
      <c r="X1982" s="795"/>
      <c r="Y1982" s="795"/>
      <c r="Z1982" s="795"/>
      <c r="AA1982" s="795"/>
      <c r="AB1982" s="796"/>
    </row>
    <row r="1983" spans="1:28" s="1081" customFormat="1" ht="28" collapsed="1">
      <c r="A1983" s="1077">
        <v>129</v>
      </c>
      <c r="B1983" s="1077" t="s">
        <v>4144</v>
      </c>
      <c r="C1983" s="1087" t="s">
        <v>4145</v>
      </c>
      <c r="D1983" s="1079" t="s">
        <v>822</v>
      </c>
      <c r="E1983" s="1051">
        <v>646</v>
      </c>
      <c r="F1983" s="882">
        <v>3.7151702786377708E-2</v>
      </c>
      <c r="G1983" s="882"/>
      <c r="H1983" s="758">
        <v>60</v>
      </c>
      <c r="I1983" s="912">
        <f t="shared" si="307"/>
        <v>36</v>
      </c>
      <c r="J1983" s="913">
        <f t="shared" si="309"/>
        <v>96</v>
      </c>
      <c r="K1983" s="927">
        <v>5.57E-2</v>
      </c>
      <c r="M1983" s="1082">
        <v>129</v>
      </c>
      <c r="N1983" s="1082" t="s">
        <v>4144</v>
      </c>
      <c r="O1983" s="1088" t="s">
        <v>4145</v>
      </c>
      <c r="P1983" s="1084" t="s">
        <v>822</v>
      </c>
      <c r="Q1983" s="1089">
        <v>646</v>
      </c>
      <c r="R1983" s="758">
        <f t="shared" si="310"/>
        <v>60</v>
      </c>
      <c r="S1983" s="844">
        <f t="shared" si="310"/>
        <v>36</v>
      </c>
      <c r="T1983" s="883">
        <f t="shared" si="310"/>
        <v>96</v>
      </c>
      <c r="U1983" s="1090">
        <v>44700</v>
      </c>
      <c r="V1983" s="1090">
        <v>71000</v>
      </c>
      <c r="W1983" s="795">
        <f t="shared" si="300"/>
        <v>115700</v>
      </c>
      <c r="X1983" s="795">
        <f t="shared" si="301"/>
        <v>74742200</v>
      </c>
      <c r="Y1983" s="795">
        <f t="shared" si="302"/>
        <v>6942000</v>
      </c>
      <c r="Z1983" s="795">
        <f t="shared" si="303"/>
        <v>4165200</v>
      </c>
      <c r="AA1983" s="795">
        <f t="shared" si="304"/>
        <v>11107200</v>
      </c>
      <c r="AB1983" s="796">
        <f>IFERROR(VLOOKUP(N1983,'[40]KL TT ĐỢT 2'!$B$18:$K$2023,10,0),0)</f>
        <v>5.57E-2</v>
      </c>
    </row>
    <row r="1984" spans="1:28" s="1081" customFormat="1" ht="84" hidden="1" outlineLevel="1">
      <c r="A1984" s="1077"/>
      <c r="B1984" s="1077"/>
      <c r="C1984" s="923" t="s">
        <v>4146</v>
      </c>
      <c r="D1984" s="1079"/>
      <c r="E1984" s="1080"/>
      <c r="F1984" s="926"/>
      <c r="G1984" s="926"/>
      <c r="H1984" s="758">
        <v>0</v>
      </c>
      <c r="I1984" s="912"/>
      <c r="J1984" s="913"/>
      <c r="K1984" s="927"/>
      <c r="M1984" s="1082"/>
      <c r="N1984" s="1082"/>
      <c r="O1984" s="1088"/>
      <c r="P1984" s="1084"/>
      <c r="Q1984" s="1089"/>
      <c r="R1984" s="758">
        <f t="shared" si="310"/>
        <v>0</v>
      </c>
      <c r="S1984" s="844">
        <f t="shared" si="310"/>
        <v>0</v>
      </c>
      <c r="T1984" s="883">
        <f t="shared" si="310"/>
        <v>0</v>
      </c>
      <c r="U1984" s="1090"/>
      <c r="V1984" s="1090"/>
      <c r="W1984" s="795"/>
      <c r="X1984" s="795"/>
      <c r="Y1984" s="795"/>
      <c r="Z1984" s="795"/>
      <c r="AA1984" s="795"/>
      <c r="AB1984" s="796"/>
    </row>
    <row r="1985" spans="1:28" s="1081" customFormat="1" ht="42" collapsed="1">
      <c r="A1985" s="1077">
        <v>130</v>
      </c>
      <c r="B1985" s="1077" t="s">
        <v>4147</v>
      </c>
      <c r="C1985" s="1087" t="s">
        <v>4148</v>
      </c>
      <c r="D1985" s="1079" t="s">
        <v>809</v>
      </c>
      <c r="E1985" s="1051">
        <v>1</v>
      </c>
      <c r="F1985" s="882">
        <v>0.14814814814814814</v>
      </c>
      <c r="G1985" s="882"/>
      <c r="H1985" s="758">
        <v>0.36814814814814811</v>
      </c>
      <c r="I1985" s="912">
        <f>ROUND(E1985*K1985,2)</f>
        <v>0.22</v>
      </c>
      <c r="J1985" s="913">
        <f t="shared" si="309"/>
        <v>0.58814814814814809</v>
      </c>
      <c r="K1985" s="927">
        <v>0.22220000000000001</v>
      </c>
      <c r="M1985" s="1082">
        <v>130</v>
      </c>
      <c r="N1985" s="1082" t="s">
        <v>4147</v>
      </c>
      <c r="O1985" s="1088" t="s">
        <v>4148</v>
      </c>
      <c r="P1985" s="1084" t="s">
        <v>809</v>
      </c>
      <c r="Q1985" s="1089">
        <v>1</v>
      </c>
      <c r="R1985" s="758">
        <f t="shared" si="310"/>
        <v>0.36814814814814811</v>
      </c>
      <c r="S1985" s="844">
        <f t="shared" si="310"/>
        <v>0.22</v>
      </c>
      <c r="T1985" s="883">
        <f t="shared" si="310"/>
        <v>0.58814814814814809</v>
      </c>
      <c r="U1985" s="1090">
        <v>963362065</v>
      </c>
      <c r="V1985" s="1090">
        <v>369927403</v>
      </c>
      <c r="W1985" s="795">
        <f t="shared" ref="W1985:W2024" si="311">U1985+V1985</f>
        <v>1333289468</v>
      </c>
      <c r="X1985" s="795">
        <f t="shared" ref="X1985:X2024" si="312">Q1985*W1985</f>
        <v>1333289468</v>
      </c>
      <c r="Y1985" s="795">
        <f t="shared" ref="Y1985:Y2024" si="313">R1985*W1985</f>
        <v>490848048.58962959</v>
      </c>
      <c r="Z1985" s="795">
        <f t="shared" ref="Z1985:Z2024" si="314">S1985*W1985</f>
        <v>293323682.95999998</v>
      </c>
      <c r="AA1985" s="795">
        <f t="shared" ref="AA1985:AA2024" si="315">T1985*W1985</f>
        <v>784171731.54962957</v>
      </c>
      <c r="AB1985" s="796">
        <f>IFERROR(VLOOKUP(N1985,'[40]KL TT ĐỢT 2'!$B$18:$K$2023,10,0),0)</f>
        <v>0.22220000000000001</v>
      </c>
    </row>
    <row r="1986" spans="1:28" s="1081" customFormat="1" ht="84" hidden="1" outlineLevel="1">
      <c r="A1986" s="1077"/>
      <c r="B1986" s="1077"/>
      <c r="C1986" s="923" t="s">
        <v>4149</v>
      </c>
      <c r="D1986" s="1079"/>
      <c r="E1986" s="1080"/>
      <c r="F1986" s="926"/>
      <c r="G1986" s="926"/>
      <c r="H1986" s="758">
        <v>0</v>
      </c>
      <c r="I1986" s="912"/>
      <c r="J1986" s="913"/>
      <c r="K1986" s="927"/>
      <c r="M1986" s="1082"/>
      <c r="N1986" s="1082"/>
      <c r="O1986" s="1088"/>
      <c r="P1986" s="1084"/>
      <c r="Q1986" s="1089"/>
      <c r="R1986" s="758">
        <f t="shared" si="310"/>
        <v>0</v>
      </c>
      <c r="S1986" s="844">
        <f t="shared" si="310"/>
        <v>0</v>
      </c>
      <c r="T1986" s="883">
        <f t="shared" si="310"/>
        <v>0</v>
      </c>
      <c r="U1986" s="1090"/>
      <c r="V1986" s="1090"/>
      <c r="W1986" s="795"/>
      <c r="X1986" s="795"/>
      <c r="Y1986" s="795"/>
      <c r="Z1986" s="795"/>
      <c r="AA1986" s="795"/>
      <c r="AB1986" s="796"/>
    </row>
    <row r="1987" spans="1:28" s="1014" customFormat="1">
      <c r="A1987" s="1009"/>
      <c r="B1987" s="1019" t="s">
        <v>4150</v>
      </c>
      <c r="C1987" s="1010" t="s">
        <v>966</v>
      </c>
      <c r="D1987" s="1011"/>
      <c r="E1987" s="1098"/>
      <c r="F1987" s="1099"/>
      <c r="G1987" s="1099"/>
      <c r="H1987" s="812">
        <v>0</v>
      </c>
      <c r="I1987" s="891">
        <f t="shared" ref="I1987:I2024" si="316">+E1987*K1987</f>
        <v>0</v>
      </c>
      <c r="J1987" s="892">
        <f t="shared" si="309"/>
        <v>0</v>
      </c>
      <c r="K1987" s="1099"/>
      <c r="M1987" s="1029"/>
      <c r="N1987" s="1082" t="s">
        <v>4150</v>
      </c>
      <c r="O1987" s="1030" t="s">
        <v>966</v>
      </c>
      <c r="P1987" s="1031"/>
      <c r="Q1987" s="1032"/>
      <c r="R1987" s="758">
        <f t="shared" si="310"/>
        <v>0</v>
      </c>
      <c r="S1987" s="844">
        <f t="shared" si="310"/>
        <v>0</v>
      </c>
      <c r="T1987" s="883">
        <f t="shared" si="310"/>
        <v>0</v>
      </c>
      <c r="U1987" s="1031"/>
      <c r="V1987" s="1031"/>
      <c r="W1987" s="795"/>
      <c r="X1987" s="795"/>
      <c r="Y1987" s="795"/>
      <c r="Z1987" s="795"/>
      <c r="AA1987" s="795"/>
      <c r="AB1987" s="796">
        <f>IFERROR(VLOOKUP(N1987,'[40]KL TT ĐỢT 2'!$B$18:$K$2023,10,0),0)</f>
        <v>0</v>
      </c>
    </row>
    <row r="1988" spans="1:28" s="1103" customFormat="1" ht="28">
      <c r="A1988" s="1100">
        <v>131</v>
      </c>
      <c r="B1988" s="1100" t="s">
        <v>4151</v>
      </c>
      <c r="C1988" s="1101" t="s">
        <v>4152</v>
      </c>
      <c r="D1988" s="1102" t="s">
        <v>822</v>
      </c>
      <c r="E1988" s="1060">
        <v>2</v>
      </c>
      <c r="F1988" s="891">
        <v>0</v>
      </c>
      <c r="G1988" s="891"/>
      <c r="H1988" s="812">
        <v>0</v>
      </c>
      <c r="I1988" s="891">
        <f t="shared" si="316"/>
        <v>0</v>
      </c>
      <c r="J1988" s="892">
        <f t="shared" si="309"/>
        <v>0</v>
      </c>
      <c r="K1988" s="891"/>
      <c r="M1988" s="1082">
        <v>131</v>
      </c>
      <c r="N1988" s="1082" t="s">
        <v>4151</v>
      </c>
      <c r="O1988" s="1088" t="s">
        <v>4152</v>
      </c>
      <c r="P1988" s="1084" t="s">
        <v>822</v>
      </c>
      <c r="Q1988" s="1089">
        <v>2</v>
      </c>
      <c r="R1988" s="758">
        <f t="shared" si="310"/>
        <v>0</v>
      </c>
      <c r="S1988" s="844">
        <f t="shared" si="310"/>
        <v>0</v>
      </c>
      <c r="T1988" s="883">
        <f t="shared" si="310"/>
        <v>0</v>
      </c>
      <c r="U1988" s="1090">
        <v>520904500</v>
      </c>
      <c r="V1988" s="1090">
        <v>9807700</v>
      </c>
      <c r="W1988" s="795">
        <f t="shared" si="311"/>
        <v>530712200</v>
      </c>
      <c r="X1988" s="795">
        <f t="shared" si="312"/>
        <v>1061424400</v>
      </c>
      <c r="Y1988" s="795">
        <f t="shared" si="313"/>
        <v>0</v>
      </c>
      <c r="Z1988" s="795">
        <f t="shared" si="314"/>
        <v>0</v>
      </c>
      <c r="AA1988" s="795">
        <f t="shared" si="315"/>
        <v>0</v>
      </c>
      <c r="AB1988" s="796">
        <f>IFERROR(VLOOKUP(N1988,'[40]KL TT ĐỢT 2'!$B$18:$K$2023,10,0),0)</f>
        <v>0</v>
      </c>
    </row>
    <row r="1989" spans="1:28" s="1103" customFormat="1" ht="28">
      <c r="A1989" s="1100">
        <v>132</v>
      </c>
      <c r="B1989" s="1100" t="s">
        <v>4153</v>
      </c>
      <c r="C1989" s="1101" t="s">
        <v>4154</v>
      </c>
      <c r="D1989" s="1102" t="s">
        <v>822</v>
      </c>
      <c r="E1989" s="1060">
        <v>1</v>
      </c>
      <c r="F1989" s="891">
        <v>0</v>
      </c>
      <c r="G1989" s="891"/>
      <c r="H1989" s="812">
        <v>0</v>
      </c>
      <c r="I1989" s="891">
        <f t="shared" si="316"/>
        <v>0</v>
      </c>
      <c r="J1989" s="892">
        <f t="shared" si="309"/>
        <v>0</v>
      </c>
      <c r="K1989" s="891"/>
      <c r="M1989" s="1082">
        <v>132</v>
      </c>
      <c r="N1989" s="1082" t="s">
        <v>4153</v>
      </c>
      <c r="O1989" s="1088" t="s">
        <v>4154</v>
      </c>
      <c r="P1989" s="1084" t="s">
        <v>822</v>
      </c>
      <c r="Q1989" s="1089">
        <v>1</v>
      </c>
      <c r="R1989" s="758">
        <f t="shared" si="310"/>
        <v>0</v>
      </c>
      <c r="S1989" s="844">
        <f t="shared" si="310"/>
        <v>0</v>
      </c>
      <c r="T1989" s="883">
        <f t="shared" si="310"/>
        <v>0</v>
      </c>
      <c r="U1989" s="1090">
        <v>65202200</v>
      </c>
      <c r="V1989" s="1090">
        <v>2452000</v>
      </c>
      <c r="W1989" s="795">
        <f t="shared" si="311"/>
        <v>67654200</v>
      </c>
      <c r="X1989" s="795">
        <f t="shared" si="312"/>
        <v>67654200</v>
      </c>
      <c r="Y1989" s="795">
        <f t="shared" si="313"/>
        <v>0</v>
      </c>
      <c r="Z1989" s="795">
        <f t="shared" si="314"/>
        <v>0</v>
      </c>
      <c r="AA1989" s="795">
        <f t="shared" si="315"/>
        <v>0</v>
      </c>
      <c r="AB1989" s="796">
        <f>IFERROR(VLOOKUP(N1989,'[40]KL TT ĐỢT 2'!$B$18:$K$2023,10,0),0)</f>
        <v>0</v>
      </c>
    </row>
    <row r="1990" spans="1:28" s="1103" customFormat="1">
      <c r="A1990" s="1100">
        <v>133</v>
      </c>
      <c r="B1990" s="1100" t="s">
        <v>4155</v>
      </c>
      <c r="C1990" s="1101" t="s">
        <v>4156</v>
      </c>
      <c r="D1990" s="1102" t="s">
        <v>822</v>
      </c>
      <c r="E1990" s="1060">
        <v>1</v>
      </c>
      <c r="F1990" s="891">
        <v>0</v>
      </c>
      <c r="G1990" s="891"/>
      <c r="H1990" s="812">
        <v>0</v>
      </c>
      <c r="I1990" s="891">
        <f t="shared" si="316"/>
        <v>0</v>
      </c>
      <c r="J1990" s="892">
        <f t="shared" si="309"/>
        <v>0</v>
      </c>
      <c r="K1990" s="891"/>
      <c r="M1990" s="1082">
        <v>133</v>
      </c>
      <c r="N1990" s="1082" t="s">
        <v>4155</v>
      </c>
      <c r="O1990" s="1088" t="s">
        <v>4156</v>
      </c>
      <c r="P1990" s="1084" t="s">
        <v>822</v>
      </c>
      <c r="Q1990" s="1089">
        <v>1</v>
      </c>
      <c r="R1990" s="758">
        <f t="shared" si="310"/>
        <v>0</v>
      </c>
      <c r="S1990" s="844">
        <f t="shared" si="310"/>
        <v>0</v>
      </c>
      <c r="T1990" s="883">
        <f t="shared" si="310"/>
        <v>0</v>
      </c>
      <c r="U1990" s="1090">
        <v>56174500</v>
      </c>
      <c r="V1990" s="1090">
        <v>1226000</v>
      </c>
      <c r="W1990" s="795">
        <f t="shared" si="311"/>
        <v>57400500</v>
      </c>
      <c r="X1990" s="795">
        <f t="shared" si="312"/>
        <v>57400500</v>
      </c>
      <c r="Y1990" s="795">
        <f t="shared" si="313"/>
        <v>0</v>
      </c>
      <c r="Z1990" s="795">
        <f t="shared" si="314"/>
        <v>0</v>
      </c>
      <c r="AA1990" s="795">
        <f t="shared" si="315"/>
        <v>0</v>
      </c>
      <c r="AB1990" s="796">
        <f>IFERROR(VLOOKUP(N1990,'[40]KL TT ĐỢT 2'!$B$18:$K$2023,10,0),0)</f>
        <v>0</v>
      </c>
    </row>
    <row r="1991" spans="1:28" s="1103" customFormat="1">
      <c r="A1991" s="1100">
        <v>134</v>
      </c>
      <c r="B1991" s="1100" t="s">
        <v>4157</v>
      </c>
      <c r="C1991" s="1101" t="s">
        <v>4158</v>
      </c>
      <c r="D1991" s="1102" t="s">
        <v>822</v>
      </c>
      <c r="E1991" s="1060">
        <v>1</v>
      </c>
      <c r="F1991" s="891">
        <v>0</v>
      </c>
      <c r="G1991" s="891"/>
      <c r="H1991" s="812">
        <v>0</v>
      </c>
      <c r="I1991" s="891">
        <f t="shared" si="316"/>
        <v>0</v>
      </c>
      <c r="J1991" s="892">
        <f t="shared" si="309"/>
        <v>0</v>
      </c>
      <c r="K1991" s="891"/>
      <c r="M1991" s="1082">
        <v>134</v>
      </c>
      <c r="N1991" s="1082" t="s">
        <v>4157</v>
      </c>
      <c r="O1991" s="1088" t="s">
        <v>4158</v>
      </c>
      <c r="P1991" s="1084" t="s">
        <v>822</v>
      </c>
      <c r="Q1991" s="1089">
        <v>1</v>
      </c>
      <c r="R1991" s="758">
        <f t="shared" si="310"/>
        <v>0</v>
      </c>
      <c r="S1991" s="844">
        <f t="shared" si="310"/>
        <v>0</v>
      </c>
      <c r="T1991" s="883">
        <f t="shared" si="310"/>
        <v>0</v>
      </c>
      <c r="U1991" s="1090">
        <v>2703800</v>
      </c>
      <c r="V1991" s="1090">
        <v>122600</v>
      </c>
      <c r="W1991" s="795">
        <f t="shared" si="311"/>
        <v>2826400</v>
      </c>
      <c r="X1991" s="795">
        <f t="shared" si="312"/>
        <v>2826400</v>
      </c>
      <c r="Y1991" s="795">
        <f t="shared" si="313"/>
        <v>0</v>
      </c>
      <c r="Z1991" s="795">
        <f t="shared" si="314"/>
        <v>0</v>
      </c>
      <c r="AA1991" s="795">
        <f t="shared" si="315"/>
        <v>0</v>
      </c>
      <c r="AB1991" s="796">
        <f>IFERROR(VLOOKUP(N1991,'[40]KL TT ĐỢT 2'!$B$18:$K$2023,10,0),0)</f>
        <v>0</v>
      </c>
    </row>
    <row r="1992" spans="1:28" s="1014" customFormat="1" collapsed="1">
      <c r="A1992" s="1009"/>
      <c r="B1992" s="1019" t="s">
        <v>4159</v>
      </c>
      <c r="C1992" s="1010" t="s">
        <v>4160</v>
      </c>
      <c r="D1992" s="1011"/>
      <c r="E1992" s="1098"/>
      <c r="F1992" s="1099"/>
      <c r="G1992" s="1099"/>
      <c r="H1992" s="812">
        <v>0</v>
      </c>
      <c r="I1992" s="891">
        <f t="shared" si="316"/>
        <v>0</v>
      </c>
      <c r="J1992" s="892">
        <f t="shared" si="309"/>
        <v>0</v>
      </c>
      <c r="K1992" s="1099"/>
      <c r="M1992" s="1029"/>
      <c r="N1992" s="1082" t="s">
        <v>4159</v>
      </c>
      <c r="O1992" s="1030" t="s">
        <v>4160</v>
      </c>
      <c r="P1992" s="1031"/>
      <c r="Q1992" s="1032"/>
      <c r="R1992" s="758">
        <v>0</v>
      </c>
      <c r="S1992" s="844">
        <v>0</v>
      </c>
      <c r="T1992" s="883">
        <v>0</v>
      </c>
      <c r="U1992" s="1031"/>
      <c r="V1992" s="1031"/>
      <c r="W1992" s="795">
        <f t="shared" si="311"/>
        <v>0</v>
      </c>
      <c r="X1992" s="795">
        <f t="shared" si="312"/>
        <v>0</v>
      </c>
      <c r="Y1992" s="795">
        <f t="shared" si="313"/>
        <v>0</v>
      </c>
      <c r="Z1992" s="795">
        <f t="shared" si="314"/>
        <v>0</v>
      </c>
      <c r="AA1992" s="795">
        <f t="shared" si="315"/>
        <v>0</v>
      </c>
      <c r="AB1992" s="796">
        <f>IFERROR(VLOOKUP(N1992,'[40]KL TT ĐỢT 2'!$B$18:$K$2023,10,0),0)</f>
        <v>0</v>
      </c>
    </row>
    <row r="1993" spans="1:28" s="1014" customFormat="1" hidden="1" outlineLevel="1">
      <c r="A1993" s="1009"/>
      <c r="B1993" s="1019" t="s">
        <v>4161</v>
      </c>
      <c r="C1993" s="1010" t="s">
        <v>960</v>
      </c>
      <c r="D1993" s="1011"/>
      <c r="E1993" s="1098"/>
      <c r="F1993" s="1099"/>
      <c r="G1993" s="1099"/>
      <c r="H1993" s="812">
        <v>0</v>
      </c>
      <c r="I1993" s="891">
        <f t="shared" si="316"/>
        <v>0</v>
      </c>
      <c r="J1993" s="892">
        <f t="shared" si="309"/>
        <v>0</v>
      </c>
      <c r="K1993" s="1099"/>
      <c r="M1993" s="1029"/>
      <c r="N1993" s="1082" t="s">
        <v>4161</v>
      </c>
      <c r="O1993" s="1030" t="s">
        <v>960</v>
      </c>
      <c r="P1993" s="1031"/>
      <c r="Q1993" s="1032"/>
      <c r="R1993" s="758">
        <v>0</v>
      </c>
      <c r="S1993" s="844">
        <v>0</v>
      </c>
      <c r="T1993" s="883">
        <v>0</v>
      </c>
      <c r="U1993" s="1031"/>
      <c r="V1993" s="1031"/>
      <c r="W1993" s="795">
        <f t="shared" si="311"/>
        <v>0</v>
      </c>
      <c r="X1993" s="795">
        <f t="shared" si="312"/>
        <v>0</v>
      </c>
      <c r="Y1993" s="795">
        <f t="shared" si="313"/>
        <v>0</v>
      </c>
      <c r="Z1993" s="795">
        <f t="shared" si="314"/>
        <v>0</v>
      </c>
      <c r="AA1993" s="795">
        <f t="shared" si="315"/>
        <v>0</v>
      </c>
      <c r="AB1993" s="796">
        <f>IFERROR(VLOOKUP(N1993,'[40]KL TT ĐỢT 2'!$B$18:$K$2023,10,0),0)</f>
        <v>0</v>
      </c>
    </row>
    <row r="1994" spans="1:28" s="1103" customFormat="1" hidden="1" outlineLevel="1">
      <c r="A1994" s="1100"/>
      <c r="B1994" s="1100" t="s">
        <v>4162</v>
      </c>
      <c r="C1994" s="1104" t="s">
        <v>3852</v>
      </c>
      <c r="D1994" s="1102"/>
      <c r="E1994" s="1105"/>
      <c r="F1994" s="1099"/>
      <c r="G1994" s="1099"/>
      <c r="H1994" s="812">
        <v>0</v>
      </c>
      <c r="I1994" s="891">
        <f t="shared" si="316"/>
        <v>0</v>
      </c>
      <c r="J1994" s="892">
        <f t="shared" si="309"/>
        <v>0</v>
      </c>
      <c r="K1994" s="1099"/>
      <c r="M1994" s="1082"/>
      <c r="N1994" s="1082" t="s">
        <v>4162</v>
      </c>
      <c r="O1994" s="1083" t="s">
        <v>3852</v>
      </c>
      <c r="P1994" s="1084"/>
      <c r="Q1994" s="1085"/>
      <c r="R1994" s="758">
        <v>0</v>
      </c>
      <c r="S1994" s="844">
        <v>0</v>
      </c>
      <c r="T1994" s="883">
        <v>0</v>
      </c>
      <c r="U1994" s="1086"/>
      <c r="V1994" s="1086"/>
      <c r="W1994" s="795">
        <f t="shared" si="311"/>
        <v>0</v>
      </c>
      <c r="X1994" s="795">
        <f t="shared" si="312"/>
        <v>0</v>
      </c>
      <c r="Y1994" s="795">
        <f t="shared" si="313"/>
        <v>0</v>
      </c>
      <c r="Z1994" s="795">
        <f t="shared" si="314"/>
        <v>0</v>
      </c>
      <c r="AA1994" s="795">
        <f t="shared" si="315"/>
        <v>0</v>
      </c>
      <c r="AB1994" s="796">
        <f>IFERROR(VLOOKUP(N1994,'[40]KL TT ĐỢT 2'!$B$18:$K$2023,10,0),0)</f>
        <v>0</v>
      </c>
    </row>
    <row r="1995" spans="1:28" s="1103" customFormat="1" ht="56" hidden="1" outlineLevel="1">
      <c r="A1995" s="1100">
        <v>1</v>
      </c>
      <c r="B1995" s="1100" t="s">
        <v>4163</v>
      </c>
      <c r="C1995" s="1101" t="s">
        <v>4164</v>
      </c>
      <c r="D1995" s="1102" t="s">
        <v>758</v>
      </c>
      <c r="E1995" s="1060">
        <v>200</v>
      </c>
      <c r="F1995" s="1099"/>
      <c r="G1995" s="1099"/>
      <c r="H1995" s="812">
        <v>0</v>
      </c>
      <c r="I1995" s="891">
        <f t="shared" si="316"/>
        <v>0</v>
      </c>
      <c r="J1995" s="892">
        <f t="shared" si="309"/>
        <v>0</v>
      </c>
      <c r="K1995" s="1099"/>
      <c r="M1995" s="1082">
        <v>1</v>
      </c>
      <c r="N1995" s="1082" t="s">
        <v>4163</v>
      </c>
      <c r="O1995" s="1088" t="s">
        <v>4164</v>
      </c>
      <c r="P1995" s="1084" t="s">
        <v>758</v>
      </c>
      <c r="Q1995" s="1089">
        <v>200</v>
      </c>
      <c r="R1995" s="758">
        <v>0</v>
      </c>
      <c r="S1995" s="844">
        <v>0</v>
      </c>
      <c r="T1995" s="883">
        <v>0</v>
      </c>
      <c r="U1995" s="1090">
        <v>8169800</v>
      </c>
      <c r="V1995" s="1090">
        <v>613000</v>
      </c>
      <c r="W1995" s="795">
        <f t="shared" si="311"/>
        <v>8782800</v>
      </c>
      <c r="X1995" s="795">
        <f t="shared" si="312"/>
        <v>1756560000</v>
      </c>
      <c r="Y1995" s="795">
        <f t="shared" si="313"/>
        <v>0</v>
      </c>
      <c r="Z1995" s="795">
        <f t="shared" si="314"/>
        <v>0</v>
      </c>
      <c r="AA1995" s="795">
        <f t="shared" si="315"/>
        <v>0</v>
      </c>
      <c r="AB1995" s="796">
        <f>IFERROR(VLOOKUP(N1995,'[40]KL TT ĐỢT 2'!$B$18:$K$2023,10,0),0)</f>
        <v>0</v>
      </c>
    </row>
    <row r="1996" spans="1:28" s="1103" customFormat="1" ht="56" hidden="1" outlineLevel="1">
      <c r="A1996" s="1100">
        <v>2</v>
      </c>
      <c r="B1996" s="1100" t="s">
        <v>4165</v>
      </c>
      <c r="C1996" s="1101" t="s">
        <v>4166</v>
      </c>
      <c r="D1996" s="1102" t="s">
        <v>758</v>
      </c>
      <c r="E1996" s="1060">
        <v>8</v>
      </c>
      <c r="F1996" s="1099"/>
      <c r="G1996" s="1099"/>
      <c r="H1996" s="812">
        <v>0</v>
      </c>
      <c r="I1996" s="891">
        <f t="shared" si="316"/>
        <v>0</v>
      </c>
      <c r="J1996" s="892">
        <f t="shared" si="309"/>
        <v>0</v>
      </c>
      <c r="K1996" s="1099"/>
      <c r="M1996" s="1082">
        <v>2</v>
      </c>
      <c r="N1996" s="1082" t="s">
        <v>4165</v>
      </c>
      <c r="O1996" s="1088" t="s">
        <v>4166</v>
      </c>
      <c r="P1996" s="1084" t="s">
        <v>758</v>
      </c>
      <c r="Q1996" s="1089">
        <v>8</v>
      </c>
      <c r="R1996" s="758">
        <v>0</v>
      </c>
      <c r="S1996" s="844">
        <v>0</v>
      </c>
      <c r="T1996" s="883">
        <v>0</v>
      </c>
      <c r="U1996" s="1090">
        <v>6484100</v>
      </c>
      <c r="V1996" s="1090">
        <v>613000</v>
      </c>
      <c r="W1996" s="795">
        <f t="shared" si="311"/>
        <v>7097100</v>
      </c>
      <c r="X1996" s="795">
        <f t="shared" si="312"/>
        <v>56776800</v>
      </c>
      <c r="Y1996" s="795">
        <f t="shared" si="313"/>
        <v>0</v>
      </c>
      <c r="Z1996" s="795">
        <f t="shared" si="314"/>
        <v>0</v>
      </c>
      <c r="AA1996" s="795">
        <f t="shared" si="315"/>
        <v>0</v>
      </c>
      <c r="AB1996" s="796">
        <f>IFERROR(VLOOKUP(N1996,'[40]KL TT ĐỢT 2'!$B$18:$K$2023,10,0),0)</f>
        <v>0</v>
      </c>
    </row>
    <row r="1997" spans="1:28" s="1103" customFormat="1" hidden="1" outlineLevel="1">
      <c r="A1997" s="1100">
        <v>3</v>
      </c>
      <c r="B1997" s="1100" t="s">
        <v>4167</v>
      </c>
      <c r="C1997" s="1101" t="s">
        <v>4168</v>
      </c>
      <c r="D1997" s="1102" t="s">
        <v>822</v>
      </c>
      <c r="E1997" s="1060">
        <v>292</v>
      </c>
      <c r="F1997" s="1099"/>
      <c r="G1997" s="1099"/>
      <c r="H1997" s="812">
        <v>0</v>
      </c>
      <c r="I1997" s="891">
        <f t="shared" si="316"/>
        <v>0</v>
      </c>
      <c r="J1997" s="892">
        <f t="shared" si="309"/>
        <v>0</v>
      </c>
      <c r="K1997" s="1099"/>
      <c r="M1997" s="1082">
        <v>3</v>
      </c>
      <c r="N1997" s="1082" t="s">
        <v>4167</v>
      </c>
      <c r="O1997" s="1088" t="s">
        <v>4168</v>
      </c>
      <c r="P1997" s="1084" t="s">
        <v>822</v>
      </c>
      <c r="Q1997" s="1089">
        <v>292</v>
      </c>
      <c r="R1997" s="758">
        <v>0</v>
      </c>
      <c r="S1997" s="844">
        <v>0</v>
      </c>
      <c r="T1997" s="883">
        <v>0</v>
      </c>
      <c r="U1997" s="1090">
        <v>183900</v>
      </c>
      <c r="V1997" s="1090">
        <v>24600</v>
      </c>
      <c r="W1997" s="795">
        <f t="shared" si="311"/>
        <v>208500</v>
      </c>
      <c r="X1997" s="795">
        <f t="shared" si="312"/>
        <v>60882000</v>
      </c>
      <c r="Y1997" s="795">
        <f t="shared" si="313"/>
        <v>0</v>
      </c>
      <c r="Z1997" s="795">
        <f t="shared" si="314"/>
        <v>0</v>
      </c>
      <c r="AA1997" s="795">
        <f t="shared" si="315"/>
        <v>0</v>
      </c>
      <c r="AB1997" s="796">
        <f>IFERROR(VLOOKUP(N1997,'[40]KL TT ĐỢT 2'!$B$18:$K$2023,10,0),0)</f>
        <v>0</v>
      </c>
    </row>
    <row r="1998" spans="1:28" s="1014" customFormat="1" hidden="1" outlineLevel="1">
      <c r="A1998" s="1009"/>
      <c r="B1998" s="1019" t="s">
        <v>4169</v>
      </c>
      <c r="C1998" s="1010" t="s">
        <v>966</v>
      </c>
      <c r="D1998" s="1011"/>
      <c r="E1998" s="1098"/>
      <c r="F1998" s="1099"/>
      <c r="G1998" s="1099"/>
      <c r="H1998" s="812">
        <v>0</v>
      </c>
      <c r="I1998" s="891">
        <f t="shared" si="316"/>
        <v>0</v>
      </c>
      <c r="J1998" s="892">
        <f t="shared" si="309"/>
        <v>0</v>
      </c>
      <c r="K1998" s="1099"/>
      <c r="M1998" s="1029"/>
      <c r="N1998" s="1082" t="s">
        <v>4169</v>
      </c>
      <c r="O1998" s="1030" t="s">
        <v>966</v>
      </c>
      <c r="P1998" s="1031"/>
      <c r="Q1998" s="1032"/>
      <c r="R1998" s="758">
        <v>0</v>
      </c>
      <c r="S1998" s="844">
        <v>0</v>
      </c>
      <c r="T1998" s="883">
        <v>0</v>
      </c>
      <c r="U1998" s="1031"/>
      <c r="V1998" s="1031"/>
      <c r="W1998" s="795">
        <f t="shared" si="311"/>
        <v>0</v>
      </c>
      <c r="X1998" s="795">
        <f t="shared" si="312"/>
        <v>0</v>
      </c>
      <c r="Y1998" s="795">
        <f t="shared" si="313"/>
        <v>0</v>
      </c>
      <c r="Z1998" s="795">
        <f t="shared" si="314"/>
        <v>0</v>
      </c>
      <c r="AA1998" s="795">
        <f t="shared" si="315"/>
        <v>0</v>
      </c>
      <c r="AB1998" s="796">
        <f>IFERROR(VLOOKUP(N1998,'[40]KL TT ĐỢT 2'!$B$18:$K$2023,10,0),0)</f>
        <v>0</v>
      </c>
    </row>
    <row r="1999" spans="1:28" s="1103" customFormat="1" hidden="1" outlineLevel="1">
      <c r="A1999" s="1100"/>
      <c r="B1999" s="1100" t="s">
        <v>4170</v>
      </c>
      <c r="C1999" s="1104" t="s">
        <v>4171</v>
      </c>
      <c r="D1999" s="1102"/>
      <c r="E1999" s="1105"/>
      <c r="F1999" s="1099"/>
      <c r="G1999" s="1099"/>
      <c r="H1999" s="812">
        <v>0</v>
      </c>
      <c r="I1999" s="891">
        <f t="shared" si="316"/>
        <v>0</v>
      </c>
      <c r="J1999" s="892">
        <f t="shared" si="309"/>
        <v>0</v>
      </c>
      <c r="K1999" s="1099"/>
      <c r="M1999" s="1082"/>
      <c r="N1999" s="1082" t="s">
        <v>4170</v>
      </c>
      <c r="O1999" s="1083" t="s">
        <v>4171</v>
      </c>
      <c r="P1999" s="1084"/>
      <c r="Q1999" s="1085"/>
      <c r="R1999" s="758">
        <v>0</v>
      </c>
      <c r="S1999" s="844">
        <v>0</v>
      </c>
      <c r="T1999" s="883">
        <v>0</v>
      </c>
      <c r="U1999" s="1086"/>
      <c r="V1999" s="1086"/>
      <c r="W1999" s="795">
        <f t="shared" si="311"/>
        <v>0</v>
      </c>
      <c r="X1999" s="795">
        <f t="shared" si="312"/>
        <v>0</v>
      </c>
      <c r="Y1999" s="795">
        <f t="shared" si="313"/>
        <v>0</v>
      </c>
      <c r="Z1999" s="795">
        <f t="shared" si="314"/>
        <v>0</v>
      </c>
      <c r="AA1999" s="795">
        <f t="shared" si="315"/>
        <v>0</v>
      </c>
      <c r="AB1999" s="796">
        <f>IFERROR(VLOOKUP(N1999,'[40]KL TT ĐỢT 2'!$B$18:$K$2023,10,0),0)</f>
        <v>0</v>
      </c>
    </row>
    <row r="2000" spans="1:28" s="1103" customFormat="1" ht="42" hidden="1" outlineLevel="1">
      <c r="A2000" s="1100">
        <v>1</v>
      </c>
      <c r="B2000" s="1100" t="s">
        <v>4172</v>
      </c>
      <c r="C2000" s="1101" t="s">
        <v>4173</v>
      </c>
      <c r="D2000" s="1102" t="s">
        <v>3104</v>
      </c>
      <c r="E2000" s="1060">
        <v>1</v>
      </c>
      <c r="F2000" s="1099"/>
      <c r="G2000" s="1099"/>
      <c r="H2000" s="812">
        <v>0</v>
      </c>
      <c r="I2000" s="891">
        <f t="shared" si="316"/>
        <v>0</v>
      </c>
      <c r="J2000" s="892">
        <f t="shared" si="309"/>
        <v>0</v>
      </c>
      <c r="K2000" s="1099"/>
      <c r="M2000" s="1082">
        <v>1</v>
      </c>
      <c r="N2000" s="1082" t="s">
        <v>4172</v>
      </c>
      <c r="O2000" s="1088" t="s">
        <v>4173</v>
      </c>
      <c r="P2000" s="1084" t="s">
        <v>3104</v>
      </c>
      <c r="Q2000" s="1089">
        <v>1</v>
      </c>
      <c r="R2000" s="758">
        <v>0</v>
      </c>
      <c r="S2000" s="844">
        <v>0</v>
      </c>
      <c r="T2000" s="883">
        <v>0</v>
      </c>
      <c r="U2000" s="1090">
        <v>250000000</v>
      </c>
      <c r="V2000" s="1090">
        <v>6000000</v>
      </c>
      <c r="W2000" s="795">
        <f t="shared" si="311"/>
        <v>256000000</v>
      </c>
      <c r="X2000" s="795">
        <f t="shared" si="312"/>
        <v>256000000</v>
      </c>
      <c r="Y2000" s="795">
        <f t="shared" si="313"/>
        <v>0</v>
      </c>
      <c r="Z2000" s="795">
        <f t="shared" si="314"/>
        <v>0</v>
      </c>
      <c r="AA2000" s="795">
        <f t="shared" si="315"/>
        <v>0</v>
      </c>
      <c r="AB2000" s="796">
        <f>IFERROR(VLOOKUP(N2000,'[40]KL TT ĐỢT 2'!$B$18:$K$2023,10,0),0)</f>
        <v>0</v>
      </c>
    </row>
    <row r="2001" spans="1:28" s="1103" customFormat="1" hidden="1" outlineLevel="1">
      <c r="A2001" s="1100"/>
      <c r="B2001" s="1100" t="s">
        <v>4174</v>
      </c>
      <c r="C2001" s="1104" t="s">
        <v>4171</v>
      </c>
      <c r="D2001" s="1102"/>
      <c r="E2001" s="1105"/>
      <c r="F2001" s="1099"/>
      <c r="G2001" s="1099"/>
      <c r="H2001" s="812">
        <v>0</v>
      </c>
      <c r="I2001" s="891">
        <f t="shared" si="316"/>
        <v>0</v>
      </c>
      <c r="J2001" s="892">
        <f t="shared" si="309"/>
        <v>0</v>
      </c>
      <c r="K2001" s="1099"/>
      <c r="M2001" s="1082"/>
      <c r="N2001" s="1082" t="s">
        <v>4174</v>
      </c>
      <c r="O2001" s="1083" t="s">
        <v>4171</v>
      </c>
      <c r="P2001" s="1084"/>
      <c r="Q2001" s="1085"/>
      <c r="R2001" s="758">
        <v>0</v>
      </c>
      <c r="S2001" s="844">
        <v>0</v>
      </c>
      <c r="T2001" s="883">
        <v>0</v>
      </c>
      <c r="U2001" s="1086"/>
      <c r="V2001" s="1086"/>
      <c r="W2001" s="795">
        <f t="shared" si="311"/>
        <v>0</v>
      </c>
      <c r="X2001" s="795">
        <f t="shared" si="312"/>
        <v>0</v>
      </c>
      <c r="Y2001" s="795">
        <f t="shared" si="313"/>
        <v>0</v>
      </c>
      <c r="Z2001" s="795">
        <f t="shared" si="314"/>
        <v>0</v>
      </c>
      <c r="AA2001" s="795">
        <f t="shared" si="315"/>
        <v>0</v>
      </c>
      <c r="AB2001" s="796">
        <f>IFERROR(VLOOKUP(N2001,'[40]KL TT ĐỢT 2'!$B$18:$K$2023,10,0),0)</f>
        <v>0</v>
      </c>
    </row>
    <row r="2002" spans="1:28" s="1103" customFormat="1" hidden="1" outlineLevel="1">
      <c r="A2002" s="1100">
        <v>2</v>
      </c>
      <c r="B2002" s="1100" t="s">
        <v>4175</v>
      </c>
      <c r="C2002" s="1101" t="s">
        <v>4176</v>
      </c>
      <c r="D2002" s="1102" t="s">
        <v>805</v>
      </c>
      <c r="E2002" s="1060">
        <f>15*6*2</f>
        <v>180</v>
      </c>
      <c r="F2002" s="1099"/>
      <c r="G2002" s="1099"/>
      <c r="H2002" s="812">
        <v>0</v>
      </c>
      <c r="I2002" s="891">
        <f t="shared" si="316"/>
        <v>0</v>
      </c>
      <c r="J2002" s="892">
        <f t="shared" si="309"/>
        <v>0</v>
      </c>
      <c r="K2002" s="1099"/>
      <c r="M2002" s="1082">
        <v>2</v>
      </c>
      <c r="N2002" s="1082" t="s">
        <v>4175</v>
      </c>
      <c r="O2002" s="1088" t="s">
        <v>4176</v>
      </c>
      <c r="P2002" s="1084" t="s">
        <v>805</v>
      </c>
      <c r="Q2002" s="1089">
        <f>15*6*2</f>
        <v>180</v>
      </c>
      <c r="R2002" s="758">
        <v>0</v>
      </c>
      <c r="S2002" s="844">
        <v>0</v>
      </c>
      <c r="T2002" s="883">
        <v>0</v>
      </c>
      <c r="U2002" s="1090">
        <v>789500</v>
      </c>
      <c r="V2002" s="1090">
        <v>36800</v>
      </c>
      <c r="W2002" s="795">
        <f t="shared" si="311"/>
        <v>826300</v>
      </c>
      <c r="X2002" s="795">
        <f t="shared" si="312"/>
        <v>148734000</v>
      </c>
      <c r="Y2002" s="795">
        <f t="shared" si="313"/>
        <v>0</v>
      </c>
      <c r="Z2002" s="795">
        <f t="shared" si="314"/>
        <v>0</v>
      </c>
      <c r="AA2002" s="795">
        <f t="shared" si="315"/>
        <v>0</v>
      </c>
      <c r="AB2002" s="796">
        <f>IFERROR(VLOOKUP(N2002,'[40]KL TT ĐỢT 2'!$B$18:$K$2023,10,0),0)</f>
        <v>0</v>
      </c>
    </row>
    <row r="2003" spans="1:28" s="1103" customFormat="1" hidden="1" outlineLevel="1">
      <c r="A2003" s="1100">
        <v>3</v>
      </c>
      <c r="B2003" s="1100" t="s">
        <v>4177</v>
      </c>
      <c r="C2003" s="1101" t="s">
        <v>4178</v>
      </c>
      <c r="D2003" s="1102" t="s">
        <v>805</v>
      </c>
      <c r="E2003" s="1060">
        <f>15*2</f>
        <v>30</v>
      </c>
      <c r="F2003" s="1099"/>
      <c r="G2003" s="1099"/>
      <c r="H2003" s="812">
        <v>0</v>
      </c>
      <c r="I2003" s="891">
        <f t="shared" si="316"/>
        <v>0</v>
      </c>
      <c r="J2003" s="892">
        <f t="shared" si="309"/>
        <v>0</v>
      </c>
      <c r="K2003" s="1099"/>
      <c r="M2003" s="1082">
        <v>3</v>
      </c>
      <c r="N2003" s="1082" t="s">
        <v>4177</v>
      </c>
      <c r="O2003" s="1088" t="s">
        <v>4178</v>
      </c>
      <c r="P2003" s="1084" t="s">
        <v>805</v>
      </c>
      <c r="Q2003" s="1089">
        <f>15*2</f>
        <v>30</v>
      </c>
      <c r="R2003" s="758">
        <v>0</v>
      </c>
      <c r="S2003" s="844">
        <v>0</v>
      </c>
      <c r="T2003" s="883">
        <v>0</v>
      </c>
      <c r="U2003" s="1090">
        <v>453400</v>
      </c>
      <c r="V2003" s="1090">
        <v>36800</v>
      </c>
      <c r="W2003" s="795">
        <f t="shared" si="311"/>
        <v>490200</v>
      </c>
      <c r="X2003" s="795">
        <f t="shared" si="312"/>
        <v>14706000</v>
      </c>
      <c r="Y2003" s="795">
        <f t="shared" si="313"/>
        <v>0</v>
      </c>
      <c r="Z2003" s="795">
        <f t="shared" si="314"/>
        <v>0</v>
      </c>
      <c r="AA2003" s="795">
        <f t="shared" si="315"/>
        <v>0</v>
      </c>
      <c r="AB2003" s="796">
        <f>IFERROR(VLOOKUP(N2003,'[40]KL TT ĐỢT 2'!$B$18:$K$2023,10,0),0)</f>
        <v>0</v>
      </c>
    </row>
    <row r="2004" spans="1:28" s="1103" customFormat="1" hidden="1" outlineLevel="1">
      <c r="A2004" s="1100">
        <v>4</v>
      </c>
      <c r="B2004" s="1100" t="s">
        <v>4179</v>
      </c>
      <c r="C2004" s="1101" t="s">
        <v>4180</v>
      </c>
      <c r="D2004" s="1102" t="s">
        <v>805</v>
      </c>
      <c r="E2004" s="1060">
        <f>15*6</f>
        <v>90</v>
      </c>
      <c r="F2004" s="1099"/>
      <c r="G2004" s="1099"/>
      <c r="H2004" s="812">
        <v>0</v>
      </c>
      <c r="I2004" s="891">
        <f t="shared" si="316"/>
        <v>0</v>
      </c>
      <c r="J2004" s="892">
        <f t="shared" si="309"/>
        <v>0</v>
      </c>
      <c r="K2004" s="1099"/>
      <c r="M2004" s="1082">
        <v>4</v>
      </c>
      <c r="N2004" s="1082" t="s">
        <v>4179</v>
      </c>
      <c r="O2004" s="1088" t="s">
        <v>4180</v>
      </c>
      <c r="P2004" s="1084" t="s">
        <v>805</v>
      </c>
      <c r="Q2004" s="1089">
        <f>15*6</f>
        <v>90</v>
      </c>
      <c r="R2004" s="758">
        <v>0</v>
      </c>
      <c r="S2004" s="844">
        <v>0</v>
      </c>
      <c r="T2004" s="883">
        <v>0</v>
      </c>
      <c r="U2004" s="1090">
        <v>30100</v>
      </c>
      <c r="V2004" s="1090">
        <v>7400</v>
      </c>
      <c r="W2004" s="795">
        <f t="shared" si="311"/>
        <v>37500</v>
      </c>
      <c r="X2004" s="795">
        <f t="shared" si="312"/>
        <v>3375000</v>
      </c>
      <c r="Y2004" s="795">
        <f t="shared" si="313"/>
        <v>0</v>
      </c>
      <c r="Z2004" s="795">
        <f t="shared" si="314"/>
        <v>0</v>
      </c>
      <c r="AA2004" s="795">
        <f t="shared" si="315"/>
        <v>0</v>
      </c>
      <c r="AB2004" s="796">
        <f>IFERROR(VLOOKUP(N2004,'[40]KL TT ĐỢT 2'!$B$18:$K$2023,10,0),0)</f>
        <v>0</v>
      </c>
    </row>
    <row r="2005" spans="1:28" s="1103" customFormat="1" hidden="1" outlineLevel="1">
      <c r="A2005" s="1100">
        <v>5</v>
      </c>
      <c r="B2005" s="1100" t="s">
        <v>4181</v>
      </c>
      <c r="C2005" s="1101" t="s">
        <v>3595</v>
      </c>
      <c r="D2005" s="1102" t="s">
        <v>805</v>
      </c>
      <c r="E2005" s="1060">
        <v>15</v>
      </c>
      <c r="F2005" s="1099"/>
      <c r="G2005" s="1099"/>
      <c r="H2005" s="812">
        <v>0</v>
      </c>
      <c r="I2005" s="891">
        <f t="shared" si="316"/>
        <v>0</v>
      </c>
      <c r="J2005" s="892">
        <f t="shared" si="309"/>
        <v>0</v>
      </c>
      <c r="K2005" s="1099"/>
      <c r="M2005" s="1082">
        <v>5</v>
      </c>
      <c r="N2005" s="1082" t="s">
        <v>4181</v>
      </c>
      <c r="O2005" s="1088" t="s">
        <v>3595</v>
      </c>
      <c r="P2005" s="1084" t="s">
        <v>805</v>
      </c>
      <c r="Q2005" s="1089">
        <v>15</v>
      </c>
      <c r="R2005" s="758">
        <v>0</v>
      </c>
      <c r="S2005" s="844">
        <v>0</v>
      </c>
      <c r="T2005" s="883">
        <v>0</v>
      </c>
      <c r="U2005" s="1090">
        <v>19800</v>
      </c>
      <c r="V2005" s="1090">
        <v>7400</v>
      </c>
      <c r="W2005" s="795">
        <f t="shared" si="311"/>
        <v>27200</v>
      </c>
      <c r="X2005" s="795">
        <f t="shared" si="312"/>
        <v>408000</v>
      </c>
      <c r="Y2005" s="795">
        <f t="shared" si="313"/>
        <v>0</v>
      </c>
      <c r="Z2005" s="795">
        <f t="shared" si="314"/>
        <v>0</v>
      </c>
      <c r="AA2005" s="795">
        <f t="shared" si="315"/>
        <v>0</v>
      </c>
      <c r="AB2005" s="796">
        <f>IFERROR(VLOOKUP(N2005,'[40]KL TT ĐỢT 2'!$B$18:$K$2023,10,0),0)</f>
        <v>0</v>
      </c>
    </row>
    <row r="2006" spans="1:28" s="1103" customFormat="1" hidden="1" outlineLevel="1">
      <c r="A2006" s="1100">
        <v>6</v>
      </c>
      <c r="B2006" s="1100" t="s">
        <v>4182</v>
      </c>
      <c r="C2006" s="1101" t="s">
        <v>3603</v>
      </c>
      <c r="D2006" s="1102" t="s">
        <v>809</v>
      </c>
      <c r="E2006" s="1060">
        <v>1</v>
      </c>
      <c r="F2006" s="1099"/>
      <c r="G2006" s="1099"/>
      <c r="H2006" s="812">
        <v>0</v>
      </c>
      <c r="I2006" s="891">
        <f t="shared" si="316"/>
        <v>0</v>
      </c>
      <c r="J2006" s="892">
        <f t="shared" si="309"/>
        <v>0</v>
      </c>
      <c r="K2006" s="1099"/>
      <c r="M2006" s="1082">
        <v>6</v>
      </c>
      <c r="N2006" s="1082" t="s">
        <v>4182</v>
      </c>
      <c r="O2006" s="1088" t="s">
        <v>3603</v>
      </c>
      <c r="P2006" s="1084" t="s">
        <v>809</v>
      </c>
      <c r="Q2006" s="1089">
        <v>1</v>
      </c>
      <c r="R2006" s="758">
        <v>0</v>
      </c>
      <c r="S2006" s="844">
        <v>0</v>
      </c>
      <c r="T2006" s="883">
        <v>0</v>
      </c>
      <c r="U2006" s="1090">
        <v>2452000</v>
      </c>
      <c r="V2006" s="1090">
        <v>735600</v>
      </c>
      <c r="W2006" s="795">
        <f t="shared" si="311"/>
        <v>3187600</v>
      </c>
      <c r="X2006" s="795">
        <f t="shared" si="312"/>
        <v>3187600</v>
      </c>
      <c r="Y2006" s="795">
        <f t="shared" si="313"/>
        <v>0</v>
      </c>
      <c r="Z2006" s="795">
        <f t="shared" si="314"/>
        <v>0</v>
      </c>
      <c r="AA2006" s="795">
        <f t="shared" si="315"/>
        <v>0</v>
      </c>
      <c r="AB2006" s="796">
        <f>IFERROR(VLOOKUP(N2006,'[40]KL TT ĐỢT 2'!$B$18:$K$2023,10,0),0)</f>
        <v>0</v>
      </c>
    </row>
    <row r="2007" spans="1:28" s="1014" customFormat="1" collapsed="1">
      <c r="A2007" s="1009"/>
      <c r="B2007" s="1019" t="s">
        <v>4183</v>
      </c>
      <c r="C2007" s="1010" t="s">
        <v>4184</v>
      </c>
      <c r="D2007" s="1011"/>
      <c r="E2007" s="1098"/>
      <c r="F2007" s="1099"/>
      <c r="G2007" s="1099"/>
      <c r="H2007" s="812">
        <v>0</v>
      </c>
      <c r="I2007" s="891">
        <f t="shared" si="316"/>
        <v>0</v>
      </c>
      <c r="J2007" s="892">
        <f t="shared" si="309"/>
        <v>0</v>
      </c>
      <c r="K2007" s="1099"/>
      <c r="M2007" s="1029"/>
      <c r="N2007" s="1082" t="s">
        <v>4183</v>
      </c>
      <c r="O2007" s="1030" t="s">
        <v>4184</v>
      </c>
      <c r="P2007" s="1031"/>
      <c r="Q2007" s="1032"/>
      <c r="R2007" s="758">
        <v>0</v>
      </c>
      <c r="S2007" s="844">
        <v>0</v>
      </c>
      <c r="T2007" s="883">
        <v>0</v>
      </c>
      <c r="U2007" s="1031"/>
      <c r="V2007" s="1031"/>
      <c r="W2007" s="795">
        <f t="shared" si="311"/>
        <v>0</v>
      </c>
      <c r="X2007" s="795">
        <f t="shared" si="312"/>
        <v>0</v>
      </c>
      <c r="Y2007" s="795">
        <f t="shared" si="313"/>
        <v>0</v>
      </c>
      <c r="Z2007" s="795">
        <f t="shared" si="314"/>
        <v>0</v>
      </c>
      <c r="AA2007" s="795">
        <f t="shared" si="315"/>
        <v>0</v>
      </c>
      <c r="AB2007" s="796">
        <f>IFERROR(VLOOKUP(N2007,'[40]KL TT ĐỢT 2'!$B$18:$K$2023,10,0),0)</f>
        <v>0</v>
      </c>
    </row>
    <row r="2008" spans="1:28" s="1081" customFormat="1" ht="28" hidden="1" outlineLevel="1">
      <c r="A2008" s="1077">
        <v>1</v>
      </c>
      <c r="B2008" s="1077" t="s">
        <v>4185</v>
      </c>
      <c r="C2008" s="1087" t="s">
        <v>4186</v>
      </c>
      <c r="D2008" s="1079" t="s">
        <v>347</v>
      </c>
      <c r="E2008" s="1051">
        <v>24</v>
      </c>
      <c r="F2008" s="926"/>
      <c r="G2008" s="926"/>
      <c r="H2008" s="1106"/>
      <c r="I2008" s="1107">
        <f t="shared" si="316"/>
        <v>0</v>
      </c>
      <c r="J2008" s="913">
        <f t="shared" si="309"/>
        <v>0</v>
      </c>
      <c r="K2008" s="927"/>
      <c r="M2008" s="1082">
        <v>1</v>
      </c>
      <c r="N2008" s="1082" t="s">
        <v>4185</v>
      </c>
      <c r="O2008" s="1088" t="s">
        <v>4186</v>
      </c>
      <c r="P2008" s="1084" t="s">
        <v>347</v>
      </c>
      <c r="Q2008" s="1089">
        <v>24</v>
      </c>
      <c r="R2008" s="1108"/>
      <c r="S2008" s="881">
        <v>0</v>
      </c>
      <c r="T2008" s="883">
        <v>0</v>
      </c>
      <c r="U2008" s="1090">
        <v>26893500</v>
      </c>
      <c r="V2008" s="1090">
        <v>1226000</v>
      </c>
      <c r="W2008" s="795">
        <f t="shared" si="311"/>
        <v>28119500</v>
      </c>
      <c r="X2008" s="795">
        <f t="shared" si="312"/>
        <v>674868000</v>
      </c>
      <c r="Y2008" s="795">
        <f t="shared" si="313"/>
        <v>0</v>
      </c>
      <c r="Z2008" s="795">
        <f t="shared" si="314"/>
        <v>0</v>
      </c>
      <c r="AA2008" s="795">
        <f t="shared" si="315"/>
        <v>0</v>
      </c>
      <c r="AB2008" s="796">
        <f>IFERROR(VLOOKUP(N2008,'[40]KL TT ĐỢT 2'!$B$18:$K$2023,10,0),0)</f>
        <v>0</v>
      </c>
    </row>
    <row r="2009" spans="1:28" s="1081" customFormat="1" ht="28" hidden="1" outlineLevel="1">
      <c r="A2009" s="1077">
        <v>2</v>
      </c>
      <c r="B2009" s="1077" t="s">
        <v>4187</v>
      </c>
      <c r="C2009" s="1087" t="s">
        <v>4188</v>
      </c>
      <c r="D2009" s="1079" t="s">
        <v>347</v>
      </c>
      <c r="E2009" s="1051">
        <v>10</v>
      </c>
      <c r="F2009" s="926"/>
      <c r="G2009" s="926"/>
      <c r="H2009" s="1106"/>
      <c r="I2009" s="1107">
        <f t="shared" si="316"/>
        <v>0</v>
      </c>
      <c r="J2009" s="913">
        <f t="shared" si="309"/>
        <v>0</v>
      </c>
      <c r="K2009" s="927"/>
      <c r="M2009" s="1082">
        <v>2</v>
      </c>
      <c r="N2009" s="1082" t="s">
        <v>4187</v>
      </c>
      <c r="O2009" s="1088" t="s">
        <v>4188</v>
      </c>
      <c r="P2009" s="1084" t="s">
        <v>347</v>
      </c>
      <c r="Q2009" s="1089">
        <v>10</v>
      </c>
      <c r="R2009" s="1108"/>
      <c r="S2009" s="881">
        <v>0</v>
      </c>
      <c r="T2009" s="883">
        <v>0</v>
      </c>
      <c r="U2009" s="1090">
        <v>11681000</v>
      </c>
      <c r="V2009" s="1090">
        <v>1226000</v>
      </c>
      <c r="W2009" s="795">
        <f t="shared" si="311"/>
        <v>12907000</v>
      </c>
      <c r="X2009" s="795">
        <f t="shared" si="312"/>
        <v>129070000</v>
      </c>
      <c r="Y2009" s="795">
        <f t="shared" si="313"/>
        <v>0</v>
      </c>
      <c r="Z2009" s="795">
        <f t="shared" si="314"/>
        <v>0</v>
      </c>
      <c r="AA2009" s="795">
        <f t="shared" si="315"/>
        <v>0</v>
      </c>
      <c r="AB2009" s="796">
        <f>IFERROR(VLOOKUP(N2009,'[40]KL TT ĐỢT 2'!$B$18:$K$2023,10,0),0)</f>
        <v>0</v>
      </c>
    </row>
    <row r="2010" spans="1:28" s="1081" customFormat="1" hidden="1" outlineLevel="1">
      <c r="A2010" s="1077">
        <v>3</v>
      </c>
      <c r="B2010" s="1077" t="s">
        <v>4189</v>
      </c>
      <c r="C2010" s="1087" t="s">
        <v>4190</v>
      </c>
      <c r="D2010" s="1079" t="s">
        <v>347</v>
      </c>
      <c r="E2010" s="1051">
        <v>32</v>
      </c>
      <c r="F2010" s="926"/>
      <c r="G2010" s="926"/>
      <c r="H2010" s="1106"/>
      <c r="I2010" s="1107">
        <f t="shared" si="316"/>
        <v>0</v>
      </c>
      <c r="J2010" s="913">
        <f t="shared" si="309"/>
        <v>0</v>
      </c>
      <c r="K2010" s="927"/>
      <c r="M2010" s="1082">
        <v>3</v>
      </c>
      <c r="N2010" s="1082" t="s">
        <v>4189</v>
      </c>
      <c r="O2010" s="1088" t="s">
        <v>4190</v>
      </c>
      <c r="P2010" s="1084" t="s">
        <v>347</v>
      </c>
      <c r="Q2010" s="1089">
        <v>32</v>
      </c>
      <c r="R2010" s="1108"/>
      <c r="S2010" s="881">
        <v>0</v>
      </c>
      <c r="T2010" s="883">
        <v>0</v>
      </c>
      <c r="U2010" s="1090">
        <v>1847300</v>
      </c>
      <c r="V2010" s="1090">
        <v>122600</v>
      </c>
      <c r="W2010" s="795">
        <f t="shared" si="311"/>
        <v>1969900</v>
      </c>
      <c r="X2010" s="795">
        <f t="shared" si="312"/>
        <v>63036800</v>
      </c>
      <c r="Y2010" s="795">
        <f t="shared" si="313"/>
        <v>0</v>
      </c>
      <c r="Z2010" s="795">
        <f t="shared" si="314"/>
        <v>0</v>
      </c>
      <c r="AA2010" s="795">
        <f t="shared" si="315"/>
        <v>0</v>
      </c>
      <c r="AB2010" s="796">
        <f>IFERROR(VLOOKUP(N2010,'[40]KL TT ĐỢT 2'!$B$18:$K$2023,10,0),0)</f>
        <v>0</v>
      </c>
    </row>
    <row r="2011" spans="1:28" s="1081" customFormat="1" hidden="1" outlineLevel="1">
      <c r="A2011" s="1077">
        <v>4</v>
      </c>
      <c r="B2011" s="1077" t="s">
        <v>4191</v>
      </c>
      <c r="C2011" s="1087" t="s">
        <v>4192</v>
      </c>
      <c r="D2011" s="1079" t="s">
        <v>3101</v>
      </c>
      <c r="E2011" s="1051">
        <v>8</v>
      </c>
      <c r="F2011" s="926"/>
      <c r="G2011" s="926"/>
      <c r="H2011" s="1106"/>
      <c r="I2011" s="1107">
        <f t="shared" si="316"/>
        <v>0</v>
      </c>
      <c r="J2011" s="913">
        <f t="shared" si="309"/>
        <v>0</v>
      </c>
      <c r="K2011" s="927"/>
      <c r="M2011" s="1082">
        <v>4</v>
      </c>
      <c r="N2011" s="1082" t="s">
        <v>4191</v>
      </c>
      <c r="O2011" s="1088" t="s">
        <v>4192</v>
      </c>
      <c r="P2011" s="1084" t="s">
        <v>3101</v>
      </c>
      <c r="Q2011" s="1089">
        <v>8</v>
      </c>
      <c r="R2011" s="1108"/>
      <c r="S2011" s="881">
        <v>0</v>
      </c>
      <c r="T2011" s="883">
        <v>0</v>
      </c>
      <c r="U2011" s="1090">
        <v>16512300</v>
      </c>
      <c r="V2011" s="1090">
        <v>2452000</v>
      </c>
      <c r="W2011" s="795">
        <f t="shared" si="311"/>
        <v>18964300</v>
      </c>
      <c r="X2011" s="795">
        <f t="shared" si="312"/>
        <v>151714400</v>
      </c>
      <c r="Y2011" s="795">
        <f t="shared" si="313"/>
        <v>0</v>
      </c>
      <c r="Z2011" s="795">
        <f t="shared" si="314"/>
        <v>0</v>
      </c>
      <c r="AA2011" s="795">
        <f t="shared" si="315"/>
        <v>0</v>
      </c>
      <c r="AB2011" s="796">
        <f>IFERROR(VLOOKUP(N2011,'[40]KL TT ĐỢT 2'!$B$18:$K$2023,10,0),0)</f>
        <v>0</v>
      </c>
    </row>
    <row r="2012" spans="1:28" s="1081" customFormat="1" hidden="1" outlineLevel="1">
      <c r="A2012" s="1077">
        <v>5</v>
      </c>
      <c r="B2012" s="1077" t="s">
        <v>4193</v>
      </c>
      <c r="C2012" s="1087" t="s">
        <v>4194</v>
      </c>
      <c r="D2012" s="1079" t="s">
        <v>347</v>
      </c>
      <c r="E2012" s="1051">
        <v>16</v>
      </c>
      <c r="F2012" s="926"/>
      <c r="G2012" s="926"/>
      <c r="H2012" s="1106"/>
      <c r="I2012" s="1107">
        <f t="shared" si="316"/>
        <v>0</v>
      </c>
      <c r="J2012" s="913">
        <f t="shared" si="309"/>
        <v>0</v>
      </c>
      <c r="K2012" s="927"/>
      <c r="M2012" s="1082">
        <v>5</v>
      </c>
      <c r="N2012" s="1082" t="s">
        <v>4193</v>
      </c>
      <c r="O2012" s="1088" t="s">
        <v>4194</v>
      </c>
      <c r="P2012" s="1084" t="s">
        <v>347</v>
      </c>
      <c r="Q2012" s="1089">
        <v>16</v>
      </c>
      <c r="R2012" s="1108"/>
      <c r="S2012" s="881">
        <v>0</v>
      </c>
      <c r="T2012" s="883">
        <v>0</v>
      </c>
      <c r="U2012" s="1090">
        <v>639700</v>
      </c>
      <c r="V2012" s="1090">
        <v>122600</v>
      </c>
      <c r="W2012" s="795">
        <f t="shared" si="311"/>
        <v>762300</v>
      </c>
      <c r="X2012" s="795">
        <f t="shared" si="312"/>
        <v>12196800</v>
      </c>
      <c r="Y2012" s="795">
        <f t="shared" si="313"/>
        <v>0</v>
      </c>
      <c r="Z2012" s="795">
        <f t="shared" si="314"/>
        <v>0</v>
      </c>
      <c r="AA2012" s="795">
        <f t="shared" si="315"/>
        <v>0</v>
      </c>
      <c r="AB2012" s="796">
        <f>IFERROR(VLOOKUP(N2012,'[40]KL TT ĐỢT 2'!$B$18:$K$2023,10,0),0)</f>
        <v>0</v>
      </c>
    </row>
    <row r="2013" spans="1:28" s="1081" customFormat="1" hidden="1" outlineLevel="1">
      <c r="A2013" s="1077">
        <v>6</v>
      </c>
      <c r="B2013" s="1077" t="s">
        <v>4195</v>
      </c>
      <c r="C2013" s="1087" t="s">
        <v>4196</v>
      </c>
      <c r="D2013" s="1079" t="s">
        <v>347</v>
      </c>
      <c r="E2013" s="1051">
        <v>19</v>
      </c>
      <c r="F2013" s="926"/>
      <c r="G2013" s="926"/>
      <c r="H2013" s="1106"/>
      <c r="I2013" s="1107">
        <f t="shared" si="316"/>
        <v>0</v>
      </c>
      <c r="J2013" s="913">
        <f t="shared" si="309"/>
        <v>0</v>
      </c>
      <c r="K2013" s="927"/>
      <c r="M2013" s="1082">
        <v>6</v>
      </c>
      <c r="N2013" s="1082" t="s">
        <v>4195</v>
      </c>
      <c r="O2013" s="1088" t="s">
        <v>4196</v>
      </c>
      <c r="P2013" s="1084" t="s">
        <v>347</v>
      </c>
      <c r="Q2013" s="1089">
        <v>19</v>
      </c>
      <c r="R2013" s="1108"/>
      <c r="S2013" s="881">
        <v>0</v>
      </c>
      <c r="T2013" s="883">
        <v>0</v>
      </c>
      <c r="U2013" s="1090">
        <v>736700</v>
      </c>
      <c r="V2013" s="1090">
        <v>122600</v>
      </c>
      <c r="W2013" s="795">
        <f t="shared" si="311"/>
        <v>859300</v>
      </c>
      <c r="X2013" s="795">
        <f t="shared" si="312"/>
        <v>16326700</v>
      </c>
      <c r="Y2013" s="795">
        <f t="shared" si="313"/>
        <v>0</v>
      </c>
      <c r="Z2013" s="795">
        <f t="shared" si="314"/>
        <v>0</v>
      </c>
      <c r="AA2013" s="795">
        <f t="shared" si="315"/>
        <v>0</v>
      </c>
      <c r="AB2013" s="796">
        <f>IFERROR(VLOOKUP(N2013,'[40]KL TT ĐỢT 2'!$B$18:$K$2023,10,0),0)</f>
        <v>0</v>
      </c>
    </row>
    <row r="2014" spans="1:28" s="1081" customFormat="1" hidden="1" outlineLevel="1">
      <c r="A2014" s="1077">
        <v>7</v>
      </c>
      <c r="B2014" s="1077" t="s">
        <v>4197</v>
      </c>
      <c r="C2014" s="1087" t="s">
        <v>4198</v>
      </c>
      <c r="D2014" s="1079" t="s">
        <v>347</v>
      </c>
      <c r="E2014" s="1051">
        <v>13</v>
      </c>
      <c r="F2014" s="926"/>
      <c r="G2014" s="926"/>
      <c r="H2014" s="1106"/>
      <c r="I2014" s="1107">
        <f t="shared" si="316"/>
        <v>0</v>
      </c>
      <c r="J2014" s="913">
        <f t="shared" si="309"/>
        <v>0</v>
      </c>
      <c r="K2014" s="927"/>
      <c r="M2014" s="1082">
        <v>7</v>
      </c>
      <c r="N2014" s="1082" t="s">
        <v>4197</v>
      </c>
      <c r="O2014" s="1088" t="s">
        <v>4198</v>
      </c>
      <c r="P2014" s="1084" t="s">
        <v>347</v>
      </c>
      <c r="Q2014" s="1089">
        <v>13</v>
      </c>
      <c r="R2014" s="1108"/>
      <c r="S2014" s="881">
        <v>0</v>
      </c>
      <c r="T2014" s="883">
        <v>0</v>
      </c>
      <c r="U2014" s="1090">
        <v>764800</v>
      </c>
      <c r="V2014" s="1090">
        <v>122600</v>
      </c>
      <c r="W2014" s="795">
        <f t="shared" si="311"/>
        <v>887400</v>
      </c>
      <c r="X2014" s="795">
        <f t="shared" si="312"/>
        <v>11536200</v>
      </c>
      <c r="Y2014" s="795">
        <f t="shared" si="313"/>
        <v>0</v>
      </c>
      <c r="Z2014" s="795">
        <f t="shared" si="314"/>
        <v>0</v>
      </c>
      <c r="AA2014" s="795">
        <f t="shared" si="315"/>
        <v>0</v>
      </c>
      <c r="AB2014" s="796">
        <f>IFERROR(VLOOKUP(N2014,'[40]KL TT ĐỢT 2'!$B$18:$K$2023,10,0),0)</f>
        <v>0</v>
      </c>
    </row>
    <row r="2015" spans="1:28" s="1081" customFormat="1" hidden="1" outlineLevel="1">
      <c r="A2015" s="1077">
        <v>8</v>
      </c>
      <c r="B2015" s="1077" t="s">
        <v>4199</v>
      </c>
      <c r="C2015" s="1087" t="s">
        <v>4200</v>
      </c>
      <c r="D2015" s="1079" t="s">
        <v>347</v>
      </c>
      <c r="E2015" s="1051">
        <v>6</v>
      </c>
      <c r="F2015" s="926"/>
      <c r="G2015" s="926"/>
      <c r="H2015" s="1106"/>
      <c r="I2015" s="1107">
        <f t="shared" si="316"/>
        <v>0</v>
      </c>
      <c r="J2015" s="913">
        <f t="shared" si="309"/>
        <v>0</v>
      </c>
      <c r="K2015" s="927"/>
      <c r="M2015" s="1082">
        <v>8</v>
      </c>
      <c r="N2015" s="1082" t="s">
        <v>4199</v>
      </c>
      <c r="O2015" s="1088" t="s">
        <v>4200</v>
      </c>
      <c r="P2015" s="1084" t="s">
        <v>347</v>
      </c>
      <c r="Q2015" s="1089">
        <v>6</v>
      </c>
      <c r="R2015" s="1108"/>
      <c r="S2015" s="881">
        <v>0</v>
      </c>
      <c r="T2015" s="883">
        <v>0</v>
      </c>
      <c r="U2015" s="1090">
        <v>764800</v>
      </c>
      <c r="V2015" s="1090">
        <v>122600</v>
      </c>
      <c r="W2015" s="795">
        <f t="shared" si="311"/>
        <v>887400</v>
      </c>
      <c r="X2015" s="795">
        <f t="shared" si="312"/>
        <v>5324400</v>
      </c>
      <c r="Y2015" s="795">
        <f t="shared" si="313"/>
        <v>0</v>
      </c>
      <c r="Z2015" s="795">
        <f t="shared" si="314"/>
        <v>0</v>
      </c>
      <c r="AA2015" s="795">
        <f t="shared" si="315"/>
        <v>0</v>
      </c>
      <c r="AB2015" s="796">
        <f>IFERROR(VLOOKUP(N2015,'[40]KL TT ĐỢT 2'!$B$18:$K$2023,10,0),0)</f>
        <v>0</v>
      </c>
    </row>
    <row r="2016" spans="1:28" s="1081" customFormat="1" hidden="1" outlineLevel="1">
      <c r="A2016" s="1077">
        <v>9</v>
      </c>
      <c r="B2016" s="1077" t="s">
        <v>4201</v>
      </c>
      <c r="C2016" s="1087" t="s">
        <v>4202</v>
      </c>
      <c r="D2016" s="1079" t="s">
        <v>347</v>
      </c>
      <c r="E2016" s="1051">
        <v>38</v>
      </c>
      <c r="F2016" s="926"/>
      <c r="G2016" s="926"/>
      <c r="H2016" s="1106"/>
      <c r="I2016" s="1107">
        <f t="shared" si="316"/>
        <v>0</v>
      </c>
      <c r="J2016" s="913">
        <f t="shared" si="309"/>
        <v>0</v>
      </c>
      <c r="K2016" s="927"/>
      <c r="M2016" s="1082">
        <v>9</v>
      </c>
      <c r="N2016" s="1082" t="s">
        <v>4201</v>
      </c>
      <c r="O2016" s="1088" t="s">
        <v>4202</v>
      </c>
      <c r="P2016" s="1084" t="s">
        <v>347</v>
      </c>
      <c r="Q2016" s="1089">
        <v>38</v>
      </c>
      <c r="R2016" s="1108"/>
      <c r="S2016" s="881">
        <v>0</v>
      </c>
      <c r="T2016" s="883">
        <v>0</v>
      </c>
      <c r="U2016" s="1090">
        <v>134900</v>
      </c>
      <c r="V2016" s="1090">
        <v>122600</v>
      </c>
      <c r="W2016" s="795">
        <f t="shared" si="311"/>
        <v>257500</v>
      </c>
      <c r="X2016" s="795">
        <f t="shared" si="312"/>
        <v>9785000</v>
      </c>
      <c r="Y2016" s="795">
        <f t="shared" si="313"/>
        <v>0</v>
      </c>
      <c r="Z2016" s="795">
        <f t="shared" si="314"/>
        <v>0</v>
      </c>
      <c r="AA2016" s="795">
        <f t="shared" si="315"/>
        <v>0</v>
      </c>
      <c r="AB2016" s="796">
        <f>IFERROR(VLOOKUP(N2016,'[40]KL TT ĐỢT 2'!$B$18:$K$2023,10,0),0)</f>
        <v>0</v>
      </c>
    </row>
    <row r="2017" spans="1:28" s="1081" customFormat="1" hidden="1" outlineLevel="1">
      <c r="A2017" s="1077">
        <v>10</v>
      </c>
      <c r="B2017" s="1077" t="s">
        <v>4203</v>
      </c>
      <c r="C2017" s="1087" t="s">
        <v>4204</v>
      </c>
      <c r="D2017" s="1079" t="s">
        <v>347</v>
      </c>
      <c r="E2017" s="1051">
        <v>8</v>
      </c>
      <c r="F2017" s="926"/>
      <c r="G2017" s="926"/>
      <c r="H2017" s="1106"/>
      <c r="I2017" s="1107">
        <f t="shared" si="316"/>
        <v>0</v>
      </c>
      <c r="J2017" s="913">
        <f t="shared" si="309"/>
        <v>0</v>
      </c>
      <c r="K2017" s="927"/>
      <c r="M2017" s="1082">
        <v>10</v>
      </c>
      <c r="N2017" s="1082" t="s">
        <v>4203</v>
      </c>
      <c r="O2017" s="1088" t="s">
        <v>4204</v>
      </c>
      <c r="P2017" s="1084" t="s">
        <v>347</v>
      </c>
      <c r="Q2017" s="1089">
        <v>8</v>
      </c>
      <c r="R2017" s="1108"/>
      <c r="S2017" s="881">
        <v>0</v>
      </c>
      <c r="T2017" s="883">
        <v>0</v>
      </c>
      <c r="U2017" s="1090">
        <v>2177800</v>
      </c>
      <c r="V2017" s="1090">
        <v>122600</v>
      </c>
      <c r="W2017" s="795">
        <f t="shared" si="311"/>
        <v>2300400</v>
      </c>
      <c r="X2017" s="795">
        <f t="shared" si="312"/>
        <v>18403200</v>
      </c>
      <c r="Y2017" s="795">
        <f t="shared" si="313"/>
        <v>0</v>
      </c>
      <c r="Z2017" s="795">
        <f t="shared" si="314"/>
        <v>0</v>
      </c>
      <c r="AA2017" s="795">
        <f t="shared" si="315"/>
        <v>0</v>
      </c>
      <c r="AB2017" s="796">
        <f>IFERROR(VLOOKUP(N2017,'[40]KL TT ĐỢT 2'!$B$18:$K$2023,10,0),0)</f>
        <v>0</v>
      </c>
    </row>
    <row r="2018" spans="1:28" s="1081" customFormat="1" hidden="1" outlineLevel="1">
      <c r="A2018" s="1077">
        <v>11</v>
      </c>
      <c r="B2018" s="1077" t="s">
        <v>4205</v>
      </c>
      <c r="C2018" s="1087" t="s">
        <v>4206</v>
      </c>
      <c r="D2018" s="1079" t="s">
        <v>347</v>
      </c>
      <c r="E2018" s="1051">
        <v>8</v>
      </c>
      <c r="F2018" s="926"/>
      <c r="G2018" s="926"/>
      <c r="H2018" s="1106"/>
      <c r="I2018" s="1107">
        <f t="shared" si="316"/>
        <v>0</v>
      </c>
      <c r="J2018" s="913">
        <f t="shared" si="309"/>
        <v>0</v>
      </c>
      <c r="K2018" s="927"/>
      <c r="M2018" s="1082">
        <v>11</v>
      </c>
      <c r="N2018" s="1082" t="s">
        <v>4205</v>
      </c>
      <c r="O2018" s="1088" t="s">
        <v>4206</v>
      </c>
      <c r="P2018" s="1084" t="s">
        <v>347</v>
      </c>
      <c r="Q2018" s="1089">
        <v>8</v>
      </c>
      <c r="R2018" s="1108"/>
      <c r="S2018" s="881">
        <v>0</v>
      </c>
      <c r="T2018" s="883">
        <v>0</v>
      </c>
      <c r="U2018" s="1090">
        <v>1451800</v>
      </c>
      <c r="V2018" s="1090">
        <v>122600</v>
      </c>
      <c r="W2018" s="795">
        <f t="shared" si="311"/>
        <v>1574400</v>
      </c>
      <c r="X2018" s="795">
        <f t="shared" si="312"/>
        <v>12595200</v>
      </c>
      <c r="Y2018" s="795">
        <f t="shared" si="313"/>
        <v>0</v>
      </c>
      <c r="Z2018" s="795">
        <f t="shared" si="314"/>
        <v>0</v>
      </c>
      <c r="AA2018" s="795">
        <f t="shared" si="315"/>
        <v>0</v>
      </c>
      <c r="AB2018" s="796">
        <f>IFERROR(VLOOKUP(N2018,'[40]KL TT ĐỢT 2'!$B$18:$K$2023,10,0),0)</f>
        <v>0</v>
      </c>
    </row>
    <row r="2019" spans="1:28" s="1081" customFormat="1" hidden="1" outlineLevel="1">
      <c r="A2019" s="1077">
        <v>12</v>
      </c>
      <c r="B2019" s="1077" t="s">
        <v>4207</v>
      </c>
      <c r="C2019" s="1087" t="s">
        <v>4208</v>
      </c>
      <c r="D2019" s="1079" t="s">
        <v>347</v>
      </c>
      <c r="E2019" s="1051">
        <v>8</v>
      </c>
      <c r="F2019" s="926"/>
      <c r="G2019" s="926"/>
      <c r="H2019" s="1106"/>
      <c r="I2019" s="1107">
        <f t="shared" si="316"/>
        <v>0</v>
      </c>
      <c r="J2019" s="913">
        <f t="shared" si="309"/>
        <v>0</v>
      </c>
      <c r="K2019" s="927"/>
      <c r="M2019" s="1082">
        <v>12</v>
      </c>
      <c r="N2019" s="1082" t="s">
        <v>4207</v>
      </c>
      <c r="O2019" s="1088" t="s">
        <v>4208</v>
      </c>
      <c r="P2019" s="1084" t="s">
        <v>347</v>
      </c>
      <c r="Q2019" s="1089">
        <v>8</v>
      </c>
      <c r="R2019" s="1108"/>
      <c r="S2019" s="881">
        <v>0</v>
      </c>
      <c r="T2019" s="883">
        <v>0</v>
      </c>
      <c r="U2019" s="1090">
        <v>2697300</v>
      </c>
      <c r="V2019" s="1090">
        <v>122600</v>
      </c>
      <c r="W2019" s="795">
        <f t="shared" si="311"/>
        <v>2819900</v>
      </c>
      <c r="X2019" s="795">
        <f t="shared" si="312"/>
        <v>22559200</v>
      </c>
      <c r="Y2019" s="795">
        <f t="shared" si="313"/>
        <v>0</v>
      </c>
      <c r="Z2019" s="795">
        <f t="shared" si="314"/>
        <v>0</v>
      </c>
      <c r="AA2019" s="795">
        <f t="shared" si="315"/>
        <v>0</v>
      </c>
      <c r="AB2019" s="796">
        <f>IFERROR(VLOOKUP(N2019,'[40]KL TT ĐỢT 2'!$B$18:$K$2023,10,0),0)</f>
        <v>0</v>
      </c>
    </row>
    <row r="2020" spans="1:28" s="1081" customFormat="1" hidden="1" outlineLevel="1">
      <c r="A2020" s="1077">
        <v>13</v>
      </c>
      <c r="B2020" s="1077" t="s">
        <v>4209</v>
      </c>
      <c r="C2020" s="1087" t="s">
        <v>4210</v>
      </c>
      <c r="D2020" s="1079" t="s">
        <v>347</v>
      </c>
      <c r="E2020" s="1051">
        <v>8</v>
      </c>
      <c r="F2020" s="926"/>
      <c r="G2020" s="926"/>
      <c r="H2020" s="1106"/>
      <c r="I2020" s="1107">
        <f t="shared" si="316"/>
        <v>0</v>
      </c>
      <c r="J2020" s="913">
        <f t="shared" si="309"/>
        <v>0</v>
      </c>
      <c r="K2020" s="927"/>
      <c r="M2020" s="1082">
        <v>13</v>
      </c>
      <c r="N2020" s="1082" t="s">
        <v>4209</v>
      </c>
      <c r="O2020" s="1088" t="s">
        <v>4210</v>
      </c>
      <c r="P2020" s="1084" t="s">
        <v>347</v>
      </c>
      <c r="Q2020" s="1089">
        <v>8</v>
      </c>
      <c r="R2020" s="1108"/>
      <c r="S2020" s="881">
        <v>0</v>
      </c>
      <c r="T2020" s="883">
        <v>0</v>
      </c>
      <c r="U2020" s="1090">
        <v>976700</v>
      </c>
      <c r="V2020" s="1090">
        <v>122600</v>
      </c>
      <c r="W2020" s="795">
        <f t="shared" si="311"/>
        <v>1099300</v>
      </c>
      <c r="X2020" s="795">
        <f t="shared" si="312"/>
        <v>8794400</v>
      </c>
      <c r="Y2020" s="795">
        <f t="shared" si="313"/>
        <v>0</v>
      </c>
      <c r="Z2020" s="795">
        <f t="shared" si="314"/>
        <v>0</v>
      </c>
      <c r="AA2020" s="795">
        <f t="shared" si="315"/>
        <v>0</v>
      </c>
      <c r="AB2020" s="796">
        <f>IFERROR(VLOOKUP(N2020,'[40]KL TT ĐỢT 2'!$B$18:$K$2023,10,0),0)</f>
        <v>0</v>
      </c>
    </row>
    <row r="2021" spans="1:28" s="1081" customFormat="1" hidden="1" outlineLevel="1">
      <c r="A2021" s="1077">
        <v>14</v>
      </c>
      <c r="B2021" s="1077" t="s">
        <v>4211</v>
      </c>
      <c r="C2021" s="1087" t="s">
        <v>4212</v>
      </c>
      <c r="D2021" s="1079" t="s">
        <v>347</v>
      </c>
      <c r="E2021" s="1051">
        <v>8</v>
      </c>
      <c r="F2021" s="926"/>
      <c r="G2021" s="926"/>
      <c r="H2021" s="1106"/>
      <c r="I2021" s="1107">
        <f t="shared" si="316"/>
        <v>0</v>
      </c>
      <c r="J2021" s="913">
        <f t="shared" ref="J2021:J2025" si="317">+H2021+I2021</f>
        <v>0</v>
      </c>
      <c r="K2021" s="927"/>
      <c r="M2021" s="1082">
        <v>14</v>
      </c>
      <c r="N2021" s="1082" t="s">
        <v>4211</v>
      </c>
      <c r="O2021" s="1088" t="s">
        <v>4212</v>
      </c>
      <c r="P2021" s="1084" t="s">
        <v>347</v>
      </c>
      <c r="Q2021" s="1089">
        <v>8</v>
      </c>
      <c r="R2021" s="1108"/>
      <c r="S2021" s="881">
        <v>0</v>
      </c>
      <c r="T2021" s="883">
        <v>0</v>
      </c>
      <c r="U2021" s="1090">
        <v>1798200</v>
      </c>
      <c r="V2021" s="1090">
        <v>122600</v>
      </c>
      <c r="W2021" s="795">
        <f t="shared" si="311"/>
        <v>1920800</v>
      </c>
      <c r="X2021" s="795">
        <f t="shared" si="312"/>
        <v>15366400</v>
      </c>
      <c r="Y2021" s="795">
        <f t="shared" si="313"/>
        <v>0</v>
      </c>
      <c r="Z2021" s="795">
        <f t="shared" si="314"/>
        <v>0</v>
      </c>
      <c r="AA2021" s="795">
        <f t="shared" si="315"/>
        <v>0</v>
      </c>
      <c r="AB2021" s="796">
        <f>IFERROR(VLOOKUP(N2021,'[40]KL TT ĐỢT 2'!$B$18:$K$2023,10,0),0)</f>
        <v>0</v>
      </c>
    </row>
    <row r="2022" spans="1:28" s="1081" customFormat="1" hidden="1" outlineLevel="1">
      <c r="A2022" s="1077">
        <v>15</v>
      </c>
      <c r="B2022" s="1077" t="s">
        <v>4213</v>
      </c>
      <c r="C2022" s="1087" t="s">
        <v>4214</v>
      </c>
      <c r="D2022" s="1079" t="s">
        <v>347</v>
      </c>
      <c r="E2022" s="1051">
        <v>8</v>
      </c>
      <c r="F2022" s="926"/>
      <c r="G2022" s="926"/>
      <c r="H2022" s="1106"/>
      <c r="I2022" s="1107">
        <f t="shared" si="316"/>
        <v>0</v>
      </c>
      <c r="J2022" s="913">
        <f t="shared" si="317"/>
        <v>0</v>
      </c>
      <c r="K2022" s="927"/>
      <c r="M2022" s="1082">
        <v>15</v>
      </c>
      <c r="N2022" s="1082" t="s">
        <v>4213</v>
      </c>
      <c r="O2022" s="1088" t="s">
        <v>4214</v>
      </c>
      <c r="P2022" s="1084" t="s">
        <v>347</v>
      </c>
      <c r="Q2022" s="1089">
        <v>8</v>
      </c>
      <c r="R2022" s="1108"/>
      <c r="S2022" s="881">
        <v>0</v>
      </c>
      <c r="T2022" s="883">
        <v>0</v>
      </c>
      <c r="U2022" s="1090">
        <v>3146800</v>
      </c>
      <c r="V2022" s="1090">
        <v>122600</v>
      </c>
      <c r="W2022" s="795">
        <f t="shared" si="311"/>
        <v>3269400</v>
      </c>
      <c r="X2022" s="795">
        <f t="shared" si="312"/>
        <v>26155200</v>
      </c>
      <c r="Y2022" s="795">
        <f t="shared" si="313"/>
        <v>0</v>
      </c>
      <c r="Z2022" s="795">
        <f t="shared" si="314"/>
        <v>0</v>
      </c>
      <c r="AA2022" s="795">
        <f t="shared" si="315"/>
        <v>0</v>
      </c>
      <c r="AB2022" s="796">
        <f>IFERROR(VLOOKUP(N2022,'[40]KL TT ĐỢT 2'!$B$18:$K$2023,10,0),0)</f>
        <v>0</v>
      </c>
    </row>
    <row r="2023" spans="1:28" s="1081" customFormat="1" hidden="1" outlineLevel="1">
      <c r="A2023" s="1077">
        <v>16</v>
      </c>
      <c r="B2023" s="1077" t="s">
        <v>4215</v>
      </c>
      <c r="C2023" s="1087" t="s">
        <v>4216</v>
      </c>
      <c r="D2023" s="1079" t="s">
        <v>347</v>
      </c>
      <c r="E2023" s="1051">
        <v>8</v>
      </c>
      <c r="F2023" s="926"/>
      <c r="G2023" s="926"/>
      <c r="H2023" s="1106"/>
      <c r="I2023" s="1107">
        <f t="shared" si="316"/>
        <v>0</v>
      </c>
      <c r="J2023" s="913">
        <f t="shared" si="317"/>
        <v>0</v>
      </c>
      <c r="K2023" s="927"/>
      <c r="M2023" s="1082">
        <v>16</v>
      </c>
      <c r="N2023" s="1082" t="s">
        <v>4215</v>
      </c>
      <c r="O2023" s="1088" t="s">
        <v>4216</v>
      </c>
      <c r="P2023" s="1084" t="s">
        <v>347</v>
      </c>
      <c r="Q2023" s="1089">
        <v>8</v>
      </c>
      <c r="R2023" s="1108"/>
      <c r="S2023" s="881">
        <v>0</v>
      </c>
      <c r="T2023" s="883">
        <v>0</v>
      </c>
      <c r="U2023" s="1090">
        <v>3146800</v>
      </c>
      <c r="V2023" s="1090">
        <v>122600</v>
      </c>
      <c r="W2023" s="795">
        <f t="shared" si="311"/>
        <v>3269400</v>
      </c>
      <c r="X2023" s="795">
        <f t="shared" si="312"/>
        <v>26155200</v>
      </c>
      <c r="Y2023" s="795">
        <f t="shared" si="313"/>
        <v>0</v>
      </c>
      <c r="Z2023" s="795">
        <f t="shared" si="314"/>
        <v>0</v>
      </c>
      <c r="AA2023" s="795">
        <f t="shared" si="315"/>
        <v>0</v>
      </c>
      <c r="AB2023" s="796">
        <f>IFERROR(VLOOKUP(N2023,'[40]KL TT ĐỢT 2'!$B$18:$K$2023,10,0),0)</f>
        <v>0</v>
      </c>
    </row>
    <row r="2024" spans="1:28" s="1081" customFormat="1" hidden="1" outlineLevel="1">
      <c r="A2024" s="1077">
        <v>17</v>
      </c>
      <c r="B2024" s="1077" t="s">
        <v>4217</v>
      </c>
      <c r="C2024" s="1087" t="s">
        <v>4218</v>
      </c>
      <c r="D2024" s="1079" t="s">
        <v>1668</v>
      </c>
      <c r="E2024" s="1051">
        <v>1</v>
      </c>
      <c r="F2024" s="926"/>
      <c r="G2024" s="926"/>
      <c r="H2024" s="1106"/>
      <c r="I2024" s="1107">
        <f t="shared" si="316"/>
        <v>0</v>
      </c>
      <c r="J2024" s="913">
        <f t="shared" si="317"/>
        <v>0</v>
      </c>
      <c r="K2024" s="927"/>
      <c r="M2024" s="1082">
        <v>17</v>
      </c>
      <c r="N2024" s="1082" t="s">
        <v>4217</v>
      </c>
      <c r="O2024" s="1088" t="s">
        <v>4218</v>
      </c>
      <c r="P2024" s="1084" t="s">
        <v>1668</v>
      </c>
      <c r="Q2024" s="1089">
        <v>1</v>
      </c>
      <c r="R2024" s="1108"/>
      <c r="S2024" s="881">
        <v>0</v>
      </c>
      <c r="T2024" s="883">
        <v>0</v>
      </c>
      <c r="U2024" s="1090">
        <v>102340800</v>
      </c>
      <c r="V2024" s="1090">
        <v>0</v>
      </c>
      <c r="W2024" s="795">
        <f t="shared" si="311"/>
        <v>102340800</v>
      </c>
      <c r="X2024" s="795">
        <f t="shared" si="312"/>
        <v>102340800</v>
      </c>
      <c r="Y2024" s="795">
        <f t="shared" si="313"/>
        <v>0</v>
      </c>
      <c r="Z2024" s="795">
        <f t="shared" si="314"/>
        <v>0</v>
      </c>
      <c r="AA2024" s="795">
        <f t="shared" si="315"/>
        <v>0</v>
      </c>
      <c r="AB2024" s="796">
        <f>IFERROR(VLOOKUP(N2024,'[40]KL TT ĐỢT 2'!$B$18:$K$2023,10,0),0)</f>
        <v>0</v>
      </c>
    </row>
    <row r="2025" spans="1:28" s="1081" customFormat="1" hidden="1" outlineLevel="1">
      <c r="A2025" s="1109"/>
      <c r="B2025" s="1109"/>
      <c r="C2025" s="1110"/>
      <c r="D2025" s="1111"/>
      <c r="E2025" s="1112"/>
      <c r="F2025" s="1113"/>
      <c r="G2025" s="1113"/>
      <c r="H2025" s="1112"/>
      <c r="I2025" s="1114"/>
      <c r="J2025" s="1115">
        <f t="shared" si="317"/>
        <v>0</v>
      </c>
      <c r="K2025" s="1116"/>
      <c r="M2025" s="1117"/>
      <c r="N2025" s="1117"/>
      <c r="O2025" s="1118"/>
      <c r="P2025" s="1119"/>
      <c r="Q2025" s="1120"/>
      <c r="R2025" s="1121"/>
      <c r="S2025" s="1121"/>
      <c r="T2025" s="1122">
        <v>0</v>
      </c>
      <c r="U2025" s="1123"/>
      <c r="V2025" s="1123"/>
      <c r="W2025" s="1123"/>
      <c r="X2025" s="1123"/>
      <c r="Y2025" s="1123"/>
      <c r="Z2025" s="1123"/>
      <c r="AA2025" s="1123"/>
      <c r="AB2025" s="1124"/>
    </row>
    <row r="2026" spans="1:28" s="714" customFormat="1" ht="27" customHeight="1">
      <c r="A2026" s="1125"/>
      <c r="B2026" s="1125"/>
      <c r="E2026" s="1126"/>
      <c r="H2026" s="1460" t="s">
        <v>4219</v>
      </c>
      <c r="I2026" s="1460"/>
      <c r="J2026" s="1460"/>
      <c r="K2026" s="1460"/>
      <c r="M2026" s="1127"/>
      <c r="N2026" s="1127"/>
      <c r="O2026" s="1455" t="s">
        <v>1503</v>
      </c>
      <c r="P2026" s="1455"/>
      <c r="Q2026" s="1456" t="s">
        <v>1504</v>
      </c>
      <c r="R2026" s="1456"/>
      <c r="S2026" s="1128"/>
      <c r="T2026" s="1128"/>
      <c r="U2026" s="1129"/>
      <c r="V2026" s="1129"/>
      <c r="W2026" s="1129"/>
      <c r="X2026" s="1130">
        <f>SUBTOTAL(9,X18:X2024)</f>
        <v>63700000000</v>
      </c>
      <c r="Y2026" s="1131">
        <f>SUBTOTAL(9,Y18:Y2024)</f>
        <v>5398477427.3147974</v>
      </c>
      <c r="Z2026" s="1131">
        <f>SUBTOTAL(9,Z15:Z2024)</f>
        <v>2970469499.9548817</v>
      </c>
      <c r="AA2026" s="1131">
        <f>SUBTOTAL(9,AA18:AA2024)</f>
        <v>8368946927.2696791</v>
      </c>
      <c r="AB2026" s="1132"/>
    </row>
    <row r="2027" spans="1:28" s="714" customFormat="1" ht="21.75" customHeight="1">
      <c r="A2027" s="1125"/>
      <c r="B2027" s="1125"/>
      <c r="C2027" s="1341" t="s">
        <v>4220</v>
      </c>
      <c r="D2027" s="1133" t="s">
        <v>4221</v>
      </c>
      <c r="E2027" s="1133"/>
      <c r="F2027" s="1133"/>
      <c r="G2027" s="1341"/>
      <c r="I2027" s="1454" t="s">
        <v>4222</v>
      </c>
      <c r="J2027" s="1454"/>
      <c r="K2027" s="1454"/>
      <c r="M2027" s="1127"/>
      <c r="N2027" s="1127"/>
      <c r="O2027" s="1455" t="s">
        <v>4223</v>
      </c>
      <c r="P2027" s="1455"/>
      <c r="Q2027" s="1456" t="s">
        <v>4224</v>
      </c>
      <c r="R2027" s="1456"/>
      <c r="S2027" s="1128"/>
      <c r="T2027" s="1128"/>
      <c r="U2027" s="1129"/>
      <c r="V2027" s="1129"/>
      <c r="W2027" s="1129"/>
      <c r="X2027" s="1131">
        <f>X2026*0.08</f>
        <v>5096000000</v>
      </c>
      <c r="Y2027" s="1134">
        <v>483777636.61995065</v>
      </c>
      <c r="Z2027" s="1131">
        <f>Z2026*0.08</f>
        <v>237637559.99639055</v>
      </c>
      <c r="AA2027" s="1131">
        <f>Y2027+Z2027</f>
        <v>721415196.61634123</v>
      </c>
      <c r="AB2027" s="1132" t="s">
        <v>4225</v>
      </c>
    </row>
    <row r="2028" spans="1:28">
      <c r="M2028" s="1127"/>
      <c r="N2028" s="1127"/>
      <c r="O2028" s="1455" t="s">
        <v>1509</v>
      </c>
      <c r="P2028" s="1455"/>
      <c r="Q2028" s="1456" t="s">
        <v>4226</v>
      </c>
      <c r="R2028" s="1456"/>
      <c r="S2028" s="1128"/>
      <c r="T2028" s="1128"/>
      <c r="U2028" s="1129"/>
      <c r="V2028" s="1129"/>
      <c r="W2028" s="1129"/>
      <c r="X2028" s="1131">
        <f>X2026+X2027</f>
        <v>68796000000</v>
      </c>
      <c r="Y2028" s="1131">
        <f t="shared" ref="Y2028:Z2028" si="318">Y2026+Y2027</f>
        <v>5882255063.9347477</v>
      </c>
      <c r="Z2028" s="1131">
        <f t="shared" si="318"/>
        <v>3208107059.951272</v>
      </c>
      <c r="AA2028" s="1131">
        <f>AA2026+AA2027</f>
        <v>9090362123.8860207</v>
      </c>
      <c r="AB2028" s="1132"/>
    </row>
    <row r="2029" spans="1:28">
      <c r="M2029" s="1135"/>
      <c r="N2029" s="1135"/>
      <c r="O2029" s="1455" t="s">
        <v>1511</v>
      </c>
      <c r="P2029" s="1455"/>
      <c r="Q2029" s="1456" t="s">
        <v>1512</v>
      </c>
      <c r="R2029" s="1456"/>
      <c r="S2029" s="1136"/>
      <c r="T2029" s="1136"/>
      <c r="U2029" s="1136"/>
      <c r="V2029" s="1136"/>
      <c r="W2029" s="1136"/>
      <c r="X2029" s="1136"/>
      <c r="Y2029" s="1137">
        <f>ROUND((Y2028*85%),0)</f>
        <v>4999916804</v>
      </c>
      <c r="Z2029" s="1137">
        <f>ROUND((Z2028*85%),0)</f>
        <v>2726891001</v>
      </c>
      <c r="AA2029" s="1137">
        <f>Y2029+Z2029</f>
        <v>7726807805</v>
      </c>
      <c r="AB2029" s="1136"/>
    </row>
    <row r="2030" spans="1:28">
      <c r="M2030" s="1135"/>
      <c r="N2030" s="1135"/>
      <c r="O2030" s="1455" t="s">
        <v>1513</v>
      </c>
      <c r="P2030" s="1455"/>
      <c r="Q2030" s="1456" t="s">
        <v>4227</v>
      </c>
      <c r="R2030" s="1456"/>
      <c r="S2030" s="1136"/>
      <c r="T2030" s="1136"/>
      <c r="U2030" s="1136"/>
      <c r="V2030" s="1136"/>
      <c r="W2030" s="1136"/>
      <c r="X2030" s="1130">
        <f>X2028*10%</f>
        <v>6879600000</v>
      </c>
      <c r="Y2030" s="1130">
        <f>Y2028*10%</f>
        <v>588225506.39347482</v>
      </c>
      <c r="Z2030" s="1130">
        <f>Z2028*10%</f>
        <v>320810705.9951272</v>
      </c>
      <c r="AA2030" s="1131">
        <f t="shared" ref="AA2030:AA2031" si="319">Y2030+Z2030</f>
        <v>909036212.38860202</v>
      </c>
      <c r="AB2030" s="1136"/>
    </row>
    <row r="2031" spans="1:28">
      <c r="M2031" s="1135"/>
      <c r="N2031" s="1135"/>
      <c r="O2031" s="1455" t="s">
        <v>1516</v>
      </c>
      <c r="P2031" s="1455"/>
      <c r="Q2031" s="1456" t="s">
        <v>1517</v>
      </c>
      <c r="R2031" s="1456"/>
      <c r="S2031" s="1136"/>
      <c r="T2031" s="1136"/>
      <c r="U2031" s="1136"/>
      <c r="V2031" s="1136"/>
      <c r="W2031" s="1136"/>
      <c r="X2031" s="1136"/>
      <c r="Y2031" s="1130">
        <f>Y2029-Y2030</f>
        <v>4411691297.6065254</v>
      </c>
      <c r="Z2031" s="1130">
        <f t="shared" ref="Z2031" si="320">Z2029-Z2030</f>
        <v>2406080295.0048728</v>
      </c>
      <c r="AA2031" s="1131">
        <f t="shared" si="319"/>
        <v>6817771592.6113987</v>
      </c>
      <c r="AB2031" s="1136"/>
    </row>
    <row r="2032" spans="1:28">
      <c r="M2032" s="1125"/>
      <c r="N2032" s="1125"/>
      <c r="X2032" s="1138"/>
      <c r="Z2032" s="1138"/>
    </row>
    <row r="2033" spans="1:31" ht="23.25" customHeight="1">
      <c r="A2033" s="1283"/>
      <c r="B2033" s="1284"/>
      <c r="C2033" s="1285"/>
      <c r="D2033" s="1285"/>
      <c r="E2033" s="1286"/>
      <c r="F2033" s="1287"/>
      <c r="G2033" s="1287"/>
      <c r="H2033" s="1286"/>
      <c r="I2033" s="1288"/>
      <c r="J2033" s="1287"/>
      <c r="K2033" s="1289"/>
      <c r="L2033" s="1285"/>
      <c r="M2033" s="1301"/>
      <c r="N2033" s="1290"/>
      <c r="O2033" s="1302" t="s">
        <v>145</v>
      </c>
      <c r="P2033" s="1279"/>
      <c r="Q2033" s="1280"/>
      <c r="R2033" s="1280"/>
      <c r="S2033" s="1280"/>
      <c r="T2033" s="1280"/>
      <c r="U2033" s="1280"/>
      <c r="V2033" s="1280"/>
      <c r="W2033" s="1280"/>
      <c r="X2033" s="1280"/>
      <c r="Y2033" s="1280"/>
      <c r="Z2033" s="1280"/>
      <c r="AA2033" s="1280"/>
      <c r="AB2033" s="1291"/>
      <c r="AC2033" s="1278"/>
      <c r="AD2033" s="1278"/>
      <c r="AE2033" s="1278"/>
    </row>
    <row r="2034" spans="1:31" ht="37.5" customHeight="1">
      <c r="A2034" s="1292"/>
      <c r="B2034" s="1293"/>
      <c r="C2034" s="1294"/>
      <c r="D2034" s="1294"/>
      <c r="E2034" s="1295"/>
      <c r="F2034" s="1296"/>
      <c r="G2034" s="1296"/>
      <c r="H2034" s="1295"/>
      <c r="I2034" s="1297"/>
      <c r="J2034" s="1296"/>
      <c r="K2034" s="1298"/>
      <c r="L2034" s="1294"/>
      <c r="M2034" s="1303"/>
      <c r="N2034" s="1299"/>
      <c r="O2034" s="1304">
        <f>X2028-AA2028</f>
        <v>59705637876.113983</v>
      </c>
      <c r="P2034" s="1281"/>
      <c r="Q2034" s="1282"/>
      <c r="R2034" s="1282"/>
      <c r="S2034" s="1282"/>
      <c r="T2034" s="1282"/>
      <c r="U2034" s="1282"/>
      <c r="V2034" s="1282"/>
      <c r="W2034" s="1282"/>
      <c r="X2034" s="1282"/>
      <c r="Y2034" s="1282"/>
      <c r="Z2034" s="1282"/>
      <c r="AA2034" s="1282"/>
      <c r="AB2034" s="1300"/>
      <c r="AC2034" s="1278"/>
      <c r="AD2034" s="1278"/>
      <c r="AE2034" s="1278"/>
    </row>
    <row r="2035" spans="1:31">
      <c r="M2035" s="1125"/>
      <c r="N2035" s="1125"/>
    </row>
    <row r="2036" spans="1:31">
      <c r="M2036" s="1125"/>
      <c r="N2036" s="1125"/>
      <c r="W2036" s="1461"/>
      <c r="X2036" s="1461"/>
      <c r="Y2036" s="1461"/>
      <c r="Z2036" s="1461"/>
      <c r="AA2036" s="1461"/>
      <c r="AB2036" s="1461"/>
    </row>
    <row r="2037" spans="1:31">
      <c r="M2037" s="1125"/>
      <c r="N2037" s="1125"/>
      <c r="O2037" s="1462"/>
      <c r="P2037" s="1462"/>
      <c r="Q2037" s="1462"/>
      <c r="R2037" s="1462"/>
      <c r="S2037" s="1462"/>
      <c r="T2037" s="1462"/>
      <c r="W2037" s="1462"/>
      <c r="X2037" s="1462"/>
      <c r="Y2037" s="1462"/>
      <c r="Z2037" s="1462"/>
      <c r="AA2037" s="1462"/>
      <c r="AB2037" s="1462"/>
    </row>
    <row r="2038" spans="1:31">
      <c r="M2038" s="1125"/>
      <c r="N2038" s="1125"/>
      <c r="O2038" s="1462"/>
      <c r="P2038" s="1462"/>
      <c r="Q2038" s="1462"/>
      <c r="R2038" s="1462"/>
      <c r="S2038" s="1462"/>
      <c r="T2038" s="1462"/>
      <c r="W2038" s="1462"/>
      <c r="X2038" s="1462"/>
      <c r="Y2038" s="1462"/>
      <c r="Z2038" s="1462"/>
      <c r="AA2038" s="1462"/>
      <c r="AB2038" s="1462"/>
    </row>
    <row r="2039" spans="1:31">
      <c r="M2039" s="1125"/>
      <c r="N2039" s="1125"/>
    </row>
    <row r="2040" spans="1:31">
      <c r="M2040" s="1125"/>
      <c r="N2040" s="1125"/>
    </row>
    <row r="2041" spans="1:31">
      <c r="M2041" s="1096"/>
      <c r="N2041" s="1096"/>
      <c r="O2041" s="1096"/>
      <c r="P2041" s="1096"/>
      <c r="Q2041" s="1096"/>
      <c r="R2041" s="1096"/>
      <c r="S2041" s="1096"/>
      <c r="T2041" s="1096"/>
      <c r="U2041" s="1096"/>
      <c r="V2041" s="1096"/>
      <c r="W2041" s="1096"/>
      <c r="X2041" s="1096"/>
      <c r="Y2041" s="1096"/>
      <c r="Z2041" s="1096"/>
      <c r="AA2041" s="1096"/>
      <c r="AB2041" s="1096"/>
    </row>
    <row r="2042" spans="1:31">
      <c r="M2042" s="1096"/>
      <c r="N2042" s="1096"/>
      <c r="O2042" s="1096"/>
      <c r="P2042" s="1096"/>
      <c r="Q2042" s="1096"/>
      <c r="R2042" s="1096"/>
      <c r="S2042" s="1096"/>
      <c r="T2042" s="1096"/>
      <c r="U2042" s="1096"/>
      <c r="V2042" s="1096"/>
      <c r="W2042" s="1096"/>
      <c r="X2042" s="1096"/>
      <c r="Y2042" s="1096"/>
      <c r="Z2042" s="1096"/>
      <c r="AA2042" s="1096"/>
      <c r="AB2042" s="1096"/>
    </row>
    <row r="2043" spans="1:31">
      <c r="M2043" s="1046"/>
      <c r="N2043" s="1046"/>
      <c r="O2043" s="1046"/>
      <c r="P2043" s="1046"/>
      <c r="Q2043" s="1046"/>
      <c r="R2043" s="1046"/>
      <c r="S2043" s="1046"/>
      <c r="T2043" s="1046"/>
      <c r="U2043" s="1046"/>
      <c r="V2043" s="1046"/>
      <c r="W2043" s="1046"/>
      <c r="X2043" s="1046"/>
      <c r="Y2043" s="1046"/>
      <c r="Z2043" s="1046"/>
      <c r="AA2043" s="1046"/>
      <c r="AB2043" s="1046"/>
    </row>
    <row r="2044" spans="1:31">
      <c r="M2044" s="1096"/>
      <c r="N2044" s="1096"/>
      <c r="O2044" s="1096"/>
      <c r="P2044" s="1096"/>
      <c r="Q2044" s="1096"/>
      <c r="R2044" s="1096"/>
      <c r="S2044" s="1096"/>
      <c r="T2044" s="1096"/>
      <c r="U2044" s="1096"/>
      <c r="V2044" s="1096"/>
      <c r="W2044" s="1096"/>
      <c r="X2044" s="1096"/>
      <c r="Y2044" s="1096"/>
      <c r="Z2044" s="1096"/>
      <c r="AA2044" s="1096"/>
      <c r="AB2044" s="1096"/>
    </row>
    <row r="2045" spans="1:31">
      <c r="M2045" s="1096"/>
      <c r="N2045" s="1096"/>
      <c r="O2045" s="1096"/>
      <c r="P2045" s="1096"/>
      <c r="Q2045" s="1096"/>
      <c r="R2045" s="1096"/>
      <c r="S2045" s="1096"/>
      <c r="T2045" s="1096"/>
      <c r="U2045" s="1096"/>
      <c r="V2045" s="1096"/>
      <c r="W2045" s="1096"/>
      <c r="X2045" s="1096"/>
      <c r="Y2045" s="1096"/>
      <c r="Z2045" s="1096"/>
      <c r="AA2045" s="1096"/>
      <c r="AB2045" s="1096"/>
    </row>
    <row r="2046" spans="1:31">
      <c r="M2046" s="1096"/>
      <c r="N2046" s="1096"/>
      <c r="O2046" s="1096"/>
      <c r="P2046" s="1096"/>
      <c r="Q2046" s="1096"/>
      <c r="R2046" s="1096"/>
      <c r="S2046" s="1096"/>
      <c r="T2046" s="1096"/>
      <c r="U2046" s="1096"/>
      <c r="V2046" s="1096"/>
      <c r="W2046" s="1096"/>
      <c r="X2046" s="1096"/>
      <c r="Y2046" s="1096"/>
      <c r="Z2046" s="1096"/>
      <c r="AA2046" s="1096"/>
      <c r="AB2046" s="1096"/>
    </row>
    <row r="2047" spans="1:31">
      <c r="M2047" s="1096"/>
      <c r="N2047" s="1096"/>
      <c r="O2047" s="1096"/>
      <c r="P2047" s="1096"/>
      <c r="Q2047" s="1096"/>
      <c r="R2047" s="1096"/>
      <c r="S2047" s="1096"/>
      <c r="T2047" s="1096"/>
      <c r="U2047" s="1096"/>
      <c r="V2047" s="1096"/>
      <c r="W2047" s="1096"/>
      <c r="X2047" s="1096"/>
      <c r="Y2047" s="1096"/>
      <c r="Z2047" s="1096"/>
      <c r="AA2047" s="1096"/>
      <c r="AB2047" s="1096"/>
    </row>
    <row r="2048" spans="1:31">
      <c r="M2048" s="1096"/>
      <c r="N2048" s="1096"/>
      <c r="O2048" s="1096"/>
      <c r="P2048" s="1096"/>
      <c r="Q2048" s="1096"/>
      <c r="R2048" s="1096"/>
      <c r="S2048" s="1096"/>
      <c r="T2048" s="1096"/>
      <c r="U2048" s="1096"/>
      <c r="V2048" s="1096"/>
      <c r="W2048" s="1096"/>
      <c r="X2048" s="1096"/>
      <c r="Y2048" s="1096"/>
      <c r="Z2048" s="1096"/>
      <c r="AA2048" s="1096"/>
      <c r="AB2048" s="1096"/>
    </row>
    <row r="2049" spans="13:28">
      <c r="M2049" s="1096"/>
      <c r="N2049" s="1096"/>
      <c r="O2049" s="1096"/>
      <c r="P2049" s="1096"/>
      <c r="Q2049" s="1096"/>
      <c r="R2049" s="1096"/>
      <c r="S2049" s="1096"/>
      <c r="T2049" s="1096"/>
      <c r="U2049" s="1096"/>
      <c r="V2049" s="1096"/>
      <c r="W2049" s="1096"/>
      <c r="X2049" s="1096"/>
      <c r="Y2049" s="1096"/>
      <c r="Z2049" s="1096"/>
      <c r="AA2049" s="1096"/>
      <c r="AB2049" s="1096"/>
    </row>
    <row r="2050" spans="13:28">
      <c r="M2050" s="1096"/>
      <c r="N2050" s="1096"/>
      <c r="O2050" s="1096"/>
      <c r="P2050" s="1096"/>
      <c r="Q2050" s="1096"/>
      <c r="R2050" s="1096"/>
      <c r="S2050" s="1096"/>
      <c r="T2050" s="1096"/>
      <c r="U2050" s="1096"/>
      <c r="V2050" s="1096"/>
      <c r="W2050" s="1096"/>
      <c r="X2050" s="1096"/>
      <c r="Y2050" s="1096"/>
      <c r="Z2050" s="1096"/>
      <c r="AA2050" s="1096"/>
      <c r="AB2050" s="1096"/>
    </row>
    <row r="2051" spans="13:28">
      <c r="M2051" s="1096"/>
      <c r="N2051" s="1096"/>
      <c r="O2051" s="1096"/>
      <c r="P2051" s="1096"/>
      <c r="Q2051" s="1096"/>
      <c r="R2051" s="1096"/>
      <c r="S2051" s="1096"/>
      <c r="T2051" s="1096"/>
      <c r="U2051" s="1096"/>
      <c r="V2051" s="1096"/>
      <c r="W2051" s="1096"/>
      <c r="X2051" s="1096"/>
      <c r="Y2051" s="1096"/>
      <c r="Z2051" s="1096"/>
      <c r="AA2051" s="1096"/>
      <c r="AB2051" s="1096"/>
    </row>
    <row r="2052" spans="13:28">
      <c r="M2052" s="1046"/>
      <c r="N2052" s="1046"/>
      <c r="O2052" s="1046"/>
      <c r="P2052" s="1046"/>
      <c r="Q2052" s="1046"/>
      <c r="R2052" s="1046"/>
      <c r="S2052" s="1046"/>
      <c r="T2052" s="1046"/>
      <c r="U2052" s="1046"/>
      <c r="V2052" s="1046"/>
      <c r="W2052" s="1046"/>
      <c r="X2052" s="1046"/>
      <c r="Y2052" s="1046"/>
      <c r="Z2052" s="1046"/>
      <c r="AA2052" s="1046"/>
      <c r="AB2052" s="1046"/>
    </row>
    <row r="2053" spans="13:28">
      <c r="M2053" s="1096"/>
      <c r="N2053" s="1096"/>
      <c r="O2053" s="1096"/>
      <c r="P2053" s="1096"/>
      <c r="Q2053" s="1096"/>
      <c r="R2053" s="1096"/>
      <c r="S2053" s="1096"/>
      <c r="T2053" s="1096"/>
      <c r="U2053" s="1096"/>
      <c r="V2053" s="1096"/>
      <c r="W2053" s="1096"/>
      <c r="X2053" s="1096"/>
      <c r="Y2053" s="1096"/>
      <c r="Z2053" s="1096"/>
      <c r="AA2053" s="1096"/>
      <c r="AB2053" s="1096"/>
    </row>
    <row r="2054" spans="13:28">
      <c r="M2054" s="1096"/>
      <c r="N2054" s="1096"/>
      <c r="O2054" s="1096"/>
      <c r="P2054" s="1096"/>
      <c r="Q2054" s="1096"/>
      <c r="R2054" s="1096"/>
      <c r="S2054" s="1096"/>
      <c r="T2054" s="1096"/>
      <c r="U2054" s="1096"/>
      <c r="V2054" s="1096"/>
      <c r="W2054" s="1096"/>
      <c r="X2054" s="1096"/>
      <c r="Y2054" s="1096"/>
      <c r="Z2054" s="1096"/>
      <c r="AA2054" s="1096"/>
      <c r="AB2054" s="1096"/>
    </row>
    <row r="2055" spans="13:28">
      <c r="M2055" s="1096"/>
      <c r="N2055" s="1096"/>
      <c r="O2055" s="1096"/>
      <c r="P2055" s="1096"/>
      <c r="Q2055" s="1096"/>
      <c r="R2055" s="1096"/>
      <c r="S2055" s="1096"/>
      <c r="T2055" s="1096"/>
      <c r="U2055" s="1096"/>
      <c r="V2055" s="1096"/>
      <c r="W2055" s="1096"/>
      <c r="X2055" s="1096"/>
      <c r="Y2055" s="1096"/>
      <c r="Z2055" s="1096"/>
      <c r="AA2055" s="1096"/>
      <c r="AB2055" s="1096"/>
    </row>
    <row r="2056" spans="13:28">
      <c r="M2056" s="1096"/>
      <c r="N2056" s="1096"/>
      <c r="O2056" s="1096"/>
      <c r="P2056" s="1096"/>
      <c r="Q2056" s="1096"/>
      <c r="R2056" s="1096"/>
      <c r="S2056" s="1096"/>
      <c r="T2056" s="1096"/>
      <c r="U2056" s="1096"/>
      <c r="V2056" s="1096"/>
      <c r="W2056" s="1096"/>
      <c r="X2056" s="1096"/>
      <c r="Y2056" s="1096"/>
      <c r="Z2056" s="1096"/>
      <c r="AA2056" s="1096"/>
      <c r="AB2056" s="1096"/>
    </row>
    <row r="2057" spans="13:28">
      <c r="M2057" s="1096"/>
      <c r="N2057" s="1096"/>
      <c r="O2057" s="1096"/>
      <c r="P2057" s="1096"/>
      <c r="Q2057" s="1096"/>
      <c r="R2057" s="1096"/>
      <c r="S2057" s="1096"/>
      <c r="T2057" s="1096"/>
      <c r="U2057" s="1096"/>
      <c r="V2057" s="1096"/>
      <c r="W2057" s="1096"/>
      <c r="X2057" s="1096"/>
      <c r="Y2057" s="1096"/>
      <c r="Z2057" s="1096"/>
      <c r="AA2057" s="1096"/>
      <c r="AB2057" s="1096"/>
    </row>
    <row r="2058" spans="13:28">
      <c r="M2058" s="1096"/>
      <c r="N2058" s="1096"/>
      <c r="O2058" s="1096"/>
      <c r="P2058" s="1096"/>
      <c r="Q2058" s="1096"/>
      <c r="R2058" s="1096"/>
      <c r="S2058" s="1096"/>
      <c r="T2058" s="1096"/>
      <c r="U2058" s="1096"/>
      <c r="V2058" s="1096"/>
      <c r="W2058" s="1096"/>
      <c r="X2058" s="1096"/>
      <c r="Y2058" s="1096"/>
      <c r="Z2058" s="1096"/>
      <c r="AA2058" s="1096"/>
      <c r="AB2058" s="1096"/>
    </row>
    <row r="2059" spans="13:28">
      <c r="M2059" s="1096"/>
      <c r="N2059" s="1096"/>
      <c r="O2059" s="1096"/>
      <c r="P2059" s="1096"/>
      <c r="Q2059" s="1096"/>
      <c r="R2059" s="1096"/>
      <c r="S2059" s="1096"/>
      <c r="T2059" s="1096"/>
      <c r="U2059" s="1096"/>
      <c r="V2059" s="1096"/>
      <c r="W2059" s="1096"/>
      <c r="X2059" s="1096"/>
      <c r="Y2059" s="1096"/>
      <c r="Z2059" s="1096"/>
      <c r="AA2059" s="1096"/>
      <c r="AB2059" s="1096"/>
    </row>
    <row r="2060" spans="13:28">
      <c r="M2060" s="1096"/>
      <c r="N2060" s="1096"/>
      <c r="O2060" s="1096"/>
      <c r="P2060" s="1096"/>
      <c r="Q2060" s="1096"/>
      <c r="R2060" s="1096"/>
      <c r="S2060" s="1096"/>
      <c r="T2060" s="1096"/>
      <c r="U2060" s="1096"/>
      <c r="V2060" s="1096"/>
      <c r="W2060" s="1096"/>
      <c r="X2060" s="1096"/>
      <c r="Y2060" s="1096"/>
      <c r="Z2060" s="1096"/>
      <c r="AA2060" s="1096"/>
      <c r="AB2060" s="1096"/>
    </row>
    <row r="2061" spans="13:28">
      <c r="M2061" s="1096"/>
      <c r="N2061" s="1096"/>
      <c r="O2061" s="1096"/>
      <c r="P2061" s="1096"/>
      <c r="Q2061" s="1096"/>
      <c r="R2061" s="1096"/>
      <c r="S2061" s="1096"/>
      <c r="T2061" s="1096"/>
      <c r="U2061" s="1096"/>
      <c r="V2061" s="1096"/>
      <c r="W2061" s="1096"/>
      <c r="X2061" s="1096"/>
      <c r="Y2061" s="1096"/>
      <c r="Z2061" s="1096"/>
      <c r="AA2061" s="1096"/>
      <c r="AB2061" s="1096"/>
    </row>
    <row r="2062" spans="13:28">
      <c r="M2062" s="1096"/>
      <c r="N2062" s="1096"/>
      <c r="O2062" s="1096"/>
      <c r="P2062" s="1096"/>
      <c r="Q2062" s="1096"/>
      <c r="R2062" s="1096"/>
      <c r="S2062" s="1096"/>
      <c r="T2062" s="1096"/>
      <c r="U2062" s="1096"/>
      <c r="V2062" s="1096"/>
      <c r="W2062" s="1096"/>
      <c r="X2062" s="1096"/>
      <c r="Y2062" s="1096"/>
      <c r="Z2062" s="1096"/>
      <c r="AA2062" s="1096"/>
      <c r="AB2062" s="1096"/>
    </row>
    <row r="2063" spans="13:28">
      <c r="M2063" s="1096"/>
      <c r="N2063" s="1096"/>
      <c r="O2063" s="1096"/>
      <c r="P2063" s="1096"/>
      <c r="Q2063" s="1096"/>
      <c r="R2063" s="1096"/>
      <c r="S2063" s="1096"/>
      <c r="T2063" s="1096"/>
      <c r="U2063" s="1096"/>
      <c r="V2063" s="1096"/>
      <c r="W2063" s="1096"/>
      <c r="X2063" s="1096"/>
      <c r="Y2063" s="1096"/>
      <c r="Z2063" s="1096"/>
      <c r="AA2063" s="1096"/>
      <c r="AB2063" s="1096"/>
    </row>
    <row r="2064" spans="13:28">
      <c r="M2064" s="1096"/>
      <c r="N2064" s="1096"/>
      <c r="O2064" s="1096"/>
      <c r="P2064" s="1096"/>
      <c r="Q2064" s="1096"/>
      <c r="R2064" s="1096"/>
      <c r="S2064" s="1096"/>
      <c r="T2064" s="1096"/>
      <c r="U2064" s="1096"/>
      <c r="V2064" s="1096"/>
      <c r="W2064" s="1096"/>
      <c r="X2064" s="1096"/>
      <c r="Y2064" s="1096"/>
      <c r="Z2064" s="1096"/>
      <c r="AA2064" s="1096"/>
      <c r="AB2064" s="1096"/>
    </row>
    <row r="2065" spans="13:28">
      <c r="M2065" s="1096"/>
      <c r="N2065" s="1096"/>
      <c r="O2065" s="1096"/>
      <c r="P2065" s="1096"/>
      <c r="Q2065" s="1096"/>
      <c r="R2065" s="1096"/>
      <c r="S2065" s="1096"/>
      <c r="T2065" s="1096"/>
      <c r="U2065" s="1096"/>
      <c r="V2065" s="1096"/>
      <c r="W2065" s="1096"/>
      <c r="X2065" s="1096"/>
      <c r="Y2065" s="1096"/>
      <c r="Z2065" s="1096"/>
      <c r="AA2065" s="1096"/>
      <c r="AB2065" s="1096"/>
    </row>
    <row r="2066" spans="13:28">
      <c r="M2066" s="1096"/>
      <c r="N2066" s="1096"/>
      <c r="O2066" s="1096"/>
      <c r="P2066" s="1096"/>
      <c r="Q2066" s="1096"/>
      <c r="R2066" s="1096"/>
      <c r="S2066" s="1096"/>
      <c r="T2066" s="1096"/>
      <c r="U2066" s="1096"/>
      <c r="V2066" s="1096"/>
      <c r="W2066" s="1096"/>
      <c r="X2066" s="1096"/>
      <c r="Y2066" s="1096"/>
      <c r="Z2066" s="1096"/>
      <c r="AA2066" s="1096"/>
      <c r="AB2066" s="1096"/>
    </row>
    <row r="2067" spans="13:28">
      <c r="M2067" s="1096"/>
      <c r="N2067" s="1096"/>
      <c r="O2067" s="1096"/>
      <c r="P2067" s="1096"/>
      <c r="Q2067" s="1096"/>
      <c r="R2067" s="1096"/>
      <c r="S2067" s="1096"/>
      <c r="T2067" s="1096"/>
      <c r="U2067" s="1096"/>
      <c r="V2067" s="1096"/>
      <c r="W2067" s="1096"/>
      <c r="X2067" s="1096"/>
      <c r="Y2067" s="1096"/>
      <c r="Z2067" s="1096"/>
      <c r="AA2067" s="1096"/>
      <c r="AB2067" s="1096"/>
    </row>
    <row r="2068" spans="13:28">
      <c r="M2068" s="1096"/>
      <c r="N2068" s="1096"/>
      <c r="O2068" s="1096"/>
      <c r="P2068" s="1096"/>
      <c r="Q2068" s="1096"/>
      <c r="R2068" s="1096"/>
      <c r="S2068" s="1096"/>
      <c r="T2068" s="1096"/>
      <c r="U2068" s="1096"/>
      <c r="V2068" s="1096"/>
      <c r="W2068" s="1096"/>
      <c r="X2068" s="1096"/>
      <c r="Y2068" s="1096"/>
      <c r="Z2068" s="1096"/>
      <c r="AA2068" s="1096"/>
      <c r="AB2068" s="1096"/>
    </row>
    <row r="2069" spans="13:28">
      <c r="M2069" s="1096"/>
      <c r="N2069" s="1096"/>
      <c r="O2069" s="1096"/>
      <c r="P2069" s="1096"/>
      <c r="Q2069" s="1096"/>
      <c r="R2069" s="1096"/>
      <c r="S2069" s="1096"/>
      <c r="T2069" s="1096"/>
      <c r="U2069" s="1096"/>
      <c r="V2069" s="1096"/>
      <c r="W2069" s="1096"/>
      <c r="X2069" s="1096"/>
      <c r="Y2069" s="1096"/>
      <c r="Z2069" s="1096"/>
      <c r="AA2069" s="1096"/>
      <c r="AB2069" s="1096"/>
    </row>
    <row r="2070" spans="13:28">
      <c r="M2070" s="1096"/>
      <c r="N2070" s="1096"/>
      <c r="O2070" s="1096"/>
      <c r="P2070" s="1096"/>
      <c r="Q2070" s="1096"/>
      <c r="R2070" s="1096"/>
      <c r="S2070" s="1096"/>
      <c r="T2070" s="1096"/>
      <c r="U2070" s="1096"/>
      <c r="V2070" s="1096"/>
      <c r="W2070" s="1096"/>
      <c r="X2070" s="1096"/>
      <c r="Y2070" s="1096"/>
      <c r="Z2070" s="1096"/>
      <c r="AA2070" s="1096"/>
      <c r="AB2070" s="1096"/>
    </row>
  </sheetData>
  <autoFilter ref="A16:J2024" xr:uid="{00000000-0009-0000-0000-000006000000}"/>
  <mergeCells count="47">
    <mergeCell ref="W2036:AB2036"/>
    <mergeCell ref="O2037:T2037"/>
    <mergeCell ref="W2037:AB2037"/>
    <mergeCell ref="O2038:T2038"/>
    <mergeCell ref="W2038:AB2038"/>
    <mergeCell ref="O2031:P2031"/>
    <mergeCell ref="Q2031:R2031"/>
    <mergeCell ref="O2028:P2028"/>
    <mergeCell ref="Q2028:R2028"/>
    <mergeCell ref="O2029:P2029"/>
    <mergeCell ref="Q2029:R2029"/>
    <mergeCell ref="O2030:P2030"/>
    <mergeCell ref="Q2030:R2030"/>
    <mergeCell ref="X10:X11"/>
    <mergeCell ref="Y10:AA10"/>
    <mergeCell ref="H2026:K2026"/>
    <mergeCell ref="O2026:P2026"/>
    <mergeCell ref="Q2026:R2026"/>
    <mergeCell ref="W9:W11"/>
    <mergeCell ref="X9:AA9"/>
    <mergeCell ref="I2027:K2027"/>
    <mergeCell ref="O2027:P2027"/>
    <mergeCell ref="Q2027:R2027"/>
    <mergeCell ref="Q9:T9"/>
    <mergeCell ref="U9:V9"/>
    <mergeCell ref="H10:J10"/>
    <mergeCell ref="Q10:Q11"/>
    <mergeCell ref="R10:T10"/>
    <mergeCell ref="U10:U11"/>
    <mergeCell ref="V10:V11"/>
    <mergeCell ref="P9:P11"/>
    <mergeCell ref="A2:C2"/>
    <mergeCell ref="D2:K2"/>
    <mergeCell ref="M2:Q2"/>
    <mergeCell ref="R2:AB2"/>
    <mergeCell ref="A9:A11"/>
    <mergeCell ref="B9:B11"/>
    <mergeCell ref="C9:C11"/>
    <mergeCell ref="D9:D11"/>
    <mergeCell ref="E9:E11"/>
    <mergeCell ref="F9:F11"/>
    <mergeCell ref="G9:G11"/>
    <mergeCell ref="H9:J9"/>
    <mergeCell ref="K9:K11"/>
    <mergeCell ref="M9:M11"/>
    <mergeCell ref="O9:O11"/>
    <mergeCell ref="AB9:AB11"/>
  </mergeCells>
  <dataValidations disablePrompts="1" count="1">
    <dataValidation allowBlank="1" showInputMessage="1" showErrorMessage="1" sqref="A4:B6" xr:uid="{00000000-0002-0000-0600-000000000000}"/>
  </dataValidations>
  <printOptions horizontalCentered="1"/>
  <pageMargins left="0.38" right="0.17" top="0.49" bottom="0.75" header="0" footer="0.36"/>
  <pageSetup paperSize="9" scale="55" fitToHeight="0" orientation="landscape" r:id="rId1"/>
  <headerFooter>
    <oddFooter>&amp;C&amp;"Times New Roman,Regular"&amp;P/&amp;N</oddFoot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7</vt:i4>
      </vt:variant>
      <vt:variant>
        <vt:lpstr>Charts</vt:lpstr>
      </vt:variant>
      <vt:variant>
        <vt:i4>2</vt:i4>
      </vt:variant>
      <vt:variant>
        <vt:lpstr>Named Ranges</vt:lpstr>
      </vt:variant>
      <vt:variant>
        <vt:i4>9</vt:i4>
      </vt:variant>
    </vt:vector>
  </HeadingPairs>
  <TitlesOfParts>
    <vt:vector size="18" baseType="lpstr">
      <vt:lpstr>Tổng hợp </vt:lpstr>
      <vt:lpstr>SMC.D3-TH Giá trị Khối Lượng</vt:lpstr>
      <vt:lpstr>Ardor.D3 Hoàn Thiện GTKL</vt:lpstr>
      <vt:lpstr>Ardor.D3-Giá trị Khối Lượng</vt:lpstr>
      <vt:lpstr>Ardor.D4-Giá trị Khối Lượng</vt:lpstr>
      <vt:lpstr>VIETREE.D3.D4-Giá trị KhốiLượng</vt:lpstr>
      <vt:lpstr>GTECH.D3-Giá trị Khối Lượng</vt:lpstr>
      <vt:lpstr>Chart1</vt:lpstr>
      <vt:lpstr>Chart2</vt:lpstr>
      <vt:lpstr>'Ardor.D3 Hoàn Thiện GTKL'!Print_Area</vt:lpstr>
      <vt:lpstr>'Ardor.D3-Giá trị Khối Lượng'!Print_Area</vt:lpstr>
      <vt:lpstr>'Ardor.D4-Giá trị Khối Lượng'!Print_Area</vt:lpstr>
      <vt:lpstr>'GTECH.D3-Giá trị Khối Lượng'!Print_Area</vt:lpstr>
      <vt:lpstr>'Tổng hợp '!Print_Area</vt:lpstr>
      <vt:lpstr>'VIETREE.D3.D4-Giá trị KhốiLượng'!Print_Area</vt:lpstr>
      <vt:lpstr>'Ardor.D3 Hoàn Thiện GTKL'!Print_Titles</vt:lpstr>
      <vt:lpstr>'GTECH.D3-Giá trị Khối Lượng'!Print_Titles</vt:lpstr>
      <vt:lpstr>'VIETREE.D3.D4-Giá trị KhốiLượng'!Print_Titles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Lê Minh</dc:creator>
  <cp:keywords/>
  <dc:description/>
  <cp:lastModifiedBy>Phi Le Nguyen</cp:lastModifiedBy>
  <cp:revision/>
  <cp:lastPrinted>2025-10-22T07:40:31Z</cp:lastPrinted>
  <dcterms:created xsi:type="dcterms:W3CDTF">2023-05-30T07:05:46Z</dcterms:created>
  <dcterms:modified xsi:type="dcterms:W3CDTF">2025-10-22T07:40:32Z</dcterms:modified>
  <cp:category/>
  <cp:contentStatus/>
</cp:coreProperties>
</file>