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y\Desktop\Books\ОСНОВЫ ЭП. 2018\Лабораторки\"/>
    </mc:Choice>
  </mc:AlternateContent>
  <xr:revisionPtr revIDLastSave="0" documentId="13_ncr:1_{26EB5549-DE8F-4993-8E07-CD499ABB4B82}" xr6:coauthVersionLast="28" xr6:coauthVersionMax="28" xr10:uidLastSave="{00000000-0000-0000-0000-000000000000}"/>
  <bookViews>
    <workbookView xWindow="0" yWindow="0" windowWidth="23040" windowHeight="9636" activeTab="1" xr2:uid="{00000000-000D-0000-FFFF-FFFF00000000}"/>
  </bookViews>
  <sheets>
    <sheet name="Diagram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3" i="1" l="1"/>
  <c r="CD3" i="1"/>
  <c r="AY20" i="1"/>
  <c r="BH18" i="1" l="1"/>
  <c r="BH19" i="1"/>
  <c r="BF17" i="1"/>
  <c r="BF16" i="1"/>
  <c r="AN19" i="1"/>
  <c r="AN18" i="1"/>
  <c r="AY19" i="1"/>
  <c r="AW17" i="1"/>
  <c r="AW16" i="1"/>
  <c r="AY18" i="1"/>
  <c r="AL17" i="1"/>
  <c r="AL16" i="1"/>
  <c r="AT3" i="1"/>
  <c r="AN21" i="1"/>
  <c r="P15" i="1" l="1"/>
  <c r="P16" i="1"/>
  <c r="AN20" i="1" l="1"/>
  <c r="V17" i="1"/>
  <c r="E15" i="1"/>
  <c r="E14" i="1"/>
  <c r="BZ14" i="1"/>
  <c r="BX15" i="1"/>
  <c r="BX14" i="1"/>
  <c r="BQ14" i="1"/>
  <c r="BO14" i="1"/>
  <c r="BO15" i="1"/>
  <c r="BH20" i="1"/>
  <c r="AN17" i="1"/>
  <c r="AN16" i="1"/>
  <c r="AC18" i="1"/>
  <c r="AE17" i="1" s="1"/>
  <c r="AE16" i="1" s="1"/>
  <c r="AC16" i="1"/>
  <c r="AE15" i="1"/>
  <c r="AC15" i="1"/>
  <c r="V16" i="1"/>
  <c r="V15" i="1"/>
  <c r="T18" i="1"/>
  <c r="T16" i="1"/>
  <c r="C15" i="1"/>
  <c r="T15" i="1"/>
  <c r="N17" i="1"/>
  <c r="N16" i="1"/>
  <c r="N15" i="1"/>
  <c r="L16" i="1"/>
  <c r="BH17" i="1" l="1"/>
  <c r="AY17" i="1"/>
  <c r="BH16" i="1"/>
  <c r="AY16" i="1"/>
  <c r="B19" i="1"/>
  <c r="CB7" i="1" l="1"/>
  <c r="CD7" i="1" s="1"/>
  <c r="CA7" i="1"/>
  <c r="CB6" i="1"/>
  <c r="CD6" i="1" s="1"/>
  <c r="CA6" i="1"/>
  <c r="CB5" i="1"/>
  <c r="CD5" i="1" s="1"/>
  <c r="CA5" i="1"/>
  <c r="CB4" i="1"/>
  <c r="CD4" i="1" s="1"/>
  <c r="CA4" i="1"/>
  <c r="CB3" i="1"/>
  <c r="CA3" i="1"/>
  <c r="BS7" i="1"/>
  <c r="BU7" i="1" s="1"/>
  <c r="BR7" i="1"/>
  <c r="BS6" i="1"/>
  <c r="BU6" i="1" s="1"/>
  <c r="BR6" i="1"/>
  <c r="BS5" i="1"/>
  <c r="BU5" i="1" s="1"/>
  <c r="BR5" i="1"/>
  <c r="BS4" i="1"/>
  <c r="BU4" i="1" s="1"/>
  <c r="BR4" i="1"/>
  <c r="BS3" i="1"/>
  <c r="BR3" i="1"/>
  <c r="BJ9" i="1"/>
  <c r="BL9" i="1" s="1"/>
  <c r="BI9" i="1"/>
  <c r="BJ8" i="1"/>
  <c r="BL8" i="1" s="1"/>
  <c r="BI8" i="1"/>
  <c r="BJ7" i="1"/>
  <c r="BL7" i="1" s="1"/>
  <c r="BI7" i="1"/>
  <c r="BJ6" i="1"/>
  <c r="BL6" i="1" s="1"/>
  <c r="BI6" i="1"/>
  <c r="BJ5" i="1"/>
  <c r="BL5" i="1" s="1"/>
  <c r="BI5" i="1"/>
  <c r="BJ4" i="1"/>
  <c r="BL4" i="1" s="1"/>
  <c r="BI4" i="1"/>
  <c r="BJ3" i="1"/>
  <c r="BL3" i="1" s="1"/>
  <c r="BI3" i="1"/>
  <c r="AZ4" i="1"/>
  <c r="AZ5" i="1"/>
  <c r="AZ6" i="1"/>
  <c r="AZ7" i="1"/>
  <c r="AZ8" i="1"/>
  <c r="AZ9" i="1"/>
  <c r="AZ3" i="1"/>
  <c r="BA4" i="1"/>
  <c r="BA5" i="1"/>
  <c r="BC5" i="1" s="1"/>
  <c r="BA6" i="1"/>
  <c r="BC6" i="1" s="1"/>
  <c r="BA7" i="1"/>
  <c r="BC7" i="1" s="1"/>
  <c r="BA8" i="1"/>
  <c r="BC8" i="1" s="1"/>
  <c r="BA9" i="1"/>
  <c r="BC9" i="1" s="1"/>
  <c r="BA3" i="1"/>
  <c r="BC3" i="1" s="1"/>
  <c r="BC4" i="1"/>
  <c r="AR3" i="1"/>
  <c r="AR4" i="1"/>
  <c r="AT4" i="1" s="1"/>
  <c r="AR5" i="1"/>
  <c r="AT5" i="1" s="1"/>
  <c r="AR6" i="1"/>
  <c r="AT6" i="1" s="1"/>
  <c r="AR7" i="1"/>
  <c r="AT7" i="1" s="1"/>
  <c r="AR8" i="1"/>
  <c r="AR9" i="1"/>
  <c r="AT9" i="1" s="1"/>
  <c r="AR10" i="1"/>
  <c r="AT10" i="1" s="1"/>
  <c r="AQ3" i="1"/>
  <c r="AQ4" i="1"/>
  <c r="AQ5" i="1"/>
  <c r="AQ6" i="1"/>
  <c r="AQ7" i="1"/>
  <c r="AQ8" i="1"/>
  <c r="AQ9" i="1"/>
  <c r="AQ10" i="1"/>
  <c r="AT8" i="1"/>
  <c r="AI4" i="1"/>
  <c r="Z4" i="1"/>
  <c r="AG5" i="1"/>
  <c r="AI5" i="1" s="1"/>
  <c r="X4" i="1"/>
  <c r="AG9" i="1"/>
  <c r="AI9" i="1" s="1"/>
  <c r="AF9" i="1"/>
  <c r="AG8" i="1"/>
  <c r="AI8" i="1" s="1"/>
  <c r="AF8" i="1"/>
  <c r="AG7" i="1"/>
  <c r="AI7" i="1" s="1"/>
  <c r="AF7" i="1"/>
  <c r="AG6" i="1"/>
  <c r="AI6" i="1" s="1"/>
  <c r="AF6" i="1"/>
  <c r="AF5" i="1"/>
  <c r="AG4" i="1"/>
  <c r="AF4" i="1"/>
  <c r="X9" i="1"/>
  <c r="Z9" i="1" s="1"/>
  <c r="W9" i="1"/>
  <c r="X8" i="1"/>
  <c r="Z8" i="1" s="1"/>
  <c r="W8" i="1"/>
  <c r="X7" i="1"/>
  <c r="Z7" i="1" s="1"/>
  <c r="W7" i="1"/>
  <c r="X6" i="1"/>
  <c r="Z6" i="1" s="1"/>
  <c r="W6" i="1"/>
  <c r="X5" i="1"/>
  <c r="Z5" i="1" s="1"/>
  <c r="W5" i="1"/>
  <c r="W4" i="1"/>
  <c r="O4" i="1"/>
  <c r="Q4" i="1" s="1"/>
  <c r="O9" i="1"/>
  <c r="Q9" i="1" s="1"/>
  <c r="N9" i="1"/>
  <c r="O8" i="1"/>
  <c r="Q8" i="1" s="1"/>
  <c r="N8" i="1"/>
  <c r="O7" i="1"/>
  <c r="Q7" i="1" s="1"/>
  <c r="N7" i="1"/>
  <c r="O6" i="1"/>
  <c r="Q6" i="1" s="1"/>
  <c r="N6" i="1"/>
  <c r="O5" i="1"/>
  <c r="Q5" i="1" s="1"/>
  <c r="N5" i="1"/>
  <c r="N4" i="1"/>
  <c r="Q3" i="1"/>
  <c r="O3" i="1"/>
  <c r="N3" i="1"/>
  <c r="F5" i="1"/>
  <c r="F6" i="1"/>
  <c r="H6" i="1" s="1"/>
  <c r="F7" i="1"/>
  <c r="F8" i="1"/>
  <c r="H8" i="1" s="1"/>
  <c r="F9" i="1"/>
  <c r="H9" i="1" s="1"/>
  <c r="F4" i="1"/>
  <c r="H4" i="1" s="1"/>
  <c r="H7" i="1"/>
  <c r="H3" i="1"/>
  <c r="H5" i="1"/>
  <c r="F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<sst xmlns="http://schemas.openxmlformats.org/spreadsheetml/2006/main" count="259" uniqueCount="92">
  <si>
    <r>
      <t>U</t>
    </r>
    <r>
      <rPr>
        <vertAlign val="subscript"/>
        <sz val="10"/>
        <color theme="1"/>
        <rFont val="Times New Roman"/>
        <family val="1"/>
      </rPr>
      <t>Я</t>
    </r>
  </si>
  <si>
    <r>
      <t>I</t>
    </r>
    <r>
      <rPr>
        <vertAlign val="subscript"/>
        <sz val="10"/>
        <color theme="1"/>
        <rFont val="Times New Roman"/>
        <family val="1"/>
      </rPr>
      <t>Я</t>
    </r>
  </si>
  <si>
    <t>n</t>
  </si>
  <si>
    <r>
      <t>I</t>
    </r>
    <r>
      <rPr>
        <vertAlign val="subscript"/>
        <sz val="10"/>
        <color theme="1"/>
        <rFont val="Times New Roman"/>
        <family val="1"/>
      </rPr>
      <t>НМ</t>
    </r>
  </si>
  <si>
    <t>w</t>
  </si>
  <si>
    <r>
      <t>М</t>
    </r>
    <r>
      <rPr>
        <vertAlign val="subscript"/>
        <sz val="10"/>
        <color theme="1"/>
        <rFont val="Times New Roman"/>
        <family val="1"/>
      </rPr>
      <t>НМ</t>
    </r>
  </si>
  <si>
    <r>
      <t>М</t>
    </r>
    <r>
      <rPr>
        <vertAlign val="subscript"/>
        <sz val="10"/>
        <color theme="1"/>
        <rFont val="Times New Roman"/>
        <family val="1"/>
      </rPr>
      <t>ХХ</t>
    </r>
  </si>
  <si>
    <r>
      <t>М</t>
    </r>
    <r>
      <rPr>
        <vertAlign val="subscript"/>
        <sz val="10"/>
        <color theme="1"/>
        <rFont val="Times New Roman"/>
        <family val="1"/>
      </rPr>
      <t>Д</t>
    </r>
  </si>
  <si>
    <t>В</t>
  </si>
  <si>
    <t>А</t>
  </si>
  <si>
    <t>об/мин</t>
  </si>
  <si>
    <t>рад/с</t>
  </si>
  <si>
    <t>Нм</t>
  </si>
  <si>
    <t>0,5</t>
  </si>
  <si>
    <t>2,5</t>
  </si>
  <si>
    <r>
      <t>w=p*</t>
    </r>
    <r>
      <rPr>
        <sz val="14"/>
        <color theme="1"/>
        <rFont val="Times New Roman"/>
        <family val="1"/>
      </rPr>
      <t>n/30=3.14*1157 об/мин/30=121.2 рад/с</t>
    </r>
  </si>
  <si>
    <t>Естественная механическая характеристика</t>
  </si>
  <si>
    <t xml:space="preserve">Искусственная механическая характеристики при ослабленном 
магнитном потоке </t>
  </si>
  <si>
    <r>
      <t>w=p*</t>
    </r>
    <r>
      <rPr>
        <sz val="14"/>
        <color theme="1"/>
        <rFont val="Times New Roman"/>
        <family val="1"/>
      </rPr>
      <t>n/30=3.14*1303 об/мин/30=136.4 рад/с</t>
    </r>
  </si>
  <si>
    <t>Mнм=Knm*Iнм=2.27 Нм/А*0.45 А=1.02 Нм</t>
  </si>
  <si>
    <t>Мд=Мнм+Мхх=1.02 Нм+0.85 Нм=1.87 Нм</t>
  </si>
  <si>
    <t>Rп1=29,3 Ом</t>
  </si>
  <si>
    <t>Rп2=42,5 Ом</t>
  </si>
  <si>
    <t>3,5</t>
  </si>
  <si>
    <r>
      <t>w=p*</t>
    </r>
    <r>
      <rPr>
        <sz val="14"/>
        <color theme="1"/>
        <rFont val="Times New Roman"/>
        <family val="1"/>
      </rPr>
      <t>n/30=3.14*992 об/мин/30=103.9 рад/с</t>
    </r>
  </si>
  <si>
    <t>Mнм=Knm*Iнм=2.27 Нм/А*0.5 А=1.14 Нм</t>
  </si>
  <si>
    <t>Мд=Мнм+Мхх=1.14 Нм+0.78 Нм=3.1.915 Нм</t>
  </si>
  <si>
    <r>
      <t>w=p*</t>
    </r>
    <r>
      <rPr>
        <sz val="14"/>
        <color theme="1"/>
        <rFont val="Times New Roman"/>
        <family val="1"/>
      </rPr>
      <t>n/30=3.14*965 об/мин/30=101.1 рад/с</t>
    </r>
  </si>
  <si>
    <t>Мд=Мнм+Мхх=0.91 Нм+0.78 Нм=1.69 Нм</t>
  </si>
  <si>
    <t>Mнм=Knm*Iнм=2.27 Нм/А*0.4 А=0.91Нм</t>
  </si>
  <si>
    <t>Mнм=Knm*Iнм=2.27 Нм/А*0.38 А=0.86 Нм</t>
  </si>
  <si>
    <t>Мд=Мнм+Мхх=0.86 Нм+0.9 Нм=1.76 Нм</t>
  </si>
  <si>
    <t xml:space="preserve">Искусственная механическая характеристика с добавочным 
последовательным сопротивлением в цепи якоря RП1. 
</t>
  </si>
  <si>
    <t xml:space="preserve">Искусственная механическая характеристика с добавочным 
последовательным сопротивлением в цепи якоря RП2. 
</t>
  </si>
  <si>
    <t>1,5</t>
  </si>
  <si>
    <t>2,0</t>
  </si>
  <si>
    <t xml:space="preserve">Искусственные механические характеристики для сложной схемы включения с последовательным сопротивлением RП1 и шунтированием якоря сопротивлением RШ1. 
</t>
  </si>
  <si>
    <t>Iп</t>
  </si>
  <si>
    <t>Iш</t>
  </si>
  <si>
    <r>
      <t>w=p*</t>
    </r>
    <r>
      <rPr>
        <sz val="14"/>
        <color theme="1"/>
        <rFont val="Times New Roman"/>
        <family val="1"/>
      </rPr>
      <t>n/30=3.14*1234 об/мин/30=129.2 рад/с</t>
    </r>
  </si>
  <si>
    <t>Мд=-Мнм+Мхх=-3.29 Нм+0.85 Нм=-2.44 Нм</t>
  </si>
  <si>
    <t>Mнм=Knm*Iнм=2.27 Нм/А*1.45 А=3.29 Нм</t>
  </si>
  <si>
    <t xml:space="preserve">Искусственные механические характеристики для сложной схемы включения с последовательным сопротивлением RП2 и шунтированием якоря сопротивлением RШ1. 
</t>
  </si>
  <si>
    <r>
      <t>w=p*</t>
    </r>
    <r>
      <rPr>
        <sz val="14"/>
        <color theme="1"/>
        <rFont val="Times New Roman"/>
        <family val="1"/>
      </rPr>
      <t>n/30=3.14*544 об/мин/30=57.0 рад/с</t>
    </r>
  </si>
  <si>
    <t>Мд=Мнм+Мхх=1.14 Нм+0.7 Нм=1.84 Нм</t>
  </si>
  <si>
    <r>
      <t>w=p*</t>
    </r>
    <r>
      <rPr>
        <sz val="14"/>
        <color theme="1"/>
        <rFont val="Times New Roman"/>
        <family val="1"/>
      </rPr>
      <t>n/30=3.14*1188 об/мин/30=124.4 рад/с</t>
    </r>
  </si>
  <si>
    <t>Mнм=Knm*Iнм=2.27 Нм/А*2.45 А=5.56Нм</t>
  </si>
  <si>
    <t>Мд=-Мнм+Мхх=-5.56 Нм+0.85 Нм=-4.71 Нм</t>
  </si>
  <si>
    <t xml:space="preserve">"Искусственные механические характеристики для сложной схемы включения с последовательным сопротивлением RП2 и шунтированием якоря сопротивлением RШ2.
</t>
  </si>
  <si>
    <t>Искусственные механические характеристики в режиме динамического торможения при Rш1</t>
  </si>
  <si>
    <t>Искусственные механические характеристики в режиме динамического торможения при Rш2</t>
  </si>
  <si>
    <r>
      <t>w=p*</t>
    </r>
    <r>
      <rPr>
        <sz val="14"/>
        <color theme="1"/>
        <rFont val="Times New Roman"/>
        <family val="1"/>
      </rPr>
      <t>n/30=3.14*302 об/мин/30=31.6 рад/с</t>
    </r>
  </si>
  <si>
    <t>Mнм=Knm*Iнм=2.27 Нм/А*0.64 А=1.45 Нм</t>
  </si>
  <si>
    <t>Мд=-Мнм+Мхх=-1.45 Нм+0.63 Нм=-0.82 Нм</t>
  </si>
  <si>
    <r>
      <t>w=p*</t>
    </r>
    <r>
      <rPr>
        <sz val="14"/>
        <color theme="1"/>
        <rFont val="Times New Roman"/>
        <family val="1"/>
      </rPr>
      <t>n/30=3.14*295 об/мин/30=30.9 рад/с</t>
    </r>
  </si>
  <si>
    <t>Mнм=Knm*Iнм=2.27 Нм/А* 1 А=2.27 Нм</t>
  </si>
  <si>
    <t>Мд=-Мнм+Мхх=-2.27 Нм+0.63 Нм=-1.64 Нм</t>
  </si>
  <si>
    <t>nн(об/мин)</t>
  </si>
  <si>
    <t>сФн(Вб)</t>
  </si>
  <si>
    <t>Iн(A)</t>
  </si>
  <si>
    <t>Iян(A)</t>
  </si>
  <si>
    <t>Uн(В)</t>
  </si>
  <si>
    <t>w0(рад/с)</t>
  </si>
  <si>
    <t>w=</t>
  </si>
  <si>
    <t>w0'=</t>
  </si>
  <si>
    <t>cФ'</t>
  </si>
  <si>
    <t>M=</t>
  </si>
  <si>
    <t>M'=</t>
  </si>
  <si>
    <t>w'=</t>
  </si>
  <si>
    <t>Rд</t>
  </si>
  <si>
    <t>M=Mн</t>
  </si>
  <si>
    <t>w=w0</t>
  </si>
  <si>
    <t>w=w0-wcн</t>
  </si>
  <si>
    <t>Mн=</t>
  </si>
  <si>
    <t>Δw'c=</t>
  </si>
  <si>
    <t>Rп1</t>
  </si>
  <si>
    <t>Rп2</t>
  </si>
  <si>
    <t>Rш1</t>
  </si>
  <si>
    <t>Rш2</t>
  </si>
  <si>
    <t>wcн=</t>
  </si>
  <si>
    <t>R=</t>
  </si>
  <si>
    <t>w'c*</t>
  </si>
  <si>
    <t>w''c*</t>
  </si>
  <si>
    <t>w0*</t>
  </si>
  <si>
    <t>М=-Мн</t>
  </si>
  <si>
    <t>R=Rд+Rш</t>
  </si>
  <si>
    <t>w0=</t>
  </si>
  <si>
    <t>wн=</t>
  </si>
  <si>
    <t>U=</t>
  </si>
  <si>
    <t>сФ=</t>
  </si>
  <si>
    <t>Mн-</t>
  </si>
  <si>
    <t>Мн+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</si>
</sst>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1"/>
      <name val="Symbol"/>
      <family val="1"/>
      <charset val="2"/>
    </font>
    <font>
      <sz val="12"/>
      <color theme="1"/>
      <name val="Times New Roman"/>
      <family val="1"/>
    </font>
    <font>
      <sz val="14"/>
      <color theme="1"/>
      <name val="Symbol"/>
      <family val="1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/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Расчетные</a:t>
            </a:r>
            <a:r>
              <a:rPr lang="ru-RU" baseline="0"/>
              <a:t> характеристики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Sheet1!$C$14:$C$15</c:f>
              <c:numCache>
                <c:formatCode>General</c:formatCode>
                <c:ptCount val="2"/>
                <c:pt idx="0">
                  <c:v>0</c:v>
                </c:pt>
                <c:pt idx="1">
                  <c:v>6.125</c:v>
                </c:pt>
              </c:numCache>
            </c:numRef>
          </c:xVal>
          <c:yVal>
            <c:numRef>
              <c:f>Sheet1!$E$14:$E$15</c:f>
              <c:numCache>
                <c:formatCode>General</c:formatCode>
                <c:ptCount val="2"/>
                <c:pt idx="0">
                  <c:v>125.71428571428571</c:v>
                </c:pt>
                <c:pt idx="1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C-4C70-B9AA-5486C8BE389B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Sheet1!$L$15:$L$16</c:f>
              <c:numCache>
                <c:formatCode>General</c:formatCode>
                <c:ptCount val="2"/>
                <c:pt idx="0">
                  <c:v>0</c:v>
                </c:pt>
                <c:pt idx="1">
                  <c:v>5.4249999999999998</c:v>
                </c:pt>
              </c:numCache>
            </c:numRef>
          </c:xVal>
          <c:yVal>
            <c:numRef>
              <c:f>Sheet1!$N$15:$N$16</c:f>
              <c:numCache>
                <c:formatCode>General</c:formatCode>
                <c:ptCount val="2"/>
                <c:pt idx="0">
                  <c:v>141.93548387096774</c:v>
                </c:pt>
                <c:pt idx="1">
                  <c:v>117.0967741935484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C-4C70-B9AA-5486C8BE389B}"/>
            </c:ext>
          </c:extLst>
        </c:ser>
        <c:ser>
          <c:idx val="2"/>
          <c:order val="2"/>
          <c:tx>
            <c:v>3'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Sheet1!$T$15:$T$16</c:f>
              <c:numCache>
                <c:formatCode>General</c:formatCode>
                <c:ptCount val="2"/>
                <c:pt idx="0">
                  <c:v>0</c:v>
                </c:pt>
                <c:pt idx="1">
                  <c:v>6.125</c:v>
                </c:pt>
              </c:numCache>
            </c:numRef>
          </c:xVal>
          <c:yVal>
            <c:numRef>
              <c:f>Sheet1!$V$15:$V$16</c:f>
              <c:numCache>
                <c:formatCode>General</c:formatCode>
                <c:ptCount val="2"/>
                <c:pt idx="0">
                  <c:v>125.71428571428571</c:v>
                </c:pt>
                <c:pt idx="1">
                  <c:v>45.114285714285714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C-4C70-B9AA-5486C8BE389B}"/>
            </c:ext>
          </c:extLst>
        </c:ser>
        <c:ser>
          <c:idx val="3"/>
          <c:order val="3"/>
          <c:tx>
            <c:v>3''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Sheet1!$AC$15:$AC$16</c:f>
              <c:numCache>
                <c:formatCode>General</c:formatCode>
                <c:ptCount val="2"/>
                <c:pt idx="0">
                  <c:v>0</c:v>
                </c:pt>
                <c:pt idx="1">
                  <c:v>6.125</c:v>
                </c:pt>
              </c:numCache>
            </c:numRef>
          </c:xVal>
          <c:yVal>
            <c:numRef>
              <c:f>Sheet1!$AE$15:$AE$16</c:f>
              <c:numCache>
                <c:formatCode>General</c:formatCode>
                <c:ptCount val="2"/>
                <c:pt idx="0">
                  <c:v>125.71428571428571</c:v>
                </c:pt>
                <c:pt idx="1">
                  <c:v>18.714285714285708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CC-4C70-B9AA-5486C8BE389B}"/>
            </c:ext>
          </c:extLst>
        </c:ser>
        <c:ser>
          <c:idx val="4"/>
          <c:order val="4"/>
          <c:tx>
            <c:v>4'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Sheet1!$AL$16:$AL$17</c:f>
              <c:numCache>
                <c:formatCode>General</c:formatCode>
                <c:ptCount val="2"/>
                <c:pt idx="0">
                  <c:v>-6.125</c:v>
                </c:pt>
                <c:pt idx="1">
                  <c:v>6.125</c:v>
                </c:pt>
              </c:numCache>
            </c:numRef>
          </c:xVal>
          <c:yVal>
            <c:numRef>
              <c:f>Sheet1!$AN$16:$AN$17</c:f>
              <c:numCache>
                <c:formatCode>General</c:formatCode>
                <c:ptCount val="2"/>
                <c:pt idx="0">
                  <c:v>150.63997054491901</c:v>
                </c:pt>
                <c:pt idx="1">
                  <c:v>24.841620029455079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CC-4C70-B9AA-5486C8BE389B}"/>
            </c:ext>
          </c:extLst>
        </c:ser>
        <c:ser>
          <c:idx val="5"/>
          <c:order val="5"/>
          <c:tx>
            <c:v>4''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Sheet1!$AW$16:$AW$17</c:f>
              <c:numCache>
                <c:formatCode>General</c:formatCode>
                <c:ptCount val="2"/>
                <c:pt idx="0">
                  <c:v>-6.125</c:v>
                </c:pt>
                <c:pt idx="1">
                  <c:v>6.125</c:v>
                </c:pt>
              </c:numCache>
            </c:numRef>
          </c:xVal>
          <c:yVal>
            <c:numRef>
              <c:f>Sheet1!$AY$16:$AY$17</c:f>
              <c:numCache>
                <c:formatCode>General</c:formatCode>
                <c:ptCount val="2"/>
                <c:pt idx="0">
                  <c:v>151.44970184080893</c:v>
                </c:pt>
                <c:pt idx="1">
                  <c:v>3.0123152709359573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CC-4C70-B9AA-5486C8BE389B}"/>
            </c:ext>
          </c:extLst>
        </c:ser>
        <c:ser>
          <c:idx val="6"/>
          <c:order val="6"/>
          <c:tx>
            <c:v>4'''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Sheet1!$BF$16:$BF$17</c:f>
              <c:numCache>
                <c:formatCode>General</c:formatCode>
                <c:ptCount val="2"/>
                <c:pt idx="0">
                  <c:v>-6.125</c:v>
                </c:pt>
                <c:pt idx="1">
                  <c:v>6.125</c:v>
                </c:pt>
              </c:numCache>
            </c:numRef>
          </c:xVal>
          <c:yVal>
            <c:numRef>
              <c:f>Sheet1!$BH$16:$BH$17</c:f>
              <c:numCache>
                <c:formatCode>General</c:formatCode>
                <c:ptCount val="2"/>
                <c:pt idx="0">
                  <c:v>108.33432539682539</c:v>
                </c:pt>
                <c:pt idx="1">
                  <c:v>-5.3184523809523725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CC-4C70-B9AA-5486C8BE389B}"/>
            </c:ext>
          </c:extLst>
        </c:ser>
        <c:ser>
          <c:idx val="7"/>
          <c:order val="7"/>
          <c:tx>
            <c:v>5'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Sheet1!$BO$13:$BO$14</c:f>
              <c:numCache>
                <c:formatCode>General</c:formatCode>
                <c:ptCount val="2"/>
                <c:pt idx="0">
                  <c:v>0</c:v>
                </c:pt>
                <c:pt idx="1">
                  <c:v>-6.125</c:v>
                </c:pt>
              </c:numCache>
            </c:numRef>
          </c:xVal>
          <c:yVal>
            <c:numRef>
              <c:f>Sheet1!$BQ$13:$BQ$14</c:f>
              <c:numCache>
                <c:formatCode>General</c:formatCode>
                <c:ptCount val="2"/>
                <c:pt idx="0">
                  <c:v>0</c:v>
                </c:pt>
                <c:pt idx="1">
                  <c:v>157.4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CC-4C70-B9AA-5486C8BE389B}"/>
            </c:ext>
          </c:extLst>
        </c:ser>
        <c:ser>
          <c:idx val="8"/>
          <c:order val="8"/>
          <c:tx>
            <c:v>5''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Sheet1!$BX$13:$BX$14</c:f>
              <c:numCache>
                <c:formatCode>General</c:formatCode>
                <c:ptCount val="2"/>
                <c:pt idx="0">
                  <c:v>0</c:v>
                </c:pt>
                <c:pt idx="1">
                  <c:v>-6.125</c:v>
                </c:pt>
              </c:numCache>
            </c:numRef>
          </c:xVal>
          <c:yVal>
            <c:numRef>
              <c:f>Sheet1!$BZ$13:$BZ$14</c:f>
              <c:numCache>
                <c:formatCode>General</c:formatCode>
                <c:ptCount val="2"/>
                <c:pt idx="0">
                  <c:v>0</c:v>
                </c:pt>
                <c:pt idx="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CC-4C70-B9AA-5486C8BE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85176"/>
        <c:axId val="508881728"/>
      </c:scatterChart>
      <c:valAx>
        <c:axId val="50888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1728"/>
        <c:crosses val="autoZero"/>
        <c:crossBetween val="midCat"/>
      </c:valAx>
      <c:valAx>
        <c:axId val="5088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мех.характеристика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Расчетная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Sheet1!$C$14:$C$15</c:f>
              <c:numCache>
                <c:formatCode>General</c:formatCode>
                <c:ptCount val="2"/>
                <c:pt idx="0">
                  <c:v>0</c:v>
                </c:pt>
                <c:pt idx="1">
                  <c:v>6.125</c:v>
                </c:pt>
              </c:numCache>
            </c:numRef>
          </c:xVal>
          <c:yVal>
            <c:numRef>
              <c:f>Sheet1!$E$14:$E$15</c:f>
              <c:numCache>
                <c:formatCode>General</c:formatCode>
                <c:ptCount val="2"/>
                <c:pt idx="0">
                  <c:v>125.71428571428571</c:v>
                </c:pt>
                <c:pt idx="1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6-4996-8334-8C74B078AD43}"/>
            </c:ext>
          </c:extLst>
        </c:ser>
        <c:ser>
          <c:idx val="1"/>
          <c:order val="1"/>
          <c:tx>
            <c:v>Экспериментальная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Sheet1!$H$3:$H$8</c:f>
              <c:numCache>
                <c:formatCode>General</c:formatCode>
                <c:ptCount val="6"/>
                <c:pt idx="0">
                  <c:v>0.85</c:v>
                </c:pt>
                <c:pt idx="1">
                  <c:v>0.10550000000000004</c:v>
                </c:pt>
                <c:pt idx="2">
                  <c:v>1.8715000000000002</c:v>
                </c:pt>
                <c:pt idx="3">
                  <c:v>3.5286</c:v>
                </c:pt>
                <c:pt idx="4">
                  <c:v>4.9795000000000007</c:v>
                </c:pt>
                <c:pt idx="5">
                  <c:v>6.4550000000000001</c:v>
                </c:pt>
              </c:numCache>
            </c:numRef>
          </c:xVal>
          <c:yVal>
            <c:numRef>
              <c:f>Sheet1!$E$3:$E$9</c:f>
              <c:numCache>
                <c:formatCode>0.0</c:formatCode>
                <c:ptCount val="7"/>
                <c:pt idx="0">
                  <c:v>126.18730491919001</c:v>
                </c:pt>
                <c:pt idx="1">
                  <c:v>130.48081487909607</c:v>
                </c:pt>
                <c:pt idx="2">
                  <c:v>121.16075667344634</c:v>
                </c:pt>
                <c:pt idx="3">
                  <c:v>113.30677503947187</c:v>
                </c:pt>
                <c:pt idx="4">
                  <c:v>106.49999095669399</c:v>
                </c:pt>
                <c:pt idx="5">
                  <c:v>100.00736613927508</c:v>
                </c:pt>
                <c:pt idx="6">
                  <c:v>93.410021566736518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6-4996-8334-8C74B078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9376"/>
        <c:axId val="514770688"/>
      </c:scatterChart>
      <c:valAx>
        <c:axId val="5147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Мд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0688"/>
        <c:crosses val="autoZero"/>
        <c:crossBetween val="midCat"/>
      </c:valAx>
      <c:valAx>
        <c:axId val="514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Искусственная мех.характеристика при ослабленном магнит.потоке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Расчетная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Sheet1!$L$15:$L$16</c:f>
              <c:numCache>
                <c:formatCode>General</c:formatCode>
                <c:ptCount val="2"/>
                <c:pt idx="0">
                  <c:v>0</c:v>
                </c:pt>
                <c:pt idx="1">
                  <c:v>5.4249999999999998</c:v>
                </c:pt>
              </c:numCache>
            </c:numRef>
          </c:xVal>
          <c:yVal>
            <c:numRef>
              <c:f>Sheet1!$N$15:$N$16</c:f>
              <c:numCache>
                <c:formatCode>General</c:formatCode>
                <c:ptCount val="2"/>
                <c:pt idx="0">
                  <c:v>141.93548387096774</c:v>
                </c:pt>
                <c:pt idx="1">
                  <c:v>117.0967741935484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7-44E3-9F6E-6E11F12F40D8}"/>
            </c:ext>
          </c:extLst>
        </c:ser>
        <c:ser>
          <c:idx val="1"/>
          <c:order val="1"/>
          <c:tx>
            <c:v>Экспериментальная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Sheet1!$Q$3:$Q$9</c:f>
              <c:numCache>
                <c:formatCode>General</c:formatCode>
                <c:ptCount val="7"/>
                <c:pt idx="0">
                  <c:v>0.9</c:v>
                </c:pt>
                <c:pt idx="1">
                  <c:v>0.12819999999999998</c:v>
                </c:pt>
                <c:pt idx="2">
                  <c:v>1.7625999999999999</c:v>
                </c:pt>
                <c:pt idx="3">
                  <c:v>3.12</c:v>
                </c:pt>
                <c:pt idx="4">
                  <c:v>4.4820000000000002</c:v>
                </c:pt>
                <c:pt idx="5">
                  <c:v>5.5034999999999989</c:v>
                </c:pt>
                <c:pt idx="6">
                  <c:v>6.5703999999999994</c:v>
                </c:pt>
              </c:numCache>
            </c:numRef>
          </c:xVal>
          <c:yVal>
            <c:numRef>
              <c:f>Sheet1!$N$3:$N$9</c:f>
              <c:numCache>
                <c:formatCode>0.0</c:formatCode>
                <c:ptCount val="7"/>
                <c:pt idx="0">
                  <c:v>141.79054843201934</c:v>
                </c:pt>
                <c:pt idx="1">
                  <c:v>146.60765716752366</c:v>
                </c:pt>
                <c:pt idx="2">
                  <c:v>136.44984092091667</c:v>
                </c:pt>
                <c:pt idx="3">
                  <c:v>129.32889757277982</c:v>
                </c:pt>
                <c:pt idx="4">
                  <c:v>123.46459128607886</c:v>
                </c:pt>
                <c:pt idx="5">
                  <c:v>118.4380430403352</c:v>
                </c:pt>
                <c:pt idx="6">
                  <c:v>112.57373675363425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7-44E3-9F6E-6E11F12F40D8}"/>
            </c:ext>
          </c:extLst>
        </c:ser>
        <c:ser>
          <c:idx val="2"/>
          <c:order val="2"/>
          <c:tx>
            <c:v>Расчетная естественная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Sheet1!$C$14:$C$15</c:f>
              <c:numCache>
                <c:formatCode>General</c:formatCode>
                <c:ptCount val="2"/>
                <c:pt idx="0">
                  <c:v>0</c:v>
                </c:pt>
                <c:pt idx="1">
                  <c:v>6.125</c:v>
                </c:pt>
              </c:numCache>
            </c:numRef>
          </c:xVal>
          <c:yVal>
            <c:numRef>
              <c:f>Sheet1!$E$14:$E$15</c:f>
              <c:numCache>
                <c:formatCode>General</c:formatCode>
                <c:ptCount val="2"/>
                <c:pt idx="0">
                  <c:v>125.71428571428571</c:v>
                </c:pt>
                <c:pt idx="1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7-44F1-AE19-9A3CB36D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9376"/>
        <c:axId val="514770688"/>
      </c:scatterChart>
      <c:valAx>
        <c:axId val="5147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Мд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0688"/>
        <c:crosses val="autoZero"/>
        <c:crossBetween val="midCat"/>
      </c:valAx>
      <c:valAx>
        <c:axId val="514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Искусственная мех.характеристика с доб.послед. сопр в цепи якоря </a:t>
            </a:r>
            <a:r>
              <a:rPr lang="en-GB" baseline="0"/>
              <a:t>R</a:t>
            </a:r>
            <a:r>
              <a:rPr lang="ru-RU" baseline="0"/>
              <a:t>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Расчетная для Rп1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Sheet1!$T$15:$T$16</c:f>
              <c:numCache>
                <c:formatCode>General</c:formatCode>
                <c:ptCount val="2"/>
                <c:pt idx="0">
                  <c:v>0</c:v>
                </c:pt>
                <c:pt idx="1">
                  <c:v>6.125</c:v>
                </c:pt>
              </c:numCache>
            </c:numRef>
          </c:xVal>
          <c:yVal>
            <c:numRef>
              <c:f>Sheet1!$V$15:$V$16</c:f>
              <c:numCache>
                <c:formatCode>General</c:formatCode>
                <c:ptCount val="2"/>
                <c:pt idx="0">
                  <c:v>125.71428571428571</c:v>
                </c:pt>
                <c:pt idx="1">
                  <c:v>45.114285714285714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1-4A85-9659-ADF33CEEF394}"/>
            </c:ext>
          </c:extLst>
        </c:ser>
        <c:ser>
          <c:idx val="1"/>
          <c:order val="1"/>
          <c:tx>
            <c:v>Экспериментальная для Rп1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Sheet1!$Z$4:$Z$9</c:f>
              <c:numCache>
                <c:formatCode>0.0000</c:formatCode>
                <c:ptCount val="6"/>
                <c:pt idx="0" formatCode="General">
                  <c:v>0.85</c:v>
                </c:pt>
                <c:pt idx="1">
                  <c:v>0.10550000000000004</c:v>
                </c:pt>
                <c:pt idx="2" formatCode="0.000">
                  <c:v>1.915</c:v>
                </c:pt>
                <c:pt idx="3" formatCode="General">
                  <c:v>3.5194000000000001</c:v>
                </c:pt>
                <c:pt idx="4" formatCode="General">
                  <c:v>5.1492000000000004</c:v>
                </c:pt>
                <c:pt idx="5" formatCode="General">
                  <c:v>6.5654999999999992</c:v>
                </c:pt>
              </c:numCache>
            </c:numRef>
          </c:xVal>
          <c:yVal>
            <c:numRef>
              <c:f>Sheet1!$W$4:$W$9</c:f>
              <c:numCache>
                <c:formatCode>0.0</c:formatCode>
                <c:ptCount val="6"/>
                <c:pt idx="0">
                  <c:v>120.21827887736941</c:v>
                </c:pt>
                <c:pt idx="1">
                  <c:v>132.05161120589096</c:v>
                </c:pt>
                <c:pt idx="2">
                  <c:v>103.88199707870248</c:v>
                </c:pt>
                <c:pt idx="3">
                  <c:v>79.063415115343119</c:v>
                </c:pt>
                <c:pt idx="4">
                  <c:v>52.988196090547845</c:v>
                </c:pt>
                <c:pt idx="5">
                  <c:v>27.122416575991881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1-4A85-9659-ADF33CEEF394}"/>
            </c:ext>
          </c:extLst>
        </c:ser>
        <c:ser>
          <c:idx val="2"/>
          <c:order val="2"/>
          <c:tx>
            <c:v>Расчетная для Rп2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Sheet1!$AC$15:$AC$16</c:f>
              <c:numCache>
                <c:formatCode>General</c:formatCode>
                <c:ptCount val="2"/>
                <c:pt idx="0">
                  <c:v>0</c:v>
                </c:pt>
                <c:pt idx="1">
                  <c:v>6.125</c:v>
                </c:pt>
              </c:numCache>
            </c:numRef>
          </c:xVal>
          <c:yVal>
            <c:numRef>
              <c:f>Sheet1!$AE$15:$AE$16</c:f>
              <c:numCache>
                <c:formatCode>General</c:formatCode>
                <c:ptCount val="2"/>
                <c:pt idx="0">
                  <c:v>125.71428571428571</c:v>
                </c:pt>
                <c:pt idx="1">
                  <c:v>18.714285714285708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A1-4A85-9659-ADF33CEEF394}"/>
            </c:ext>
          </c:extLst>
        </c:ser>
        <c:ser>
          <c:idx val="3"/>
          <c:order val="3"/>
          <c:tx>
            <c:v>Экспериментальная для Rп2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Sheet1!$AI$4:$AI$9</c:f>
              <c:numCache>
                <c:formatCode>0.0000</c:formatCode>
                <c:ptCount val="6"/>
                <c:pt idx="0" formatCode="General">
                  <c:v>0.85</c:v>
                </c:pt>
                <c:pt idx="1">
                  <c:v>0.10550000000000004</c:v>
                </c:pt>
                <c:pt idx="2" formatCode="General">
                  <c:v>1.6880000000000002</c:v>
                </c:pt>
                <c:pt idx="3" formatCode="General">
                  <c:v>3.4239999999999995</c:v>
                </c:pt>
                <c:pt idx="4" formatCode="General">
                  <c:v>5.1246</c:v>
                </c:pt>
                <c:pt idx="5" formatCode="General">
                  <c:v>5.770999999999999</c:v>
                </c:pt>
              </c:numCache>
            </c:numRef>
          </c:xVal>
          <c:yVal>
            <c:numRef>
              <c:f>Sheet1!$AF$4:$AF$9</c:f>
              <c:numCache>
                <c:formatCode>0.0</c:formatCode>
                <c:ptCount val="6"/>
                <c:pt idx="0">
                  <c:v>117.9144442647369</c:v>
                </c:pt>
                <c:pt idx="1">
                  <c:v>134.0412865531645</c:v>
                </c:pt>
                <c:pt idx="2">
                  <c:v>101.05456369047168</c:v>
                </c:pt>
                <c:pt idx="3">
                  <c:v>65.764006215146338</c:v>
                </c:pt>
                <c:pt idx="4">
                  <c:v>30.892327760299633</c:v>
                </c:pt>
                <c:pt idx="5">
                  <c:v>13.194689145077131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A1-4A85-9659-ADF33CEEF394}"/>
            </c:ext>
          </c:extLst>
        </c:ser>
        <c:ser>
          <c:idx val="4"/>
          <c:order val="4"/>
          <c:tx>
            <c:v>Расчетная естественная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Sheet1!$C$14:$C$15</c:f>
              <c:numCache>
                <c:formatCode>General</c:formatCode>
                <c:ptCount val="2"/>
                <c:pt idx="0">
                  <c:v>0</c:v>
                </c:pt>
                <c:pt idx="1">
                  <c:v>6.125</c:v>
                </c:pt>
              </c:numCache>
            </c:numRef>
          </c:xVal>
          <c:yVal>
            <c:numRef>
              <c:f>Sheet1!$E$14:$E$15</c:f>
              <c:numCache>
                <c:formatCode>General</c:formatCode>
                <c:ptCount val="2"/>
                <c:pt idx="0">
                  <c:v>125.71428571428571</c:v>
                </c:pt>
                <c:pt idx="1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F-4A2C-AE2B-AF80D939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9376"/>
        <c:axId val="514770688"/>
      </c:scatterChart>
      <c:valAx>
        <c:axId val="5147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Мд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0688"/>
        <c:crosses val="autoZero"/>
        <c:crossBetween val="midCat"/>
      </c:valAx>
      <c:valAx>
        <c:axId val="514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Искусственные мех. характеристики для сложной схемы включения с послед. сопр. </a:t>
            </a:r>
            <a:r>
              <a:rPr lang="en-GB" baseline="0"/>
              <a:t>R</a:t>
            </a:r>
            <a:r>
              <a:rPr lang="ru-RU" baseline="0"/>
              <a:t>п и шунтированием якоря сопр. </a:t>
            </a:r>
            <a:r>
              <a:rPr lang="en-GB" baseline="0"/>
              <a:t>R</a:t>
            </a:r>
            <a:r>
              <a:rPr lang="ru-RU" baseline="0"/>
              <a:t>ш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Расчетная для Rп1 и Rш1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(Sheet1!$AL$16,Sheet1!$AL$17)</c:f>
              <c:numCache>
                <c:formatCode>General</c:formatCode>
                <c:ptCount val="2"/>
                <c:pt idx="0">
                  <c:v>-6.125</c:v>
                </c:pt>
                <c:pt idx="1">
                  <c:v>6.125</c:v>
                </c:pt>
              </c:numCache>
            </c:numRef>
          </c:xVal>
          <c:yVal>
            <c:numRef>
              <c:f>(Sheet1!$AN$16,Sheet1!$AN$17)</c:f>
              <c:numCache>
                <c:formatCode>General</c:formatCode>
                <c:ptCount val="2"/>
                <c:pt idx="0">
                  <c:v>150.63997054491901</c:v>
                </c:pt>
                <c:pt idx="1">
                  <c:v>24.841620029455079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F-4EB2-82C5-CFDBB434BD3D}"/>
            </c:ext>
          </c:extLst>
        </c:ser>
        <c:ser>
          <c:idx val="1"/>
          <c:order val="1"/>
          <c:tx>
            <c:v>Экспериментальная для Rп1 и Rш1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(Sheet1!$AT$5,Sheet1!$AT$6,Sheet1!$AT$4,Sheet1!$AT$3,Sheet1!$AT$7,Sheet1!$AT$8,Sheet1!$AT$9,Sheet1!$AT$10)</c:f>
              <c:numCache>
                <c:formatCode>General</c:formatCode>
                <c:ptCount val="8"/>
                <c:pt idx="0">
                  <c:v>-2.4415</c:v>
                </c:pt>
                <c:pt idx="1">
                  <c:v>-1.5335000000000001</c:v>
                </c:pt>
                <c:pt idx="2">
                  <c:v>8.1999999999999851E-3</c:v>
                </c:pt>
                <c:pt idx="3">
                  <c:v>0.93159999999999998</c:v>
                </c:pt>
                <c:pt idx="4">
                  <c:v>1.9712000000000001</c:v>
                </c:pt>
                <c:pt idx="5">
                  <c:v>3.4920999999999998</c:v>
                </c:pt>
                <c:pt idx="6">
                  <c:v>5.0446</c:v>
                </c:pt>
                <c:pt idx="7">
                  <c:v>6.7924999999999995</c:v>
                </c:pt>
              </c:numCache>
            </c:numRef>
          </c:xVal>
          <c:yVal>
            <c:numRef>
              <c:f>(Sheet1!$AQ$5,Sheet1!$AQ$6,Sheet1!$AQ$4,Sheet1!$AQ$3,Sheet1!$AQ$7,Sheet1!$AQ$8,Sheet1!$AQ$9,Sheet1!$AQ$10)</c:f>
              <c:numCache>
                <c:formatCode>0.0</c:formatCode>
                <c:ptCount val="8"/>
                <c:pt idx="0">
                  <c:v>129.22417781766015</c:v>
                </c:pt>
                <c:pt idx="1">
                  <c:v>115.40117014186507</c:v>
                </c:pt>
                <c:pt idx="2">
                  <c:v>93.514741321856178</c:v>
                </c:pt>
                <c:pt idx="3">
                  <c:v>82.938046054770538</c:v>
                </c:pt>
                <c:pt idx="4">
                  <c:v>69.533917399454097</c:v>
                </c:pt>
                <c:pt idx="5">
                  <c:v>50.265482457436683</c:v>
                </c:pt>
                <c:pt idx="6">
                  <c:v>29.635690698863716</c:v>
                </c:pt>
                <c:pt idx="7">
                  <c:v>6.3879050622992457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1F-4EB2-82C5-CFDBB434BD3D}"/>
            </c:ext>
          </c:extLst>
        </c:ser>
        <c:ser>
          <c:idx val="2"/>
          <c:order val="2"/>
          <c:tx>
            <c:v>Расчетная для Rп2и Rш1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Sheet1!$AW$16:$AW$17</c:f>
              <c:numCache>
                <c:formatCode>General</c:formatCode>
                <c:ptCount val="2"/>
                <c:pt idx="0">
                  <c:v>-6.125</c:v>
                </c:pt>
                <c:pt idx="1">
                  <c:v>6.125</c:v>
                </c:pt>
              </c:numCache>
            </c:numRef>
          </c:xVal>
          <c:yVal>
            <c:numRef>
              <c:f>Sheet1!$AY$16:$AY$17</c:f>
              <c:numCache>
                <c:formatCode>General</c:formatCode>
                <c:ptCount val="2"/>
                <c:pt idx="0">
                  <c:v>151.44970184080893</c:v>
                </c:pt>
                <c:pt idx="1">
                  <c:v>3.0123152709359573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F-4EB2-82C5-CFDBB434BD3D}"/>
            </c:ext>
          </c:extLst>
        </c:ser>
        <c:ser>
          <c:idx val="3"/>
          <c:order val="3"/>
          <c:tx>
            <c:v>Экспериментальная для Rп2 и Rш1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96-421D-AA70-6074C1B01293}"/>
              </c:ext>
            </c:extLst>
          </c:dPt>
          <c:xVal>
            <c:numRef>
              <c:f>(Sheet1!$BC$5,Sheet1!$BC$6,Sheet1!$BC$4,Sheet1!$BC$3,Sheet1!$BC$7,Sheet1!$BC$8,Sheet1!$BC$9)</c:f>
              <c:numCache>
                <c:formatCode>General</c:formatCode>
                <c:ptCount val="7"/>
                <c:pt idx="0">
                  <c:v>-2.3279999999999998</c:v>
                </c:pt>
                <c:pt idx="1">
                  <c:v>-1.6489</c:v>
                </c:pt>
                <c:pt idx="2">
                  <c:v>6.9000000000000061E-2</c:v>
                </c:pt>
                <c:pt idx="3">
                  <c:v>1.0405</c:v>
                </c:pt>
                <c:pt idx="4">
                  <c:v>1.835</c:v>
                </c:pt>
                <c:pt idx="5">
                  <c:v>3.5356000000000001</c:v>
                </c:pt>
                <c:pt idx="6">
                  <c:v>5.09</c:v>
                </c:pt>
              </c:numCache>
            </c:numRef>
          </c:xVal>
          <c:yVal>
            <c:numRef>
              <c:f>(Sheet1!$AZ$5,Sheet1!$AZ$6,Sheet1!$AZ$4,Sheet1!$AZ$3,Sheet1!$AZ$7,Sheet1!$AZ$8,Sheet1!$AZ$9)</c:f>
              <c:numCache>
                <c:formatCode>0.0</c:formatCode>
                <c:ptCount val="7"/>
                <c:pt idx="0">
                  <c:v>122.1032344695233</c:v>
                </c:pt>
                <c:pt idx="1">
                  <c:v>108.69910581420685</c:v>
                </c:pt>
                <c:pt idx="2">
                  <c:v>81.576689238214968</c:v>
                </c:pt>
                <c:pt idx="3">
                  <c:v>68.591439603377154</c:v>
                </c:pt>
                <c:pt idx="4">
                  <c:v>56.967546785094918</c:v>
                </c:pt>
                <c:pt idx="5">
                  <c:v>32.986722862692829</c:v>
                </c:pt>
                <c:pt idx="6">
                  <c:v>7.435102613495844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1F-4EB2-82C5-CFDBB434BD3D}"/>
            </c:ext>
          </c:extLst>
        </c:ser>
        <c:ser>
          <c:idx val="4"/>
          <c:order val="4"/>
          <c:tx>
            <c:v>Расчетная для Rп2 и Rш2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Sheet1!$BF$16:$BF$17</c:f>
              <c:numCache>
                <c:formatCode>General</c:formatCode>
                <c:ptCount val="2"/>
                <c:pt idx="0">
                  <c:v>-6.125</c:v>
                </c:pt>
                <c:pt idx="1">
                  <c:v>6.125</c:v>
                </c:pt>
              </c:numCache>
            </c:numRef>
          </c:xVal>
          <c:yVal>
            <c:numRef>
              <c:f>Sheet1!$BH$16:$BH$17</c:f>
              <c:numCache>
                <c:formatCode>General</c:formatCode>
                <c:ptCount val="2"/>
                <c:pt idx="0">
                  <c:v>108.33432539682539</c:v>
                </c:pt>
                <c:pt idx="1">
                  <c:v>-5.3184523809523725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1F-4EB2-82C5-CFDBB434BD3D}"/>
            </c:ext>
          </c:extLst>
        </c:ser>
        <c:ser>
          <c:idx val="5"/>
          <c:order val="5"/>
          <c:tx>
            <c:v>Экспериментальная для Rп2 и Rш2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(Sheet1!$BL$5,Sheet1!$BL$6,Sheet1!$BL$7,Sheet1!$BL$4,Sheet1!$BL$3,Sheet1!$BL$8,Sheet1!$BL$9)</c:f>
              <c:numCache>
                <c:formatCode>General</c:formatCode>
                <c:ptCount val="7"/>
                <c:pt idx="0">
                  <c:v>-4.7115000000000009</c:v>
                </c:pt>
                <c:pt idx="1">
                  <c:v>-3.1924999999999999</c:v>
                </c:pt>
                <c:pt idx="2">
                  <c:v>-1.7016</c:v>
                </c:pt>
                <c:pt idx="3">
                  <c:v>4.1699999999999959E-2</c:v>
                </c:pt>
                <c:pt idx="4">
                  <c:v>0.97049999999999992</c:v>
                </c:pt>
                <c:pt idx="5">
                  <c:v>1.7650000000000001</c:v>
                </c:pt>
                <c:pt idx="6">
                  <c:v>3.3647999999999998</c:v>
                </c:pt>
              </c:numCache>
            </c:numRef>
          </c:xVal>
          <c:yVal>
            <c:numRef>
              <c:f>(Sheet1!$BI$5,Sheet1!$BI$6,Sheet1!$BI$7,Sheet1!$BI$4,Sheet1!$BI$3,Sheet1!$BI$8,Sheet1!$BI$9)</c:f>
              <c:numCache>
                <c:formatCode>0.0</c:formatCode>
                <c:ptCount val="7"/>
                <c:pt idx="0">
                  <c:v>124.40706908215581</c:v>
                </c:pt>
                <c:pt idx="1">
                  <c:v>98.541289567599833</c:v>
                </c:pt>
                <c:pt idx="2">
                  <c:v>77.492618788548228</c:v>
                </c:pt>
                <c:pt idx="3">
                  <c:v>55.815629478778654</c:v>
                </c:pt>
                <c:pt idx="4">
                  <c:v>46.181412007769957</c:v>
                </c:pt>
                <c:pt idx="5">
                  <c:v>36.4424747816416</c:v>
                </c:pt>
                <c:pt idx="6">
                  <c:v>16.859880574265222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1F-4EB2-82C5-CFDBB434BD3D}"/>
            </c:ext>
          </c:extLst>
        </c:ser>
        <c:ser>
          <c:idx val="6"/>
          <c:order val="6"/>
          <c:tx>
            <c:v>Расчетная естественная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Sheet1!$C$14:$C$15</c:f>
              <c:numCache>
                <c:formatCode>General</c:formatCode>
                <c:ptCount val="2"/>
                <c:pt idx="0">
                  <c:v>0</c:v>
                </c:pt>
                <c:pt idx="1">
                  <c:v>6.125</c:v>
                </c:pt>
              </c:numCache>
            </c:numRef>
          </c:xVal>
          <c:yVal>
            <c:numRef>
              <c:f>Sheet1!$E$14:$E$15</c:f>
              <c:numCache>
                <c:formatCode>General</c:formatCode>
                <c:ptCount val="2"/>
                <c:pt idx="0">
                  <c:v>125.71428571428571</c:v>
                </c:pt>
                <c:pt idx="1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7-49EC-AA17-84E2663D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9376"/>
        <c:axId val="514770688"/>
      </c:scatterChart>
      <c:valAx>
        <c:axId val="5147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Мд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0688"/>
        <c:crosses val="autoZero"/>
        <c:crossBetween val="midCat"/>
      </c:valAx>
      <c:valAx>
        <c:axId val="514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Искусственные мех. характеристики в режиме динамического торможения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Расчетная для Rш1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Sheet1!$BO$13:$BO$14</c:f>
              <c:numCache>
                <c:formatCode>General</c:formatCode>
                <c:ptCount val="2"/>
                <c:pt idx="0">
                  <c:v>0</c:v>
                </c:pt>
                <c:pt idx="1">
                  <c:v>-6.125</c:v>
                </c:pt>
              </c:numCache>
            </c:numRef>
          </c:xVal>
          <c:yVal>
            <c:numRef>
              <c:f>Sheet1!$BQ$13:$BQ$14</c:f>
              <c:numCache>
                <c:formatCode>General</c:formatCode>
                <c:ptCount val="2"/>
                <c:pt idx="0">
                  <c:v>0</c:v>
                </c:pt>
                <c:pt idx="1">
                  <c:v>157.4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E-4C07-901D-3BDB7A9E9EA1}"/>
            </c:ext>
          </c:extLst>
        </c:ser>
        <c:ser>
          <c:idx val="1"/>
          <c:order val="1"/>
          <c:tx>
            <c:v>Экспериментальная для Rш1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Sheet1!$BU$3:$BU$7</c:f>
              <c:numCache>
                <c:formatCode>General</c:formatCode>
                <c:ptCount val="5"/>
                <c:pt idx="0">
                  <c:v>-1.749999999999996E-2</c:v>
                </c:pt>
                <c:pt idx="1">
                  <c:v>-0.82280000000000009</c:v>
                </c:pt>
                <c:pt idx="2">
                  <c:v>-1.7516</c:v>
                </c:pt>
                <c:pt idx="3">
                  <c:v>-2.4279999999999999</c:v>
                </c:pt>
                <c:pt idx="4">
                  <c:v>-3.1924999999999999</c:v>
                </c:pt>
              </c:numCache>
            </c:numRef>
          </c:xVal>
          <c:yVal>
            <c:numRef>
              <c:f>Sheet1!$BR$3:$BR$7</c:f>
              <c:numCache>
                <c:formatCode>0.0</c:formatCode>
                <c:ptCount val="5"/>
                <c:pt idx="0">
                  <c:v>6.702064327658225</c:v>
                </c:pt>
                <c:pt idx="1">
                  <c:v>31.625366046137248</c:v>
                </c:pt>
                <c:pt idx="2">
                  <c:v>62.203534541077907</c:v>
                </c:pt>
                <c:pt idx="3">
                  <c:v>82.833326299650878</c:v>
                </c:pt>
                <c:pt idx="4">
                  <c:v>113.09733552923255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E-4C07-901D-3BDB7A9E9EA1}"/>
            </c:ext>
          </c:extLst>
        </c:ser>
        <c:ser>
          <c:idx val="2"/>
          <c:order val="2"/>
          <c:tx>
            <c:v>Расчетная для Rш2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Sheet1!$BX$13:$BX$14</c:f>
              <c:numCache>
                <c:formatCode>General</c:formatCode>
                <c:ptCount val="2"/>
                <c:pt idx="0">
                  <c:v>0</c:v>
                </c:pt>
                <c:pt idx="1">
                  <c:v>-6.125</c:v>
                </c:pt>
              </c:numCache>
            </c:numRef>
          </c:xVal>
          <c:yVal>
            <c:numRef>
              <c:f>Sheet1!$BZ$13:$BZ$14</c:f>
              <c:numCache>
                <c:formatCode>General</c:formatCode>
                <c:ptCount val="2"/>
                <c:pt idx="0">
                  <c:v>0</c:v>
                </c:pt>
                <c:pt idx="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E-4C07-901D-3BDB7A9E9EA1}"/>
            </c:ext>
          </c:extLst>
        </c:ser>
        <c:ser>
          <c:idx val="3"/>
          <c:order val="3"/>
          <c:tx>
            <c:v>Экспериментальная для Rш2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Sheet1!$CD$3:$CD$7</c:f>
              <c:numCache>
                <c:formatCode>General</c:formatCode>
                <c:ptCount val="5"/>
                <c:pt idx="0">
                  <c:v>0.36840000000000006</c:v>
                </c:pt>
                <c:pt idx="1">
                  <c:v>-1.6400000000000001</c:v>
                </c:pt>
                <c:pt idx="2">
                  <c:v>-3.1589999999999998</c:v>
                </c:pt>
                <c:pt idx="3">
                  <c:v>-4.6679999999999993</c:v>
                </c:pt>
                <c:pt idx="4">
                  <c:v>-5.9600000000000009</c:v>
                </c:pt>
              </c:numCache>
            </c:numRef>
          </c:xVal>
          <c:yVal>
            <c:numRef>
              <c:f>Sheet1!$CA$3:$CA$7</c:f>
              <c:numCache>
                <c:formatCode>0.0</c:formatCode>
                <c:ptCount val="5"/>
                <c:pt idx="0">
                  <c:v>0</c:v>
                </c:pt>
                <c:pt idx="1">
                  <c:v>30.892327760299633</c:v>
                </c:pt>
                <c:pt idx="2">
                  <c:v>60.528018459163349</c:v>
                </c:pt>
                <c:pt idx="3">
                  <c:v>92.991142546257876</c:v>
                </c:pt>
                <c:pt idx="4">
                  <c:v>123.35987153095921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E-4C07-901D-3BDB7A9E9EA1}"/>
            </c:ext>
          </c:extLst>
        </c:ser>
        <c:ser>
          <c:idx val="4"/>
          <c:order val="4"/>
          <c:tx>
            <c:v>Расчетная естественная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Sheet1!$C$14:$C$15</c:f>
              <c:numCache>
                <c:formatCode>General</c:formatCode>
                <c:ptCount val="2"/>
                <c:pt idx="0">
                  <c:v>0</c:v>
                </c:pt>
                <c:pt idx="1">
                  <c:v>6.125</c:v>
                </c:pt>
              </c:numCache>
            </c:numRef>
          </c:xVal>
          <c:yVal>
            <c:numRef>
              <c:f>Sheet1!$E$14:$E$15</c:f>
              <c:numCache>
                <c:formatCode>General</c:formatCode>
                <c:ptCount val="2"/>
                <c:pt idx="0">
                  <c:v>125.71428571428571</c:v>
                </c:pt>
                <c:pt idx="1">
                  <c:v>104.71975511965977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E-4134-9FAE-EA03E31F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9376"/>
        <c:axId val="514770688"/>
      </c:scatterChart>
      <c:valAx>
        <c:axId val="5147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Мд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0688"/>
        <c:crosses val="autoZero"/>
        <c:crossBetween val="midCat"/>
      </c:valAx>
      <c:valAx>
        <c:axId val="514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8E0E6-4486-4685-8FD4-2CB56291419C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3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4D41F-B991-495F-AFF6-D30DC115EC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16</xdr:row>
      <xdr:rowOff>198120</xdr:rowOff>
    </xdr:from>
    <xdr:to>
      <xdr:col>8</xdr:col>
      <xdr:colOff>541020</xdr:colOff>
      <xdr:row>33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1C6A2-5F6C-4AB1-880B-063E126DB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DB17A-1819-4EF7-B79C-65FD9926B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148046</xdr:colOff>
      <xdr:row>19</xdr:row>
      <xdr:rowOff>10886</xdr:rowOff>
    </xdr:from>
    <xdr:to>
      <xdr:col>29</xdr:col>
      <xdr:colOff>452846</xdr:colOff>
      <xdr:row>40</xdr:row>
      <xdr:rowOff>56606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88A011-7DEC-4B94-ABEA-192FC0954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364415</xdr:colOff>
      <xdr:row>24</xdr:row>
      <xdr:rowOff>35860</xdr:rowOff>
    </xdr:from>
    <xdr:to>
      <xdr:col>57</xdr:col>
      <xdr:colOff>519953</xdr:colOff>
      <xdr:row>58</xdr:row>
      <xdr:rowOff>98612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44109F-4BB6-4B43-8110-AD3029354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45720</xdr:colOff>
      <xdr:row>15</xdr:row>
      <xdr:rowOff>53340</xdr:rowOff>
    </xdr:from>
    <xdr:to>
      <xdr:col>72</xdr:col>
      <xdr:colOff>350520</xdr:colOff>
      <xdr:row>36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7742E9-E23D-4510-B1AE-0FC79342C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8"/>
  <sheetViews>
    <sheetView tabSelected="1" topLeftCell="BE1" zoomScale="85" zoomScaleNormal="85" workbookViewId="0">
      <selection activeCell="BU3" sqref="BU3"/>
    </sheetView>
  </sheetViews>
  <sheetFormatPr defaultRowHeight="14.4" x14ac:dyDescent="0.3"/>
  <cols>
    <col min="40" max="40" width="11.5546875" bestFit="1" customWidth="1"/>
    <col min="43" max="45" width="8.88671875" customWidth="1"/>
    <col min="60" max="60" width="11.5546875" bestFit="1" customWidth="1"/>
  </cols>
  <sheetData>
    <row r="1" spans="1:82" ht="22.8" x14ac:dyDescent="0.3">
      <c r="A1" s="6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 t="s">
        <v>7</v>
      </c>
      <c r="J1" s="6" t="s">
        <v>0</v>
      </c>
      <c r="K1" s="6" t="s">
        <v>1</v>
      </c>
      <c r="L1" s="7" t="s">
        <v>2</v>
      </c>
      <c r="M1" s="6" t="s">
        <v>3</v>
      </c>
      <c r="N1" s="8" t="s">
        <v>4</v>
      </c>
      <c r="O1" s="6" t="s">
        <v>5</v>
      </c>
      <c r="P1" s="6" t="s">
        <v>6</v>
      </c>
      <c r="Q1" s="6" t="s">
        <v>7</v>
      </c>
      <c r="S1" s="6" t="s">
        <v>0</v>
      </c>
      <c r="T1" s="6" t="s">
        <v>1</v>
      </c>
      <c r="U1" s="7" t="s">
        <v>2</v>
      </c>
      <c r="V1" s="6" t="s">
        <v>3</v>
      </c>
      <c r="W1" s="8" t="s">
        <v>4</v>
      </c>
      <c r="X1" s="6" t="s">
        <v>5</v>
      </c>
      <c r="Y1" s="6" t="s">
        <v>6</v>
      </c>
      <c r="Z1" s="6" t="s">
        <v>7</v>
      </c>
      <c r="AB1" s="6" t="s">
        <v>0</v>
      </c>
      <c r="AC1" s="6" t="s">
        <v>1</v>
      </c>
      <c r="AD1" s="7" t="s">
        <v>2</v>
      </c>
      <c r="AE1" s="6" t="s">
        <v>3</v>
      </c>
      <c r="AF1" s="8" t="s">
        <v>4</v>
      </c>
      <c r="AG1" s="6" t="s">
        <v>5</v>
      </c>
      <c r="AH1" s="6" t="s">
        <v>6</v>
      </c>
      <c r="AI1" s="6" t="s">
        <v>7</v>
      </c>
      <c r="AK1" s="6" t="s">
        <v>0</v>
      </c>
      <c r="AL1" s="6" t="s">
        <v>1</v>
      </c>
      <c r="AM1" s="7" t="s">
        <v>2</v>
      </c>
      <c r="AN1" s="6" t="s">
        <v>3</v>
      </c>
      <c r="AO1" s="6" t="s">
        <v>37</v>
      </c>
      <c r="AP1" s="6" t="s">
        <v>38</v>
      </c>
      <c r="AQ1" s="8" t="s">
        <v>4</v>
      </c>
      <c r="AR1" s="6" t="s">
        <v>5</v>
      </c>
      <c r="AS1" s="6" t="s">
        <v>6</v>
      </c>
      <c r="AT1" s="6" t="s">
        <v>7</v>
      </c>
      <c r="AV1" s="17" t="s">
        <v>0</v>
      </c>
      <c r="AW1" s="17" t="s">
        <v>1</v>
      </c>
      <c r="AX1" s="7" t="s">
        <v>2</v>
      </c>
      <c r="AY1" s="17" t="s">
        <v>3</v>
      </c>
      <c r="AZ1" s="8" t="s">
        <v>4</v>
      </c>
      <c r="BA1" s="17" t="s">
        <v>5</v>
      </c>
      <c r="BB1" s="17" t="s">
        <v>6</v>
      </c>
      <c r="BC1" s="17" t="s">
        <v>7</v>
      </c>
      <c r="BE1" s="6" t="s">
        <v>0</v>
      </c>
      <c r="BF1" s="6" t="s">
        <v>1</v>
      </c>
      <c r="BG1" s="7" t="s">
        <v>2</v>
      </c>
      <c r="BH1" s="6" t="s">
        <v>3</v>
      </c>
      <c r="BI1" s="8" t="s">
        <v>4</v>
      </c>
      <c r="BJ1" s="6" t="s">
        <v>5</v>
      </c>
      <c r="BK1" s="6" t="s">
        <v>6</v>
      </c>
      <c r="BL1" s="6" t="s">
        <v>7</v>
      </c>
      <c r="BN1" s="17" t="s">
        <v>0</v>
      </c>
      <c r="BO1" s="17" t="s">
        <v>1</v>
      </c>
      <c r="BP1" s="7" t="s">
        <v>2</v>
      </c>
      <c r="BQ1" s="17" t="s">
        <v>3</v>
      </c>
      <c r="BR1" s="8" t="s">
        <v>4</v>
      </c>
      <c r="BS1" s="17" t="s">
        <v>5</v>
      </c>
      <c r="BT1" s="17" t="s">
        <v>6</v>
      </c>
      <c r="BU1" s="17" t="s">
        <v>7</v>
      </c>
      <c r="BW1" s="17" t="s">
        <v>0</v>
      </c>
      <c r="BX1" s="17" t="s">
        <v>1</v>
      </c>
      <c r="BY1" s="7" t="s">
        <v>2</v>
      </c>
      <c r="BZ1" s="17" t="s">
        <v>3</v>
      </c>
      <c r="CA1" s="8" t="s">
        <v>4</v>
      </c>
      <c r="CB1" s="17" t="s">
        <v>5</v>
      </c>
      <c r="CC1" s="17" t="s">
        <v>6</v>
      </c>
      <c r="CD1" s="17" t="s">
        <v>7</v>
      </c>
    </row>
    <row r="2" spans="1:82" ht="18" x14ac:dyDescent="0.3">
      <c r="A2" s="6" t="s">
        <v>8</v>
      </c>
      <c r="B2" s="6" t="s">
        <v>9</v>
      </c>
      <c r="C2" s="6" t="s">
        <v>10</v>
      </c>
      <c r="D2" s="6" t="s">
        <v>9</v>
      </c>
      <c r="E2" s="6" t="s">
        <v>11</v>
      </c>
      <c r="F2" s="6" t="s">
        <v>12</v>
      </c>
      <c r="G2" s="6" t="s">
        <v>12</v>
      </c>
      <c r="H2" s="6" t="s">
        <v>12</v>
      </c>
      <c r="J2" s="6" t="s">
        <v>8</v>
      </c>
      <c r="K2" s="6" t="s">
        <v>9</v>
      </c>
      <c r="L2" s="6" t="s">
        <v>10</v>
      </c>
      <c r="M2" s="6" t="s">
        <v>9</v>
      </c>
      <c r="N2" s="6" t="s">
        <v>11</v>
      </c>
      <c r="O2" s="6" t="s">
        <v>12</v>
      </c>
      <c r="P2" s="6" t="s">
        <v>12</v>
      </c>
      <c r="Q2" s="6" t="s">
        <v>12</v>
      </c>
      <c r="S2" s="6" t="s">
        <v>8</v>
      </c>
      <c r="T2" s="6" t="s">
        <v>9</v>
      </c>
      <c r="U2" s="6" t="s">
        <v>10</v>
      </c>
      <c r="V2" s="6" t="s">
        <v>9</v>
      </c>
      <c r="W2" s="6" t="s">
        <v>11</v>
      </c>
      <c r="X2" s="6" t="s">
        <v>12</v>
      </c>
      <c r="Y2" s="6" t="s">
        <v>12</v>
      </c>
      <c r="Z2" s="6" t="s">
        <v>12</v>
      </c>
      <c r="AB2" s="6" t="s">
        <v>8</v>
      </c>
      <c r="AC2" s="6" t="s">
        <v>9</v>
      </c>
      <c r="AD2" s="6" t="s">
        <v>10</v>
      </c>
      <c r="AE2" s="6" t="s">
        <v>9</v>
      </c>
      <c r="AF2" s="6" t="s">
        <v>11</v>
      </c>
      <c r="AG2" s="6" t="s">
        <v>12</v>
      </c>
      <c r="AH2" s="6" t="s">
        <v>12</v>
      </c>
      <c r="AI2" s="6" t="s">
        <v>12</v>
      </c>
      <c r="AK2" s="6" t="s">
        <v>8</v>
      </c>
      <c r="AL2" s="6" t="s">
        <v>9</v>
      </c>
      <c r="AM2" s="6" t="s">
        <v>10</v>
      </c>
      <c r="AN2" s="6" t="s">
        <v>9</v>
      </c>
      <c r="AO2" s="6" t="s">
        <v>9</v>
      </c>
      <c r="AP2" s="6" t="s">
        <v>9</v>
      </c>
      <c r="AQ2" s="6" t="s">
        <v>11</v>
      </c>
      <c r="AR2" s="6" t="s">
        <v>12</v>
      </c>
      <c r="AS2" s="6" t="s">
        <v>12</v>
      </c>
      <c r="AT2" s="6" t="s">
        <v>12</v>
      </c>
      <c r="AV2" s="17" t="s">
        <v>8</v>
      </c>
      <c r="AW2" s="17" t="s">
        <v>9</v>
      </c>
      <c r="AX2" s="17" t="s">
        <v>10</v>
      </c>
      <c r="AY2" s="17" t="s">
        <v>9</v>
      </c>
      <c r="AZ2" s="17" t="s">
        <v>11</v>
      </c>
      <c r="BA2" s="17" t="s">
        <v>12</v>
      </c>
      <c r="BB2" s="17" t="s">
        <v>12</v>
      </c>
      <c r="BC2" s="17" t="s">
        <v>12</v>
      </c>
      <c r="BE2" s="6" t="s">
        <v>8</v>
      </c>
      <c r="BF2" s="6" t="s">
        <v>9</v>
      </c>
      <c r="BG2" s="6" t="s">
        <v>10</v>
      </c>
      <c r="BH2" s="6" t="s">
        <v>9</v>
      </c>
      <c r="BI2" s="6" t="s">
        <v>11</v>
      </c>
      <c r="BJ2" s="6" t="s">
        <v>12</v>
      </c>
      <c r="BK2" s="6" t="s">
        <v>12</v>
      </c>
      <c r="BL2" s="6" t="s">
        <v>12</v>
      </c>
      <c r="BN2" s="17" t="s">
        <v>8</v>
      </c>
      <c r="BO2" s="17" t="s">
        <v>9</v>
      </c>
      <c r="BP2" s="17" t="s">
        <v>10</v>
      </c>
      <c r="BQ2" s="17" t="s">
        <v>9</v>
      </c>
      <c r="BR2" s="17" t="s">
        <v>11</v>
      </c>
      <c r="BS2" s="17" t="s">
        <v>12</v>
      </c>
      <c r="BT2" s="17" t="s">
        <v>12</v>
      </c>
      <c r="BU2" s="17" t="s">
        <v>12</v>
      </c>
      <c r="BW2" s="17" t="s">
        <v>8</v>
      </c>
      <c r="BX2" s="17" t="s">
        <v>9</v>
      </c>
      <c r="BY2" s="17" t="s">
        <v>10</v>
      </c>
      <c r="BZ2" s="17" t="s">
        <v>9</v>
      </c>
      <c r="CA2" s="17" t="s">
        <v>11</v>
      </c>
      <c r="CB2" s="17" t="s">
        <v>12</v>
      </c>
      <c r="CC2" s="17" t="s">
        <v>12</v>
      </c>
      <c r="CD2" s="17" t="s">
        <v>12</v>
      </c>
    </row>
    <row r="3" spans="1:82" ht="18.600000000000001" customHeight="1" x14ac:dyDescent="0.35">
      <c r="A3" s="6">
        <v>220</v>
      </c>
      <c r="B3" s="5">
        <v>0.5</v>
      </c>
      <c r="C3" s="5">
        <v>1205</v>
      </c>
      <c r="D3" s="5">
        <v>0</v>
      </c>
      <c r="E3" s="3">
        <f>PI()*C3/30</f>
        <v>126.18730491919001</v>
      </c>
      <c r="F3" s="4">
        <f>$K$4*D3</f>
        <v>0</v>
      </c>
      <c r="G3" s="4">
        <v>0.85</v>
      </c>
      <c r="H3" s="4">
        <f>G3</f>
        <v>0.85</v>
      </c>
      <c r="I3" s="1"/>
      <c r="J3" s="6">
        <v>220</v>
      </c>
      <c r="K3" s="6">
        <v>0.5</v>
      </c>
      <c r="L3" s="6">
        <v>1354</v>
      </c>
      <c r="M3" s="6">
        <v>0</v>
      </c>
      <c r="N3" s="3">
        <f>PI()*L3/30</f>
        <v>141.79054843201934</v>
      </c>
      <c r="O3" s="4">
        <f>$K$4*M3</f>
        <v>0</v>
      </c>
      <c r="P3" s="4">
        <v>0.9</v>
      </c>
      <c r="Q3" s="4">
        <f>P3</f>
        <v>0.9</v>
      </c>
      <c r="S3" s="36" t="s">
        <v>21</v>
      </c>
      <c r="T3" s="36"/>
      <c r="U3" s="36"/>
      <c r="V3" s="36"/>
      <c r="W3" s="36"/>
      <c r="X3" s="36"/>
      <c r="Y3" s="36"/>
      <c r="Z3" s="36"/>
      <c r="AB3" s="36" t="s">
        <v>22</v>
      </c>
      <c r="AC3" s="36"/>
      <c r="AD3" s="36"/>
      <c r="AE3" s="36"/>
      <c r="AF3" s="36"/>
      <c r="AG3" s="36"/>
      <c r="AH3" s="36"/>
      <c r="AI3" s="36"/>
      <c r="AK3" s="6">
        <v>150</v>
      </c>
      <c r="AL3" s="6">
        <v>0.5</v>
      </c>
      <c r="AM3" s="6">
        <v>792</v>
      </c>
      <c r="AN3" s="6">
        <v>0.08</v>
      </c>
      <c r="AO3" s="6">
        <v>0.6</v>
      </c>
      <c r="AP3" s="6">
        <v>2</v>
      </c>
      <c r="AQ3" s="3">
        <f>PI()*AM3/30</f>
        <v>82.938046054770538</v>
      </c>
      <c r="AR3" s="14">
        <f>2.27*AN3</f>
        <v>0.18160000000000001</v>
      </c>
      <c r="AS3" s="6">
        <v>0.75</v>
      </c>
      <c r="AT3" s="6">
        <f>AR3+AS3</f>
        <v>0.93159999999999998</v>
      </c>
      <c r="AV3" s="17">
        <v>130</v>
      </c>
      <c r="AW3" s="17">
        <v>0.5</v>
      </c>
      <c r="AX3" s="17">
        <v>655</v>
      </c>
      <c r="AY3" s="17">
        <v>0.15</v>
      </c>
      <c r="AZ3" s="3">
        <f>PI()*AX3/30</f>
        <v>68.591439603377154</v>
      </c>
      <c r="BA3" s="14">
        <f>2.27*AY3</f>
        <v>0.34049999999999997</v>
      </c>
      <c r="BB3" s="17">
        <v>0.7</v>
      </c>
      <c r="BC3" s="17">
        <f>BA3+BB3</f>
        <v>1.0405</v>
      </c>
      <c r="BE3" s="6">
        <v>90</v>
      </c>
      <c r="BF3" s="6">
        <v>0.5</v>
      </c>
      <c r="BG3" s="6">
        <v>441</v>
      </c>
      <c r="BH3" s="6">
        <v>0.15</v>
      </c>
      <c r="BI3" s="3">
        <f>PI()*BG3/30</f>
        <v>46.181412007769957</v>
      </c>
      <c r="BJ3" s="14">
        <f>2.27*BH3</f>
        <v>0.34049999999999997</v>
      </c>
      <c r="BK3" s="6">
        <v>0.63</v>
      </c>
      <c r="BL3" s="6">
        <f>BJ3+BK3</f>
        <v>0.97049999999999992</v>
      </c>
      <c r="BN3" s="17">
        <v>10</v>
      </c>
      <c r="BO3" s="17">
        <v>0</v>
      </c>
      <c r="BP3" s="17">
        <v>64</v>
      </c>
      <c r="BQ3" s="17">
        <v>0.25</v>
      </c>
      <c r="BR3" s="3">
        <f>PI()*BP3/30</f>
        <v>6.702064327658225</v>
      </c>
      <c r="BS3" s="14">
        <f>2.27*BQ3</f>
        <v>0.5675</v>
      </c>
      <c r="BT3" s="17">
        <v>0.55000000000000004</v>
      </c>
      <c r="BU3" s="17">
        <f>-BS3+BT3</f>
        <v>-1.749999999999996E-2</v>
      </c>
      <c r="BW3" s="17">
        <v>0</v>
      </c>
      <c r="BX3" s="17">
        <v>0</v>
      </c>
      <c r="BY3" s="17">
        <v>0</v>
      </c>
      <c r="BZ3" s="17">
        <v>0.08</v>
      </c>
      <c r="CA3" s="3">
        <f>PI()*BY3/30</f>
        <v>0</v>
      </c>
      <c r="CB3" s="14">
        <f>2.27*BZ3</f>
        <v>0.18160000000000001</v>
      </c>
      <c r="CC3" s="17">
        <v>0.55000000000000004</v>
      </c>
      <c r="CD3" s="4">
        <f>-CB3+CC3</f>
        <v>0.36840000000000006</v>
      </c>
    </row>
    <row r="4" spans="1:82" ht="18" x14ac:dyDescent="0.35">
      <c r="A4" s="6">
        <v>220</v>
      </c>
      <c r="B4" s="5">
        <v>0</v>
      </c>
      <c r="C4" s="5">
        <v>1246</v>
      </c>
      <c r="D4" s="5">
        <v>0.35</v>
      </c>
      <c r="E4" s="3">
        <f t="shared" ref="E4:E9" si="0">PI()*C4/30</f>
        <v>130.48081487909607</v>
      </c>
      <c r="F4" s="10">
        <f>2.27*D4</f>
        <v>0.79449999999999998</v>
      </c>
      <c r="G4" s="4">
        <v>0.9</v>
      </c>
      <c r="H4" s="4">
        <f>-F4+G4</f>
        <v>0.10550000000000004</v>
      </c>
      <c r="I4" s="1"/>
      <c r="J4" s="6">
        <v>220</v>
      </c>
      <c r="K4" s="6">
        <v>0</v>
      </c>
      <c r="L4" s="6">
        <v>1400</v>
      </c>
      <c r="M4" s="6">
        <v>0.34</v>
      </c>
      <c r="N4" s="3">
        <f t="shared" ref="N4:N9" si="1">PI()*L4/30</f>
        <v>146.60765716752366</v>
      </c>
      <c r="O4" s="10">
        <f>2.27*M4</f>
        <v>0.77180000000000004</v>
      </c>
      <c r="P4" s="4">
        <v>0.9</v>
      </c>
      <c r="Q4" s="4">
        <f>-O4+P4</f>
        <v>0.12819999999999998</v>
      </c>
      <c r="S4" s="6">
        <v>210</v>
      </c>
      <c r="T4" s="6">
        <v>0.5</v>
      </c>
      <c r="U4" s="6">
        <v>1148</v>
      </c>
      <c r="V4" s="6">
        <v>0</v>
      </c>
      <c r="W4" s="3">
        <f t="shared" ref="W4:W9" si="2">PI()*U4/30</f>
        <v>120.21827887736941</v>
      </c>
      <c r="X4" s="10">
        <f>2.27*V4</f>
        <v>0</v>
      </c>
      <c r="Y4" s="4">
        <v>0.85</v>
      </c>
      <c r="Z4" s="4">
        <f>Y4</f>
        <v>0.85</v>
      </c>
      <c r="AB4" s="6">
        <v>200</v>
      </c>
      <c r="AC4" s="6" t="s">
        <v>13</v>
      </c>
      <c r="AD4" s="6">
        <v>1126</v>
      </c>
      <c r="AE4" s="6">
        <v>0</v>
      </c>
      <c r="AF4" s="3">
        <f t="shared" ref="AF4:AF9" si="3">PI()*AD4/30</f>
        <v>117.9144442647369</v>
      </c>
      <c r="AG4" s="10">
        <f>2.27*AE4</f>
        <v>0</v>
      </c>
      <c r="AH4" s="4">
        <v>0.85</v>
      </c>
      <c r="AI4" s="4">
        <f>AH4</f>
        <v>0.85</v>
      </c>
      <c r="AK4" s="6">
        <v>160</v>
      </c>
      <c r="AL4" s="6">
        <v>0</v>
      </c>
      <c r="AM4" s="6">
        <v>893</v>
      </c>
      <c r="AN4" s="6">
        <v>0.34</v>
      </c>
      <c r="AO4" s="6">
        <v>2.2000000000000002</v>
      </c>
      <c r="AP4" s="6" t="s">
        <v>14</v>
      </c>
      <c r="AQ4" s="3">
        <f t="shared" ref="AQ4:AQ10" si="4">PI()*AM4/30</f>
        <v>93.514741321856178</v>
      </c>
      <c r="AR4" s="14">
        <f t="shared" ref="AR4:AR10" si="5">2.27*AN4</f>
        <v>0.77180000000000004</v>
      </c>
      <c r="AS4" s="4">
        <v>0.78</v>
      </c>
      <c r="AT4" s="4">
        <f>-AR4+AS4</f>
        <v>8.1999999999999851E-3</v>
      </c>
      <c r="AV4" s="17">
        <v>140</v>
      </c>
      <c r="AW4" s="17">
        <v>0</v>
      </c>
      <c r="AX4" s="17">
        <v>779</v>
      </c>
      <c r="AY4" s="17">
        <v>0.3</v>
      </c>
      <c r="AZ4" s="3">
        <f t="shared" ref="AZ4:AZ9" si="6">PI()*AX4/30</f>
        <v>81.576689238214968</v>
      </c>
      <c r="BA4" s="14">
        <f t="shared" ref="BA4:BA9" si="7">2.27*AY4</f>
        <v>0.68099999999999994</v>
      </c>
      <c r="BB4" s="4">
        <v>0.75</v>
      </c>
      <c r="BC4" s="4">
        <f>-BA4+BB4</f>
        <v>6.9000000000000061E-2</v>
      </c>
      <c r="BE4" s="6">
        <v>100</v>
      </c>
      <c r="BF4" s="6">
        <v>0</v>
      </c>
      <c r="BG4" s="6">
        <v>533</v>
      </c>
      <c r="BH4" s="6">
        <v>0.28999999999999998</v>
      </c>
      <c r="BI4" s="3">
        <f t="shared" ref="BI4:BI9" si="8">PI()*BG4/30</f>
        <v>55.815629478778654</v>
      </c>
      <c r="BJ4" s="14">
        <f t="shared" ref="BJ4:BJ9" si="9">2.27*BH4</f>
        <v>0.6583</v>
      </c>
      <c r="BK4" s="4">
        <v>0.7</v>
      </c>
      <c r="BL4" s="4">
        <f>-BJ4+BK4</f>
        <v>4.1699999999999959E-2</v>
      </c>
      <c r="BN4" s="17">
        <v>50</v>
      </c>
      <c r="BO4" s="17">
        <v>-0.5</v>
      </c>
      <c r="BP4" s="17">
        <v>302</v>
      </c>
      <c r="BQ4" s="17">
        <v>0.64</v>
      </c>
      <c r="BR4" s="3">
        <f t="shared" ref="BR4:BR7" si="10">PI()*BP4/30</f>
        <v>31.625366046137248</v>
      </c>
      <c r="BS4" s="14">
        <f t="shared" ref="BS4:BS7" si="11">2.27*BQ4</f>
        <v>1.4528000000000001</v>
      </c>
      <c r="BT4" s="4">
        <v>0.63</v>
      </c>
      <c r="BU4" s="4">
        <f>-BS4+BT4</f>
        <v>-0.82280000000000009</v>
      </c>
      <c r="BW4" s="17">
        <v>40</v>
      </c>
      <c r="BX4" s="17">
        <v>-1</v>
      </c>
      <c r="BY4" s="17">
        <v>295</v>
      </c>
      <c r="BZ4" s="17">
        <v>1</v>
      </c>
      <c r="CA4" s="3">
        <f t="shared" ref="CA4:CA7" si="12">PI()*BY4/30</f>
        <v>30.892327760299633</v>
      </c>
      <c r="CB4" s="14">
        <f t="shared" ref="CB4:CB7" si="13">2.27*BZ4</f>
        <v>2.27</v>
      </c>
      <c r="CC4" s="4">
        <v>0.63</v>
      </c>
      <c r="CD4" s="4">
        <f>-CB4+CC4</f>
        <v>-1.6400000000000001</v>
      </c>
    </row>
    <row r="5" spans="1:82" ht="18" x14ac:dyDescent="0.35">
      <c r="A5" s="6">
        <v>220</v>
      </c>
      <c r="B5" s="5">
        <v>1</v>
      </c>
      <c r="C5" s="5">
        <v>1157</v>
      </c>
      <c r="D5" s="5">
        <v>0.45</v>
      </c>
      <c r="E5" s="3">
        <f t="shared" si="0"/>
        <v>121.16075667344634</v>
      </c>
      <c r="F5" s="10">
        <f t="shared" ref="F5:F9" si="14">2.27*D5</f>
        <v>1.0215000000000001</v>
      </c>
      <c r="G5" s="4">
        <v>0.85</v>
      </c>
      <c r="H5" s="4">
        <f>F5+G5</f>
        <v>1.8715000000000002</v>
      </c>
      <c r="I5" s="1"/>
      <c r="J5" s="6">
        <v>220</v>
      </c>
      <c r="K5" s="6">
        <v>1</v>
      </c>
      <c r="L5" s="6">
        <v>1303</v>
      </c>
      <c r="M5" s="6">
        <v>0.38</v>
      </c>
      <c r="N5" s="3">
        <f t="shared" si="1"/>
        <v>136.44984092091667</v>
      </c>
      <c r="O5" s="10">
        <f t="shared" ref="O5:O9" si="15">2.27*M5</f>
        <v>0.86260000000000003</v>
      </c>
      <c r="P5" s="4">
        <v>0.9</v>
      </c>
      <c r="Q5" s="4">
        <f>O5+P5</f>
        <v>1.7625999999999999</v>
      </c>
      <c r="S5" s="6">
        <v>220</v>
      </c>
      <c r="T5" s="6">
        <v>0</v>
      </c>
      <c r="U5" s="6">
        <v>1261</v>
      </c>
      <c r="V5" s="6">
        <v>0.35</v>
      </c>
      <c r="W5" s="3">
        <f t="shared" si="2"/>
        <v>132.05161120589096</v>
      </c>
      <c r="X5" s="10">
        <f t="shared" ref="X5:X9" si="16">2.27*V5</f>
        <v>0.79449999999999998</v>
      </c>
      <c r="Y5" s="4">
        <v>0.9</v>
      </c>
      <c r="Z5" s="10">
        <f>-X5+Y5</f>
        <v>0.10550000000000004</v>
      </c>
      <c r="AB5" s="6">
        <v>220</v>
      </c>
      <c r="AC5" s="6">
        <v>0</v>
      </c>
      <c r="AD5" s="6">
        <v>1280</v>
      </c>
      <c r="AE5" s="6">
        <v>0.35</v>
      </c>
      <c r="AF5" s="3">
        <f t="shared" si="3"/>
        <v>134.0412865531645</v>
      </c>
      <c r="AG5" s="10">
        <f t="shared" ref="AG5" si="17">2.27*AE5</f>
        <v>0.79449999999999998</v>
      </c>
      <c r="AH5" s="4">
        <v>0.9</v>
      </c>
      <c r="AI5" s="10">
        <f>-AG5+AH5</f>
        <v>0.10550000000000004</v>
      </c>
      <c r="AK5" s="6">
        <v>190</v>
      </c>
      <c r="AL5" s="6">
        <v>-1.5</v>
      </c>
      <c r="AM5" s="6">
        <v>1234</v>
      </c>
      <c r="AN5" s="6">
        <v>1.45</v>
      </c>
      <c r="AO5" s="6">
        <v>1.2</v>
      </c>
      <c r="AP5" s="6">
        <v>3</v>
      </c>
      <c r="AQ5" s="3">
        <f t="shared" si="4"/>
        <v>129.22417781766015</v>
      </c>
      <c r="AR5" s="14">
        <f t="shared" si="5"/>
        <v>3.2915000000000001</v>
      </c>
      <c r="AS5" s="4">
        <v>0.85</v>
      </c>
      <c r="AT5" s="4">
        <f t="shared" ref="AT5:AT6" si="18">-AR5+AS5</f>
        <v>-2.4415</v>
      </c>
      <c r="AV5" s="17">
        <v>180</v>
      </c>
      <c r="AW5" s="17">
        <v>-1.5</v>
      </c>
      <c r="AX5" s="17">
        <v>1166</v>
      </c>
      <c r="AY5" s="17">
        <v>1.4</v>
      </c>
      <c r="AZ5" s="3">
        <f t="shared" si="6"/>
        <v>122.1032344695233</v>
      </c>
      <c r="BA5" s="14">
        <f t="shared" si="7"/>
        <v>3.1779999999999999</v>
      </c>
      <c r="BB5" s="4">
        <v>0.85</v>
      </c>
      <c r="BC5" s="4">
        <f t="shared" ref="BC5:BC6" si="19">-BA5+BB5</f>
        <v>-2.3279999999999998</v>
      </c>
      <c r="BE5" s="6">
        <v>150</v>
      </c>
      <c r="BF5" s="6">
        <v>-3</v>
      </c>
      <c r="BG5" s="6">
        <v>1188</v>
      </c>
      <c r="BH5" s="6">
        <v>2.4500000000000002</v>
      </c>
      <c r="BI5" s="3">
        <f t="shared" si="8"/>
        <v>124.40706908215581</v>
      </c>
      <c r="BJ5" s="14">
        <f t="shared" si="9"/>
        <v>5.5615000000000006</v>
      </c>
      <c r="BK5" s="4">
        <v>0.85</v>
      </c>
      <c r="BL5" s="4">
        <f t="shared" ref="BL5:BL7" si="20">-BJ5+BK5</f>
        <v>-4.7115000000000009</v>
      </c>
      <c r="BN5" s="17">
        <v>90</v>
      </c>
      <c r="BO5" s="17">
        <v>-1</v>
      </c>
      <c r="BP5" s="17">
        <v>594</v>
      </c>
      <c r="BQ5" s="17">
        <v>1.08</v>
      </c>
      <c r="BR5" s="3">
        <f t="shared" si="10"/>
        <v>62.203534541077907</v>
      </c>
      <c r="BS5" s="14">
        <f t="shared" si="11"/>
        <v>2.4516</v>
      </c>
      <c r="BT5" s="4">
        <v>0.7</v>
      </c>
      <c r="BU5" s="4">
        <f t="shared" ref="BU5:BU7" si="21">-BS5+BT5</f>
        <v>-1.7516</v>
      </c>
      <c r="BW5" s="17">
        <v>70</v>
      </c>
      <c r="BX5" s="17">
        <v>-2</v>
      </c>
      <c r="BY5" s="17">
        <v>578</v>
      </c>
      <c r="BZ5" s="17">
        <v>1.7</v>
      </c>
      <c r="CA5" s="3">
        <f t="shared" si="12"/>
        <v>60.528018459163349</v>
      </c>
      <c r="CB5" s="14">
        <f t="shared" si="13"/>
        <v>3.859</v>
      </c>
      <c r="CC5" s="4">
        <v>0.7</v>
      </c>
      <c r="CD5" s="4">
        <f t="shared" ref="CD5:CD7" si="22">-CB5+CC5</f>
        <v>-3.1589999999999998</v>
      </c>
    </row>
    <row r="6" spans="1:82" ht="18" x14ac:dyDescent="0.35">
      <c r="A6" s="6">
        <v>220</v>
      </c>
      <c r="B6" s="5">
        <v>2</v>
      </c>
      <c r="C6" s="5">
        <v>1082</v>
      </c>
      <c r="D6" s="5">
        <v>1.18</v>
      </c>
      <c r="E6" s="3">
        <f t="shared" si="0"/>
        <v>113.30677503947187</v>
      </c>
      <c r="F6" s="10">
        <f t="shared" si="14"/>
        <v>2.6785999999999999</v>
      </c>
      <c r="G6" s="4">
        <v>0.85</v>
      </c>
      <c r="H6" s="4">
        <f t="shared" ref="H6:H9" si="23">F6+G6</f>
        <v>3.5286</v>
      </c>
      <c r="I6" s="1"/>
      <c r="J6" s="6">
        <v>220</v>
      </c>
      <c r="K6" s="6">
        <v>2</v>
      </c>
      <c r="L6" s="6">
        <v>1235</v>
      </c>
      <c r="M6" s="6">
        <v>1</v>
      </c>
      <c r="N6" s="3">
        <f t="shared" si="1"/>
        <v>129.32889757277982</v>
      </c>
      <c r="O6" s="10">
        <f t="shared" si="15"/>
        <v>2.27</v>
      </c>
      <c r="P6" s="4">
        <v>0.85</v>
      </c>
      <c r="Q6" s="4">
        <f t="shared" ref="Q6:Q9" si="24">O6+P6</f>
        <v>3.12</v>
      </c>
      <c r="S6" s="6">
        <v>190</v>
      </c>
      <c r="T6" s="6">
        <v>1</v>
      </c>
      <c r="U6" s="6">
        <v>992</v>
      </c>
      <c r="V6" s="6">
        <v>0.5</v>
      </c>
      <c r="W6" s="3">
        <f t="shared" si="2"/>
        <v>103.88199707870248</v>
      </c>
      <c r="X6" s="10">
        <f t="shared" si="16"/>
        <v>1.135</v>
      </c>
      <c r="Y6" s="4">
        <v>0.78</v>
      </c>
      <c r="Z6" s="9">
        <f t="shared" ref="Z6:Z9" si="25">X6+Y6</f>
        <v>1.915</v>
      </c>
      <c r="AB6" s="6">
        <v>185</v>
      </c>
      <c r="AC6" s="6">
        <v>1</v>
      </c>
      <c r="AD6" s="6">
        <v>965</v>
      </c>
      <c r="AE6" s="6">
        <v>0.4</v>
      </c>
      <c r="AF6" s="3">
        <f t="shared" si="3"/>
        <v>101.05456369047168</v>
      </c>
      <c r="AG6" s="10">
        <f t="shared" ref="AG6:AG9" si="26">2.27*AE6</f>
        <v>0.90800000000000003</v>
      </c>
      <c r="AH6" s="4">
        <v>0.78</v>
      </c>
      <c r="AI6" s="4">
        <f t="shared" ref="AI6:AI9" si="27">AG6+AH6</f>
        <v>1.6880000000000002</v>
      </c>
      <c r="AK6" s="6">
        <v>180</v>
      </c>
      <c r="AL6" s="6">
        <v>-1</v>
      </c>
      <c r="AM6" s="6">
        <v>1102</v>
      </c>
      <c r="AN6" s="6">
        <v>1.05</v>
      </c>
      <c r="AO6" s="6">
        <v>1.5</v>
      </c>
      <c r="AP6" s="6" t="s">
        <v>14</v>
      </c>
      <c r="AQ6" s="3">
        <f t="shared" si="4"/>
        <v>115.40117014186507</v>
      </c>
      <c r="AR6" s="14">
        <f t="shared" si="5"/>
        <v>2.3835000000000002</v>
      </c>
      <c r="AS6" s="4">
        <v>0.85</v>
      </c>
      <c r="AT6" s="4">
        <f t="shared" si="18"/>
        <v>-1.5335000000000001</v>
      </c>
      <c r="AV6" s="17">
        <v>170</v>
      </c>
      <c r="AW6" s="17">
        <v>-1</v>
      </c>
      <c r="AX6" s="17">
        <v>1038</v>
      </c>
      <c r="AY6" s="17">
        <v>1.07</v>
      </c>
      <c r="AZ6" s="3">
        <f t="shared" si="6"/>
        <v>108.69910581420685</v>
      </c>
      <c r="BA6" s="14">
        <f t="shared" si="7"/>
        <v>2.4289000000000001</v>
      </c>
      <c r="BB6" s="4">
        <v>0.78</v>
      </c>
      <c r="BC6" s="4">
        <f t="shared" si="19"/>
        <v>-1.6489</v>
      </c>
      <c r="BE6" s="6">
        <v>130</v>
      </c>
      <c r="BF6" s="6">
        <v>-2</v>
      </c>
      <c r="BG6" s="6">
        <v>941</v>
      </c>
      <c r="BH6" s="6">
        <v>1.75</v>
      </c>
      <c r="BI6" s="3">
        <f t="shared" si="8"/>
        <v>98.541289567599833</v>
      </c>
      <c r="BJ6" s="14">
        <f t="shared" si="9"/>
        <v>3.9725000000000001</v>
      </c>
      <c r="BK6" s="4">
        <v>0.78</v>
      </c>
      <c r="BL6" s="4">
        <f t="shared" si="20"/>
        <v>-3.1924999999999999</v>
      </c>
      <c r="BN6" s="17">
        <v>120</v>
      </c>
      <c r="BO6" s="17">
        <v>-1.5</v>
      </c>
      <c r="BP6" s="17">
        <v>791</v>
      </c>
      <c r="BQ6" s="17">
        <v>1.4</v>
      </c>
      <c r="BR6" s="3">
        <f t="shared" si="10"/>
        <v>82.833326299650878</v>
      </c>
      <c r="BS6" s="14">
        <f t="shared" si="11"/>
        <v>3.1779999999999999</v>
      </c>
      <c r="BT6" s="4">
        <v>0.75</v>
      </c>
      <c r="BU6" s="4">
        <f t="shared" si="21"/>
        <v>-2.4279999999999999</v>
      </c>
      <c r="BW6" s="17">
        <v>100</v>
      </c>
      <c r="BX6" s="17">
        <v>-3</v>
      </c>
      <c r="BY6" s="17">
        <v>888</v>
      </c>
      <c r="BZ6" s="17">
        <v>2.4</v>
      </c>
      <c r="CA6" s="3">
        <f t="shared" si="12"/>
        <v>92.991142546257876</v>
      </c>
      <c r="CB6" s="14">
        <f t="shared" si="13"/>
        <v>5.4479999999999995</v>
      </c>
      <c r="CC6" s="4">
        <v>0.78</v>
      </c>
      <c r="CD6" s="4">
        <f t="shared" si="22"/>
        <v>-4.6679999999999993</v>
      </c>
    </row>
    <row r="7" spans="1:82" ht="18" x14ac:dyDescent="0.35">
      <c r="A7" s="6">
        <v>220</v>
      </c>
      <c r="B7" s="5">
        <v>3</v>
      </c>
      <c r="C7" s="5">
        <v>1017</v>
      </c>
      <c r="D7" s="5">
        <v>1.85</v>
      </c>
      <c r="E7" s="3">
        <f t="shared" si="0"/>
        <v>106.49999095669399</v>
      </c>
      <c r="F7" s="10">
        <f t="shared" si="14"/>
        <v>4.1995000000000005</v>
      </c>
      <c r="G7" s="4">
        <v>0.78</v>
      </c>
      <c r="H7" s="4">
        <f t="shared" si="23"/>
        <v>4.9795000000000007</v>
      </c>
      <c r="I7" s="1"/>
      <c r="J7" s="6">
        <v>220</v>
      </c>
      <c r="K7" s="6">
        <v>3</v>
      </c>
      <c r="L7" s="6">
        <v>1179</v>
      </c>
      <c r="M7" s="6">
        <v>1.6</v>
      </c>
      <c r="N7" s="3">
        <f t="shared" si="1"/>
        <v>123.46459128607886</v>
      </c>
      <c r="O7" s="10">
        <f t="shared" si="15"/>
        <v>3.6320000000000001</v>
      </c>
      <c r="P7" s="4">
        <v>0.85</v>
      </c>
      <c r="Q7" s="4">
        <f t="shared" si="24"/>
        <v>4.4820000000000002</v>
      </c>
      <c r="S7" s="6">
        <v>165</v>
      </c>
      <c r="T7" s="6">
        <v>2</v>
      </c>
      <c r="U7" s="6">
        <v>755</v>
      </c>
      <c r="V7" s="6">
        <v>1.22</v>
      </c>
      <c r="W7" s="3">
        <f t="shared" si="2"/>
        <v>79.063415115343119</v>
      </c>
      <c r="X7" s="10">
        <f t="shared" si="16"/>
        <v>2.7694000000000001</v>
      </c>
      <c r="Y7" s="4">
        <v>0.75</v>
      </c>
      <c r="Z7" s="4">
        <f t="shared" si="25"/>
        <v>3.5194000000000001</v>
      </c>
      <c r="AB7" s="6">
        <v>140</v>
      </c>
      <c r="AC7" s="6">
        <v>2</v>
      </c>
      <c r="AD7" s="6">
        <v>628</v>
      </c>
      <c r="AE7" s="6">
        <v>1.2</v>
      </c>
      <c r="AF7" s="3">
        <f t="shared" si="3"/>
        <v>65.764006215146338</v>
      </c>
      <c r="AG7" s="10">
        <f t="shared" si="26"/>
        <v>2.7239999999999998</v>
      </c>
      <c r="AH7" s="4">
        <v>0.7</v>
      </c>
      <c r="AI7" s="4">
        <f t="shared" si="27"/>
        <v>3.4239999999999995</v>
      </c>
      <c r="AK7" s="6">
        <v>135</v>
      </c>
      <c r="AL7" s="6">
        <v>1</v>
      </c>
      <c r="AM7" s="6">
        <v>664</v>
      </c>
      <c r="AN7" s="6">
        <v>0.56000000000000005</v>
      </c>
      <c r="AO7" s="6">
        <v>2.9</v>
      </c>
      <c r="AP7" s="6" t="s">
        <v>35</v>
      </c>
      <c r="AQ7" s="3">
        <f t="shared" si="4"/>
        <v>69.533917399454097</v>
      </c>
      <c r="AR7" s="14">
        <f t="shared" si="5"/>
        <v>1.2712000000000001</v>
      </c>
      <c r="AS7" s="4">
        <v>0.7</v>
      </c>
      <c r="AT7" s="4">
        <f t="shared" ref="AT7:AT10" si="28">AR7+AS7</f>
        <v>1.9712000000000001</v>
      </c>
      <c r="AV7" s="17">
        <v>110</v>
      </c>
      <c r="AW7" s="17">
        <v>1</v>
      </c>
      <c r="AX7" s="17">
        <v>544</v>
      </c>
      <c r="AY7" s="17">
        <v>0.5</v>
      </c>
      <c r="AZ7" s="3">
        <f t="shared" si="6"/>
        <v>56.967546785094918</v>
      </c>
      <c r="BA7" s="14">
        <f t="shared" si="7"/>
        <v>1.135</v>
      </c>
      <c r="BB7" s="4">
        <v>0.7</v>
      </c>
      <c r="BC7" s="4">
        <f t="shared" ref="BC7:BC9" si="29">BA7+BB7</f>
        <v>1.835</v>
      </c>
      <c r="BE7" s="6">
        <v>120</v>
      </c>
      <c r="BF7" s="6">
        <v>-1</v>
      </c>
      <c r="BG7" s="6">
        <v>740</v>
      </c>
      <c r="BH7" s="6">
        <v>1.08</v>
      </c>
      <c r="BI7" s="3">
        <f t="shared" si="8"/>
        <v>77.492618788548228</v>
      </c>
      <c r="BJ7" s="14">
        <f t="shared" si="9"/>
        <v>2.4516</v>
      </c>
      <c r="BK7" s="4">
        <v>0.75</v>
      </c>
      <c r="BL7" s="4">
        <f t="shared" si="20"/>
        <v>-1.7016</v>
      </c>
      <c r="BN7" s="17">
        <v>150</v>
      </c>
      <c r="BO7" s="17">
        <v>-2</v>
      </c>
      <c r="BP7" s="17">
        <v>1080</v>
      </c>
      <c r="BQ7" s="17">
        <v>1.75</v>
      </c>
      <c r="BR7" s="3">
        <f t="shared" si="10"/>
        <v>113.09733552923255</v>
      </c>
      <c r="BS7" s="14">
        <f t="shared" si="11"/>
        <v>3.9725000000000001</v>
      </c>
      <c r="BT7" s="4">
        <v>0.78</v>
      </c>
      <c r="BU7" s="4">
        <f t="shared" si="21"/>
        <v>-3.1924999999999999</v>
      </c>
      <c r="BW7" s="17">
        <v>130</v>
      </c>
      <c r="BX7" s="17">
        <v>-4</v>
      </c>
      <c r="BY7" s="17">
        <v>1178</v>
      </c>
      <c r="BZ7" s="17">
        <v>3</v>
      </c>
      <c r="CA7" s="3">
        <f t="shared" si="12"/>
        <v>123.35987153095921</v>
      </c>
      <c r="CB7" s="14">
        <f t="shared" si="13"/>
        <v>6.8100000000000005</v>
      </c>
      <c r="CC7" s="4">
        <v>0.85</v>
      </c>
      <c r="CD7" s="4">
        <f t="shared" si="22"/>
        <v>-5.9600000000000009</v>
      </c>
    </row>
    <row r="8" spans="1:82" ht="21.6" customHeight="1" x14ac:dyDescent="0.35">
      <c r="A8" s="6">
        <v>220</v>
      </c>
      <c r="B8" s="5">
        <v>4</v>
      </c>
      <c r="C8" s="5">
        <v>955</v>
      </c>
      <c r="D8" s="5">
        <v>2.5</v>
      </c>
      <c r="E8" s="3">
        <f t="shared" si="0"/>
        <v>100.00736613927508</v>
      </c>
      <c r="F8" s="10">
        <f t="shared" si="14"/>
        <v>5.6749999999999998</v>
      </c>
      <c r="G8" s="4">
        <v>0.78</v>
      </c>
      <c r="H8" s="4">
        <f t="shared" si="23"/>
        <v>6.4550000000000001</v>
      </c>
      <c r="I8" s="1"/>
      <c r="J8" s="6">
        <v>220</v>
      </c>
      <c r="K8" s="6">
        <v>4</v>
      </c>
      <c r="L8" s="6">
        <v>1131</v>
      </c>
      <c r="M8" s="6">
        <v>2.0499999999999998</v>
      </c>
      <c r="N8" s="3">
        <f t="shared" si="1"/>
        <v>118.4380430403352</v>
      </c>
      <c r="O8" s="10">
        <f t="shared" si="15"/>
        <v>4.6534999999999993</v>
      </c>
      <c r="P8" s="4">
        <v>0.85</v>
      </c>
      <c r="Q8" s="4">
        <f t="shared" si="24"/>
        <v>5.5034999999999989</v>
      </c>
      <c r="S8" s="6">
        <v>135</v>
      </c>
      <c r="T8" s="6">
        <v>3</v>
      </c>
      <c r="U8" s="6">
        <v>506</v>
      </c>
      <c r="V8" s="6">
        <v>1.96</v>
      </c>
      <c r="W8" s="3">
        <f t="shared" si="2"/>
        <v>52.988196090547845</v>
      </c>
      <c r="X8" s="10">
        <f t="shared" si="16"/>
        <v>4.4492000000000003</v>
      </c>
      <c r="Y8" s="4">
        <v>0.7</v>
      </c>
      <c r="Z8" s="4">
        <f t="shared" si="25"/>
        <v>5.1492000000000004</v>
      </c>
      <c r="AB8" s="6">
        <v>100</v>
      </c>
      <c r="AC8" s="6">
        <v>3</v>
      </c>
      <c r="AD8" s="6">
        <v>295</v>
      </c>
      <c r="AE8" s="6">
        <v>1.98</v>
      </c>
      <c r="AF8" s="3">
        <f t="shared" si="3"/>
        <v>30.892327760299633</v>
      </c>
      <c r="AG8" s="10">
        <f t="shared" si="26"/>
        <v>4.4946000000000002</v>
      </c>
      <c r="AH8" s="4">
        <v>0.63</v>
      </c>
      <c r="AI8" s="4">
        <f t="shared" si="27"/>
        <v>5.1246</v>
      </c>
      <c r="AK8" s="6">
        <v>115</v>
      </c>
      <c r="AL8" s="6">
        <v>2</v>
      </c>
      <c r="AM8" s="6">
        <v>480</v>
      </c>
      <c r="AN8" s="6">
        <v>1.23</v>
      </c>
      <c r="AO8" s="6">
        <v>3.6</v>
      </c>
      <c r="AP8" s="6" t="s">
        <v>34</v>
      </c>
      <c r="AQ8" s="3">
        <f t="shared" si="4"/>
        <v>50.265482457436683</v>
      </c>
      <c r="AR8" s="14">
        <f t="shared" si="5"/>
        <v>2.7921</v>
      </c>
      <c r="AS8" s="4">
        <v>0.7</v>
      </c>
      <c r="AT8" s="4">
        <f t="shared" si="28"/>
        <v>3.4920999999999998</v>
      </c>
      <c r="AV8" s="17">
        <v>90</v>
      </c>
      <c r="AW8" s="17">
        <v>2</v>
      </c>
      <c r="AX8" s="17">
        <v>315</v>
      </c>
      <c r="AY8" s="17">
        <v>1.28</v>
      </c>
      <c r="AZ8" s="3">
        <f t="shared" si="6"/>
        <v>32.986722862692829</v>
      </c>
      <c r="BA8" s="14">
        <f t="shared" si="7"/>
        <v>2.9056000000000002</v>
      </c>
      <c r="BB8" s="4">
        <v>0.63</v>
      </c>
      <c r="BC8" s="4">
        <f t="shared" si="29"/>
        <v>3.5356000000000001</v>
      </c>
      <c r="BE8" s="6">
        <v>80</v>
      </c>
      <c r="BF8" s="6">
        <v>1</v>
      </c>
      <c r="BG8" s="6">
        <v>348</v>
      </c>
      <c r="BH8" s="6">
        <v>0.5</v>
      </c>
      <c r="BI8" s="3">
        <f t="shared" si="8"/>
        <v>36.4424747816416</v>
      </c>
      <c r="BJ8" s="14">
        <f t="shared" si="9"/>
        <v>1.135</v>
      </c>
      <c r="BK8" s="4">
        <v>0.63</v>
      </c>
      <c r="BL8" s="4">
        <f t="shared" ref="BL8:BL9" si="30">BJ8+BK8</f>
        <v>1.7650000000000001</v>
      </c>
      <c r="BN8" s="40" t="s">
        <v>51</v>
      </c>
      <c r="BO8" s="41"/>
      <c r="BP8" s="41"/>
      <c r="BQ8" s="41"/>
      <c r="BR8" s="41"/>
      <c r="BS8" s="41"/>
      <c r="BT8" s="41"/>
      <c r="BU8" s="42"/>
      <c r="BW8" s="40" t="s">
        <v>54</v>
      </c>
      <c r="BX8" s="41"/>
      <c r="BY8" s="41"/>
      <c r="BZ8" s="41"/>
      <c r="CA8" s="41"/>
      <c r="CB8" s="41"/>
      <c r="CC8" s="41"/>
      <c r="CD8" s="42"/>
    </row>
    <row r="9" spans="1:82" ht="18.600000000000001" customHeight="1" x14ac:dyDescent="0.35">
      <c r="A9" s="6">
        <v>220</v>
      </c>
      <c r="B9" s="5">
        <v>5</v>
      </c>
      <c r="C9" s="5">
        <v>892</v>
      </c>
      <c r="D9" s="5">
        <v>3.12</v>
      </c>
      <c r="E9" s="3">
        <f t="shared" si="0"/>
        <v>93.410021566736518</v>
      </c>
      <c r="F9" s="10">
        <f t="shared" si="14"/>
        <v>7.0824000000000007</v>
      </c>
      <c r="G9" s="4">
        <v>0.78</v>
      </c>
      <c r="H9" s="4">
        <f t="shared" si="23"/>
        <v>7.8624000000000009</v>
      </c>
      <c r="I9" s="1"/>
      <c r="J9" s="6">
        <v>220</v>
      </c>
      <c r="K9" s="6">
        <v>5</v>
      </c>
      <c r="L9" s="6">
        <v>1075</v>
      </c>
      <c r="M9" s="6">
        <v>2.52</v>
      </c>
      <c r="N9" s="3">
        <f t="shared" si="1"/>
        <v>112.57373675363425</v>
      </c>
      <c r="O9" s="10">
        <f t="shared" si="15"/>
        <v>5.7203999999999997</v>
      </c>
      <c r="P9" s="4">
        <v>0.85</v>
      </c>
      <c r="Q9" s="4">
        <f t="shared" si="24"/>
        <v>6.5703999999999994</v>
      </c>
      <c r="S9" s="6">
        <v>100</v>
      </c>
      <c r="T9" s="6">
        <v>4</v>
      </c>
      <c r="U9" s="6">
        <v>259</v>
      </c>
      <c r="V9" s="6">
        <v>2.65</v>
      </c>
      <c r="W9" s="3">
        <f t="shared" si="2"/>
        <v>27.122416575991881</v>
      </c>
      <c r="X9" s="10">
        <f t="shared" si="16"/>
        <v>6.0154999999999994</v>
      </c>
      <c r="Y9" s="4">
        <v>0.55000000000000004</v>
      </c>
      <c r="Z9" s="4">
        <f t="shared" si="25"/>
        <v>6.5654999999999992</v>
      </c>
      <c r="AB9" s="6">
        <v>75</v>
      </c>
      <c r="AC9" s="6" t="s">
        <v>23</v>
      </c>
      <c r="AD9" s="6">
        <v>126</v>
      </c>
      <c r="AE9" s="6">
        <v>2.2999999999999998</v>
      </c>
      <c r="AF9" s="3">
        <f t="shared" si="3"/>
        <v>13.194689145077131</v>
      </c>
      <c r="AG9" s="10">
        <f t="shared" si="26"/>
        <v>5.2209999999999992</v>
      </c>
      <c r="AH9" s="4">
        <v>0.55000000000000004</v>
      </c>
      <c r="AI9" s="4">
        <f t="shared" si="27"/>
        <v>5.770999999999999</v>
      </c>
      <c r="AK9" s="6">
        <v>100</v>
      </c>
      <c r="AL9" s="6">
        <v>3</v>
      </c>
      <c r="AM9" s="6">
        <v>283</v>
      </c>
      <c r="AN9" s="6">
        <v>1.98</v>
      </c>
      <c r="AO9" s="6">
        <v>4.2</v>
      </c>
      <c r="AP9" s="6" t="s">
        <v>34</v>
      </c>
      <c r="AQ9" s="3">
        <f t="shared" si="4"/>
        <v>29.635690698863716</v>
      </c>
      <c r="AR9" s="14">
        <f t="shared" si="5"/>
        <v>4.4946000000000002</v>
      </c>
      <c r="AS9" s="4">
        <v>0.55000000000000004</v>
      </c>
      <c r="AT9" s="4">
        <f t="shared" si="28"/>
        <v>5.0446</v>
      </c>
      <c r="AV9" s="17">
        <v>60</v>
      </c>
      <c r="AW9" s="17">
        <v>3</v>
      </c>
      <c r="AX9" s="17">
        <v>71</v>
      </c>
      <c r="AY9" s="17">
        <v>2</v>
      </c>
      <c r="AZ9" s="3">
        <f t="shared" si="6"/>
        <v>7.435102613495844</v>
      </c>
      <c r="BA9" s="14">
        <f t="shared" si="7"/>
        <v>4.54</v>
      </c>
      <c r="BB9" s="4">
        <v>0.55000000000000004</v>
      </c>
      <c r="BC9" s="4">
        <f t="shared" si="29"/>
        <v>5.09</v>
      </c>
      <c r="BE9" s="6">
        <v>50</v>
      </c>
      <c r="BF9" s="6">
        <v>2</v>
      </c>
      <c r="BG9" s="6">
        <v>161</v>
      </c>
      <c r="BH9" s="6">
        <v>1.24</v>
      </c>
      <c r="BI9" s="3">
        <f t="shared" si="8"/>
        <v>16.859880574265222</v>
      </c>
      <c r="BJ9" s="14">
        <f t="shared" si="9"/>
        <v>2.8148</v>
      </c>
      <c r="BK9" s="4">
        <v>0.55000000000000004</v>
      </c>
      <c r="BL9" s="4">
        <f t="shared" si="30"/>
        <v>3.3647999999999998</v>
      </c>
      <c r="BN9" s="27" t="s">
        <v>52</v>
      </c>
      <c r="BO9" s="28"/>
      <c r="BP9" s="28"/>
      <c r="BQ9" s="28"/>
      <c r="BR9" s="28"/>
      <c r="BS9" s="28"/>
      <c r="BT9" s="28"/>
      <c r="BU9" s="29"/>
      <c r="BW9" s="27" t="s">
        <v>55</v>
      </c>
      <c r="BX9" s="28"/>
      <c r="BY9" s="28"/>
      <c r="BZ9" s="28"/>
      <c r="CA9" s="28"/>
      <c r="CB9" s="28"/>
      <c r="CC9" s="28"/>
      <c r="CD9" s="29"/>
    </row>
    <row r="10" spans="1:82" ht="17.399999999999999" customHeight="1" x14ac:dyDescent="0.35">
      <c r="A10" s="33" t="s">
        <v>15</v>
      </c>
      <c r="B10" s="34"/>
      <c r="C10" s="34"/>
      <c r="D10" s="34"/>
      <c r="E10" s="34"/>
      <c r="F10" s="34"/>
      <c r="G10" s="34"/>
      <c r="H10" s="35"/>
      <c r="J10" s="24" t="s">
        <v>18</v>
      </c>
      <c r="K10" s="25"/>
      <c r="L10" s="25"/>
      <c r="M10" s="25"/>
      <c r="N10" s="25"/>
      <c r="O10" s="25"/>
      <c r="P10" s="25"/>
      <c r="Q10" s="26"/>
      <c r="S10" s="24" t="s">
        <v>24</v>
      </c>
      <c r="T10" s="25"/>
      <c r="U10" s="25"/>
      <c r="V10" s="25"/>
      <c r="W10" s="25"/>
      <c r="X10" s="25"/>
      <c r="Y10" s="25"/>
      <c r="Z10" s="26"/>
      <c r="AB10" s="24" t="s">
        <v>27</v>
      </c>
      <c r="AC10" s="25"/>
      <c r="AD10" s="25"/>
      <c r="AE10" s="25"/>
      <c r="AF10" s="25"/>
      <c r="AG10" s="25"/>
      <c r="AH10" s="25"/>
      <c r="AI10" s="26"/>
      <c r="AK10" s="6">
        <v>70</v>
      </c>
      <c r="AL10" s="6">
        <v>4</v>
      </c>
      <c r="AM10" s="6">
        <v>61</v>
      </c>
      <c r="AN10" s="6">
        <v>2.75</v>
      </c>
      <c r="AO10" s="6">
        <v>5</v>
      </c>
      <c r="AP10" s="6">
        <v>1</v>
      </c>
      <c r="AQ10" s="3">
        <f t="shared" si="4"/>
        <v>6.3879050622992457</v>
      </c>
      <c r="AR10" s="14">
        <f t="shared" si="5"/>
        <v>6.2424999999999997</v>
      </c>
      <c r="AS10" s="15">
        <v>0.55000000000000004</v>
      </c>
      <c r="AT10" s="15">
        <f t="shared" si="28"/>
        <v>6.7924999999999995</v>
      </c>
      <c r="AV10" s="24" t="s">
        <v>43</v>
      </c>
      <c r="AW10" s="25"/>
      <c r="AX10" s="25"/>
      <c r="AY10" s="25"/>
      <c r="AZ10" s="25"/>
      <c r="BA10" s="25"/>
      <c r="BB10" s="25"/>
      <c r="BC10" s="26"/>
      <c r="BE10" s="24" t="s">
        <v>45</v>
      </c>
      <c r="BF10" s="25"/>
      <c r="BG10" s="25"/>
      <c r="BH10" s="25"/>
      <c r="BI10" s="25"/>
      <c r="BJ10" s="25"/>
      <c r="BK10" s="25"/>
      <c r="BL10" s="26"/>
      <c r="BN10" s="30" t="s">
        <v>53</v>
      </c>
      <c r="BO10" s="31"/>
      <c r="BP10" s="31"/>
      <c r="BQ10" s="31"/>
      <c r="BR10" s="31"/>
      <c r="BS10" s="31"/>
      <c r="BT10" s="31"/>
      <c r="BU10" s="32"/>
      <c r="BW10" s="30" t="s">
        <v>56</v>
      </c>
      <c r="BX10" s="31"/>
      <c r="BY10" s="31"/>
      <c r="BZ10" s="31"/>
      <c r="CA10" s="31"/>
      <c r="CB10" s="31"/>
      <c r="CC10" s="31"/>
      <c r="CD10" s="32"/>
    </row>
    <row r="11" spans="1:82" ht="15.6" customHeight="1" x14ac:dyDescent="0.3">
      <c r="A11" s="27" t="s">
        <v>19</v>
      </c>
      <c r="B11" s="28"/>
      <c r="C11" s="28"/>
      <c r="D11" s="28"/>
      <c r="E11" s="28"/>
      <c r="F11" s="28"/>
      <c r="G11" s="28"/>
      <c r="H11" s="29"/>
      <c r="J11" s="27" t="s">
        <v>30</v>
      </c>
      <c r="K11" s="28"/>
      <c r="L11" s="28"/>
      <c r="M11" s="28"/>
      <c r="N11" s="28"/>
      <c r="O11" s="28"/>
      <c r="P11" s="28"/>
      <c r="Q11" s="29"/>
      <c r="S11" s="27" t="s">
        <v>25</v>
      </c>
      <c r="T11" s="28"/>
      <c r="U11" s="28"/>
      <c r="V11" s="28"/>
      <c r="W11" s="28"/>
      <c r="X11" s="28"/>
      <c r="Y11" s="28"/>
      <c r="Z11" s="29"/>
      <c r="AB11" s="27" t="s">
        <v>29</v>
      </c>
      <c r="AC11" s="28"/>
      <c r="AD11" s="28"/>
      <c r="AE11" s="28"/>
      <c r="AF11" s="28"/>
      <c r="AG11" s="28"/>
      <c r="AH11" s="28"/>
      <c r="AI11" s="29"/>
      <c r="AK11" s="24" t="s">
        <v>39</v>
      </c>
      <c r="AL11" s="25"/>
      <c r="AM11" s="25"/>
      <c r="AN11" s="25"/>
      <c r="AO11" s="25"/>
      <c r="AP11" s="25"/>
      <c r="AQ11" s="25"/>
      <c r="AR11" s="25"/>
      <c r="AS11" s="25"/>
      <c r="AT11" s="26"/>
      <c r="AV11" s="27" t="s">
        <v>25</v>
      </c>
      <c r="AW11" s="28"/>
      <c r="AX11" s="28"/>
      <c r="AY11" s="28"/>
      <c r="AZ11" s="28"/>
      <c r="BA11" s="28"/>
      <c r="BB11" s="28"/>
      <c r="BC11" s="29"/>
      <c r="BE11" s="27" t="s">
        <v>46</v>
      </c>
      <c r="BF11" s="28"/>
      <c r="BG11" s="28"/>
      <c r="BH11" s="28"/>
      <c r="BI11" s="28"/>
      <c r="BJ11" s="28"/>
      <c r="BK11" s="28"/>
      <c r="BL11" s="29"/>
      <c r="BN11" s="22" t="s">
        <v>49</v>
      </c>
      <c r="BO11" s="22"/>
      <c r="BP11" s="22"/>
      <c r="BQ11" s="22"/>
      <c r="BR11" s="22"/>
      <c r="BS11" s="22"/>
      <c r="BT11" s="22"/>
      <c r="BU11" s="22"/>
      <c r="BW11" s="22" t="s">
        <v>50</v>
      </c>
      <c r="BX11" s="22"/>
      <c r="BY11" s="22"/>
      <c r="BZ11" s="22"/>
      <c r="CA11" s="22"/>
      <c r="CB11" s="22"/>
      <c r="CC11" s="22"/>
      <c r="CD11" s="22"/>
    </row>
    <row r="12" spans="1:82" ht="17.399999999999999" customHeight="1" x14ac:dyDescent="0.3">
      <c r="A12" s="30" t="s">
        <v>20</v>
      </c>
      <c r="B12" s="31"/>
      <c r="C12" s="31"/>
      <c r="D12" s="31"/>
      <c r="E12" s="31"/>
      <c r="F12" s="31"/>
      <c r="G12" s="31"/>
      <c r="H12" s="32"/>
      <c r="J12" s="30" t="s">
        <v>31</v>
      </c>
      <c r="K12" s="31"/>
      <c r="L12" s="31"/>
      <c r="M12" s="31"/>
      <c r="N12" s="31"/>
      <c r="O12" s="31"/>
      <c r="P12" s="31"/>
      <c r="Q12" s="32"/>
      <c r="S12" s="30" t="s">
        <v>26</v>
      </c>
      <c r="T12" s="31"/>
      <c r="U12" s="31"/>
      <c r="V12" s="31"/>
      <c r="W12" s="31"/>
      <c r="X12" s="31"/>
      <c r="Y12" s="31"/>
      <c r="Z12" s="32"/>
      <c r="AB12" s="30" t="s">
        <v>28</v>
      </c>
      <c r="AC12" s="31"/>
      <c r="AD12" s="31"/>
      <c r="AE12" s="31"/>
      <c r="AF12" s="31"/>
      <c r="AG12" s="31"/>
      <c r="AH12" s="31"/>
      <c r="AI12" s="32"/>
      <c r="AK12" s="27" t="s">
        <v>41</v>
      </c>
      <c r="AL12" s="28"/>
      <c r="AM12" s="28"/>
      <c r="AN12" s="28"/>
      <c r="AO12" s="28"/>
      <c r="AP12" s="28"/>
      <c r="AQ12" s="28"/>
      <c r="AR12" s="28"/>
      <c r="AS12" s="28"/>
      <c r="AT12" s="29"/>
      <c r="AV12" s="30" t="s">
        <v>44</v>
      </c>
      <c r="AW12" s="31"/>
      <c r="AX12" s="31"/>
      <c r="AY12" s="31"/>
      <c r="AZ12" s="31"/>
      <c r="BA12" s="31"/>
      <c r="BB12" s="31"/>
      <c r="BC12" s="32"/>
      <c r="BE12" s="30" t="s">
        <v>47</v>
      </c>
      <c r="BF12" s="31"/>
      <c r="BG12" s="31"/>
      <c r="BH12" s="31"/>
      <c r="BI12" s="31"/>
      <c r="BJ12" s="31"/>
      <c r="BK12" s="31"/>
      <c r="BL12" s="32"/>
      <c r="BN12" s="22"/>
      <c r="BO12" s="22"/>
      <c r="BP12" s="22"/>
      <c r="BQ12" s="22"/>
      <c r="BR12" s="22"/>
      <c r="BS12" s="22"/>
      <c r="BT12" s="22"/>
      <c r="BU12" s="22"/>
      <c r="BW12" s="22"/>
      <c r="BX12" s="22"/>
      <c r="BY12" s="22"/>
      <c r="BZ12" s="22"/>
      <c r="CA12" s="22"/>
      <c r="CB12" s="22"/>
      <c r="CC12" s="22"/>
      <c r="CD12" s="22"/>
    </row>
    <row r="13" spans="1:82" ht="15.6" customHeight="1" x14ac:dyDescent="0.3">
      <c r="A13" s="19" t="s">
        <v>16</v>
      </c>
      <c r="B13" s="20"/>
      <c r="C13" s="20"/>
      <c r="D13" s="20"/>
      <c r="E13" s="20"/>
      <c r="F13" s="20"/>
      <c r="G13" s="20"/>
      <c r="H13" s="21"/>
      <c r="J13" s="22" t="s">
        <v>17</v>
      </c>
      <c r="K13" s="23"/>
      <c r="L13" s="23"/>
      <c r="M13" s="23"/>
      <c r="N13" s="23"/>
      <c r="O13" s="23"/>
      <c r="P13" s="23"/>
      <c r="Q13" s="23"/>
      <c r="S13" s="22" t="s">
        <v>32</v>
      </c>
      <c r="T13" s="23"/>
      <c r="U13" s="23"/>
      <c r="V13" s="23"/>
      <c r="W13" s="23"/>
      <c r="X13" s="23"/>
      <c r="Y13" s="23"/>
      <c r="Z13" s="23"/>
      <c r="AB13" s="22" t="s">
        <v>33</v>
      </c>
      <c r="AC13" s="23"/>
      <c r="AD13" s="23"/>
      <c r="AE13" s="23"/>
      <c r="AF13" s="23"/>
      <c r="AG13" s="23"/>
      <c r="AH13" s="23"/>
      <c r="AI13" s="23"/>
      <c r="AK13" s="37" t="s">
        <v>40</v>
      </c>
      <c r="AL13" s="38"/>
      <c r="AM13" s="38"/>
      <c r="AN13" s="38"/>
      <c r="AO13" s="38"/>
      <c r="AP13" s="38"/>
      <c r="AQ13" s="38"/>
      <c r="AR13" s="38"/>
      <c r="AS13" s="38"/>
      <c r="AT13" s="39"/>
      <c r="AV13" s="22" t="s">
        <v>42</v>
      </c>
      <c r="AW13" s="22"/>
      <c r="AX13" s="22"/>
      <c r="AY13" s="22"/>
      <c r="AZ13" s="22"/>
      <c r="BA13" s="22"/>
      <c r="BB13" s="22"/>
      <c r="BC13" s="22"/>
      <c r="BE13" s="22" t="s">
        <v>48</v>
      </c>
      <c r="BF13" s="22"/>
      <c r="BG13" s="22"/>
      <c r="BH13" s="22"/>
      <c r="BI13" s="22"/>
      <c r="BJ13" s="22"/>
      <c r="BK13" s="22"/>
      <c r="BL13" s="22"/>
      <c r="BN13" s="16" t="s">
        <v>66</v>
      </c>
      <c r="BO13" s="16">
        <v>0</v>
      </c>
      <c r="BP13" s="16" t="s">
        <v>86</v>
      </c>
      <c r="BQ13" s="16">
        <v>0</v>
      </c>
      <c r="BR13" s="16"/>
      <c r="BS13" s="16"/>
      <c r="BT13" s="16"/>
      <c r="BU13" s="16"/>
      <c r="BW13" s="16" t="s">
        <v>66</v>
      </c>
      <c r="BX13" s="16">
        <v>0</v>
      </c>
      <c r="BY13" s="16" t="s">
        <v>86</v>
      </c>
      <c r="BZ13" s="16">
        <v>0</v>
      </c>
      <c r="CA13" s="16"/>
      <c r="CB13" s="16"/>
      <c r="CC13" s="16"/>
      <c r="CD13" s="16"/>
    </row>
    <row r="14" spans="1:82" ht="18" customHeight="1" x14ac:dyDescent="0.3">
      <c r="B14" s="2" t="s">
        <v>66</v>
      </c>
      <c r="C14">
        <v>0</v>
      </c>
      <c r="D14" t="s">
        <v>62</v>
      </c>
      <c r="E14">
        <f>$B$17/$B$20</f>
        <v>125.71428571428571</v>
      </c>
      <c r="J14" s="23"/>
      <c r="K14" s="23"/>
      <c r="L14" s="23"/>
      <c r="M14" s="23"/>
      <c r="N14" s="23"/>
      <c r="O14" s="23"/>
      <c r="P14" s="23"/>
      <c r="Q14" s="23"/>
      <c r="S14" s="23"/>
      <c r="T14" s="23"/>
      <c r="U14" s="23"/>
      <c r="V14" s="23"/>
      <c r="W14" s="23"/>
      <c r="X14" s="23"/>
      <c r="Y14" s="23"/>
      <c r="Z14" s="23"/>
      <c r="AB14" s="23"/>
      <c r="AC14" s="23"/>
      <c r="AD14" s="23"/>
      <c r="AE14" s="23"/>
      <c r="AF14" s="23"/>
      <c r="AG14" s="23"/>
      <c r="AH14" s="23"/>
      <c r="AI14" s="23"/>
      <c r="AK14" s="22" t="s">
        <v>36</v>
      </c>
      <c r="AL14" s="22"/>
      <c r="AM14" s="22"/>
      <c r="AN14" s="22"/>
      <c r="AO14" s="22"/>
      <c r="AP14" s="22"/>
      <c r="AQ14" s="22"/>
      <c r="AR14" s="22"/>
      <c r="AS14" s="22"/>
      <c r="AT14" s="22"/>
      <c r="AV14" s="22"/>
      <c r="AW14" s="22"/>
      <c r="AX14" s="22"/>
      <c r="AY14" s="22"/>
      <c r="AZ14" s="22"/>
      <c r="BA14" s="22"/>
      <c r="BB14" s="22"/>
      <c r="BC14" s="22"/>
      <c r="BE14" s="22"/>
      <c r="BF14" s="22"/>
      <c r="BG14" s="22"/>
      <c r="BH14" s="22"/>
      <c r="BI14" s="22"/>
      <c r="BJ14" s="22"/>
      <c r="BK14" s="22"/>
      <c r="BL14" s="22"/>
      <c r="BN14" s="16" t="s">
        <v>84</v>
      </c>
      <c r="BO14" s="16">
        <f>-C15</f>
        <v>-6.125</v>
      </c>
      <c r="BP14" s="16" t="s">
        <v>63</v>
      </c>
      <c r="BQ14" s="16">
        <f>-BO15*BO14/B20^2</f>
        <v>157.4</v>
      </c>
      <c r="BR14" s="16"/>
      <c r="BS14" s="16"/>
      <c r="BT14" s="16"/>
      <c r="BU14" s="16"/>
      <c r="BW14" s="16" t="s">
        <v>84</v>
      </c>
      <c r="BX14" s="16">
        <f>-C15</f>
        <v>-6.125</v>
      </c>
      <c r="BY14" s="16" t="s">
        <v>63</v>
      </c>
      <c r="BZ14" s="16">
        <f>-BX15*BX14/B20^2</f>
        <v>81</v>
      </c>
      <c r="CA14" s="16"/>
      <c r="CB14" s="16"/>
      <c r="CC14" s="16"/>
      <c r="CD14" s="16"/>
    </row>
    <row r="15" spans="1:82" ht="15.6" customHeight="1" x14ac:dyDescent="0.3">
      <c r="B15" t="s">
        <v>73</v>
      </c>
      <c r="C15">
        <f>$B$20*$B$22</f>
        <v>6.125</v>
      </c>
      <c r="D15" t="s">
        <v>87</v>
      </c>
      <c r="E15" s="2">
        <f>PI()*B18/30</f>
        <v>104.71975511965977</v>
      </c>
      <c r="K15" t="s">
        <v>66</v>
      </c>
      <c r="L15">
        <v>0</v>
      </c>
      <c r="M15" t="s">
        <v>64</v>
      </c>
      <c r="N15">
        <f>$B$17/$B$23</f>
        <v>141.93548387096774</v>
      </c>
      <c r="P15">
        <f>C15/(E14-E15)</f>
        <v>0.29174265042000236</v>
      </c>
      <c r="S15" t="s">
        <v>66</v>
      </c>
      <c r="T15">
        <f>0</f>
        <v>0</v>
      </c>
      <c r="U15" t="s">
        <v>71</v>
      </c>
      <c r="V15">
        <f>$E14</f>
        <v>125.71428571428571</v>
      </c>
      <c r="AB15" t="s">
        <v>66</v>
      </c>
      <c r="AC15">
        <f>0</f>
        <v>0</v>
      </c>
      <c r="AD15" t="s">
        <v>71</v>
      </c>
      <c r="AE15">
        <f>$E14</f>
        <v>125.71428571428571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V15" s="22"/>
      <c r="AW15" s="22"/>
      <c r="AX15" s="22"/>
      <c r="AY15" s="22"/>
      <c r="AZ15" s="22"/>
      <c r="BA15" s="22"/>
      <c r="BB15" s="22"/>
      <c r="BC15" s="22"/>
      <c r="BE15" s="22"/>
      <c r="BF15" s="22"/>
      <c r="BG15" s="22"/>
      <c r="BH15" s="22"/>
      <c r="BI15" s="22"/>
      <c r="BJ15" s="22"/>
      <c r="BK15" s="22"/>
      <c r="BL15" s="22"/>
      <c r="BN15" s="16" t="s">
        <v>85</v>
      </c>
      <c r="BO15" s="16">
        <f>B24+B27</f>
        <v>78.7</v>
      </c>
      <c r="BP15" s="16"/>
      <c r="BQ15" s="16"/>
      <c r="BR15" s="16"/>
      <c r="BS15" s="16"/>
      <c r="BT15" s="16"/>
      <c r="BU15" s="16"/>
      <c r="BW15" s="16" t="s">
        <v>85</v>
      </c>
      <c r="BX15" s="16">
        <f>B24+B28</f>
        <v>40.5</v>
      </c>
      <c r="BY15" s="16"/>
      <c r="BZ15" s="16"/>
      <c r="CA15" s="16"/>
      <c r="CB15" s="16"/>
      <c r="CC15" s="16"/>
      <c r="CD15" s="16"/>
    </row>
    <row r="16" spans="1:82" x14ac:dyDescent="0.3">
      <c r="K16" t="s">
        <v>67</v>
      </c>
      <c r="L16">
        <f>$B$23*$B$22</f>
        <v>5.4249999999999998</v>
      </c>
      <c r="M16" t="s">
        <v>68</v>
      </c>
      <c r="N16">
        <f>N15-N17</f>
        <v>117.0967741935484</v>
      </c>
      <c r="P16">
        <f>(Q9-Q3)/(N3-N9)</f>
        <v>0.19408004071145868</v>
      </c>
      <c r="S16" t="s">
        <v>70</v>
      </c>
      <c r="T16">
        <f>$C$15</f>
        <v>6.125</v>
      </c>
      <c r="U16" t="s">
        <v>72</v>
      </c>
      <c r="V16">
        <f>V15-V17</f>
        <v>45.114285714285714</v>
      </c>
      <c r="AB16" t="s">
        <v>70</v>
      </c>
      <c r="AC16">
        <f>$C$15</f>
        <v>6.125</v>
      </c>
      <c r="AD16" t="s">
        <v>72</v>
      </c>
      <c r="AE16">
        <f>AE15-AE17</f>
        <v>18.714285714285708</v>
      </c>
      <c r="AK16" s="16" t="s">
        <v>90</v>
      </c>
      <c r="AL16" s="16">
        <f>-$C$15</f>
        <v>-6.125</v>
      </c>
      <c r="AM16" s="16" t="s">
        <v>63</v>
      </c>
      <c r="AN16" s="16">
        <f>AN20-AN18</f>
        <v>150.63997054491901</v>
      </c>
      <c r="AO16" s="16"/>
      <c r="AP16" s="16"/>
      <c r="AQ16" s="16"/>
      <c r="AR16" s="16"/>
      <c r="AS16" s="16"/>
      <c r="AT16" s="16"/>
      <c r="AV16" s="16" t="s">
        <v>90</v>
      </c>
      <c r="AW16" s="16">
        <f>-$C$15</f>
        <v>-6.125</v>
      </c>
      <c r="AX16" s="16" t="s">
        <v>63</v>
      </c>
      <c r="AY16" s="16">
        <f>AY20-AY18</f>
        <v>151.44970184080893</v>
      </c>
      <c r="BE16" s="16" t="s">
        <v>90</v>
      </c>
      <c r="BF16" s="16">
        <f>-$C$15</f>
        <v>-6.125</v>
      </c>
      <c r="BG16" s="16" t="s">
        <v>63</v>
      </c>
      <c r="BH16" s="16">
        <f>BH20-BH18</f>
        <v>108.33432539682539</v>
      </c>
    </row>
    <row r="17" spans="1:60" ht="18" customHeight="1" x14ac:dyDescent="0.3">
      <c r="A17" t="s">
        <v>61</v>
      </c>
      <c r="B17">
        <v>220</v>
      </c>
      <c r="M17" s="18" t="s">
        <v>74</v>
      </c>
      <c r="N17">
        <f>$B$24*L16/$B$23^2</f>
        <v>24.838709677419349</v>
      </c>
      <c r="U17" t="s">
        <v>79</v>
      </c>
      <c r="V17">
        <f>T18*T16/($B$20)^2</f>
        <v>80.599999999999994</v>
      </c>
      <c r="Z17" s="12"/>
      <c r="AA17" s="12"/>
      <c r="AD17" t="s">
        <v>79</v>
      </c>
      <c r="AE17">
        <f>AC18*AC16/($B$20)^2</f>
        <v>107</v>
      </c>
      <c r="AF17" s="11"/>
      <c r="AG17" s="11"/>
      <c r="AH17" s="11"/>
      <c r="AI17" s="11"/>
      <c r="AK17" s="13" t="s">
        <v>91</v>
      </c>
      <c r="AL17" s="16">
        <f>$C$15</f>
        <v>6.125</v>
      </c>
      <c r="AM17" s="13" t="s">
        <v>63</v>
      </c>
      <c r="AN17" s="13">
        <f>AN20-AN19</f>
        <v>24.841620029455079</v>
      </c>
      <c r="AO17" s="13"/>
      <c r="AP17" s="13"/>
      <c r="AQ17" s="13"/>
      <c r="AR17" s="13"/>
      <c r="AS17" s="13"/>
      <c r="AT17" s="13"/>
      <c r="AV17" s="13" t="s">
        <v>91</v>
      </c>
      <c r="AW17" s="16">
        <f>$C$15</f>
        <v>6.125</v>
      </c>
      <c r="AX17" s="13" t="s">
        <v>63</v>
      </c>
      <c r="AY17" s="13">
        <f>AY20-AY19</f>
        <v>3.0123152709359573</v>
      </c>
      <c r="AZ17" s="11"/>
      <c r="BA17" s="11"/>
      <c r="BB17" s="11"/>
      <c r="BC17" s="11"/>
      <c r="BD17" s="11"/>
      <c r="BE17" s="13" t="s">
        <v>91</v>
      </c>
      <c r="BF17" s="16">
        <f>$C$15</f>
        <v>6.125</v>
      </c>
      <c r="BG17" s="13" t="s">
        <v>63</v>
      </c>
      <c r="BH17" s="13">
        <f>BH20-BH19</f>
        <v>-5.3184523809523725</v>
      </c>
    </row>
    <row r="18" spans="1:60" x14ac:dyDescent="0.3">
      <c r="A18" t="s">
        <v>57</v>
      </c>
      <c r="B18">
        <v>1000</v>
      </c>
      <c r="F18" s="2"/>
      <c r="G18" s="2"/>
      <c r="J18" s="2"/>
      <c r="S18" t="s">
        <v>80</v>
      </c>
      <c r="T18">
        <f>$B$24+$B25</f>
        <v>40.299999999999997</v>
      </c>
      <c r="AB18" t="s">
        <v>80</v>
      </c>
      <c r="AC18">
        <f>$B$24+$B$26</f>
        <v>53.5</v>
      </c>
      <c r="AM18" t="s">
        <v>81</v>
      </c>
      <c r="AN18">
        <f>($B$24+$B$27*$B$25/($B$27+$B$25))*$AL16/($B$20)^2</f>
        <v>-62.899175257731962</v>
      </c>
      <c r="AX18" t="s">
        <v>81</v>
      </c>
      <c r="AY18">
        <f>($B$24+$B$27*$B$26/($B$27+$B$26))*$AW16/($B$20)^2</f>
        <v>-74.218693284936478</v>
      </c>
      <c r="BG18" t="s">
        <v>81</v>
      </c>
      <c r="BH18">
        <f>($B$24+$B$28*$B$26/($B$28+$B$26))*BF16/($B$20)^2</f>
        <v>-56.826388888888879</v>
      </c>
    </row>
    <row r="19" spans="1:60" x14ac:dyDescent="0.3">
      <c r="A19" t="s">
        <v>11</v>
      </c>
      <c r="B19">
        <f>B18*PI()/30</f>
        <v>104.71975511965977</v>
      </c>
      <c r="AM19" t="s">
        <v>82</v>
      </c>
      <c r="AN19">
        <f>($B$24+$B$27*$B$25/($B$27+$B$25))*$AL17/($B$20)^2</f>
        <v>62.899175257731962</v>
      </c>
      <c r="AX19" t="s">
        <v>82</v>
      </c>
      <c r="AY19">
        <f>($B$24+$B$27*$B$26/($B$27+$B$26))*$AW17/($B$20)^2</f>
        <v>74.218693284936478</v>
      </c>
      <c r="BG19" t="s">
        <v>82</v>
      </c>
      <c r="BH19">
        <f>($B$24+$B$28*$B$26/($B$28+$B$26))*BF17/($B$20)^2</f>
        <v>56.826388888888879</v>
      </c>
    </row>
    <row r="20" spans="1:60" x14ac:dyDescent="0.3">
      <c r="A20" t="s">
        <v>58</v>
      </c>
      <c r="B20">
        <v>1.75</v>
      </c>
      <c r="AM20" t="s">
        <v>83</v>
      </c>
      <c r="AN20">
        <f>$E$14*$B27/($B27+$B25)</f>
        <v>87.740795287187041</v>
      </c>
      <c r="AX20" t="s">
        <v>83</v>
      </c>
      <c r="AY20">
        <f>$E$14*$B27/($B27+$B26)</f>
        <v>77.231008555872435</v>
      </c>
      <c r="BG20" t="s">
        <v>83</v>
      </c>
      <c r="BH20">
        <f>$E$14*$B28/($B28+$B26)</f>
        <v>51.507936507936506</v>
      </c>
    </row>
    <row r="21" spans="1:60" x14ac:dyDescent="0.3">
      <c r="A21" t="s">
        <v>59</v>
      </c>
      <c r="B21">
        <v>0.57999999999999996</v>
      </c>
      <c r="D21" s="18"/>
      <c r="AM21" t="s">
        <v>88</v>
      </c>
      <c r="AN21">
        <f>B17*B27/(B27+B25)</f>
        <v>153.54639175257731</v>
      </c>
    </row>
    <row r="22" spans="1:60" x14ac:dyDescent="0.3">
      <c r="A22" t="s">
        <v>60</v>
      </c>
      <c r="B22">
        <v>3.5</v>
      </c>
      <c r="AM22" t="s">
        <v>89</v>
      </c>
    </row>
    <row r="23" spans="1:60" x14ac:dyDescent="0.3">
      <c r="A23" t="s">
        <v>65</v>
      </c>
      <c r="B23">
        <v>1.55</v>
      </c>
    </row>
    <row r="24" spans="1:60" x14ac:dyDescent="0.3">
      <c r="A24" t="s">
        <v>69</v>
      </c>
      <c r="B24">
        <v>11</v>
      </c>
    </row>
    <row r="25" spans="1:60" x14ac:dyDescent="0.3">
      <c r="A25" t="s">
        <v>75</v>
      </c>
      <c r="B25">
        <v>29.3</v>
      </c>
    </row>
    <row r="26" spans="1:60" x14ac:dyDescent="0.3">
      <c r="A26" t="s">
        <v>76</v>
      </c>
      <c r="B26">
        <v>42.5</v>
      </c>
    </row>
    <row r="27" spans="1:60" x14ac:dyDescent="0.3">
      <c r="A27" t="s">
        <v>77</v>
      </c>
      <c r="B27">
        <v>67.7</v>
      </c>
    </row>
    <row r="28" spans="1:60" x14ac:dyDescent="0.3">
      <c r="A28" t="s">
        <v>78</v>
      </c>
      <c r="B28">
        <v>29.5</v>
      </c>
    </row>
  </sheetData>
  <mergeCells count="38">
    <mergeCell ref="BN8:BU8"/>
    <mergeCell ref="BN9:BU9"/>
    <mergeCell ref="BN11:BU12"/>
    <mergeCell ref="BW8:CD8"/>
    <mergeCell ref="BW9:CD9"/>
    <mergeCell ref="BW11:CD12"/>
    <mergeCell ref="BN10:BU10"/>
    <mergeCell ref="BW10:CD10"/>
    <mergeCell ref="AK14:AT15"/>
    <mergeCell ref="AV13:BC15"/>
    <mergeCell ref="AK13:AT13"/>
    <mergeCell ref="BE10:BL10"/>
    <mergeCell ref="BE11:BL11"/>
    <mergeCell ref="BE12:BL12"/>
    <mergeCell ref="BE13:BL15"/>
    <mergeCell ref="AK11:AT11"/>
    <mergeCell ref="AK12:AT12"/>
    <mergeCell ref="AV10:BC10"/>
    <mergeCell ref="AV11:BC11"/>
    <mergeCell ref="AV12:BC12"/>
    <mergeCell ref="S3:Z3"/>
    <mergeCell ref="AB3:AI3"/>
    <mergeCell ref="S10:Z10"/>
    <mergeCell ref="S11:Z11"/>
    <mergeCell ref="S12:Z12"/>
    <mergeCell ref="S13:Z14"/>
    <mergeCell ref="AB10:AI10"/>
    <mergeCell ref="AB11:AI11"/>
    <mergeCell ref="AB12:AI12"/>
    <mergeCell ref="AB13:AI14"/>
    <mergeCell ref="A13:H13"/>
    <mergeCell ref="J13:Q14"/>
    <mergeCell ref="J10:Q10"/>
    <mergeCell ref="J11:Q11"/>
    <mergeCell ref="J12:Q12"/>
    <mergeCell ref="A10:H10"/>
    <mergeCell ref="A11:H11"/>
    <mergeCell ref="A12:H12"/>
  </mergeCell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30148C72-292D-4D54-ACAD-4BEA642F9B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Sheet1!E17:H17</xm:f>
              <xm:sqref>I17</xm:sqref>
            </x14:sparkline>
            <x14:sparkline>
              <xm:f>Sheet1!E18:H18</xm:f>
              <xm:sqref>I18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2018-03-17T12:23:30Z</dcterms:created>
  <dcterms:modified xsi:type="dcterms:W3CDTF">2018-03-31T08:54:31Z</dcterms:modified>
</cp:coreProperties>
</file>