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8165F3-7CE2-4343-B456-8D7A785F53EF}" xr6:coauthVersionLast="41" xr6:coauthVersionMax="41" xr10:uidLastSave="{00000000-0000-0000-0000-000000000000}"/>
  <bookViews>
    <workbookView xWindow="15" yWindow="15" windowWidth="28770" windowHeight="15570" activeTab="1" xr2:uid="{00000000-000D-0000-FFFF-FFFF00000000}"/>
  </bookViews>
  <sheets>
    <sheet name="Лист1" sheetId="1" r:id="rId1"/>
    <sheet name="ЕдуБо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2" l="1"/>
  <c r="E4" i="2"/>
  <c r="D10" i="2"/>
  <c r="E10" i="2"/>
  <c r="E3" i="2"/>
  <c r="D5" i="2"/>
  <c r="E5" i="2" s="1"/>
  <c r="D6" i="2"/>
  <c r="E6" i="2" s="1"/>
  <c r="D7" i="2"/>
  <c r="E7" i="2" s="1"/>
  <c r="D8" i="2"/>
  <c r="E8" i="2" s="1"/>
  <c r="D9" i="2"/>
  <c r="E9" i="2" s="1"/>
  <c r="D12" i="2"/>
  <c r="E12" i="2" s="1"/>
  <c r="D16" i="2"/>
  <c r="E16" i="2" s="1"/>
  <c r="D14" i="2"/>
  <c r="E14" i="2" s="1"/>
  <c r="D15" i="2"/>
  <c r="E15" i="2" s="1"/>
  <c r="D3" i="2"/>
  <c r="S12" i="1" l="1"/>
  <c r="T12" i="1"/>
  <c r="U1" i="1" l="1"/>
  <c r="R26" i="1"/>
  <c r="Q28" i="1"/>
  <c r="Q26" i="1"/>
  <c r="D27" i="1"/>
  <c r="E27" i="1"/>
  <c r="D28" i="1"/>
  <c r="F28" i="1"/>
  <c r="G28" i="1"/>
  <c r="H28" i="1"/>
  <c r="I28" i="1"/>
  <c r="K28" i="1"/>
  <c r="M28" i="1"/>
  <c r="C28" i="1"/>
  <c r="C26" i="1"/>
  <c r="N26" i="1" s="1"/>
  <c r="R4" i="1"/>
  <c r="R6" i="1"/>
  <c r="R7" i="1"/>
  <c r="R8" i="1"/>
  <c r="R9" i="1"/>
  <c r="R10" i="1"/>
  <c r="R13" i="1"/>
  <c r="R15" i="1"/>
  <c r="R17" i="1"/>
  <c r="R19" i="1"/>
  <c r="R20" i="1"/>
  <c r="R21" i="1"/>
  <c r="R22" i="1"/>
  <c r="R23" i="1"/>
  <c r="R24" i="1"/>
  <c r="Q11" i="1"/>
  <c r="R11" i="1" s="1"/>
  <c r="R27" i="1" l="1"/>
  <c r="S26" i="1"/>
  <c r="T26" i="1" s="1"/>
  <c r="Q27" i="1"/>
  <c r="N24" i="1"/>
  <c r="S24" i="1" s="1"/>
  <c r="T24" i="1" s="1"/>
  <c r="N23" i="1"/>
  <c r="S23" i="1" s="1"/>
  <c r="T23" i="1" s="1"/>
  <c r="N4" i="1" l="1"/>
  <c r="S4" i="1" s="1"/>
  <c r="T4" i="1" s="1"/>
  <c r="N6" i="1"/>
  <c r="S6" i="1" s="1"/>
  <c r="T6" i="1" s="1"/>
  <c r="N7" i="1"/>
  <c r="S7" i="1" s="1"/>
  <c r="T7" i="1" s="1"/>
  <c r="N8" i="1"/>
  <c r="S8" i="1" s="1"/>
  <c r="T8" i="1" s="1"/>
  <c r="N9" i="1"/>
  <c r="S9" i="1" s="1"/>
  <c r="T9" i="1" s="1"/>
  <c r="N10" i="1"/>
  <c r="S10" i="1" s="1"/>
  <c r="T10" i="1" s="1"/>
  <c r="N13" i="1"/>
  <c r="S13" i="1" s="1"/>
  <c r="T13" i="1" s="1"/>
  <c r="N14" i="1"/>
  <c r="S14" i="1" s="1"/>
  <c r="T14" i="1" s="1"/>
  <c r="N20" i="1"/>
  <c r="S20" i="1" s="1"/>
  <c r="T20" i="1" s="1"/>
  <c r="N21" i="1"/>
  <c r="S21" i="1" s="1"/>
  <c r="T21" i="1" s="1"/>
  <c r="N22" i="1"/>
  <c r="S22" i="1" s="1"/>
  <c r="T22" i="1" s="1"/>
  <c r="N19" i="1"/>
  <c r="N15" i="1"/>
  <c r="S15" i="1" s="1"/>
  <c r="T15" i="1" s="1"/>
  <c r="S19" i="1" l="1"/>
  <c r="T19" i="1" s="1"/>
  <c r="N17" i="1"/>
  <c r="S17" i="1" s="1"/>
  <c r="T17" i="1" s="1"/>
  <c r="M5" i="1"/>
  <c r="E16" i="1"/>
  <c r="E28" i="1" s="1"/>
  <c r="C11" i="1"/>
  <c r="B3" i="1"/>
  <c r="B5" i="1"/>
  <c r="N11" i="1" l="1"/>
  <c r="S11" i="1" s="1"/>
  <c r="T11" i="1" s="1"/>
  <c r="C27" i="1"/>
  <c r="N27" i="1" s="1"/>
  <c r="S27" i="1" s="1"/>
  <c r="T27" i="1" s="1"/>
  <c r="R28" i="1"/>
  <c r="N28" i="1"/>
  <c r="N3" i="1"/>
  <c r="R3" i="1"/>
  <c r="N16" i="1"/>
  <c r="R16" i="1"/>
  <c r="N5" i="1"/>
  <c r="R5" i="1"/>
  <c r="S28" i="1" l="1"/>
  <c r="T28" i="1" s="1"/>
  <c r="S16" i="1"/>
  <c r="T16" i="1" s="1"/>
  <c r="S5" i="1"/>
  <c r="T5" i="1" s="1"/>
  <c r="S3" i="1"/>
  <c r="T3" i="1" s="1"/>
</calcChain>
</file>

<file path=xl/sharedStrings.xml><?xml version="1.0" encoding="utf-8"?>
<sst xmlns="http://schemas.openxmlformats.org/spreadsheetml/2006/main" count="77" uniqueCount="71">
  <si>
    <t>Шуруп с полукруглой М3х12</t>
  </si>
  <si>
    <t>Винт с потайной М3х8 (двиг к стакану)</t>
  </si>
  <si>
    <t>Колесный блок с сервой</t>
  </si>
  <si>
    <t>Квадратная гайка М5_8х2.5</t>
  </si>
  <si>
    <t>Крепление к большой арке Морковки (пара)</t>
  </si>
  <si>
    <t>Крепление к малой арке Морковки (пара)</t>
  </si>
  <si>
    <t>Винт с полукруглой М3х16</t>
  </si>
  <si>
    <t>Винт с полукруглой М3х10</t>
  </si>
  <si>
    <t>Крепление аккумулятора</t>
  </si>
  <si>
    <t>Крепление ХТ60</t>
  </si>
  <si>
    <t>Крепление драйвера</t>
  </si>
  <si>
    <t>Крепление платы раздачи питания</t>
  </si>
  <si>
    <t>Крепление р-ра напр серв</t>
  </si>
  <si>
    <t>Крепление Raspberry</t>
  </si>
  <si>
    <t>Крепление подвески</t>
  </si>
  <si>
    <t>Шуруп с полукруглой М3х16</t>
  </si>
  <si>
    <t>Качалка</t>
  </si>
  <si>
    <t>Поворотная камера</t>
  </si>
  <si>
    <t>Шуруп с полукруглой М2,2х8</t>
  </si>
  <si>
    <t>Итого для Морковки</t>
  </si>
  <si>
    <t>Винт с внутр шестигр М4х50</t>
  </si>
  <si>
    <t>Винт с внутр шестигр М4х40</t>
  </si>
  <si>
    <t>Стопорный винт М5х16</t>
  </si>
  <si>
    <t>Винт с внутр шестигр М4х35</t>
  </si>
  <si>
    <t>Метизы</t>
  </si>
  <si>
    <t>Подшипники</t>
  </si>
  <si>
    <t>55х72х9</t>
  </si>
  <si>
    <t>17х26х5</t>
  </si>
  <si>
    <t>4х13х5</t>
  </si>
  <si>
    <t>6х15х5</t>
  </si>
  <si>
    <t>Шайба 6х18х1,6</t>
  </si>
  <si>
    <t>Наконечник тяги М4</t>
  </si>
  <si>
    <t>Винт с потайной М3х25 (колено к серве)</t>
  </si>
  <si>
    <t>Изменения в петрушке</t>
  </si>
  <si>
    <t>Крепление к арке Петрушки (пара)</t>
  </si>
  <si>
    <t>Итого для Петрушки</t>
  </si>
  <si>
    <t>Итого для двух роботов</t>
  </si>
  <si>
    <t>Гайки</t>
  </si>
  <si>
    <t>Самоконтрящая М6</t>
  </si>
  <si>
    <t>Самоконтрящая М4</t>
  </si>
  <si>
    <t>Самоконтрящая М3</t>
  </si>
  <si>
    <t>Коэфф запаса =</t>
  </si>
  <si>
    <t>Винт с внутр шестигр М3х40 (крепление серв и малой арки к большой)</t>
  </si>
  <si>
    <t>Винт с внутр шестигр М4х45</t>
  </si>
  <si>
    <t>Крепление качалки</t>
  </si>
  <si>
    <t>Винт с шестигр головкой М8х70</t>
  </si>
  <si>
    <t>Итого для ЕдуБота</t>
  </si>
  <si>
    <t>Шайба М3</t>
  </si>
  <si>
    <t>СТАНДАРТ</t>
  </si>
  <si>
    <t>DIN 433</t>
  </si>
  <si>
    <t>DIN 985</t>
  </si>
  <si>
    <t>Шуруп с полукруглой М3х20</t>
  </si>
  <si>
    <t>Шуруп с полукруглой М2,2х9,5</t>
  </si>
  <si>
    <t>Шуруп с полукруглой М2х6 (с учетом замены М2,2)</t>
  </si>
  <si>
    <t xml:space="preserve">Винт с внутр шестигр М3х20 </t>
  </si>
  <si>
    <t>DIN 912</t>
  </si>
  <si>
    <t>DIN 7981C</t>
  </si>
  <si>
    <t>Универсальный INFIX</t>
  </si>
  <si>
    <t>3х10х4</t>
  </si>
  <si>
    <t>Винт с внутр шестигр М3х10</t>
  </si>
  <si>
    <t>DIN 934</t>
  </si>
  <si>
    <t>Шестигранная М3</t>
  </si>
  <si>
    <t xml:space="preserve">Винт с внутр шестигр М2,5х20 </t>
  </si>
  <si>
    <t>Для 20 едуботов</t>
  </si>
  <si>
    <t>Коэфф. Запаса</t>
  </si>
  <si>
    <t>С коэфф запаса</t>
  </si>
  <si>
    <t>Шуруп с полукруглой М3х6</t>
  </si>
  <si>
    <t>Винт с потайной головкой М3х6</t>
  </si>
  <si>
    <t>DIN 965</t>
  </si>
  <si>
    <t>заметка</t>
  </si>
  <si>
    <t>ЕСТЬ!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</si>
</sst>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1" fillId="0" borderId="1" xfId="0" applyFont="1" applyBorder="1"/>
    <xf numFmtId="0" fontId="0" fillId="0" borderId="3" xfId="0" applyBorder="1"/>
    <xf numFmtId="0" fontId="1" fillId="0" borderId="3" xfId="0" applyFont="1" applyBorder="1"/>
    <xf numFmtId="0" fontId="1" fillId="0" borderId="0" xfId="0" applyFont="1" applyBorder="1"/>
    <xf numFmtId="1" fontId="0" fillId="0" borderId="0" xfId="0" applyNumberFormat="1" applyBorder="1"/>
    <xf numFmtId="164" fontId="0" fillId="0" borderId="0" xfId="0" applyNumberFormat="1" applyBorder="1" applyAlignment="1">
      <alignment wrapText="1"/>
    </xf>
    <xf numFmtId="1" fontId="0" fillId="0" borderId="1" xfId="0" applyNumberFormat="1" applyBorder="1"/>
    <xf numFmtId="0" fontId="0" fillId="0" borderId="0" xfId="0" applyBorder="1" applyAlignment="1">
      <alignment vertical="top" wrapText="1"/>
    </xf>
    <xf numFmtId="0" fontId="0" fillId="0" borderId="4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workbookViewId="0">
      <pane xSplit="1" topLeftCell="B1" activePane="topRight" state="frozen"/>
      <selection pane="topRight" sqref="A1:N28"/>
    </sheetView>
  </sheetViews>
  <sheetFormatPr defaultRowHeight="15" x14ac:dyDescent="0.25"/>
  <cols>
    <col min="1" max="1" width="37.7109375" customWidth="1"/>
    <col min="2" max="2" width="16.5703125" customWidth="1"/>
    <col min="3" max="3" width="21.42578125" customWidth="1"/>
    <col min="4" max="4" width="22.28515625" customWidth="1"/>
    <col min="5" max="5" width="9.7109375" customWidth="1"/>
    <col min="6" max="6" width="18" customWidth="1"/>
    <col min="7" max="7" width="11.140625" customWidth="1"/>
    <col min="8" max="8" width="12.42578125" customWidth="1"/>
    <col min="9" max="9" width="17.7109375" customWidth="1"/>
    <col min="10" max="10" width="15.42578125" customWidth="1"/>
    <col min="11" max="11" width="11.28515625" customWidth="1"/>
    <col min="12" max="12" width="11.7109375" customWidth="1"/>
    <col min="13" max="13" width="12" customWidth="1"/>
    <col min="14" max="14" width="19.7109375" customWidth="1"/>
    <col min="15" max="15" width="8.85546875" customWidth="1"/>
    <col min="16" max="16" width="12.5703125" customWidth="1"/>
    <col min="17" max="17" width="19.28515625" customWidth="1"/>
    <col min="18" max="18" width="22.42578125" customWidth="1"/>
    <col min="19" max="19" width="21.42578125" customWidth="1"/>
    <col min="20" max="20" width="14.5703125" customWidth="1"/>
    <col min="21" max="21" width="5.28515625" customWidth="1"/>
    <col min="22" max="22" width="11" customWidth="1"/>
    <col min="23" max="23" width="12.28515625" customWidth="1"/>
    <col min="24" max="24" width="17.85546875" customWidth="1"/>
    <col min="25" max="25" width="16.140625" customWidth="1"/>
    <col min="26" max="26" width="13.140625" customWidth="1"/>
    <col min="27" max="27" width="13.85546875" customWidth="1"/>
  </cols>
  <sheetData>
    <row r="1" spans="1:29" x14ac:dyDescent="0.25">
      <c r="Q1" s="25" t="s">
        <v>33</v>
      </c>
      <c r="R1" s="25"/>
      <c r="S1" s="8"/>
      <c r="T1" t="s">
        <v>41</v>
      </c>
      <c r="U1" s="14">
        <f>1.2</f>
        <v>1.2</v>
      </c>
    </row>
    <row r="2" spans="1:29" ht="30.75" customHeight="1" x14ac:dyDescent="0.25">
      <c r="A2" s="9" t="s">
        <v>24</v>
      </c>
      <c r="B2" s="2" t="s">
        <v>2</v>
      </c>
      <c r="C2" s="2" t="s">
        <v>4</v>
      </c>
      <c r="D2" s="2" t="s">
        <v>5</v>
      </c>
      <c r="E2" s="2" t="s">
        <v>16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17</v>
      </c>
      <c r="N2" s="4" t="s">
        <v>19</v>
      </c>
      <c r="O2" s="16"/>
      <c r="P2" s="17" t="s">
        <v>44</v>
      </c>
      <c r="Q2" s="2" t="s">
        <v>34</v>
      </c>
      <c r="R2" s="2" t="s">
        <v>35</v>
      </c>
      <c r="S2" s="2" t="s">
        <v>36</v>
      </c>
      <c r="T2" s="1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1" t="s">
        <v>0</v>
      </c>
      <c r="B3" s="1">
        <f>6+5+4+8+3+4</f>
        <v>30</v>
      </c>
      <c r="C3" s="1">
        <v>12</v>
      </c>
      <c r="D3" s="1">
        <v>8</v>
      </c>
      <c r="E3" s="1"/>
      <c r="F3" s="1">
        <v>4</v>
      </c>
      <c r="G3" s="1">
        <v>4</v>
      </c>
      <c r="H3" s="1"/>
      <c r="I3" s="1"/>
      <c r="J3" s="1"/>
      <c r="K3" s="1"/>
      <c r="L3" s="1">
        <v>8</v>
      </c>
      <c r="M3" s="1">
        <v>4</v>
      </c>
      <c r="N3" s="1">
        <f>B3*6+SUM(C3:M3)</f>
        <v>220</v>
      </c>
      <c r="O3" s="6"/>
      <c r="Q3" s="1">
        <v>12</v>
      </c>
      <c r="R3" s="1">
        <f>B3*4+SUM(E3:M3)+Q3</f>
        <v>152</v>
      </c>
      <c r="S3" s="1">
        <f>N3+R3</f>
        <v>372</v>
      </c>
      <c r="T3" s="15">
        <f t="shared" ref="T3:T17" si="0">$U$1*S3</f>
        <v>446.4</v>
      </c>
      <c r="U3" s="6"/>
      <c r="V3" s="6"/>
      <c r="W3" s="6"/>
      <c r="X3" s="6"/>
      <c r="Y3" s="6"/>
      <c r="Z3" s="6"/>
      <c r="AA3" s="6"/>
      <c r="AB3" s="6"/>
      <c r="AC3" s="6"/>
    </row>
    <row r="4" spans="1:29" x14ac:dyDescent="0.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>
        <v>4</v>
      </c>
      <c r="L4" s="1"/>
      <c r="M4" s="1"/>
      <c r="N4" s="1">
        <f t="shared" ref="N4:N14" si="1">B4*6+SUM(C4:M4)</f>
        <v>4</v>
      </c>
      <c r="O4" s="6"/>
      <c r="Q4" s="1"/>
      <c r="R4" s="1">
        <f t="shared" ref="R4:R27" si="2">B4*4+SUM(E4:M4)+Q4</f>
        <v>4</v>
      </c>
      <c r="S4" s="1">
        <f t="shared" ref="S4:S28" si="3">N4+R4</f>
        <v>8</v>
      </c>
      <c r="T4" s="15">
        <f t="shared" si="0"/>
        <v>9.6</v>
      </c>
      <c r="U4" s="6"/>
      <c r="V4" s="6"/>
      <c r="W4" s="6"/>
      <c r="X4" s="6"/>
      <c r="Y4" s="6"/>
      <c r="Z4" s="6"/>
      <c r="AA4" s="6"/>
      <c r="AB4" s="6"/>
      <c r="AC4" s="6"/>
    </row>
    <row r="5" spans="1:29" x14ac:dyDescent="0.25">
      <c r="A5" s="1" t="s">
        <v>18</v>
      </c>
      <c r="B5" s="1">
        <f>6+6+4</f>
        <v>16</v>
      </c>
      <c r="C5" s="1"/>
      <c r="D5" s="1"/>
      <c r="E5" s="1"/>
      <c r="F5" s="1"/>
      <c r="G5" s="1"/>
      <c r="H5" s="1"/>
      <c r="I5" s="1"/>
      <c r="J5" s="1"/>
      <c r="K5" s="1">
        <v>4</v>
      </c>
      <c r="L5" s="1"/>
      <c r="M5" s="1">
        <f>2+4+2</f>
        <v>8</v>
      </c>
      <c r="N5" s="1">
        <f t="shared" si="1"/>
        <v>108</v>
      </c>
      <c r="O5" s="6"/>
      <c r="Q5" s="1"/>
      <c r="R5" s="1">
        <f>B5*4+SUM(E5:M5)+Q5</f>
        <v>76</v>
      </c>
      <c r="S5" s="1">
        <f t="shared" si="3"/>
        <v>184</v>
      </c>
      <c r="T5" s="15">
        <f t="shared" si="0"/>
        <v>220.79999999999998</v>
      </c>
      <c r="U5" s="6"/>
      <c r="V5" s="6"/>
      <c r="W5" s="6"/>
      <c r="X5" s="6"/>
      <c r="Y5" s="6"/>
      <c r="Z5" s="6"/>
      <c r="AA5" s="6"/>
      <c r="AB5" s="6"/>
      <c r="AC5" s="6"/>
    </row>
    <row r="6" spans="1:29" x14ac:dyDescent="0.25">
      <c r="A6" s="1" t="s">
        <v>3</v>
      </c>
      <c r="B6" s="1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f t="shared" si="1"/>
        <v>18</v>
      </c>
      <c r="O6" s="6"/>
      <c r="Q6" s="1"/>
      <c r="R6" s="1">
        <f t="shared" si="2"/>
        <v>12</v>
      </c>
      <c r="S6" s="1">
        <f t="shared" si="3"/>
        <v>30</v>
      </c>
      <c r="T6" s="15">
        <f t="shared" si="0"/>
        <v>36</v>
      </c>
      <c r="U6" s="6"/>
      <c r="V6" s="6"/>
      <c r="W6" s="6"/>
      <c r="X6" s="6"/>
      <c r="Y6" s="6"/>
      <c r="Z6" s="6"/>
      <c r="AA6" s="6"/>
      <c r="AB6" s="6"/>
      <c r="AC6" s="6"/>
    </row>
    <row r="7" spans="1:29" x14ac:dyDescent="0.25">
      <c r="A7" s="1" t="s">
        <v>22</v>
      </c>
      <c r="B7" s="1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f t="shared" si="1"/>
        <v>18</v>
      </c>
      <c r="O7" s="6"/>
      <c r="Q7" s="1"/>
      <c r="R7" s="1">
        <f t="shared" si="2"/>
        <v>12</v>
      </c>
      <c r="S7" s="1">
        <f t="shared" si="3"/>
        <v>30</v>
      </c>
      <c r="T7" s="15">
        <f t="shared" si="0"/>
        <v>36</v>
      </c>
      <c r="U7" s="6"/>
      <c r="V7" s="6"/>
      <c r="W7" s="6"/>
      <c r="X7" s="6"/>
      <c r="Y7" s="6"/>
      <c r="Z7" s="6"/>
      <c r="AA7" s="6"/>
      <c r="AB7" s="6"/>
      <c r="AC7" s="6"/>
    </row>
    <row r="8" spans="1:29" x14ac:dyDescent="0.25">
      <c r="A8" s="1" t="s">
        <v>32</v>
      </c>
      <c r="B8" s="1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>
        <f t="shared" si="1"/>
        <v>12</v>
      </c>
      <c r="O8" s="6"/>
      <c r="Q8" s="1"/>
      <c r="R8" s="1">
        <f t="shared" si="2"/>
        <v>8</v>
      </c>
      <c r="S8" s="1">
        <f t="shared" si="3"/>
        <v>20</v>
      </c>
      <c r="T8" s="15">
        <f t="shared" si="0"/>
        <v>24</v>
      </c>
      <c r="U8" s="6"/>
      <c r="V8" s="6"/>
      <c r="W8" s="6"/>
      <c r="X8" s="6"/>
      <c r="Y8" s="6"/>
      <c r="Z8" s="6"/>
      <c r="AA8" s="6"/>
      <c r="AB8" s="6"/>
      <c r="AC8" s="6"/>
    </row>
    <row r="9" spans="1:29" x14ac:dyDescent="0.25">
      <c r="A9" s="1" t="s">
        <v>1</v>
      </c>
      <c r="B9" s="1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f t="shared" si="1"/>
        <v>36</v>
      </c>
      <c r="O9" s="6"/>
      <c r="Q9" s="1"/>
      <c r="R9" s="1">
        <f t="shared" si="2"/>
        <v>24</v>
      </c>
      <c r="S9" s="1">
        <f t="shared" si="3"/>
        <v>60</v>
      </c>
      <c r="T9" s="15">
        <f t="shared" si="0"/>
        <v>72</v>
      </c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25">
      <c r="A10" s="3" t="s">
        <v>45</v>
      </c>
      <c r="B10" s="1"/>
      <c r="C10" s="1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f t="shared" si="1"/>
        <v>2</v>
      </c>
      <c r="O10" s="6"/>
      <c r="Q10" s="1">
        <v>2</v>
      </c>
      <c r="R10" s="1">
        <f t="shared" si="2"/>
        <v>2</v>
      </c>
      <c r="S10" s="1">
        <f t="shared" si="3"/>
        <v>4</v>
      </c>
      <c r="T10" s="15">
        <f t="shared" si="0"/>
        <v>4.8</v>
      </c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25">
      <c r="A11" s="1" t="s">
        <v>20</v>
      </c>
      <c r="B11" s="1"/>
      <c r="C11" s="1">
        <f>1*2</f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f t="shared" si="1"/>
        <v>2</v>
      </c>
      <c r="O11" s="6"/>
      <c r="Q11" s="1">
        <f>1*2</f>
        <v>2</v>
      </c>
      <c r="R11" s="1">
        <f t="shared" si="2"/>
        <v>2</v>
      </c>
      <c r="S11" s="1">
        <f t="shared" si="3"/>
        <v>4</v>
      </c>
      <c r="T11" s="15">
        <f t="shared" si="0"/>
        <v>4.8</v>
      </c>
      <c r="U11" s="6"/>
      <c r="V11" s="6"/>
      <c r="W11" s="6"/>
      <c r="X11" s="6"/>
      <c r="Y11" s="6"/>
      <c r="Z11" s="6"/>
      <c r="AA11" s="6"/>
      <c r="AB11" s="6"/>
      <c r="AC11" s="6"/>
    </row>
    <row r="12" spans="1:29" x14ac:dyDescent="0.25">
      <c r="A12" s="1" t="s">
        <v>43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  <c r="Q12" s="1"/>
      <c r="R12" s="1">
        <v>1</v>
      </c>
      <c r="S12" s="1">
        <f t="shared" ref="S12" si="4">N12+R12</f>
        <v>1</v>
      </c>
      <c r="T12" s="15">
        <f t="shared" ref="T12" si="5">$U$1*S12</f>
        <v>1.2</v>
      </c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25">
      <c r="A13" s="1" t="s">
        <v>21</v>
      </c>
      <c r="B13" s="1"/>
      <c r="C13" s="1"/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>
        <f t="shared" si="1"/>
        <v>2</v>
      </c>
      <c r="O13" s="6"/>
      <c r="Q13" s="1"/>
      <c r="R13" s="1">
        <f t="shared" si="2"/>
        <v>0</v>
      </c>
      <c r="S13" s="1">
        <f t="shared" si="3"/>
        <v>2</v>
      </c>
      <c r="T13" s="15">
        <f t="shared" si="0"/>
        <v>2.4</v>
      </c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25">
      <c r="A14" s="1" t="s">
        <v>23</v>
      </c>
      <c r="B14" s="1"/>
      <c r="C14" s="1"/>
      <c r="D14" s="1"/>
      <c r="E14" s="1">
        <v>1</v>
      </c>
      <c r="F14" s="1"/>
      <c r="G14" s="1"/>
      <c r="H14" s="1"/>
      <c r="I14" s="1"/>
      <c r="J14" s="1"/>
      <c r="K14" s="1"/>
      <c r="L14" s="1"/>
      <c r="M14" s="1"/>
      <c r="N14" s="1">
        <f t="shared" si="1"/>
        <v>1</v>
      </c>
      <c r="O14" s="6"/>
      <c r="Q14" s="1"/>
      <c r="R14" s="1">
        <v>0</v>
      </c>
      <c r="S14" s="1">
        <f t="shared" si="3"/>
        <v>1</v>
      </c>
      <c r="T14" s="15">
        <f t="shared" si="0"/>
        <v>1.2</v>
      </c>
      <c r="U14" s="6"/>
      <c r="V14" s="6"/>
      <c r="W14" s="6"/>
      <c r="X14" s="6"/>
      <c r="Y14" s="6"/>
      <c r="Z14" s="6"/>
      <c r="AA14" s="6"/>
      <c r="AB14" s="6"/>
      <c r="AC14" s="6"/>
    </row>
    <row r="15" spans="1:29" ht="48.75" customHeight="1" x14ac:dyDescent="0.25">
      <c r="A15" s="4" t="s">
        <v>42</v>
      </c>
      <c r="B15" s="1"/>
      <c r="C15" s="1">
        <v>8</v>
      </c>
      <c r="D15" s="1">
        <v>8</v>
      </c>
      <c r="E15" s="1"/>
      <c r="F15" s="1"/>
      <c r="G15" s="1"/>
      <c r="H15" s="1"/>
      <c r="I15" s="1"/>
      <c r="J15" s="1"/>
      <c r="K15" s="1"/>
      <c r="L15" s="1"/>
      <c r="M15" s="1"/>
      <c r="N15" s="1">
        <f>B15*4+SUM(C15:M15)</f>
        <v>16</v>
      </c>
      <c r="O15" s="6"/>
      <c r="Q15" s="1">
        <v>8</v>
      </c>
      <c r="R15" s="1">
        <f t="shared" si="2"/>
        <v>8</v>
      </c>
      <c r="S15" s="1">
        <f t="shared" si="3"/>
        <v>24</v>
      </c>
      <c r="T15" s="15">
        <f t="shared" si="0"/>
        <v>28.799999999999997</v>
      </c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25">
      <c r="A16" s="10" t="s">
        <v>6</v>
      </c>
      <c r="B16" s="10"/>
      <c r="C16" s="10"/>
      <c r="D16" s="10"/>
      <c r="E16" s="10">
        <f>2*2+2*2+2*2</f>
        <v>12</v>
      </c>
      <c r="F16" s="10"/>
      <c r="G16" s="10"/>
      <c r="H16" s="10">
        <v>4</v>
      </c>
      <c r="I16" s="10">
        <v>4</v>
      </c>
      <c r="J16" s="10"/>
      <c r="K16" s="10"/>
      <c r="L16" s="10"/>
      <c r="M16" s="10">
        <v>1</v>
      </c>
      <c r="N16" s="10">
        <f>B16*4+SUM(C16:M16)</f>
        <v>21</v>
      </c>
      <c r="O16" s="6"/>
      <c r="Q16" s="10"/>
      <c r="R16" s="10">
        <f t="shared" si="2"/>
        <v>21</v>
      </c>
      <c r="S16" s="1">
        <f t="shared" si="3"/>
        <v>42</v>
      </c>
      <c r="T16" s="15">
        <f t="shared" si="0"/>
        <v>50.4</v>
      </c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25">
      <c r="A17" s="1" t="s">
        <v>7</v>
      </c>
      <c r="B17" s="1"/>
      <c r="C17" s="1"/>
      <c r="D17" s="1"/>
      <c r="E17" s="1"/>
      <c r="F17" s="1">
        <v>4</v>
      </c>
      <c r="G17" s="1">
        <v>2</v>
      </c>
      <c r="H17" s="1"/>
      <c r="I17" s="1"/>
      <c r="J17" s="1"/>
      <c r="K17" s="1">
        <v>4</v>
      </c>
      <c r="L17" s="1"/>
      <c r="M17" s="1"/>
      <c r="N17" s="1">
        <f>B17*4+SUM(C17:M17)</f>
        <v>10</v>
      </c>
      <c r="O17" s="6"/>
      <c r="Q17" s="1"/>
      <c r="R17" s="1">
        <f t="shared" si="2"/>
        <v>10</v>
      </c>
      <c r="S17" s="1">
        <f t="shared" si="3"/>
        <v>20</v>
      </c>
      <c r="T17" s="15">
        <f t="shared" si="0"/>
        <v>24</v>
      </c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25">
      <c r="A18" s="12" t="s">
        <v>25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"/>
      <c r="Q18" s="6"/>
      <c r="R18" s="6"/>
      <c r="S18" s="6"/>
      <c r="T18" s="13"/>
      <c r="U18" s="6"/>
      <c r="V18" s="13"/>
      <c r="W18" s="6"/>
      <c r="X18" s="6"/>
      <c r="Y18" s="6"/>
      <c r="Z18" s="6"/>
      <c r="AA18" s="6"/>
      <c r="AB18" s="6"/>
      <c r="AC18" s="6"/>
    </row>
    <row r="19" spans="1:29" x14ac:dyDescent="0.25">
      <c r="A19" s="1" t="s">
        <v>26</v>
      </c>
      <c r="B19" s="1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f t="shared" ref="N19:N24" si="6">B19*6+SUM(C19:M19)</f>
        <v>6</v>
      </c>
      <c r="O19" s="6"/>
      <c r="P19" s="6"/>
      <c r="Q19" s="1"/>
      <c r="R19" s="1">
        <f t="shared" si="2"/>
        <v>4</v>
      </c>
      <c r="S19" s="1">
        <f t="shared" si="3"/>
        <v>10</v>
      </c>
      <c r="T19" s="15">
        <f t="shared" ref="T19:T24" si="7">$U$1*S19</f>
        <v>12</v>
      </c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25">
      <c r="A20" s="1" t="s">
        <v>27</v>
      </c>
      <c r="B20" s="1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f t="shared" si="6"/>
        <v>12</v>
      </c>
      <c r="O20" s="6"/>
      <c r="Q20" s="1"/>
      <c r="R20" s="1">
        <f t="shared" si="2"/>
        <v>8</v>
      </c>
      <c r="S20" s="1">
        <f t="shared" si="3"/>
        <v>20</v>
      </c>
      <c r="T20" s="15">
        <f t="shared" si="7"/>
        <v>24</v>
      </c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25">
      <c r="A21" s="1" t="s">
        <v>28</v>
      </c>
      <c r="B21" s="1"/>
      <c r="C21" s="1"/>
      <c r="D21" s="1">
        <v>4</v>
      </c>
      <c r="E21" s="1">
        <v>2</v>
      </c>
      <c r="F21" s="1"/>
      <c r="G21" s="1"/>
      <c r="H21" s="1"/>
      <c r="I21" s="1"/>
      <c r="J21" s="1"/>
      <c r="K21" s="1"/>
      <c r="L21" s="1"/>
      <c r="M21" s="1"/>
      <c r="N21" s="1">
        <f t="shared" si="6"/>
        <v>6</v>
      </c>
      <c r="O21" s="6"/>
      <c r="Q21" s="1"/>
      <c r="R21" s="1">
        <f t="shared" si="2"/>
        <v>2</v>
      </c>
      <c r="S21" s="1">
        <f t="shared" si="3"/>
        <v>8</v>
      </c>
      <c r="T21" s="15">
        <f t="shared" si="7"/>
        <v>9.6</v>
      </c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25">
      <c r="A22" s="1" t="s">
        <v>29</v>
      </c>
      <c r="B22" s="1"/>
      <c r="C22" s="1">
        <v>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>
        <f t="shared" si="6"/>
        <v>4</v>
      </c>
      <c r="O22" s="6"/>
      <c r="Q22" s="1">
        <v>4</v>
      </c>
      <c r="R22" s="1">
        <f t="shared" si="2"/>
        <v>4</v>
      </c>
      <c r="S22" s="1">
        <f t="shared" si="3"/>
        <v>8</v>
      </c>
      <c r="T22" s="15">
        <f t="shared" si="7"/>
        <v>9.6</v>
      </c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25">
      <c r="A23" s="1" t="s">
        <v>30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v>4</v>
      </c>
      <c r="M23" s="1"/>
      <c r="N23" s="1">
        <f t="shared" si="6"/>
        <v>4</v>
      </c>
      <c r="O23" s="6"/>
      <c r="Q23" s="1"/>
      <c r="R23" s="1">
        <f t="shared" si="2"/>
        <v>4</v>
      </c>
      <c r="S23" s="1">
        <f t="shared" si="3"/>
        <v>8</v>
      </c>
      <c r="T23" s="15">
        <f t="shared" si="7"/>
        <v>9.6</v>
      </c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25">
      <c r="A24" s="1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>
        <v>4</v>
      </c>
      <c r="M24" s="1"/>
      <c r="N24" s="1">
        <f t="shared" si="6"/>
        <v>4</v>
      </c>
      <c r="O24" s="6"/>
      <c r="Q24" s="1"/>
      <c r="R24" s="1">
        <f t="shared" si="2"/>
        <v>4</v>
      </c>
      <c r="S24" s="1">
        <f t="shared" si="3"/>
        <v>8</v>
      </c>
      <c r="T24" s="15">
        <f t="shared" si="7"/>
        <v>9.6</v>
      </c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25">
      <c r="A25" s="11" t="s">
        <v>37</v>
      </c>
      <c r="T25" s="13"/>
    </row>
    <row r="26" spans="1:29" x14ac:dyDescent="0.25">
      <c r="A26" s="5" t="s">
        <v>38</v>
      </c>
      <c r="B26" s="1"/>
      <c r="C26" s="1">
        <f>C10</f>
        <v>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f>B26*6+SUM(C26:M26)</f>
        <v>2</v>
      </c>
      <c r="O26" s="6"/>
      <c r="Q26" s="1">
        <f>Q10</f>
        <v>2</v>
      </c>
      <c r="R26" s="1">
        <f t="shared" si="2"/>
        <v>2</v>
      </c>
      <c r="S26" s="1">
        <f t="shared" si="3"/>
        <v>4</v>
      </c>
      <c r="T26" s="15">
        <f>$U$1*S26</f>
        <v>4.8</v>
      </c>
    </row>
    <row r="27" spans="1:29" x14ac:dyDescent="0.25">
      <c r="A27" s="5" t="s">
        <v>39</v>
      </c>
      <c r="B27" s="1"/>
      <c r="C27" s="1">
        <f>C11+C13+C14</f>
        <v>2</v>
      </c>
      <c r="D27" s="1">
        <f>D11+D13+D14</f>
        <v>2</v>
      </c>
      <c r="E27" s="1">
        <f>E11+E13+E14</f>
        <v>1</v>
      </c>
      <c r="F27" s="1"/>
      <c r="G27" s="1"/>
      <c r="H27" s="1"/>
      <c r="I27" s="1"/>
      <c r="J27" s="1"/>
      <c r="K27" s="1"/>
      <c r="L27" s="1"/>
      <c r="M27" s="1"/>
      <c r="N27" s="1">
        <f>B27*6+SUM(C27:M27)</f>
        <v>5</v>
      </c>
      <c r="O27" s="6"/>
      <c r="Q27" s="1">
        <f>Q11+Q13+Q14</f>
        <v>2</v>
      </c>
      <c r="R27" s="1">
        <f t="shared" si="2"/>
        <v>3</v>
      </c>
      <c r="S27" s="1">
        <f t="shared" si="3"/>
        <v>8</v>
      </c>
      <c r="T27" s="15">
        <f>$U$1*S27</f>
        <v>9.6</v>
      </c>
    </row>
    <row r="28" spans="1:29" x14ac:dyDescent="0.25">
      <c r="A28" s="5" t="s">
        <v>40</v>
      </c>
      <c r="B28" s="1"/>
      <c r="C28" s="1">
        <f>C15+C16+C17</f>
        <v>8</v>
      </c>
      <c r="D28" s="1">
        <f t="shared" ref="D28:M28" si="8">D15+D16+D17</f>
        <v>8</v>
      </c>
      <c r="E28" s="1">
        <f t="shared" si="8"/>
        <v>12</v>
      </c>
      <c r="F28" s="1">
        <f t="shared" si="8"/>
        <v>4</v>
      </c>
      <c r="G28" s="1">
        <f t="shared" si="8"/>
        <v>2</v>
      </c>
      <c r="H28" s="1">
        <f t="shared" si="8"/>
        <v>4</v>
      </c>
      <c r="I28" s="1">
        <f t="shared" si="8"/>
        <v>4</v>
      </c>
      <c r="J28" s="1"/>
      <c r="K28" s="1">
        <f t="shared" si="8"/>
        <v>4</v>
      </c>
      <c r="L28" s="1"/>
      <c r="M28" s="1">
        <f t="shared" si="8"/>
        <v>1</v>
      </c>
      <c r="N28" s="1">
        <f>B28*6+SUM(C28:M28)</f>
        <v>47</v>
      </c>
      <c r="O28" s="6"/>
      <c r="Q28" s="1">
        <f>Q15+Q16+Q17</f>
        <v>8</v>
      </c>
      <c r="R28" s="1">
        <f>B28*4+SUM(E28:M28)+Q28</f>
        <v>39</v>
      </c>
      <c r="S28" s="1">
        <f t="shared" si="3"/>
        <v>86</v>
      </c>
      <c r="T28" s="15">
        <f>$U$1*S28</f>
        <v>103.2</v>
      </c>
    </row>
    <row r="29" spans="1:2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</sheetData>
  <mergeCells count="1">
    <mergeCell ref="Q1:R1"/>
  </mergeCells>
  <pageMargins left="0.7" right="0.7" top="0.75" bottom="0.75" header="0.3" footer="0.3"/>
  <pageSetup paperSize="9" orientation="portrait" r:id="rId1"/>
  <ignoredErrors>
    <ignoredError sqref="R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0349-03C2-4CDD-ACB3-4E1FB21C9964}">
  <sheetPr>
    <pageSetUpPr fitToPage="1"/>
  </sheetPr>
  <dimension ref="A1:G16"/>
  <sheetViews>
    <sheetView tabSelected="1" workbookViewId="0">
      <selection activeCell="F6" sqref="F6"/>
    </sheetView>
  </sheetViews>
  <sheetFormatPr defaultRowHeight="15" x14ac:dyDescent="0.25"/>
  <cols>
    <col min="1" max="1" width="29.5703125" customWidth="1"/>
    <col min="2" max="2" width="33" customWidth="1"/>
    <col min="3" max="3" width="20.85546875" customWidth="1"/>
    <col min="4" max="4" width="18.140625" customWidth="1"/>
    <col min="5" max="5" width="14.28515625" customWidth="1"/>
    <col min="6" max="6" width="13.42578125" customWidth="1"/>
  </cols>
  <sheetData>
    <row r="1" spans="1:7" x14ac:dyDescent="0.25">
      <c r="D1" t="s">
        <v>63</v>
      </c>
      <c r="E1" t="s">
        <v>65</v>
      </c>
      <c r="F1" t="s">
        <v>64</v>
      </c>
      <c r="G1">
        <v>1.2</v>
      </c>
    </row>
    <row r="2" spans="1:7" x14ac:dyDescent="0.25">
      <c r="A2" s="18" t="s">
        <v>24</v>
      </c>
      <c r="B2" s="4" t="s">
        <v>46</v>
      </c>
      <c r="C2" s="2" t="s">
        <v>48</v>
      </c>
      <c r="F2" t="s">
        <v>69</v>
      </c>
    </row>
    <row r="3" spans="1:7" ht="18.75" customHeight="1" x14ac:dyDescent="0.25">
      <c r="A3" s="2" t="s">
        <v>51</v>
      </c>
      <c r="B3" s="2">
        <v>3</v>
      </c>
      <c r="C3" s="23" t="s">
        <v>57</v>
      </c>
      <c r="D3">
        <f>B3*20</f>
        <v>60</v>
      </c>
      <c r="E3">
        <f>D3*$G$1</f>
        <v>72</v>
      </c>
    </row>
    <row r="4" spans="1:7" ht="18.75" customHeight="1" x14ac:dyDescent="0.25">
      <c r="A4" s="2" t="s">
        <v>66</v>
      </c>
      <c r="B4" s="2">
        <v>1</v>
      </c>
      <c r="C4" s="23"/>
      <c r="D4">
        <f>B4*20</f>
        <v>20</v>
      </c>
      <c r="E4">
        <f>D4*$G$1</f>
        <v>24</v>
      </c>
    </row>
    <row r="5" spans="1:7" x14ac:dyDescent="0.25">
      <c r="A5" s="2" t="s">
        <v>52</v>
      </c>
      <c r="B5" s="2">
        <v>6</v>
      </c>
      <c r="C5" s="4" t="s">
        <v>56</v>
      </c>
      <c r="D5">
        <f t="shared" ref="D5:D15" si="0">B5*20</f>
        <v>120</v>
      </c>
      <c r="E5">
        <f t="shared" ref="E5:E15" si="1">D5*$G$1</f>
        <v>144</v>
      </c>
      <c r="F5" t="s">
        <v>70</v>
      </c>
    </row>
    <row r="6" spans="1:7" ht="30" x14ac:dyDescent="0.25">
      <c r="A6" s="2" t="s">
        <v>53</v>
      </c>
      <c r="B6" s="2">
        <v>18</v>
      </c>
      <c r="C6" s="2"/>
      <c r="D6">
        <f t="shared" si="0"/>
        <v>360</v>
      </c>
      <c r="E6">
        <f t="shared" si="1"/>
        <v>432</v>
      </c>
    </row>
    <row r="7" spans="1:7" x14ac:dyDescent="0.25">
      <c r="A7" s="4" t="s">
        <v>54</v>
      </c>
      <c r="B7" s="2">
        <v>4</v>
      </c>
      <c r="C7" s="4" t="s">
        <v>55</v>
      </c>
      <c r="D7">
        <f t="shared" si="0"/>
        <v>80</v>
      </c>
      <c r="E7">
        <f t="shared" si="1"/>
        <v>96</v>
      </c>
    </row>
    <row r="8" spans="1:7" x14ac:dyDescent="0.25">
      <c r="A8" s="2" t="s">
        <v>59</v>
      </c>
      <c r="B8" s="2">
        <v>22</v>
      </c>
      <c r="C8" s="4" t="s">
        <v>55</v>
      </c>
      <c r="D8">
        <f t="shared" si="0"/>
        <v>440</v>
      </c>
      <c r="E8">
        <f t="shared" si="1"/>
        <v>528</v>
      </c>
    </row>
    <row r="9" spans="1:7" x14ac:dyDescent="0.25">
      <c r="A9" s="4" t="s">
        <v>62</v>
      </c>
      <c r="B9" s="2">
        <v>4</v>
      </c>
      <c r="C9" s="4" t="s">
        <v>55</v>
      </c>
      <c r="D9">
        <f t="shared" si="0"/>
        <v>80</v>
      </c>
      <c r="E9">
        <f t="shared" si="1"/>
        <v>96</v>
      </c>
    </row>
    <row r="10" spans="1:7" ht="30" x14ac:dyDescent="0.25">
      <c r="A10" s="4" t="s">
        <v>67</v>
      </c>
      <c r="B10" s="2">
        <v>2</v>
      </c>
      <c r="C10" s="4" t="s">
        <v>68</v>
      </c>
      <c r="D10">
        <f t="shared" si="0"/>
        <v>40</v>
      </c>
      <c r="E10">
        <f t="shared" si="1"/>
        <v>48</v>
      </c>
    </row>
    <row r="11" spans="1:7" x14ac:dyDescent="0.25">
      <c r="A11" s="19" t="s">
        <v>25</v>
      </c>
      <c r="B11" s="7"/>
      <c r="C11" s="21"/>
    </row>
    <row r="12" spans="1:7" x14ac:dyDescent="0.25">
      <c r="A12" s="2" t="s">
        <v>58</v>
      </c>
      <c r="B12" s="2">
        <v>1</v>
      </c>
      <c r="C12" s="24">
        <v>80023</v>
      </c>
      <c r="D12">
        <f t="shared" si="0"/>
        <v>20</v>
      </c>
      <c r="E12">
        <f t="shared" si="1"/>
        <v>24</v>
      </c>
    </row>
    <row r="13" spans="1:7" x14ac:dyDescent="0.25">
      <c r="A13" s="20" t="s">
        <v>37</v>
      </c>
      <c r="B13" s="21"/>
      <c r="C13" s="21"/>
    </row>
    <row r="14" spans="1:7" x14ac:dyDescent="0.25">
      <c r="A14" s="22" t="s">
        <v>40</v>
      </c>
      <c r="B14" s="2">
        <v>10</v>
      </c>
      <c r="C14" s="4" t="s">
        <v>50</v>
      </c>
      <c r="D14">
        <f t="shared" si="0"/>
        <v>200</v>
      </c>
      <c r="E14">
        <f t="shared" si="1"/>
        <v>240</v>
      </c>
    </row>
    <row r="15" spans="1:7" x14ac:dyDescent="0.25">
      <c r="A15" s="22" t="s">
        <v>61</v>
      </c>
      <c r="B15" s="22">
        <v>12</v>
      </c>
      <c r="C15" s="4" t="s">
        <v>60</v>
      </c>
      <c r="D15">
        <f t="shared" si="0"/>
        <v>240</v>
      </c>
      <c r="E15">
        <f t="shared" si="1"/>
        <v>288</v>
      </c>
    </row>
    <row r="16" spans="1:7" x14ac:dyDescent="0.25">
      <c r="A16" s="2" t="s">
        <v>47</v>
      </c>
      <c r="B16" s="2">
        <v>32</v>
      </c>
      <c r="C16" s="2" t="s">
        <v>49</v>
      </c>
      <c r="D16">
        <f>B16*20</f>
        <v>640</v>
      </c>
      <c r="E16">
        <f>D16*$G$1</f>
        <v>768</v>
      </c>
    </row>
  </sheetData>
  <pageMargins left="0.7" right="0.7" top="0.75" bottom="0.75" header="0.3" footer="0.3"/>
  <pageSetup paperSize="9" fitToWidth="0" fitToHeight="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41539-943F-4FC7-8F7A-3E24C2982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ЕдуБот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2019-11-25T12:37:35Z</dcterms:modified>
</cp:coreProperties>
</file>